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D:\Descargas\ABASTO VILLA FATIMA 2026\"/>
    </mc:Choice>
  </mc:AlternateContent>
  <xr:revisionPtr revIDLastSave="0" documentId="13_ncr:1_{DE7F7FFD-9F9F-4DBE-AEDB-389E7E0E2075}" xr6:coauthVersionLast="47" xr6:coauthVersionMax="47" xr10:uidLastSave="{00000000-0000-0000-0000-000000000000}"/>
  <bookViews>
    <workbookView xWindow="-120" yWindow="-120" windowWidth="29040" windowHeight="15720" tabRatio="893" activeTab="14" xr2:uid="{00000000-000D-0000-FFFF-FFFF00000000}"/>
  </bookViews>
  <sheets>
    <sheet name="PRESU" sheetId="1" r:id="rId1"/>
    <sheet name="1" sheetId="3" r:id="rId2"/>
    <sheet name="2" sheetId="4" r:id="rId3"/>
    <sheet name="3" sheetId="5" r:id="rId4"/>
    <sheet name="4" sheetId="6" r:id="rId5"/>
    <sheet name="5" sheetId="7" r:id="rId6"/>
    <sheet name="6" sheetId="8" r:id="rId7"/>
    <sheet name="7" sheetId="9" r:id="rId8"/>
    <sheet name="8" sheetId="10" r:id="rId9"/>
    <sheet name="9" sheetId="11" r:id="rId10"/>
    <sheet name="10" sheetId="12" r:id="rId11"/>
    <sheet name="11" sheetId="17" r:id="rId12"/>
    <sheet name="12" sheetId="18" r:id="rId13"/>
    <sheet name="13" sheetId="19" r:id="rId14"/>
    <sheet name="14" sheetId="20" r:id="rId15"/>
    <sheet name="15" sheetId="21" r:id="rId16"/>
    <sheet name="16" sheetId="22" r:id="rId17"/>
    <sheet name="17" sheetId="23" r:id="rId18"/>
    <sheet name="18" sheetId="24" r:id="rId19"/>
    <sheet name="19" sheetId="25" r:id="rId20"/>
    <sheet name="20" sheetId="26" r:id="rId21"/>
    <sheet name="21" sheetId="27" r:id="rId22"/>
    <sheet name="22" sheetId="28" r:id="rId23"/>
    <sheet name="23" sheetId="29" r:id="rId24"/>
    <sheet name="24" sheetId="30" r:id="rId25"/>
    <sheet name="25" sheetId="31" r:id="rId26"/>
    <sheet name="26" sheetId="32" r:id="rId27"/>
    <sheet name="27" sheetId="33" r:id="rId28"/>
    <sheet name="28" sheetId="34" r:id="rId29"/>
    <sheet name="29" sheetId="35" r:id="rId30"/>
    <sheet name="30" sheetId="36" r:id="rId31"/>
    <sheet name="31" sheetId="37" r:id="rId32"/>
    <sheet name="32" sheetId="38" r:id="rId33"/>
    <sheet name="33" sheetId="39" r:id="rId34"/>
    <sheet name="34" sheetId="40" r:id="rId35"/>
    <sheet name="35" sheetId="41" r:id="rId36"/>
    <sheet name="36" sheetId="42" r:id="rId37"/>
    <sheet name="37" sheetId="43" r:id="rId38"/>
    <sheet name="38" sheetId="44" r:id="rId39"/>
    <sheet name="39" sheetId="45" r:id="rId40"/>
    <sheet name="40" sheetId="46" r:id="rId41"/>
  </sheets>
  <externalReferences>
    <externalReference r:id="rId42"/>
  </externalReferences>
  <definedNames>
    <definedName name="_xlnm.Print_Area" localSheetId="0">PRESU!$A$1:$F$45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" i="1" l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M51" i="20"/>
  <c r="M51" i="19"/>
  <c r="M51" i="18"/>
  <c r="O30" i="40"/>
  <c r="O42" i="43" l="1"/>
  <c r="O41" i="43"/>
  <c r="O42" i="40"/>
  <c r="O43" i="40"/>
  <c r="O44" i="40"/>
  <c r="O45" i="40"/>
  <c r="O41" i="40"/>
  <c r="M25" i="18"/>
  <c r="M25" i="46"/>
  <c r="K25" i="46"/>
  <c r="B25" i="46"/>
  <c r="J65" i="46"/>
  <c r="M65" i="46" s="1"/>
  <c r="J64" i="46"/>
  <c r="M64" i="46" s="1"/>
  <c r="K62" i="46"/>
  <c r="J62" i="46"/>
  <c r="M62" i="46" s="1"/>
  <c r="J61" i="46"/>
  <c r="M61" i="46" s="1"/>
  <c r="M55" i="46"/>
  <c r="M54" i="46"/>
  <c r="M53" i="46"/>
  <c r="M52" i="46"/>
  <c r="M51" i="46"/>
  <c r="M56" i="46" s="1"/>
  <c r="M43" i="46"/>
  <c r="M42" i="46"/>
  <c r="M41" i="46"/>
  <c r="M34" i="46"/>
  <c r="M33" i="46"/>
  <c r="M32" i="46"/>
  <c r="M31" i="46"/>
  <c r="M43" i="45"/>
  <c r="M25" i="45"/>
  <c r="K25" i="45"/>
  <c r="B25" i="45"/>
  <c r="J65" i="45"/>
  <c r="M65" i="45" s="1"/>
  <c r="J64" i="45"/>
  <c r="M64" i="45" s="1"/>
  <c r="K62" i="45"/>
  <c r="J62" i="45"/>
  <c r="J61" i="45"/>
  <c r="M61" i="45" s="1"/>
  <c r="M55" i="45"/>
  <c r="M54" i="45"/>
  <c r="M53" i="45"/>
  <c r="M56" i="45" s="1"/>
  <c r="M52" i="45"/>
  <c r="M51" i="45"/>
  <c r="M42" i="45"/>
  <c r="M41" i="45"/>
  <c r="M34" i="45"/>
  <c r="M33" i="45"/>
  <c r="M32" i="45"/>
  <c r="M31" i="45"/>
  <c r="K25" i="44"/>
  <c r="M30" i="43"/>
  <c r="M25" i="43"/>
  <c r="K25" i="43"/>
  <c r="B25" i="43"/>
  <c r="M25" i="44"/>
  <c r="B25" i="44"/>
  <c r="M65" i="44"/>
  <c r="J65" i="44"/>
  <c r="J64" i="44"/>
  <c r="M64" i="44" s="1"/>
  <c r="K62" i="44"/>
  <c r="J62" i="44"/>
  <c r="J61" i="44"/>
  <c r="M61" i="44" s="1"/>
  <c r="M55" i="44"/>
  <c r="M54" i="44"/>
  <c r="M56" i="44" s="1"/>
  <c r="M53" i="44"/>
  <c r="M52" i="44"/>
  <c r="M51" i="44"/>
  <c r="M42" i="44"/>
  <c r="M41" i="44"/>
  <c r="M34" i="44"/>
  <c r="M33" i="44"/>
  <c r="M32" i="44"/>
  <c r="M31" i="44"/>
  <c r="K62" i="43"/>
  <c r="J65" i="43"/>
  <c r="M65" i="43" s="1"/>
  <c r="J64" i="43"/>
  <c r="M64" i="43" s="1"/>
  <c r="J62" i="43"/>
  <c r="J61" i="43"/>
  <c r="M61" i="43" s="1"/>
  <c r="M55" i="43"/>
  <c r="M54" i="43"/>
  <c r="M53" i="43"/>
  <c r="M52" i="43"/>
  <c r="M51" i="43"/>
  <c r="M56" i="43" s="1"/>
  <c r="M42" i="43"/>
  <c r="M41" i="43"/>
  <c r="M34" i="43"/>
  <c r="M33" i="43"/>
  <c r="M32" i="43"/>
  <c r="M31" i="43"/>
  <c r="M43" i="42"/>
  <c r="M42" i="42"/>
  <c r="M41" i="42"/>
  <c r="M25" i="42"/>
  <c r="K25" i="42"/>
  <c r="B25" i="42"/>
  <c r="J65" i="42"/>
  <c r="M65" i="42" s="1"/>
  <c r="J64" i="42"/>
  <c r="M64" i="42" s="1"/>
  <c r="K62" i="42"/>
  <c r="M62" i="42" s="1"/>
  <c r="J62" i="42"/>
  <c r="J61" i="42"/>
  <c r="M61" i="42" s="1"/>
  <c r="M55" i="42"/>
  <c r="M54" i="42"/>
  <c r="M53" i="42"/>
  <c r="M52" i="42"/>
  <c r="M56" i="42" s="1"/>
  <c r="M51" i="42"/>
  <c r="M34" i="42"/>
  <c r="M33" i="42"/>
  <c r="M32" i="42"/>
  <c r="M31" i="42"/>
  <c r="M25" i="41"/>
  <c r="K25" i="41"/>
  <c r="B25" i="41"/>
  <c r="J65" i="41"/>
  <c r="M65" i="41" s="1"/>
  <c r="M64" i="41"/>
  <c r="J64" i="41"/>
  <c r="J63" i="41"/>
  <c r="M63" i="41" s="1"/>
  <c r="K62" i="41"/>
  <c r="J62" i="41"/>
  <c r="J61" i="41"/>
  <c r="M61" i="41" s="1"/>
  <c r="M55" i="41"/>
  <c r="M54" i="41"/>
  <c r="M53" i="41"/>
  <c r="M52" i="41"/>
  <c r="M51" i="41"/>
  <c r="M56" i="41" s="1"/>
  <c r="M44" i="41"/>
  <c r="M43" i="41"/>
  <c r="M42" i="41"/>
  <c r="M41" i="41"/>
  <c r="M34" i="41"/>
  <c r="M33" i="41"/>
  <c r="M32" i="41"/>
  <c r="M31" i="41"/>
  <c r="M44" i="40"/>
  <c r="M43" i="40"/>
  <c r="M25" i="40"/>
  <c r="K25" i="40"/>
  <c r="B25" i="40"/>
  <c r="J65" i="40"/>
  <c r="M65" i="40" s="1"/>
  <c r="J64" i="40"/>
  <c r="M64" i="40" s="1"/>
  <c r="J63" i="40"/>
  <c r="M63" i="40" s="1"/>
  <c r="K62" i="40"/>
  <c r="J62" i="40"/>
  <c r="J61" i="40"/>
  <c r="M61" i="40" s="1"/>
  <c r="M55" i="40"/>
  <c r="M54" i="40"/>
  <c r="M53" i="40"/>
  <c r="M52" i="40"/>
  <c r="M56" i="40" s="1"/>
  <c r="M51" i="40"/>
  <c r="M45" i="40"/>
  <c r="M42" i="40"/>
  <c r="M41" i="40"/>
  <c r="M34" i="40"/>
  <c r="M33" i="40"/>
  <c r="M32" i="40"/>
  <c r="M31" i="40"/>
  <c r="M30" i="40"/>
  <c r="M42" i="39"/>
  <c r="M25" i="39"/>
  <c r="K25" i="39"/>
  <c r="B25" i="39"/>
  <c r="J65" i="39"/>
  <c r="M65" i="39" s="1"/>
  <c r="M64" i="39"/>
  <c r="J64" i="39"/>
  <c r="M63" i="39"/>
  <c r="J63" i="39"/>
  <c r="K62" i="39"/>
  <c r="J62" i="39"/>
  <c r="J61" i="39"/>
  <c r="M61" i="39" s="1"/>
  <c r="M56" i="39"/>
  <c r="M55" i="39"/>
  <c r="M54" i="39"/>
  <c r="M53" i="39"/>
  <c r="M52" i="39"/>
  <c r="M51" i="39"/>
  <c r="M45" i="39"/>
  <c r="M41" i="39"/>
  <c r="M34" i="39"/>
  <c r="M33" i="39"/>
  <c r="M32" i="39"/>
  <c r="M31" i="39"/>
  <c r="M30" i="39"/>
  <c r="M25" i="38"/>
  <c r="K25" i="38"/>
  <c r="B25" i="38"/>
  <c r="J65" i="38"/>
  <c r="M65" i="38" s="1"/>
  <c r="J64" i="38"/>
  <c r="M64" i="38" s="1"/>
  <c r="J63" i="38"/>
  <c r="M63" i="38" s="1"/>
  <c r="K62" i="38"/>
  <c r="J62" i="38"/>
  <c r="J61" i="38"/>
  <c r="M61" i="38" s="1"/>
  <c r="M55" i="38"/>
  <c r="M54" i="38"/>
  <c r="M53" i="38"/>
  <c r="M56" i="38" s="1"/>
  <c r="M52" i="38"/>
  <c r="M51" i="38"/>
  <c r="M45" i="38"/>
  <c r="M41" i="38"/>
  <c r="M46" i="38" s="1"/>
  <c r="M34" i="38"/>
  <c r="M33" i="38"/>
  <c r="M32" i="38"/>
  <c r="M31" i="38"/>
  <c r="M30" i="38"/>
  <c r="M25" i="37"/>
  <c r="K25" i="37"/>
  <c r="B25" i="37"/>
  <c r="J65" i="37"/>
  <c r="M65" i="37" s="1"/>
  <c r="J64" i="37"/>
  <c r="M64" i="37" s="1"/>
  <c r="J63" i="37"/>
  <c r="M63" i="37" s="1"/>
  <c r="K62" i="37"/>
  <c r="J62" i="37"/>
  <c r="J61" i="37"/>
  <c r="M61" i="37" s="1"/>
  <c r="M55" i="37"/>
  <c r="M54" i="37"/>
  <c r="M53" i="37"/>
  <c r="M52" i="37"/>
  <c r="M56" i="37" s="1"/>
  <c r="M51" i="37"/>
  <c r="M45" i="37"/>
  <c r="M42" i="37"/>
  <c r="M41" i="37"/>
  <c r="M34" i="37"/>
  <c r="M33" i="37"/>
  <c r="M32" i="37"/>
  <c r="M31" i="37"/>
  <c r="M30" i="37"/>
  <c r="M25" i="36"/>
  <c r="K25" i="36"/>
  <c r="B25" i="36"/>
  <c r="M25" i="35"/>
  <c r="K25" i="35"/>
  <c r="B25" i="35"/>
  <c r="J65" i="36"/>
  <c r="M65" i="36" s="1"/>
  <c r="J64" i="36"/>
  <c r="M64" i="36" s="1"/>
  <c r="J63" i="36"/>
  <c r="M63" i="36" s="1"/>
  <c r="K62" i="36"/>
  <c r="J62" i="36"/>
  <c r="J61" i="36"/>
  <c r="M61" i="36" s="1"/>
  <c r="M55" i="36"/>
  <c r="M54" i="36"/>
  <c r="M53" i="36"/>
  <c r="M52" i="36"/>
  <c r="M56" i="36" s="1"/>
  <c r="M51" i="36"/>
  <c r="M45" i="36"/>
  <c r="M44" i="36"/>
  <c r="M43" i="36"/>
  <c r="M42" i="36"/>
  <c r="M41" i="36"/>
  <c r="M34" i="36"/>
  <c r="M33" i="36"/>
  <c r="M32" i="36"/>
  <c r="M31" i="36"/>
  <c r="M30" i="36"/>
  <c r="J65" i="35"/>
  <c r="M65" i="35" s="1"/>
  <c r="J64" i="35"/>
  <c r="M64" i="35" s="1"/>
  <c r="J63" i="35"/>
  <c r="M63" i="35" s="1"/>
  <c r="K62" i="35"/>
  <c r="J62" i="35"/>
  <c r="J61" i="35"/>
  <c r="M61" i="35" s="1"/>
  <c r="M55" i="35"/>
  <c r="M54" i="35"/>
  <c r="M53" i="35"/>
  <c r="M52" i="35"/>
  <c r="M56" i="35" s="1"/>
  <c r="M51" i="35"/>
  <c r="M45" i="35"/>
  <c r="M44" i="35"/>
  <c r="M43" i="35"/>
  <c r="M42" i="35"/>
  <c r="M46" i="35" s="1"/>
  <c r="M41" i="35"/>
  <c r="M34" i="35"/>
  <c r="M33" i="35"/>
  <c r="M32" i="35"/>
  <c r="M31" i="35"/>
  <c r="K30" i="35"/>
  <c r="M30" i="35" s="1"/>
  <c r="M25" i="34"/>
  <c r="K25" i="34"/>
  <c r="B25" i="34"/>
  <c r="J65" i="34"/>
  <c r="M65" i="34" s="1"/>
  <c r="M64" i="34"/>
  <c r="J64" i="34"/>
  <c r="J63" i="34"/>
  <c r="M63" i="34" s="1"/>
  <c r="K62" i="34"/>
  <c r="J62" i="34"/>
  <c r="J61" i="34"/>
  <c r="M61" i="34" s="1"/>
  <c r="M55" i="34"/>
  <c r="M54" i="34"/>
  <c r="M53" i="34"/>
  <c r="M52" i="34"/>
  <c r="M51" i="34"/>
  <c r="M56" i="34" s="1"/>
  <c r="M45" i="34"/>
  <c r="M44" i="34"/>
  <c r="M43" i="34"/>
  <c r="M42" i="34"/>
  <c r="M41" i="34"/>
  <c r="M46" i="34" s="1"/>
  <c r="M34" i="34"/>
  <c r="M33" i="34"/>
  <c r="M32" i="34"/>
  <c r="M31" i="34"/>
  <c r="M30" i="34"/>
  <c r="M25" i="33"/>
  <c r="K25" i="33"/>
  <c r="B25" i="33"/>
  <c r="J65" i="33"/>
  <c r="M65" i="33" s="1"/>
  <c r="J64" i="33"/>
  <c r="M64" i="33" s="1"/>
  <c r="J63" i="33"/>
  <c r="M63" i="33" s="1"/>
  <c r="K62" i="33"/>
  <c r="J62" i="33"/>
  <c r="J61" i="33"/>
  <c r="M61" i="33" s="1"/>
  <c r="M55" i="33"/>
  <c r="M54" i="33"/>
  <c r="M53" i="33"/>
  <c r="M52" i="33"/>
  <c r="M51" i="33"/>
  <c r="M45" i="33"/>
  <c r="M44" i="33"/>
  <c r="M43" i="33"/>
  <c r="M42" i="33"/>
  <c r="M41" i="33"/>
  <c r="M34" i="33"/>
  <c r="M33" i="33"/>
  <c r="M32" i="33"/>
  <c r="M31" i="33"/>
  <c r="M30" i="33"/>
  <c r="M44" i="32"/>
  <c r="M43" i="32"/>
  <c r="M42" i="32"/>
  <c r="M25" i="32"/>
  <c r="K25" i="32"/>
  <c r="B25" i="32"/>
  <c r="J65" i="32"/>
  <c r="M65" i="32" s="1"/>
  <c r="J64" i="32"/>
  <c r="M64" i="32" s="1"/>
  <c r="J63" i="32"/>
  <c r="M63" i="32" s="1"/>
  <c r="K62" i="32"/>
  <c r="J62" i="32"/>
  <c r="J61" i="32"/>
  <c r="M61" i="32" s="1"/>
  <c r="M55" i="32"/>
  <c r="M54" i="32"/>
  <c r="M53" i="32"/>
  <c r="M52" i="32"/>
  <c r="M51" i="32"/>
  <c r="M45" i="32"/>
  <c r="M41" i="32"/>
  <c r="M34" i="32"/>
  <c r="M33" i="32"/>
  <c r="M32" i="32"/>
  <c r="M31" i="32"/>
  <c r="M30" i="32"/>
  <c r="M25" i="31"/>
  <c r="K25" i="31"/>
  <c r="B25" i="31"/>
  <c r="J65" i="31"/>
  <c r="M65" i="31" s="1"/>
  <c r="J64" i="31"/>
  <c r="M64" i="31" s="1"/>
  <c r="J63" i="31"/>
  <c r="M63" i="31" s="1"/>
  <c r="K62" i="31"/>
  <c r="J62" i="31"/>
  <c r="J61" i="31"/>
  <c r="M61" i="31" s="1"/>
  <c r="M56" i="31"/>
  <c r="M55" i="31"/>
  <c r="M54" i="31"/>
  <c r="M53" i="31"/>
  <c r="M52" i="31"/>
  <c r="M51" i="31"/>
  <c r="M45" i="31"/>
  <c r="M44" i="31"/>
  <c r="M43" i="31"/>
  <c r="M42" i="31"/>
  <c r="M41" i="31"/>
  <c r="M34" i="31"/>
  <c r="M33" i="31"/>
  <c r="M32" i="31"/>
  <c r="M31" i="31"/>
  <c r="M30" i="31"/>
  <c r="M25" i="30"/>
  <c r="K25" i="30"/>
  <c r="B25" i="30"/>
  <c r="J65" i="30"/>
  <c r="M65" i="30" s="1"/>
  <c r="J64" i="30"/>
  <c r="M64" i="30" s="1"/>
  <c r="J63" i="30"/>
  <c r="M63" i="30" s="1"/>
  <c r="K62" i="30"/>
  <c r="M62" i="30" s="1"/>
  <c r="J62" i="30"/>
  <c r="J61" i="30"/>
  <c r="M61" i="30" s="1"/>
  <c r="M55" i="30"/>
  <c r="M54" i="30"/>
  <c r="M53" i="30"/>
  <c r="M52" i="30"/>
  <c r="M56" i="30" s="1"/>
  <c r="M51" i="30"/>
  <c r="M45" i="30"/>
  <c r="M44" i="30"/>
  <c r="M43" i="30"/>
  <c r="M42" i="30"/>
  <c r="M41" i="30"/>
  <c r="M34" i="30"/>
  <c r="M33" i="30"/>
  <c r="M32" i="30"/>
  <c r="M31" i="30"/>
  <c r="M30" i="30"/>
  <c r="M42" i="29"/>
  <c r="M44" i="28"/>
  <c r="M43" i="28"/>
  <c r="M42" i="28"/>
  <c r="K62" i="25"/>
  <c r="M30" i="19"/>
  <c r="K30" i="18"/>
  <c r="M30" i="18" s="1"/>
  <c r="J62" i="17"/>
  <c r="M62" i="17" s="1"/>
  <c r="J63" i="17"/>
  <c r="J65" i="29"/>
  <c r="M65" i="29" s="1"/>
  <c r="J64" i="29"/>
  <c r="M64" i="29" s="1"/>
  <c r="J63" i="29"/>
  <c r="M63" i="29" s="1"/>
  <c r="K62" i="29"/>
  <c r="J62" i="29"/>
  <c r="J61" i="29"/>
  <c r="M61" i="29" s="1"/>
  <c r="M55" i="29"/>
  <c r="M54" i="29"/>
  <c r="M53" i="29"/>
  <c r="M52" i="29"/>
  <c r="M56" i="29" s="1"/>
  <c r="M51" i="29"/>
  <c r="M45" i="29"/>
  <c r="M44" i="29"/>
  <c r="M43" i="29"/>
  <c r="M41" i="29"/>
  <c r="M34" i="29"/>
  <c r="M33" i="29"/>
  <c r="M32" i="29"/>
  <c r="M31" i="29"/>
  <c r="M30" i="29"/>
  <c r="J65" i="28"/>
  <c r="M65" i="28" s="1"/>
  <c r="M64" i="28"/>
  <c r="J64" i="28"/>
  <c r="M63" i="28"/>
  <c r="J63" i="28"/>
  <c r="K62" i="28"/>
  <c r="J62" i="28"/>
  <c r="J61" i="28"/>
  <c r="M61" i="28" s="1"/>
  <c r="M55" i="28"/>
  <c r="M54" i="28"/>
  <c r="M53" i="28"/>
  <c r="M52" i="28"/>
  <c r="M51" i="28"/>
  <c r="M56" i="28" s="1"/>
  <c r="M45" i="28"/>
  <c r="M41" i="28"/>
  <c r="M34" i="28"/>
  <c r="M33" i="28"/>
  <c r="M32" i="28"/>
  <c r="M31" i="28"/>
  <c r="M30" i="28"/>
  <c r="M65" i="27"/>
  <c r="J65" i="27"/>
  <c r="J64" i="27"/>
  <c r="M64" i="27" s="1"/>
  <c r="M63" i="27"/>
  <c r="J63" i="27"/>
  <c r="K62" i="27"/>
  <c r="J62" i="27"/>
  <c r="J61" i="27"/>
  <c r="M61" i="27" s="1"/>
  <c r="M55" i="27"/>
  <c r="M56" i="27" s="1"/>
  <c r="M54" i="27"/>
  <c r="M53" i="27"/>
  <c r="M52" i="27"/>
  <c r="M51" i="27"/>
  <c r="M45" i="27"/>
  <c r="M44" i="27"/>
  <c r="M43" i="27"/>
  <c r="M42" i="27"/>
  <c r="M41" i="27"/>
  <c r="M34" i="27"/>
  <c r="M33" i="27"/>
  <c r="M32" i="27"/>
  <c r="M31" i="27"/>
  <c r="M30" i="27"/>
  <c r="J65" i="26"/>
  <c r="M65" i="26" s="1"/>
  <c r="J64" i="26"/>
  <c r="M64" i="26" s="1"/>
  <c r="M63" i="26"/>
  <c r="J63" i="26"/>
  <c r="K62" i="26"/>
  <c r="J62" i="26"/>
  <c r="J61" i="26"/>
  <c r="M61" i="26" s="1"/>
  <c r="M55" i="26"/>
  <c r="M54" i="26"/>
  <c r="M53" i="26"/>
  <c r="M52" i="26"/>
  <c r="M56" i="26" s="1"/>
  <c r="M51" i="26"/>
  <c r="M45" i="26"/>
  <c r="M44" i="26"/>
  <c r="M43" i="26"/>
  <c r="M42" i="26"/>
  <c r="M41" i="26"/>
  <c r="M46" i="26" s="1"/>
  <c r="M34" i="26"/>
  <c r="M33" i="26"/>
  <c r="M32" i="26"/>
  <c r="M31" i="26"/>
  <c r="M30" i="26"/>
  <c r="J65" i="25"/>
  <c r="M65" i="25" s="1"/>
  <c r="J64" i="25"/>
  <c r="M64" i="25" s="1"/>
  <c r="J63" i="25"/>
  <c r="M63" i="25" s="1"/>
  <c r="J62" i="25"/>
  <c r="M62" i="25" s="1"/>
  <c r="J61" i="25"/>
  <c r="M61" i="25" s="1"/>
  <c r="M55" i="25"/>
  <c r="M54" i="25"/>
  <c r="M53" i="25"/>
  <c r="M52" i="25"/>
  <c r="M51" i="25"/>
  <c r="M56" i="25" s="1"/>
  <c r="M45" i="25"/>
  <c r="M44" i="25"/>
  <c r="M43" i="25"/>
  <c r="M42" i="25"/>
  <c r="M41" i="25"/>
  <c r="M34" i="25"/>
  <c r="M33" i="25"/>
  <c r="M32" i="25"/>
  <c r="M31" i="25"/>
  <c r="K30" i="25"/>
  <c r="M30" i="25" s="1"/>
  <c r="M65" i="24"/>
  <c r="J65" i="24"/>
  <c r="J64" i="24"/>
  <c r="M64" i="24" s="1"/>
  <c r="M63" i="24"/>
  <c r="J63" i="24"/>
  <c r="K62" i="24"/>
  <c r="J62" i="24"/>
  <c r="J61" i="24"/>
  <c r="M61" i="24" s="1"/>
  <c r="M55" i="24"/>
  <c r="M56" i="24" s="1"/>
  <c r="M54" i="24"/>
  <c r="M53" i="24"/>
  <c r="M52" i="24"/>
  <c r="M51" i="24"/>
  <c r="M45" i="24"/>
  <c r="M44" i="24"/>
  <c r="M43" i="24"/>
  <c r="M42" i="24"/>
  <c r="M41" i="24"/>
  <c r="M46" i="24" s="1"/>
  <c r="M34" i="24"/>
  <c r="M33" i="24"/>
  <c r="M32" i="24"/>
  <c r="M31" i="24"/>
  <c r="M30" i="24"/>
  <c r="M65" i="23"/>
  <c r="J65" i="23"/>
  <c r="M64" i="23"/>
  <c r="J64" i="23"/>
  <c r="J63" i="23"/>
  <c r="M63" i="23" s="1"/>
  <c r="K62" i="23"/>
  <c r="J62" i="23"/>
  <c r="J61" i="23"/>
  <c r="M61" i="23" s="1"/>
  <c r="M55" i="23"/>
  <c r="M54" i="23"/>
  <c r="M53" i="23"/>
  <c r="M52" i="23"/>
  <c r="M51" i="23"/>
  <c r="M56" i="23" s="1"/>
  <c r="M45" i="23"/>
  <c r="M44" i="23"/>
  <c r="M43" i="23"/>
  <c r="M42" i="23"/>
  <c r="M41" i="23"/>
  <c r="M46" i="23" s="1"/>
  <c r="M34" i="23"/>
  <c r="M33" i="23"/>
  <c r="M32" i="23"/>
  <c r="M31" i="23"/>
  <c r="K30" i="23"/>
  <c r="M30" i="23" s="1"/>
  <c r="M65" i="22"/>
  <c r="J65" i="22"/>
  <c r="M64" i="22"/>
  <c r="J64" i="22"/>
  <c r="M63" i="22"/>
  <c r="J63" i="22"/>
  <c r="K62" i="22"/>
  <c r="J62" i="22"/>
  <c r="J61" i="22"/>
  <c r="M61" i="22" s="1"/>
  <c r="M55" i="22"/>
  <c r="M54" i="22"/>
  <c r="M53" i="22"/>
  <c r="M52" i="22"/>
  <c r="M51" i="22"/>
  <c r="M56" i="22" s="1"/>
  <c r="M45" i="22"/>
  <c r="M44" i="22"/>
  <c r="M43" i="22"/>
  <c r="M42" i="22"/>
  <c r="M41" i="22"/>
  <c r="M46" i="22" s="1"/>
  <c r="M34" i="22"/>
  <c r="M33" i="22"/>
  <c r="M32" i="22"/>
  <c r="M31" i="22"/>
  <c r="M30" i="22"/>
  <c r="J65" i="21"/>
  <c r="M65" i="21" s="1"/>
  <c r="M64" i="21"/>
  <c r="J64" i="21"/>
  <c r="M63" i="21"/>
  <c r="J63" i="21"/>
  <c r="K62" i="21"/>
  <c r="J62" i="21"/>
  <c r="J61" i="21"/>
  <c r="M61" i="21" s="1"/>
  <c r="M55" i="21"/>
  <c r="M54" i="21"/>
  <c r="M53" i="21"/>
  <c r="M52" i="21"/>
  <c r="M51" i="21"/>
  <c r="M56" i="21" s="1"/>
  <c r="M45" i="21"/>
  <c r="M44" i="21"/>
  <c r="M43" i="21"/>
  <c r="M42" i="21"/>
  <c r="M41" i="21"/>
  <c r="M34" i="21"/>
  <c r="M33" i="21"/>
  <c r="M32" i="21"/>
  <c r="M31" i="21"/>
  <c r="K30" i="21"/>
  <c r="M30" i="21" s="1"/>
  <c r="M65" i="20"/>
  <c r="J65" i="20"/>
  <c r="J64" i="20"/>
  <c r="M64" i="20" s="1"/>
  <c r="M63" i="20"/>
  <c r="J63" i="20"/>
  <c r="K62" i="20"/>
  <c r="J62" i="20"/>
  <c r="J61" i="20"/>
  <c r="M61" i="20" s="1"/>
  <c r="M55" i="20"/>
  <c r="M56" i="20" s="1"/>
  <c r="M54" i="20"/>
  <c r="M53" i="20"/>
  <c r="M52" i="20"/>
  <c r="M45" i="20"/>
  <c r="M44" i="20"/>
  <c r="M43" i="20"/>
  <c r="M42" i="20"/>
  <c r="M41" i="20"/>
  <c r="M34" i="20"/>
  <c r="M33" i="20"/>
  <c r="M32" i="20"/>
  <c r="M31" i="20"/>
  <c r="M30" i="20"/>
  <c r="M65" i="19"/>
  <c r="J65" i="19"/>
  <c r="M64" i="19"/>
  <c r="J64" i="19"/>
  <c r="J63" i="19"/>
  <c r="M63" i="19" s="1"/>
  <c r="K62" i="19"/>
  <c r="J62" i="19"/>
  <c r="J61" i="19"/>
  <c r="M61" i="19" s="1"/>
  <c r="M55" i="19"/>
  <c r="M54" i="19"/>
  <c r="M53" i="19"/>
  <c r="M56" i="19" s="1"/>
  <c r="M52" i="19"/>
  <c r="M45" i="19"/>
  <c r="M44" i="19"/>
  <c r="M43" i="19"/>
  <c r="M42" i="19"/>
  <c r="M41" i="19"/>
  <c r="M46" i="19" s="1"/>
  <c r="M34" i="19"/>
  <c r="M33" i="19"/>
  <c r="M32" i="19"/>
  <c r="M31" i="19"/>
  <c r="M65" i="18"/>
  <c r="J65" i="18"/>
  <c r="M64" i="18"/>
  <c r="J64" i="18"/>
  <c r="M63" i="18"/>
  <c r="J63" i="18"/>
  <c r="K62" i="18"/>
  <c r="J62" i="18"/>
  <c r="J61" i="18"/>
  <c r="M61" i="18" s="1"/>
  <c r="M55" i="18"/>
  <c r="M54" i="18"/>
  <c r="M53" i="18"/>
  <c r="M52" i="18"/>
  <c r="M56" i="18"/>
  <c r="M45" i="18"/>
  <c r="M44" i="18"/>
  <c r="M43" i="18"/>
  <c r="M42" i="18"/>
  <c r="M41" i="18"/>
  <c r="M46" i="18" s="1"/>
  <c r="M34" i="18"/>
  <c r="M33" i="18"/>
  <c r="M32" i="18"/>
  <c r="M31" i="18"/>
  <c r="I65" i="17"/>
  <c r="H65" i="17"/>
  <c r="I64" i="17"/>
  <c r="H64" i="17"/>
  <c r="K63" i="17"/>
  <c r="K56" i="17"/>
  <c r="M56" i="17" s="1"/>
  <c r="K55" i="17"/>
  <c r="M55" i="17" s="1"/>
  <c r="K54" i="17"/>
  <c r="M54" i="17" s="1"/>
  <c r="M48" i="17"/>
  <c r="M47" i="17"/>
  <c r="M46" i="17"/>
  <c r="M45" i="17"/>
  <c r="M44" i="17"/>
  <c r="M43" i="17"/>
  <c r="L42" i="17"/>
  <c r="K42" i="17"/>
  <c r="M42" i="17" s="1"/>
  <c r="I42" i="17"/>
  <c r="M41" i="17"/>
  <c r="L41" i="17"/>
  <c r="J34" i="17"/>
  <c r="M34" i="17" s="1"/>
  <c r="H34" i="17"/>
  <c r="F34" i="17"/>
  <c r="J33" i="17"/>
  <c r="M33" i="17" s="1"/>
  <c r="H33" i="17"/>
  <c r="F33" i="17"/>
  <c r="J32" i="17"/>
  <c r="M32" i="17" s="1"/>
  <c r="H32" i="17"/>
  <c r="F32" i="17"/>
  <c r="J31" i="17"/>
  <c r="M31" i="17" s="1"/>
  <c r="H31" i="17"/>
  <c r="F31" i="17"/>
  <c r="K30" i="17"/>
  <c r="J30" i="17"/>
  <c r="H30" i="17"/>
  <c r="F30" i="17"/>
  <c r="J25" i="17"/>
  <c r="M46" i="46" l="1"/>
  <c r="M62" i="45"/>
  <c r="M66" i="45" s="1"/>
  <c r="M62" i="44"/>
  <c r="M66" i="44" s="1"/>
  <c r="M35" i="44" s="1"/>
  <c r="M36" i="44" s="1"/>
  <c r="M62" i="43"/>
  <c r="M66" i="43" s="1"/>
  <c r="M35" i="43" s="1"/>
  <c r="M36" i="43" s="1"/>
  <c r="M66" i="42"/>
  <c r="M35" i="42" s="1"/>
  <c r="M36" i="42" s="1"/>
  <c r="M62" i="40"/>
  <c r="M66" i="40" s="1"/>
  <c r="M62" i="39"/>
  <c r="M62" i="38"/>
  <c r="M66" i="38" s="1"/>
  <c r="M62" i="37"/>
  <c r="M66" i="37" s="1"/>
  <c r="M35" i="37" s="1"/>
  <c r="M36" i="37" s="1"/>
  <c r="M62" i="36"/>
  <c r="M66" i="36" s="1"/>
  <c r="M35" i="36" s="1"/>
  <c r="M36" i="36" s="1"/>
  <c r="M46" i="36"/>
  <c r="M62" i="35"/>
  <c r="M66" i="35" s="1"/>
  <c r="M35" i="35" s="1"/>
  <c r="M36" i="35" s="1"/>
  <c r="M68" i="35" s="1"/>
  <c r="E31" i="1" s="1"/>
  <c r="M62" i="34"/>
  <c r="M62" i="31"/>
  <c r="M46" i="28"/>
  <c r="M46" i="20"/>
  <c r="J65" i="17"/>
  <c r="M65" i="17" s="1"/>
  <c r="J64" i="17"/>
  <c r="M64" i="17" s="1"/>
  <c r="M66" i="46"/>
  <c r="M46" i="45"/>
  <c r="M46" i="44"/>
  <c r="M46" i="43"/>
  <c r="M46" i="42"/>
  <c r="M46" i="41"/>
  <c r="M62" i="41"/>
  <c r="M66" i="41" s="1"/>
  <c r="M35" i="41" s="1"/>
  <c r="M36" i="41" s="1"/>
  <c r="M46" i="40"/>
  <c r="M46" i="39"/>
  <c r="M66" i="39"/>
  <c r="M46" i="37"/>
  <c r="M66" i="34"/>
  <c r="M35" i="34" s="1"/>
  <c r="M36" i="34" s="1"/>
  <c r="M68" i="34" s="1"/>
  <c r="E30" i="1" s="1"/>
  <c r="M56" i="33"/>
  <c r="M62" i="33"/>
  <c r="M66" i="33" s="1"/>
  <c r="M35" i="33" s="1"/>
  <c r="M36" i="33" s="1"/>
  <c r="M46" i="33"/>
  <c r="M62" i="32"/>
  <c r="M66" i="32" s="1"/>
  <c r="M56" i="32"/>
  <c r="M46" i="32"/>
  <c r="M66" i="31"/>
  <c r="M35" i="31" s="1"/>
  <c r="M36" i="31" s="1"/>
  <c r="M46" i="31"/>
  <c r="M66" i="30"/>
  <c r="M35" i="30" s="1"/>
  <c r="M36" i="30" s="1"/>
  <c r="M46" i="30"/>
  <c r="M46" i="29"/>
  <c r="M62" i="28"/>
  <c r="M66" i="28" s="1"/>
  <c r="M62" i="27"/>
  <c r="M66" i="27" s="1"/>
  <c r="M46" i="27"/>
  <c r="M62" i="29"/>
  <c r="M66" i="29" s="1"/>
  <c r="M62" i="26"/>
  <c r="M66" i="26" s="1"/>
  <c r="M46" i="25"/>
  <c r="M62" i="24"/>
  <c r="M66" i="24" s="1"/>
  <c r="M62" i="23"/>
  <c r="M66" i="23" s="1"/>
  <c r="M62" i="20"/>
  <c r="M66" i="20" s="1"/>
  <c r="M62" i="18"/>
  <c r="M66" i="18" s="1"/>
  <c r="M62" i="19"/>
  <c r="M66" i="19" s="1"/>
  <c r="M62" i="21"/>
  <c r="M66" i="21" s="1"/>
  <c r="M35" i="21" s="1"/>
  <c r="M36" i="21" s="1"/>
  <c r="M62" i="22"/>
  <c r="M66" i="22" s="1"/>
  <c r="M35" i="22" s="1"/>
  <c r="M36" i="22" s="1"/>
  <c r="M68" i="22" s="1"/>
  <c r="E18" i="1" s="1"/>
  <c r="M46" i="21"/>
  <c r="M30" i="17"/>
  <c r="M49" i="17"/>
  <c r="M63" i="17"/>
  <c r="M66" i="25"/>
  <c r="M57" i="17"/>
  <c r="M68" i="41" l="1"/>
  <c r="E37" i="1" s="1"/>
  <c r="M68" i="36"/>
  <c r="E32" i="1" s="1"/>
  <c r="M35" i="27"/>
  <c r="M36" i="27" s="1"/>
  <c r="M68" i="27" s="1"/>
  <c r="M35" i="26"/>
  <c r="M36" i="26" s="1"/>
  <c r="M68" i="26" s="1"/>
  <c r="M66" i="17"/>
  <c r="M35" i="17" s="1"/>
  <c r="M36" i="17" s="1"/>
  <c r="M68" i="17" s="1"/>
  <c r="E13" i="1" s="1"/>
  <c r="F13" i="1" s="1"/>
  <c r="M35" i="46"/>
  <c r="M36" i="46" s="1"/>
  <c r="M68" i="46" s="1"/>
  <c r="E42" i="1" s="1"/>
  <c r="M35" i="45"/>
  <c r="M36" i="45" s="1"/>
  <c r="M68" i="45" s="1"/>
  <c r="E41" i="1" s="1"/>
  <c r="M68" i="44"/>
  <c r="M68" i="43"/>
  <c r="M68" i="42"/>
  <c r="M35" i="40"/>
  <c r="M36" i="40" s="1"/>
  <c r="M68" i="40" s="1"/>
  <c r="E36" i="1" s="1"/>
  <c r="M35" i="39"/>
  <c r="M36" i="39" s="1"/>
  <c r="M68" i="39" s="1"/>
  <c r="E35" i="1" s="1"/>
  <c r="M35" i="38"/>
  <c r="M36" i="38" s="1"/>
  <c r="M68" i="38" s="1"/>
  <c r="E34" i="1" s="1"/>
  <c r="M68" i="37"/>
  <c r="M75" i="36"/>
  <c r="M73" i="36"/>
  <c r="M75" i="35"/>
  <c r="M74" i="35"/>
  <c r="M73" i="35"/>
  <c r="M75" i="34"/>
  <c r="M74" i="34"/>
  <c r="M73" i="34"/>
  <c r="M68" i="33"/>
  <c r="M74" i="33" s="1"/>
  <c r="M35" i="32"/>
  <c r="M36" i="32" s="1"/>
  <c r="M68" i="32" s="1"/>
  <c r="E28" i="1" s="1"/>
  <c r="M68" i="31"/>
  <c r="M68" i="30"/>
  <c r="M35" i="29"/>
  <c r="M36" i="29" s="1"/>
  <c r="M68" i="29" s="1"/>
  <c r="E25" i="1" s="1"/>
  <c r="M35" i="28"/>
  <c r="M36" i="28" s="1"/>
  <c r="M68" i="28" s="1"/>
  <c r="M35" i="23"/>
  <c r="M36" i="23" s="1"/>
  <c r="M68" i="23" s="1"/>
  <c r="E19" i="1" s="1"/>
  <c r="M68" i="21"/>
  <c r="M75" i="22"/>
  <c r="M74" i="22"/>
  <c r="M73" i="22"/>
  <c r="M35" i="19"/>
  <c r="M36" i="19" s="1"/>
  <c r="M68" i="19" s="1"/>
  <c r="E15" i="1" s="1"/>
  <c r="M35" i="25"/>
  <c r="M36" i="25" s="1"/>
  <c r="M68" i="25" s="1"/>
  <c r="E21" i="1" s="1"/>
  <c r="M35" i="18"/>
  <c r="M36" i="18" s="1"/>
  <c r="M68" i="18" s="1"/>
  <c r="E14" i="1" s="1"/>
  <c r="M35" i="24"/>
  <c r="M36" i="24" s="1"/>
  <c r="M68" i="24" s="1"/>
  <c r="E20" i="1" s="1"/>
  <c r="M35" i="20"/>
  <c r="M36" i="20" s="1"/>
  <c r="M68" i="20" s="1"/>
  <c r="E16" i="1" s="1"/>
  <c r="M75" i="44" l="1"/>
  <c r="E40" i="1"/>
  <c r="M74" i="43"/>
  <c r="E39" i="1"/>
  <c r="M75" i="42"/>
  <c r="E38" i="1"/>
  <c r="M73" i="41"/>
  <c r="M74" i="41"/>
  <c r="M75" i="41"/>
  <c r="M75" i="37"/>
  <c r="E33" i="1"/>
  <c r="M74" i="36"/>
  <c r="M76" i="35"/>
  <c r="M78" i="35" s="1"/>
  <c r="M73" i="33"/>
  <c r="M75" i="33"/>
  <c r="E29" i="1"/>
  <c r="M74" i="31"/>
  <c r="E27" i="1"/>
  <c r="M74" i="30"/>
  <c r="E26" i="1"/>
  <c r="M75" i="28"/>
  <c r="E24" i="1"/>
  <c r="E23" i="1"/>
  <c r="M75" i="27"/>
  <c r="E22" i="1"/>
  <c r="M73" i="26"/>
  <c r="M74" i="26"/>
  <c r="M76" i="26" s="1"/>
  <c r="M78" i="26" s="1"/>
  <c r="M75" i="26"/>
  <c r="M74" i="21"/>
  <c r="E17" i="1"/>
  <c r="M75" i="46"/>
  <c r="M74" i="46"/>
  <c r="M73" i="46"/>
  <c r="M75" i="45"/>
  <c r="M74" i="45"/>
  <c r="M73" i="45"/>
  <c r="M73" i="44"/>
  <c r="M74" i="44"/>
  <c r="M75" i="43"/>
  <c r="M73" i="43"/>
  <c r="M73" i="42"/>
  <c r="M74" i="42"/>
  <c r="M75" i="40"/>
  <c r="M74" i="40"/>
  <c r="M73" i="40"/>
  <c r="M75" i="39"/>
  <c r="M74" i="39"/>
  <c r="M73" i="39"/>
  <c r="M74" i="38"/>
  <c r="M73" i="38"/>
  <c r="M75" i="38"/>
  <c r="M73" i="37"/>
  <c r="M74" i="37"/>
  <c r="M76" i="36"/>
  <c r="M78" i="36" s="1"/>
  <c r="M76" i="34"/>
  <c r="M78" i="34" s="1"/>
  <c r="M76" i="33"/>
  <c r="M78" i="33" s="1"/>
  <c r="M75" i="32"/>
  <c r="M74" i="32"/>
  <c r="M73" i="32"/>
  <c r="M75" i="31"/>
  <c r="M73" i="31"/>
  <c r="M75" i="30"/>
  <c r="M73" i="30"/>
  <c r="M74" i="29"/>
  <c r="M75" i="29"/>
  <c r="M73" i="29"/>
  <c r="M73" i="28"/>
  <c r="M74" i="28"/>
  <c r="M73" i="27"/>
  <c r="M74" i="27"/>
  <c r="M74" i="23"/>
  <c r="M73" i="23"/>
  <c r="M75" i="23"/>
  <c r="M76" i="22"/>
  <c r="M78" i="22" s="1"/>
  <c r="M73" i="21"/>
  <c r="M75" i="21"/>
  <c r="M75" i="18"/>
  <c r="M74" i="18"/>
  <c r="M73" i="18"/>
  <c r="M75" i="19"/>
  <c r="M74" i="19"/>
  <c r="M73" i="19"/>
  <c r="M74" i="17"/>
  <c r="M73" i="17"/>
  <c r="M75" i="17"/>
  <c r="M75" i="25"/>
  <c r="M74" i="25"/>
  <c r="M73" i="25"/>
  <c r="M75" i="24"/>
  <c r="M74" i="24"/>
  <c r="M73" i="24"/>
  <c r="M75" i="20"/>
  <c r="M74" i="20"/>
  <c r="M73" i="20"/>
  <c r="M76" i="43" l="1"/>
  <c r="M78" i="43" s="1"/>
  <c r="M76" i="42"/>
  <c r="M78" i="42" s="1"/>
  <c r="M76" i="41"/>
  <c r="M78" i="41" s="1"/>
  <c r="M76" i="31"/>
  <c r="M78" i="31" s="1"/>
  <c r="M76" i="29"/>
  <c r="M78" i="29" s="1"/>
  <c r="M76" i="28"/>
  <c r="M78" i="28" s="1"/>
  <c r="M76" i="46"/>
  <c r="M78" i="46" s="1"/>
  <c r="M76" i="45"/>
  <c r="M78" i="45" s="1"/>
  <c r="M76" i="44"/>
  <c r="M78" i="44" s="1"/>
  <c r="M76" i="40"/>
  <c r="M78" i="40" s="1"/>
  <c r="M76" i="39"/>
  <c r="M78" i="39" s="1"/>
  <c r="M76" i="38"/>
  <c r="M78" i="38" s="1"/>
  <c r="M76" i="37"/>
  <c r="M78" i="37" s="1"/>
  <c r="M76" i="32"/>
  <c r="M78" i="32" s="1"/>
  <c r="M76" i="30"/>
  <c r="M78" i="30" s="1"/>
  <c r="M76" i="27"/>
  <c r="M78" i="27" s="1"/>
  <c r="M76" i="25"/>
  <c r="M78" i="25" s="1"/>
  <c r="M76" i="24"/>
  <c r="M78" i="24" s="1"/>
  <c r="M76" i="23"/>
  <c r="M78" i="23" s="1"/>
  <c r="M76" i="21"/>
  <c r="M78" i="21" s="1"/>
  <c r="M76" i="20"/>
  <c r="M78" i="20" s="1"/>
  <c r="M76" i="19"/>
  <c r="M78" i="19" s="1"/>
  <c r="M76" i="18"/>
  <c r="M78" i="18" s="1"/>
  <c r="M76" i="17"/>
  <c r="M78" i="17" s="1"/>
  <c r="J62" i="12" l="1"/>
  <c r="M62" i="12" s="1"/>
  <c r="J62" i="11"/>
  <c r="M62" i="11" s="1"/>
  <c r="K62" i="7"/>
  <c r="J62" i="7"/>
  <c r="M31" i="7"/>
  <c r="H31" i="7"/>
  <c r="F31" i="7"/>
  <c r="K62" i="6"/>
  <c r="J62" i="6"/>
  <c r="K30" i="6"/>
  <c r="M30" i="6"/>
  <c r="K63" i="10"/>
  <c r="K62" i="9"/>
  <c r="J48" i="3"/>
  <c r="M48" i="3" s="1"/>
  <c r="J51" i="6"/>
  <c r="J51" i="5"/>
  <c r="I65" i="12"/>
  <c r="H65" i="12"/>
  <c r="I64" i="12"/>
  <c r="H64" i="12"/>
  <c r="K56" i="12"/>
  <c r="M56" i="12" s="1"/>
  <c r="K55" i="12"/>
  <c r="M55" i="12" s="1"/>
  <c r="J54" i="12"/>
  <c r="M48" i="12"/>
  <c r="M47" i="12"/>
  <c r="M46" i="12"/>
  <c r="M45" i="12"/>
  <c r="M44" i="12"/>
  <c r="M43" i="12"/>
  <c r="L42" i="12"/>
  <c r="M42" i="12"/>
  <c r="I42" i="12"/>
  <c r="J34" i="12"/>
  <c r="M34" i="12" s="1"/>
  <c r="H34" i="12"/>
  <c r="F34" i="12"/>
  <c r="J33" i="12"/>
  <c r="M33" i="12" s="1"/>
  <c r="H33" i="12"/>
  <c r="F33" i="12"/>
  <c r="J32" i="12"/>
  <c r="M32" i="12" s="1"/>
  <c r="H32" i="12"/>
  <c r="F32" i="12"/>
  <c r="J31" i="12"/>
  <c r="M31" i="12" s="1"/>
  <c r="H31" i="12"/>
  <c r="F31" i="12"/>
  <c r="J30" i="12"/>
  <c r="H30" i="12"/>
  <c r="F30" i="12"/>
  <c r="J25" i="12"/>
  <c r="I65" i="11"/>
  <c r="H65" i="11"/>
  <c r="I64" i="11"/>
  <c r="H64" i="11"/>
  <c r="K56" i="11"/>
  <c r="M56" i="11" s="1"/>
  <c r="K55" i="11"/>
  <c r="M55" i="11" s="1"/>
  <c r="J54" i="11"/>
  <c r="M54" i="11" s="1"/>
  <c r="M48" i="11"/>
  <c r="M47" i="11"/>
  <c r="M46" i="11"/>
  <c r="M45" i="11"/>
  <c r="M44" i="11"/>
  <c r="M43" i="11"/>
  <c r="M42" i="11"/>
  <c r="L42" i="11"/>
  <c r="I42" i="11"/>
  <c r="L41" i="11"/>
  <c r="K41" i="11"/>
  <c r="M41" i="11" s="1"/>
  <c r="I41" i="11"/>
  <c r="J34" i="11"/>
  <c r="M34" i="11" s="1"/>
  <c r="H34" i="11"/>
  <c r="F34" i="11"/>
  <c r="J33" i="11"/>
  <c r="M33" i="11" s="1"/>
  <c r="H33" i="11"/>
  <c r="F33" i="11"/>
  <c r="J32" i="11"/>
  <c r="M32" i="11" s="1"/>
  <c r="H32" i="11"/>
  <c r="F32" i="11"/>
  <c r="J31" i="11"/>
  <c r="M31" i="11" s="1"/>
  <c r="H31" i="11"/>
  <c r="F31" i="11"/>
  <c r="J30" i="11"/>
  <c r="H30" i="11"/>
  <c r="F30" i="11"/>
  <c r="J25" i="11"/>
  <c r="I65" i="10"/>
  <c r="H65" i="10"/>
  <c r="I64" i="10"/>
  <c r="H64" i="10"/>
  <c r="J63" i="10"/>
  <c r="J62" i="10"/>
  <c r="M62" i="10" s="1"/>
  <c r="K56" i="10"/>
  <c r="M56" i="10" s="1"/>
  <c r="K55" i="10"/>
  <c r="M55" i="10" s="1"/>
  <c r="J54" i="10"/>
  <c r="M54" i="10" s="1"/>
  <c r="M48" i="10"/>
  <c r="M47" i="10"/>
  <c r="M46" i="10"/>
  <c r="M45" i="10"/>
  <c r="M44" i="10"/>
  <c r="M43" i="10"/>
  <c r="L42" i="10"/>
  <c r="K42" i="10"/>
  <c r="M42" i="10" s="1"/>
  <c r="I42" i="10"/>
  <c r="M41" i="10"/>
  <c r="L41" i="10"/>
  <c r="I41" i="10"/>
  <c r="J34" i="10"/>
  <c r="M34" i="10" s="1"/>
  <c r="H34" i="10"/>
  <c r="F34" i="10"/>
  <c r="J33" i="10"/>
  <c r="M33" i="10" s="1"/>
  <c r="H33" i="10"/>
  <c r="F33" i="10"/>
  <c r="J32" i="10"/>
  <c r="M32" i="10" s="1"/>
  <c r="H32" i="10"/>
  <c r="F32" i="10"/>
  <c r="J31" i="10"/>
  <c r="M31" i="10" s="1"/>
  <c r="H31" i="10"/>
  <c r="F31" i="10"/>
  <c r="J30" i="10"/>
  <c r="M30" i="10" s="1"/>
  <c r="H30" i="10"/>
  <c r="F30" i="10"/>
  <c r="J25" i="10"/>
  <c r="I65" i="9"/>
  <c r="H65" i="9"/>
  <c r="I64" i="9"/>
  <c r="H64" i="9"/>
  <c r="I63" i="9"/>
  <c r="H63" i="9"/>
  <c r="J62" i="9"/>
  <c r="M62" i="9" s="1"/>
  <c r="J61" i="9"/>
  <c r="M61" i="9" s="1"/>
  <c r="K55" i="9"/>
  <c r="M55" i="9" s="1"/>
  <c r="K54" i="9"/>
  <c r="M54" i="9" s="1"/>
  <c r="K53" i="9"/>
  <c r="M53" i="9" s="1"/>
  <c r="K52" i="9"/>
  <c r="M52" i="9" s="1"/>
  <c r="J51" i="9"/>
  <c r="L45" i="9"/>
  <c r="K45" i="9"/>
  <c r="M45" i="9" s="1"/>
  <c r="I45" i="9"/>
  <c r="L44" i="9"/>
  <c r="K44" i="9"/>
  <c r="M44" i="9" s="1"/>
  <c r="I44" i="9"/>
  <c r="L43" i="9"/>
  <c r="K43" i="9"/>
  <c r="M43" i="9" s="1"/>
  <c r="I43" i="9"/>
  <c r="L42" i="9"/>
  <c r="K42" i="9"/>
  <c r="M42" i="9" s="1"/>
  <c r="I42" i="9"/>
  <c r="L41" i="9"/>
  <c r="M41" i="9"/>
  <c r="I41" i="9"/>
  <c r="J34" i="9"/>
  <c r="M34" i="9" s="1"/>
  <c r="H34" i="9"/>
  <c r="F34" i="9"/>
  <c r="J33" i="9"/>
  <c r="M33" i="9" s="1"/>
  <c r="H33" i="9"/>
  <c r="F33" i="9"/>
  <c r="J32" i="9"/>
  <c r="M32" i="9" s="1"/>
  <c r="H32" i="9"/>
  <c r="F32" i="9"/>
  <c r="J31" i="9"/>
  <c r="M31" i="9" s="1"/>
  <c r="H31" i="9"/>
  <c r="F31" i="9"/>
  <c r="J30" i="9"/>
  <c r="M30" i="9" s="1"/>
  <c r="H30" i="9"/>
  <c r="F30" i="9"/>
  <c r="J25" i="9"/>
  <c r="I65" i="8"/>
  <c r="H65" i="8"/>
  <c r="I64" i="8"/>
  <c r="H64" i="8"/>
  <c r="I63" i="8"/>
  <c r="H63" i="8"/>
  <c r="I62" i="8"/>
  <c r="H62" i="8"/>
  <c r="K55" i="8"/>
  <c r="M55" i="8" s="1"/>
  <c r="K54" i="8"/>
  <c r="M54" i="8" s="1"/>
  <c r="K53" i="8"/>
  <c r="M53" i="8" s="1"/>
  <c r="K52" i="8"/>
  <c r="M52" i="8" s="1"/>
  <c r="K51" i="8"/>
  <c r="J51" i="8"/>
  <c r="L45" i="8"/>
  <c r="K45" i="8"/>
  <c r="M45" i="8" s="1"/>
  <c r="I45" i="8"/>
  <c r="L44" i="8"/>
  <c r="K44" i="8"/>
  <c r="M44" i="8" s="1"/>
  <c r="I44" i="8"/>
  <c r="L43" i="8"/>
  <c r="K43" i="8"/>
  <c r="M43" i="8" s="1"/>
  <c r="I43" i="8"/>
  <c r="L42" i="8"/>
  <c r="K42" i="8"/>
  <c r="M42" i="8" s="1"/>
  <c r="I42" i="8"/>
  <c r="L41" i="8"/>
  <c r="K41" i="8"/>
  <c r="M41" i="8" s="1"/>
  <c r="I41" i="8"/>
  <c r="J34" i="8"/>
  <c r="M34" i="8" s="1"/>
  <c r="H34" i="8"/>
  <c r="F34" i="8"/>
  <c r="J33" i="8"/>
  <c r="M33" i="8" s="1"/>
  <c r="H33" i="8"/>
  <c r="F33" i="8"/>
  <c r="J32" i="8"/>
  <c r="M32" i="8" s="1"/>
  <c r="H32" i="8"/>
  <c r="F32" i="8"/>
  <c r="J31" i="8"/>
  <c r="M31" i="8" s="1"/>
  <c r="H31" i="8"/>
  <c r="F31" i="8"/>
  <c r="M30" i="8"/>
  <c r="H30" i="8"/>
  <c r="F30" i="8"/>
  <c r="J25" i="8"/>
  <c r="I65" i="7"/>
  <c r="H65" i="7"/>
  <c r="I64" i="7"/>
  <c r="H64" i="7"/>
  <c r="I63" i="7"/>
  <c r="H63" i="7"/>
  <c r="K55" i="7"/>
  <c r="M55" i="7" s="1"/>
  <c r="K54" i="7"/>
  <c r="M54" i="7" s="1"/>
  <c r="K53" i="7"/>
  <c r="M53" i="7" s="1"/>
  <c r="K52" i="7"/>
  <c r="M52" i="7" s="1"/>
  <c r="J51" i="7"/>
  <c r="M51" i="7" s="1"/>
  <c r="L45" i="7"/>
  <c r="K45" i="7"/>
  <c r="M45" i="7" s="1"/>
  <c r="I45" i="7"/>
  <c r="L44" i="7"/>
  <c r="K44" i="7"/>
  <c r="M44" i="7" s="1"/>
  <c r="I44" i="7"/>
  <c r="L43" i="7"/>
  <c r="K43" i="7"/>
  <c r="M43" i="7" s="1"/>
  <c r="I43" i="7"/>
  <c r="L42" i="7"/>
  <c r="K42" i="7"/>
  <c r="M42" i="7" s="1"/>
  <c r="I42" i="7"/>
  <c r="L41" i="7"/>
  <c r="K41" i="7"/>
  <c r="M41" i="7" s="1"/>
  <c r="I41" i="7"/>
  <c r="J34" i="7"/>
  <c r="M34" i="7" s="1"/>
  <c r="H34" i="7"/>
  <c r="F34" i="7"/>
  <c r="B34" i="7"/>
  <c r="J33" i="7"/>
  <c r="M33" i="7" s="1"/>
  <c r="H33" i="7"/>
  <c r="F33" i="7"/>
  <c r="J32" i="7"/>
  <c r="M32" i="7" s="1"/>
  <c r="H32" i="7"/>
  <c r="F32" i="7"/>
  <c r="M30" i="7"/>
  <c r="H30" i="7"/>
  <c r="F30" i="7"/>
  <c r="J25" i="7"/>
  <c r="I65" i="6"/>
  <c r="H65" i="6"/>
  <c r="I64" i="6"/>
  <c r="H64" i="6"/>
  <c r="I63" i="6"/>
  <c r="H63" i="6"/>
  <c r="K55" i="6"/>
  <c r="M55" i="6" s="1"/>
  <c r="K54" i="6"/>
  <c r="M54" i="6" s="1"/>
  <c r="K53" i="6"/>
  <c r="M53" i="6" s="1"/>
  <c r="K52" i="6"/>
  <c r="M52" i="6" s="1"/>
  <c r="M51" i="6"/>
  <c r="L45" i="6"/>
  <c r="K45" i="6"/>
  <c r="M45" i="6" s="1"/>
  <c r="I45" i="6"/>
  <c r="L44" i="6"/>
  <c r="K44" i="6"/>
  <c r="M44" i="6" s="1"/>
  <c r="I44" i="6"/>
  <c r="L43" i="6"/>
  <c r="K43" i="6"/>
  <c r="M43" i="6" s="1"/>
  <c r="I43" i="6"/>
  <c r="L42" i="6"/>
  <c r="K42" i="6"/>
  <c r="M42" i="6" s="1"/>
  <c r="I42" i="6"/>
  <c r="L41" i="6"/>
  <c r="K41" i="6"/>
  <c r="M41" i="6" s="1"/>
  <c r="I41" i="6"/>
  <c r="J34" i="6"/>
  <c r="M34" i="6" s="1"/>
  <c r="H34" i="6"/>
  <c r="F34" i="6"/>
  <c r="B34" i="6"/>
  <c r="J33" i="6"/>
  <c r="M33" i="6" s="1"/>
  <c r="H33" i="6"/>
  <c r="F33" i="6"/>
  <c r="J32" i="6"/>
  <c r="M32" i="6" s="1"/>
  <c r="H32" i="6"/>
  <c r="F32" i="6"/>
  <c r="J31" i="6"/>
  <c r="M31" i="6" s="1"/>
  <c r="H31" i="6"/>
  <c r="F31" i="6"/>
  <c r="H30" i="6"/>
  <c r="F30" i="6"/>
  <c r="J25" i="6"/>
  <c r="I65" i="5"/>
  <c r="H65" i="5"/>
  <c r="I64" i="5"/>
  <c r="H64" i="5"/>
  <c r="I63" i="5"/>
  <c r="H63" i="5"/>
  <c r="I62" i="5"/>
  <c r="H62" i="5"/>
  <c r="J61" i="5"/>
  <c r="M61" i="5" s="1"/>
  <c r="K55" i="5"/>
  <c r="M55" i="5" s="1"/>
  <c r="K54" i="5"/>
  <c r="M54" i="5" s="1"/>
  <c r="K53" i="5"/>
  <c r="M53" i="5" s="1"/>
  <c r="K52" i="5"/>
  <c r="M52" i="5" s="1"/>
  <c r="M51" i="5"/>
  <c r="L45" i="5"/>
  <c r="K45" i="5"/>
  <c r="M45" i="5" s="1"/>
  <c r="I45" i="5"/>
  <c r="L44" i="5"/>
  <c r="K44" i="5"/>
  <c r="M44" i="5" s="1"/>
  <c r="I44" i="5"/>
  <c r="L43" i="5"/>
  <c r="K43" i="5"/>
  <c r="M43" i="5" s="1"/>
  <c r="I43" i="5"/>
  <c r="L42" i="5"/>
  <c r="K42" i="5"/>
  <c r="M42" i="5" s="1"/>
  <c r="I42" i="5"/>
  <c r="L41" i="5"/>
  <c r="K41" i="5"/>
  <c r="M41" i="5" s="1"/>
  <c r="I41" i="5"/>
  <c r="J34" i="5"/>
  <c r="M34" i="5" s="1"/>
  <c r="H34" i="5"/>
  <c r="F34" i="5"/>
  <c r="B34" i="5"/>
  <c r="J33" i="5"/>
  <c r="M33" i="5" s="1"/>
  <c r="H33" i="5"/>
  <c r="F33" i="5"/>
  <c r="J32" i="5"/>
  <c r="M32" i="5" s="1"/>
  <c r="H32" i="5"/>
  <c r="F32" i="5"/>
  <c r="J31" i="5"/>
  <c r="M31" i="5" s="1"/>
  <c r="H31" i="5"/>
  <c r="F31" i="5"/>
  <c r="J30" i="5"/>
  <c r="M30" i="5" s="1"/>
  <c r="H30" i="5"/>
  <c r="F30" i="5"/>
  <c r="J25" i="5"/>
  <c r="I65" i="4"/>
  <c r="H65" i="4"/>
  <c r="I64" i="4"/>
  <c r="H64" i="4"/>
  <c r="J62" i="4"/>
  <c r="K62" i="4"/>
  <c r="J61" i="4"/>
  <c r="K55" i="4"/>
  <c r="M55" i="4" s="1"/>
  <c r="K54" i="4"/>
  <c r="M54" i="4" s="1"/>
  <c r="K53" i="4"/>
  <c r="M53" i="4" s="1"/>
  <c r="K52" i="4"/>
  <c r="M52" i="4" s="1"/>
  <c r="K51" i="4"/>
  <c r="J51" i="4"/>
  <c r="L45" i="4"/>
  <c r="K45" i="4"/>
  <c r="M45" i="4" s="1"/>
  <c r="I45" i="4"/>
  <c r="L44" i="4"/>
  <c r="K44" i="4"/>
  <c r="M44" i="4" s="1"/>
  <c r="I44" i="4"/>
  <c r="L43" i="4"/>
  <c r="K43" i="4"/>
  <c r="M43" i="4" s="1"/>
  <c r="I43" i="4"/>
  <c r="L42" i="4"/>
  <c r="K42" i="4"/>
  <c r="M42" i="4" s="1"/>
  <c r="I42" i="4"/>
  <c r="L41" i="4"/>
  <c r="M41" i="4"/>
  <c r="I41" i="4"/>
  <c r="J34" i="4"/>
  <c r="M34" i="4" s="1"/>
  <c r="H34" i="4"/>
  <c r="F34" i="4"/>
  <c r="J33" i="4"/>
  <c r="M33" i="4" s="1"/>
  <c r="H33" i="4"/>
  <c r="F33" i="4"/>
  <c r="J32" i="4"/>
  <c r="M32" i="4" s="1"/>
  <c r="H32" i="4"/>
  <c r="F32" i="4"/>
  <c r="K31" i="4"/>
  <c r="M30" i="4"/>
  <c r="J25" i="4"/>
  <c r="I52" i="3"/>
  <c r="H52" i="3"/>
  <c r="I51" i="3"/>
  <c r="H51" i="3"/>
  <c r="I50" i="3"/>
  <c r="H50" i="3"/>
  <c r="I49" i="3"/>
  <c r="H49" i="3"/>
  <c r="K42" i="3"/>
  <c r="M42" i="3" s="1"/>
  <c r="K41" i="3"/>
  <c r="M41" i="3" s="1"/>
  <c r="K40" i="3"/>
  <c r="M40" i="3" s="1"/>
  <c r="K39" i="3"/>
  <c r="M39" i="3" s="1"/>
  <c r="K38" i="3"/>
  <c r="J38" i="3"/>
  <c r="L32" i="3"/>
  <c r="K32" i="3"/>
  <c r="M32" i="3" s="1"/>
  <c r="I32" i="3"/>
  <c r="L31" i="3"/>
  <c r="K31" i="3"/>
  <c r="M31" i="3" s="1"/>
  <c r="I31" i="3"/>
  <c r="L30" i="3"/>
  <c r="K30" i="3"/>
  <c r="M30" i="3" s="1"/>
  <c r="I30" i="3"/>
  <c r="M28" i="3"/>
  <c r="J21" i="3"/>
  <c r="M21" i="3" s="1"/>
  <c r="H21" i="3"/>
  <c r="F21" i="3"/>
  <c r="J20" i="3"/>
  <c r="M20" i="3" s="1"/>
  <c r="H20" i="3"/>
  <c r="F20" i="3"/>
  <c r="J19" i="3"/>
  <c r="M19" i="3" s="1"/>
  <c r="H19" i="3"/>
  <c r="F19" i="3"/>
  <c r="J18" i="3"/>
  <c r="H18" i="3"/>
  <c r="F18" i="3"/>
  <c r="J17" i="3"/>
  <c r="M17" i="3" s="1"/>
  <c r="H17" i="3"/>
  <c r="F17" i="3"/>
  <c r="J12" i="3"/>
  <c r="J65" i="8" l="1"/>
  <c r="M65" i="8" s="1"/>
  <c r="J65" i="5"/>
  <c r="M65" i="5" s="1"/>
  <c r="J65" i="10"/>
  <c r="M65" i="10" s="1"/>
  <c r="J63" i="8"/>
  <c r="M63" i="8" s="1"/>
  <c r="J65" i="9"/>
  <c r="M65" i="9" s="1"/>
  <c r="J65" i="12"/>
  <c r="M65" i="12" s="1"/>
  <c r="J63" i="7"/>
  <c r="M63" i="7" s="1"/>
  <c r="J64" i="10"/>
  <c r="M64" i="10" s="1"/>
  <c r="J65" i="4"/>
  <c r="M65" i="4" s="1"/>
  <c r="M62" i="7"/>
  <c r="M62" i="6"/>
  <c r="J65" i="7"/>
  <c r="M65" i="7" s="1"/>
  <c r="J63" i="9"/>
  <c r="M63" i="9" s="1"/>
  <c r="M49" i="12"/>
  <c r="M51" i="8"/>
  <c r="M56" i="8" s="1"/>
  <c r="J64" i="12"/>
  <c r="M64" i="12" s="1"/>
  <c r="J52" i="3"/>
  <c r="M52" i="3" s="1"/>
  <c r="J63" i="5"/>
  <c r="M63" i="5" s="1"/>
  <c r="J64" i="6"/>
  <c r="M64" i="6" s="1"/>
  <c r="J64" i="4"/>
  <c r="M64" i="4" s="1"/>
  <c r="M51" i="4"/>
  <c r="M56" i="4" s="1"/>
  <c r="J63" i="6"/>
  <c r="M63" i="6" s="1"/>
  <c r="J65" i="6"/>
  <c r="M65" i="6" s="1"/>
  <c r="J65" i="11"/>
  <c r="M65" i="11" s="1"/>
  <c r="M56" i="5"/>
  <c r="J62" i="5"/>
  <c r="M62" i="5" s="1"/>
  <c r="J64" i="5"/>
  <c r="M64" i="5" s="1"/>
  <c r="J64" i="7"/>
  <c r="M64" i="7" s="1"/>
  <c r="J62" i="8"/>
  <c r="M62" i="8" s="1"/>
  <c r="J64" i="8"/>
  <c r="M64" i="8" s="1"/>
  <c r="J64" i="9"/>
  <c r="M64" i="9" s="1"/>
  <c r="M66" i="9" s="1"/>
  <c r="M46" i="4"/>
  <c r="M31" i="4"/>
  <c r="M56" i="6"/>
  <c r="M57" i="11"/>
  <c r="J64" i="11"/>
  <c r="M64" i="11" s="1"/>
  <c r="M54" i="12"/>
  <c r="M57" i="12" s="1"/>
  <c r="M30" i="12"/>
  <c r="M30" i="11"/>
  <c r="M49" i="11"/>
  <c r="M63" i="10"/>
  <c r="M49" i="10"/>
  <c r="J61" i="8"/>
  <c r="M61" i="8" s="1"/>
  <c r="M51" i="9"/>
  <c r="M56" i="9" s="1"/>
  <c r="M56" i="7"/>
  <c r="J61" i="7"/>
  <c r="M61" i="7" s="1"/>
  <c r="J61" i="6"/>
  <c r="M61" i="6" s="1"/>
  <c r="J51" i="3"/>
  <c r="M51" i="3" s="1"/>
  <c r="M33" i="3"/>
  <c r="M38" i="3"/>
  <c r="M43" i="3" s="1"/>
  <c r="J49" i="3"/>
  <c r="M49" i="3" s="1"/>
  <c r="J50" i="3"/>
  <c r="M57" i="10"/>
  <c r="M46" i="9"/>
  <c r="M46" i="8"/>
  <c r="M46" i="7"/>
  <c r="M46" i="6"/>
  <c r="M46" i="5"/>
  <c r="M18" i="3"/>
  <c r="M62" i="4"/>
  <c r="M61" i="4"/>
  <c r="M66" i="12" l="1"/>
  <c r="M35" i="12" s="1"/>
  <c r="M36" i="12" s="1"/>
  <c r="M68" i="12" s="1"/>
  <c r="M66" i="10"/>
  <c r="M35" i="10" s="1"/>
  <c r="M36" i="10" s="1"/>
  <c r="M68" i="10" s="1"/>
  <c r="E10" i="1" s="1"/>
  <c r="F10" i="1" s="1"/>
  <c r="M66" i="6"/>
  <c r="M35" i="9"/>
  <c r="M36" i="9" s="1"/>
  <c r="M68" i="9" s="1"/>
  <c r="M66" i="7"/>
  <c r="M66" i="5"/>
  <c r="M66" i="11"/>
  <c r="M35" i="11" s="1"/>
  <c r="M36" i="11" s="1"/>
  <c r="M68" i="11" s="1"/>
  <c r="M73" i="11" s="1"/>
  <c r="M66" i="8"/>
  <c r="M35" i="8" s="1"/>
  <c r="M36" i="8" s="1"/>
  <c r="M50" i="3"/>
  <c r="M53" i="3" s="1"/>
  <c r="M22" i="3" s="1"/>
  <c r="M23" i="3" s="1"/>
  <c r="M55" i="3" s="1"/>
  <c r="M66" i="4"/>
  <c r="M73" i="9" l="1"/>
  <c r="E9" i="1"/>
  <c r="F9" i="1" s="1"/>
  <c r="M35" i="5"/>
  <c r="M36" i="5" s="1"/>
  <c r="M68" i="5" s="1"/>
  <c r="M35" i="7"/>
  <c r="M36" i="7" s="1"/>
  <c r="M68" i="7" s="1"/>
  <c r="M74" i="7" s="1"/>
  <c r="M35" i="6"/>
  <c r="M36" i="6" s="1"/>
  <c r="M68" i="6" s="1"/>
  <c r="M74" i="6" s="1"/>
  <c r="M68" i="8"/>
  <c r="M73" i="8" s="1"/>
  <c r="M74" i="9"/>
  <c r="M75" i="9"/>
  <c r="M73" i="12"/>
  <c r="M75" i="12"/>
  <c r="M74" i="12"/>
  <c r="M75" i="11"/>
  <c r="M74" i="11"/>
  <c r="M73" i="10"/>
  <c r="M75" i="10"/>
  <c r="M74" i="10"/>
  <c r="M35" i="4"/>
  <c r="M36" i="4" s="1"/>
  <c r="M68" i="4" s="1"/>
  <c r="M60" i="3"/>
  <c r="M61" i="3"/>
  <c r="M62" i="3"/>
  <c r="M74" i="8" l="1"/>
  <c r="M75" i="8"/>
  <c r="M74" i="5"/>
  <c r="M73" i="5"/>
  <c r="M75" i="5"/>
  <c r="M75" i="6"/>
  <c r="M73" i="6"/>
  <c r="M73" i="7"/>
  <c r="M75" i="7"/>
  <c r="M76" i="9"/>
  <c r="M78" i="9" s="1"/>
  <c r="M76" i="12"/>
  <c r="M78" i="12" s="1"/>
  <c r="E12" i="1" s="1"/>
  <c r="F12" i="1" s="1"/>
  <c r="M76" i="11"/>
  <c r="M78" i="11" s="1"/>
  <c r="E11" i="1" s="1"/>
  <c r="F11" i="1" s="1"/>
  <c r="M76" i="10"/>
  <c r="M78" i="10" s="1"/>
  <c r="M73" i="4"/>
  <c r="M74" i="4"/>
  <c r="M75" i="4"/>
  <c r="M63" i="3"/>
  <c r="M65" i="3" s="1"/>
  <c r="E3" i="1" s="1"/>
  <c r="F3" i="1" s="1"/>
  <c r="M76" i="6" l="1"/>
  <c r="M78" i="6" s="1"/>
  <c r="E6" i="1" s="1"/>
  <c r="F6" i="1" s="1"/>
  <c r="M76" i="8"/>
  <c r="M78" i="8" s="1"/>
  <c r="E8" i="1" s="1"/>
  <c r="F8" i="1" s="1"/>
  <c r="M76" i="5"/>
  <c r="M78" i="5" s="1"/>
  <c r="E5" i="1" s="1"/>
  <c r="F5" i="1" s="1"/>
  <c r="M76" i="7"/>
  <c r="M78" i="7" s="1"/>
  <c r="E7" i="1" s="1"/>
  <c r="F7" i="1" s="1"/>
  <c r="M76" i="4"/>
  <c r="M78" i="4" s="1"/>
  <c r="E4" i="1" s="1"/>
  <c r="F4" i="1" s="1"/>
  <c r="D15" i="1" l="1"/>
  <c r="F43" i="1" l="1"/>
  <c r="F44" i="1" s="1"/>
  <c r="F45" i="1" s="1"/>
</calcChain>
</file>

<file path=xl/sharedStrings.xml><?xml version="1.0" encoding="utf-8"?>
<sst xmlns="http://schemas.openxmlformats.org/spreadsheetml/2006/main" count="3800" uniqueCount="193">
  <si>
    <t>ITEM</t>
  </si>
  <si>
    <t>DESCRIPCION</t>
  </si>
  <si>
    <t>UND</t>
  </si>
  <si>
    <t>CANT.</t>
  </si>
  <si>
    <t xml:space="preserve">VR UNITARIO CONTRACTUAL </t>
  </si>
  <si>
    <t xml:space="preserve">VR PARCIAL CONTRACTUAL </t>
  </si>
  <si>
    <t>TOTAL OBRA</t>
  </si>
  <si>
    <t>ml</t>
  </si>
  <si>
    <t>m3</t>
  </si>
  <si>
    <t>kg</t>
  </si>
  <si>
    <t>un</t>
  </si>
  <si>
    <t>suministo, instalacion y transporte de reducion rapida de 1"1/2" a 1"</t>
  </si>
  <si>
    <t>A.U. (30%)</t>
  </si>
  <si>
    <t>Und</t>
  </si>
  <si>
    <t>Suministro, transporte y aplicación de impermeabilizante Sikatop 107 seal de 4mm de espesor para losa inferior de desarenador.</t>
  </si>
  <si>
    <t>m2</t>
  </si>
  <si>
    <t>Suministro, trasnporte e instalacion de Válvula Waffer 6"</t>
  </si>
  <si>
    <t>Suministro, trasnporte e instalacion de Válvula de Compuerta De Latón 2"</t>
  </si>
  <si>
    <t>suministro, transporte e instalacion de tapon roscado de 4" sanitario</t>
  </si>
  <si>
    <t>suministro, transporte e instalacion de tapon roscado de 6" sanitario</t>
  </si>
  <si>
    <t>Suministro, transporte e instalación de tapas en lamina alfajor de 1/4", incluye marco en angulo de 1/4" x 2" con pintura anticorrosivo y acabado en pintura epoxica para zonas con altra humedad, Tapas para desarenador y para bocatoma. Medidad de 60cm x 60cm.</t>
  </si>
  <si>
    <t>SUBTOTAL</t>
  </si>
  <si>
    <t>Suministro, transporte e instalacion de tuberia de presion 60,000RD de 2"</t>
  </si>
  <si>
    <t>Suministro, transporte e instalacion de codo de 45° de presion 60,000RD de 2"</t>
  </si>
  <si>
    <t xml:space="preserve">Suministro, transporte e instalacion de rejilla tipo cúpula de 2" en acero inoxidable </t>
  </si>
  <si>
    <t xml:space="preserve">suministro, transporte e instalacion Perro Para Guaya 1/2" Pulgadas Galvanizado Toolcraft Tc0961
</t>
  </si>
  <si>
    <t>suministro, transporte e  instalacion de collarines de derivacion de 1"1/2"</t>
  </si>
  <si>
    <t>suministro, transporte e instalacion de collarines de derivacion de 1"</t>
  </si>
  <si>
    <t>Suministro, transporte e instalacion de Acero de refuerzo fy=420 Mpa (Grado 60) para losa de soporte del tanque en fibra de 40m3</t>
  </si>
  <si>
    <t>suministro, transporte e instalacion de collarines de derivacion de 2"</t>
  </si>
  <si>
    <t>Suministro, transporte e instalacion de tubería PVC 6"</t>
  </si>
  <si>
    <t>suministo, transporte e instalacion tapon de rosca 1"</t>
  </si>
  <si>
    <t>suministo, transporte e instalacion de adaptador macho 1"</t>
  </si>
  <si>
    <t>suministo, transporte e instalacion de uniones 1"</t>
  </si>
  <si>
    <t>suministro, transporte e instalacion de tuberia 1"</t>
  </si>
  <si>
    <t>suministo, transporte e instalacion de reducion rapida de 2" a 1"1/2"</t>
  </si>
  <si>
    <t>suministo, transporte e instalacion de union rapida de 1"</t>
  </si>
  <si>
    <t>suministo, transporte y colocacion de union rapida de 1"1/2"</t>
  </si>
  <si>
    <t>suministo, transporte e instalacion de union rapida de 2"</t>
  </si>
  <si>
    <t>Localización, trazado y replanteo de tubería de redes de Distribución incluye comision topografica</t>
  </si>
  <si>
    <t>Suministro, transporte e instalacion de Cable galvanizado 1/2"  (Tipo BOA 6x19) para los viaductos</t>
  </si>
  <si>
    <t>demolicion de losa del desarenador y bocatoma</t>
  </si>
  <si>
    <t>Suministro, transporte e instalacion de ampliacion de rejilla de bocatoma en acero 0,30x1,20 incluye bisagra varilla y angulos</t>
  </si>
  <si>
    <t xml:space="preserve">lleno con material comun de la zona </t>
  </si>
  <si>
    <t>Glb</t>
  </si>
  <si>
    <t>Campamento o almacenamiento de obra.</t>
  </si>
  <si>
    <t>ABASTO DE LA VEREDA VILLA FATIMA</t>
  </si>
  <si>
    <t>suministro, transporte e instalacion de adaptadores macho de 2" incluye teflon</t>
  </si>
  <si>
    <t xml:space="preserve">suministro, transporte e instalacion de tanque en fibra de vidrio de 30 metros cúbicos, incluye escaleras </t>
  </si>
  <si>
    <t>MUNICIPIO DE ANORI</t>
  </si>
  <si>
    <t>SECRETARÍA DE INFRAESTRUCTURA Y SERVICIOS PÚBLICOS</t>
  </si>
  <si>
    <t>SOLUCIÓN ACUEDUCTO Y ALCANTARILLADO ABASTOS VEREDALES</t>
  </si>
  <si>
    <t>ANÁLISIS DE PRECIOS UNITARIOS</t>
  </si>
  <si>
    <t>CONTRATO No.</t>
  </si>
  <si>
    <t>FECHA</t>
  </si>
  <si>
    <t>OBJETO DEL CONTRATO</t>
  </si>
  <si>
    <t>CONTRATISTA</t>
  </si>
  <si>
    <t>INTERVENTOR</t>
  </si>
  <si>
    <t>SUPERVISOR DEL CONTRATO</t>
  </si>
  <si>
    <t>FECHA CIERRE DE LICITACIÓN</t>
  </si>
  <si>
    <t>DATOS ESPECÍFICOS</t>
  </si>
  <si>
    <t>DESCRIPCIÓN</t>
  </si>
  <si>
    <t>GRUPO AJUSTE</t>
  </si>
  <si>
    <t>UNIDAD</t>
  </si>
  <si>
    <t>CANTIDAD</t>
  </si>
  <si>
    <t>I. EQUIPO</t>
  </si>
  <si>
    <t>MARCA</t>
  </si>
  <si>
    <t>TIPO</t>
  </si>
  <si>
    <t>TARIFA/HORA</t>
  </si>
  <si>
    <t>RENDIMIENTO</t>
  </si>
  <si>
    <t>Vr. UNITARIO</t>
  </si>
  <si>
    <t>EQUIPO DE TOPOGRAFIA</t>
  </si>
  <si>
    <t>ESTACION</t>
  </si>
  <si>
    <t>HERRAMIENTA MENOR (5% MO)</t>
  </si>
  <si>
    <t>SUBTOTAL $</t>
  </si>
  <si>
    <t>II. MATERIALES</t>
  </si>
  <si>
    <t>PRECIO UNIT.</t>
  </si>
  <si>
    <t>ESTACAS, PINTURA, TACHUELAS, HILO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</si>
  <si>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</si>
  <si>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</si>
  <si>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</si>
  <si>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</si>
  <si>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</si>
  <si>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</si>
  <si>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</si>
  <si>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</si>
  <si>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</si>
  <si>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</si>
  <si>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</si>
  <si>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TOPOGRAFO</t>
  </si>
  <si>
    <t>CADENERO (1)</t>
  </si>
  <si>
    <t>OBRERO (2)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</si>
  <si>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</si>
  <si>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</si>
  <si>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</si>
  <si>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</si>
  <si>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</si>
  <si>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</si>
  <si>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</si>
  <si>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</si>
  <si>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</si>
  <si>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 xml:space="preserve"> </t>
  </si>
  <si>
    <t>OBSERVACIONES</t>
  </si>
  <si>
    <t>Firma</t>
  </si>
  <si>
    <t>Representante Legal del Contratista</t>
  </si>
  <si>
    <t>Representante Legal del Interventor</t>
  </si>
  <si>
    <t>SOLUCIÓN ACUEDUCTO  ABASTOS VEREDALES</t>
  </si>
  <si>
    <t>GLB</t>
  </si>
  <si>
    <t>ML</t>
  </si>
  <si>
    <t>TRANSPORTE  DEL MATERIAL</t>
  </si>
  <si>
    <t>OBRERO (4)</t>
  </si>
  <si>
    <t>OBRERO (1)</t>
  </si>
  <si>
    <t>OFICIAL (1)</t>
  </si>
  <si>
    <t>glb</t>
  </si>
  <si>
    <t>Campamento provisional de obra incluye techo en hoja de zinc, tabala comun, largueros de madera y los demas elementos necesarios para su construccion</t>
  </si>
  <si>
    <t>Compresor Neumático con martillo demoledor o perforador en superficie, punta, combustible mas tranporte</t>
  </si>
  <si>
    <t>SOLUCIÓN ACUEDUCTO ABASTOS VEREDALES</t>
  </si>
  <si>
    <t>COMPACTADOR DE PLACA - CANGURO MAS TRASPORTE</t>
  </si>
  <si>
    <t>REJILLA METALICA PREFABRICADA PARA BOCATOMA 0,30x1,20</t>
  </si>
  <si>
    <t>tuberia de presion 60,000RD de 2"</t>
  </si>
  <si>
    <t>ACCESORIOS codo de 45° de presion 60,000RD de 2"</t>
  </si>
  <si>
    <t xml:space="preserve">ACCESORIOS rejilla tipo cúpula de 2" en acero inoxidable </t>
  </si>
  <si>
    <t>Excavación manual de 0,00 a 2,00m en material comun</t>
  </si>
  <si>
    <t>Perforaciones de concreto de bocatoma y desarenador para la instalaciones de la tuberia de aduccion de 2"</t>
  </si>
  <si>
    <t>Taladro de Corona diamantada</t>
  </si>
  <si>
    <t>OFICIAL</t>
  </si>
  <si>
    <t>OBRERO 1</t>
  </si>
  <si>
    <t>Cortadora de concreto</t>
  </si>
  <si>
    <t>Demolicion de losa del desarenador y bocatoma</t>
  </si>
  <si>
    <t xml:space="preserve">Lleno con material comun de la zona </t>
  </si>
  <si>
    <t xml:space="preserve"> tapas en lamina alfajor de 1/4", incluye marco en angulo de 1/4" x 2" con pintura anticorrosivo y acabado en pintura epoxica para zonas con altra humedad, Tapas para desarenador y para bocatoma. Medidad de 60cm x 60cm.</t>
  </si>
  <si>
    <t/>
  </si>
  <si>
    <t>manguera de polietileno de 1"1/2" para agua potable de 16 PN</t>
  </si>
  <si>
    <t>union rapida de 2"</t>
  </si>
  <si>
    <t>union rapida de 1"1/2"</t>
  </si>
  <si>
    <t>und</t>
  </si>
  <si>
    <t>union rapida de 1"</t>
  </si>
  <si>
    <t xml:space="preserve"> reducion rapida de 2" a 1"1/2"</t>
  </si>
  <si>
    <t>tuberia 1"</t>
  </si>
  <si>
    <t>union  de 1"</t>
  </si>
  <si>
    <t>adaptador macho 1"</t>
  </si>
  <si>
    <t xml:space="preserve"> tapon de rosca 1"</t>
  </si>
  <si>
    <t>OBRERO</t>
  </si>
  <si>
    <t>Reducion rapida de 1"1/2" a 1"</t>
  </si>
  <si>
    <t>Cinta Teflon</t>
  </si>
  <si>
    <t>Pegante PVC</t>
  </si>
  <si>
    <t>Limpiador PVC</t>
  </si>
  <si>
    <t>m</t>
  </si>
  <si>
    <t>tuberia PVC 6"</t>
  </si>
  <si>
    <t>Lubricante para acople</t>
  </si>
  <si>
    <t>Kg</t>
  </si>
  <si>
    <t>Valvula mariposa de 6"</t>
  </si>
  <si>
    <t>Valvula de compuerta latón roscada 2"</t>
  </si>
  <si>
    <t>Adaptador macho 2"</t>
  </si>
  <si>
    <t>Collarín de derivación 2" (PVC o galvanizado con empaque y tornillos)</t>
  </si>
  <si>
    <t>Collarín de derivación 1 1/2" (PVC o galvanizado con empaque y tornillos)</t>
  </si>
  <si>
    <t>Collarín de derivación 1" (PVC o galvanizado con empaque y tornillos)</t>
  </si>
  <si>
    <t>Acero de refuerzo (varilla corrugada, 3/8", 1/2", 5/8", etc.)</t>
  </si>
  <si>
    <t>Alambre recocido (proporcional)</t>
  </si>
  <si>
    <t>Cable galvanizado 1/2” tipo BOA 6x19</t>
  </si>
  <si>
    <t>Perro para guaya 1/2" galvanizado Toolcraft TC0961</t>
  </si>
  <si>
    <t>Tornilleria y tuercas adicionales</t>
  </si>
  <si>
    <t>Suministro, transporte y construcción de pedestales en concreto de 3000 psi para anclaje de cable galvanizado de viaducto, medidas de 0,4x0,4 x 1,2m de profuncidad, incluye varilla de 1/2", alambre, aditivos y demas insumos para su correcto funcionamiento.</t>
  </si>
  <si>
    <t>Concreto mezclado en obra 3000 P.S.I</t>
  </si>
  <si>
    <t>Acero de refuerzo 1/2" (fy= 4200Kg/cm2)</t>
  </si>
  <si>
    <t>Alambre recocido</t>
  </si>
  <si>
    <t>Aditivos para concreto</t>
  </si>
  <si>
    <t>l</t>
  </si>
  <si>
    <t>Encofrado reutilizable en madera</t>
  </si>
  <si>
    <t>Vibrador de concreto</t>
  </si>
  <si>
    <t>Tanque en fibra de vidrio 30 m³ (cilíndrico vertical)</t>
  </si>
  <si>
    <t>Escalera metálica galvanizada con plataforma de acceso</t>
  </si>
  <si>
    <t>Pernos de anclaje y platinas</t>
  </si>
  <si>
    <t>Selladores y empaques</t>
  </si>
  <si>
    <t>SOLDADOR</t>
  </si>
  <si>
    <t>Suministro, transporte e instalacion concreto de 3000 psi para base de tanque en fibra de vidrio de 30000 lt. Incluye formaleta en madera ( acero se paga en su ITEM)</t>
  </si>
  <si>
    <t>Corte de losa en concreto para habilitar limpieza y lavados del tanque desarenador</t>
  </si>
  <si>
    <t>Disco diamantado</t>
  </si>
  <si>
    <t>Agua / lubricante corte</t>
  </si>
  <si>
    <t>Cortadora de disco</t>
  </si>
  <si>
    <t>Impermeabilizante Sikatop 107 Seal</t>
  </si>
  <si>
    <t>Agua para mezcla</t>
  </si>
  <si>
    <t>lt</t>
  </si>
  <si>
    <t>Tapon Sanitario roscado 6"</t>
  </si>
  <si>
    <t>Empaque/goma sello 6"</t>
  </si>
  <si>
    <t>Tapon Sanitario roscado 4"</t>
  </si>
  <si>
    <t>Empaque/goma sello 4"</t>
  </si>
  <si>
    <t>Suministro, transporte e instalacion de tuberia de polietileno de 1"1/2" para agua potable de 16 PN</t>
  </si>
  <si>
    <t>Suministro, transporte e instalacion de tuberia de polietileno de 1" para agua potable de 16 PN</t>
  </si>
  <si>
    <t>Suministro, transporte e instalacion de tuberia calibre 60 de polietileno de 2" para agua potable de 16 PN</t>
  </si>
  <si>
    <t>Tuberia calibre 60 de polietileno de 2" para agua potable de 16 PN</t>
  </si>
  <si>
    <t>Tuberia de polietileno de 1" para agua potable de 16 PN</t>
  </si>
  <si>
    <t>Transporte Mular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</si>
</sst>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"/>
    <numFmt numFmtId="165" formatCode="_-* #,##0_-;\-* #,##0_-;_-* &quot;-&quot;??_-;_-@_-"/>
    <numFmt numFmtId="166" formatCode="_-&quot;$&quot;\ * #,##0_-;\-&quot;$&quot;\ * #,##0_-;_-&quot;$&quot;\ * &quot;-&quot;??_-;_-@_-"/>
    <numFmt numFmtId="167" formatCode="_-* #,##0.0_-;\-* #,##0.0_-;_-* &quot;-&quot;??_-;_-@_-"/>
    <numFmt numFmtId="168" formatCode="#,##0.000"/>
    <numFmt numFmtId="169" formatCode="_(&quot;$&quot;\ * #,##0.0_);_(&quot;$&quot;\ * \(#,##0.0\);_(&quot;$&quot;\ * &quot;-&quot;??_);_(@_)"/>
    <numFmt numFmtId="170" formatCode="_(* #,##0.00_);_(* \(#,##0.00\);_(* &quot;-&quot;??_);_(@_)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name val="Geneva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B05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7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b/>
      <u/>
      <sz val="10"/>
      <color theme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u/>
      <sz val="10"/>
      <name val="Arial"/>
      <family val="2"/>
    </font>
    <font>
      <b/>
      <vertAlign val="superscript"/>
      <sz val="8"/>
      <name val="Arial"/>
      <family val="2"/>
    </font>
    <font>
      <sz val="8"/>
      <name val="Arial"/>
      <family val="2"/>
    </font>
    <font>
      <sz val="5"/>
      <name val="Arial"/>
      <family val="2"/>
    </font>
    <font>
      <sz val="12"/>
      <name val="Arial"/>
      <family val="2"/>
    </font>
    <font>
      <b/>
      <u/>
      <sz val="10"/>
      <color indexed="3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0" fontId="4" fillId="0" borderId="0"/>
    <xf numFmtId="0" fontId="5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0" borderId="0" applyNumberFormat="0" applyFill="0" applyBorder="0" applyAlignment="0" applyProtection="0"/>
    <xf numFmtId="170" fontId="5" fillId="0" borderId="0" applyFont="0" applyFill="0" applyBorder="0" applyAlignment="0" applyProtection="0"/>
  </cellStyleXfs>
  <cellXfs count="290">
    <xf numFmtId="0" fontId="0" fillId="0" borderId="0" xfId="0"/>
    <xf numFmtId="0" fontId="3" fillId="0" borderId="0" xfId="0" applyFont="1"/>
    <xf numFmtId="0" fontId="7" fillId="0" borderId="4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5" fillId="0" borderId="4" xfId="2" applyFont="1" applyBorder="1" applyAlignment="1">
      <alignment vertical="center" wrapText="1"/>
    </xf>
    <xf numFmtId="0" fontId="5" fillId="0" borderId="4" xfId="2" applyFont="1" applyBorder="1" applyAlignment="1">
      <alignment horizontal="center" vertical="center"/>
    </xf>
    <xf numFmtId="0" fontId="8" fillId="0" borderId="4" xfId="3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43" fontId="0" fillId="0" borderId="0" xfId="1" applyFont="1"/>
    <xf numFmtId="43" fontId="0" fillId="0" borderId="0" xfId="1" applyFont="1" applyFill="1"/>
    <xf numFmtId="165" fontId="9" fillId="0" borderId="0" xfId="1" applyNumberFormat="1" applyFont="1" applyFill="1" applyBorder="1"/>
    <xf numFmtId="0" fontId="5" fillId="0" borderId="4" xfId="2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/>
    </xf>
    <xf numFmtId="0" fontId="0" fillId="0" borderId="0" xfId="0" applyAlignment="1">
      <alignment vertical="top"/>
    </xf>
    <xf numFmtId="0" fontId="7" fillId="0" borderId="4" xfId="0" applyFont="1" applyBorder="1" applyAlignment="1">
      <alignment vertical="top" wrapText="1"/>
    </xf>
    <xf numFmtId="164" fontId="0" fillId="0" borderId="0" xfId="0" applyNumberFormat="1"/>
    <xf numFmtId="43" fontId="0" fillId="0" borderId="0" xfId="0" applyNumberFormat="1"/>
    <xf numFmtId="166" fontId="5" fillId="0" borderId="4" xfId="6" applyNumberFormat="1" applyFont="1" applyBorder="1" applyAlignment="1">
      <alignment horizontal="right" vertical="center" wrapText="1"/>
    </xf>
    <xf numFmtId="166" fontId="5" fillId="0" borderId="4" xfId="6" applyNumberFormat="1" applyFont="1" applyBorder="1" applyAlignment="1">
      <alignment vertical="center" wrapText="1"/>
    </xf>
    <xf numFmtId="166" fontId="7" fillId="0" borderId="4" xfId="6" applyNumberFormat="1" applyFont="1" applyBorder="1" applyAlignment="1">
      <alignment horizontal="center" vertical="center" wrapText="1"/>
    </xf>
    <xf numFmtId="166" fontId="7" fillId="0" borderId="4" xfId="6" applyNumberFormat="1" applyFont="1" applyFill="1" applyBorder="1" applyAlignment="1">
      <alignment horizontal="center" vertical="center"/>
    </xf>
    <xf numFmtId="166" fontId="7" fillId="0" borderId="4" xfId="6" applyNumberFormat="1" applyFont="1" applyFill="1" applyBorder="1" applyAlignment="1">
      <alignment vertical="center"/>
    </xf>
    <xf numFmtId="166" fontId="5" fillId="0" borderId="4" xfId="6" applyNumberFormat="1" applyFont="1" applyFill="1" applyBorder="1" applyAlignment="1">
      <alignment horizontal="center" vertical="center"/>
    </xf>
    <xf numFmtId="167" fontId="5" fillId="0" borderId="4" xfId="1" applyNumberFormat="1" applyFont="1" applyBorder="1" applyAlignment="1">
      <alignment horizontal="center" vertical="center" wrapText="1"/>
    </xf>
    <xf numFmtId="167" fontId="5" fillId="0" borderId="4" xfId="1" applyNumberFormat="1" applyFont="1" applyBorder="1" applyAlignment="1">
      <alignment vertical="center" wrapText="1"/>
    </xf>
    <xf numFmtId="167" fontId="7" fillId="0" borderId="4" xfId="1" applyNumberFormat="1" applyFont="1" applyBorder="1" applyAlignment="1">
      <alignment horizontal="center" vertical="center"/>
    </xf>
    <xf numFmtId="167" fontId="5" fillId="0" borderId="4" xfId="1" applyNumberFormat="1" applyFont="1" applyBorder="1" applyAlignment="1">
      <alignment vertical="center"/>
    </xf>
    <xf numFmtId="0" fontId="5" fillId="0" borderId="17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7" fillId="0" borderId="1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9" xfId="0" applyFont="1" applyBorder="1" applyAlignment="1">
      <alignment vertical="center"/>
    </xf>
    <xf numFmtId="0" fontId="16" fillId="0" borderId="19" xfId="0" applyFont="1" applyBorder="1" applyAlignment="1" applyProtection="1">
      <alignment horizontal="left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13" fillId="0" borderId="20" xfId="0" applyFont="1" applyBorder="1" applyAlignment="1" applyProtection="1">
      <alignment horizontal="center" vertical="center"/>
      <protection locked="0"/>
    </xf>
    <xf numFmtId="0" fontId="17" fillId="0" borderId="0" xfId="0" applyFont="1" applyAlignment="1">
      <alignment horizontal="right" vertical="center"/>
    </xf>
    <xf numFmtId="0" fontId="17" fillId="0" borderId="21" xfId="0" applyFont="1" applyBorder="1" applyAlignment="1">
      <alignment horizontal="center" vertical="center"/>
    </xf>
    <xf numFmtId="0" fontId="16" fillId="0" borderId="19" xfId="0" applyFont="1" applyBorder="1" applyAlignment="1" applyProtection="1">
      <alignment vertical="center"/>
      <protection locked="0"/>
    </xf>
    <xf numFmtId="0" fontId="16" fillId="0" borderId="0" xfId="0" applyFont="1" applyAlignment="1">
      <alignment vertical="center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 vertical="center"/>
      <protection locked="0"/>
    </xf>
    <xf numFmtId="0" fontId="5" fillId="0" borderId="20" xfId="0" applyFont="1" applyBorder="1" applyAlignment="1">
      <alignment horizontal="left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6" fillId="0" borderId="0" xfId="0" applyFont="1" applyAlignment="1" applyProtection="1">
      <alignment horizontal="left" vertical="center"/>
      <protection locked="0"/>
    </xf>
    <xf numFmtId="0" fontId="5" fillId="0" borderId="22" xfId="0" applyFont="1" applyBorder="1" applyAlignment="1">
      <alignment vertical="center"/>
    </xf>
    <xf numFmtId="0" fontId="5" fillId="0" borderId="15" xfId="0" applyFont="1" applyBorder="1" applyAlignment="1" applyProtection="1">
      <alignment vertical="center"/>
      <protection locked="0"/>
    </xf>
    <xf numFmtId="0" fontId="5" fillId="0" borderId="16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13" fillId="4" borderId="25" xfId="0" applyFont="1" applyFill="1" applyBorder="1" applyAlignment="1">
      <alignment horizontal="center" vertical="center"/>
    </xf>
    <xf numFmtId="0" fontId="13" fillId="4" borderId="26" xfId="0" applyFont="1" applyFill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4" fontId="5" fillId="0" borderId="29" xfId="0" applyNumberFormat="1" applyFont="1" applyBorder="1" applyAlignment="1">
      <alignment horizontal="center" vertical="center"/>
    </xf>
    <xf numFmtId="0" fontId="13" fillId="4" borderId="23" xfId="0" applyFont="1" applyFill="1" applyBorder="1" applyAlignment="1">
      <alignment vertical="center"/>
    </xf>
    <xf numFmtId="0" fontId="5" fillId="4" borderId="17" xfId="0" applyFont="1" applyFill="1" applyBorder="1" applyAlignment="1">
      <alignment vertical="center"/>
    </xf>
    <xf numFmtId="0" fontId="5" fillId="4" borderId="24" xfId="0" applyFont="1" applyFill="1" applyBorder="1" applyAlignment="1">
      <alignment vertical="center"/>
    </xf>
    <xf numFmtId="0" fontId="13" fillId="0" borderId="19" xfId="0" applyFont="1" applyBorder="1" applyAlignment="1">
      <alignment vertical="center"/>
    </xf>
    <xf numFmtId="0" fontId="13" fillId="5" borderId="4" xfId="0" applyFont="1" applyFill="1" applyBorder="1" applyAlignment="1">
      <alignment horizontal="center" vertical="center"/>
    </xf>
    <xf numFmtId="0" fontId="13" fillId="5" borderId="5" xfId="0" applyFont="1" applyFill="1" applyBorder="1" applyAlignment="1">
      <alignment horizontal="center" vertical="center"/>
    </xf>
    <xf numFmtId="0" fontId="5" fillId="0" borderId="33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44" fontId="5" fillId="0" borderId="4" xfId="6" applyFont="1" applyBorder="1" applyAlignment="1">
      <alignment horizontal="right" vertical="center"/>
    </xf>
    <xf numFmtId="44" fontId="5" fillId="0" borderId="5" xfId="6" applyFont="1" applyBorder="1" applyAlignment="1">
      <alignment horizontal="right" vertical="center"/>
    </xf>
    <xf numFmtId="0" fontId="5" fillId="0" borderId="34" xfId="0" applyFont="1" applyBorder="1" applyAlignment="1">
      <alignment horizontal="left" vertical="center"/>
    </xf>
    <xf numFmtId="0" fontId="5" fillId="0" borderId="33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5" fillId="0" borderId="31" xfId="0" applyFont="1" applyBorder="1" applyAlignment="1">
      <alignment vertical="center"/>
    </xf>
    <xf numFmtId="0" fontId="5" fillId="0" borderId="35" xfId="0" applyFont="1" applyBorder="1" applyAlignment="1">
      <alignment vertical="center"/>
    </xf>
    <xf numFmtId="44" fontId="5" fillId="0" borderId="37" xfId="6" applyFont="1" applyBorder="1" applyAlignment="1">
      <alignment horizontal="right" vertical="center"/>
    </xf>
    <xf numFmtId="44" fontId="5" fillId="0" borderId="38" xfId="6" applyFont="1" applyBorder="1" applyAlignment="1">
      <alignment horizontal="right" vertical="center"/>
    </xf>
    <xf numFmtId="44" fontId="5" fillId="4" borderId="39" xfId="6" applyFont="1" applyFill="1" applyBorder="1" applyAlignment="1">
      <alignment vertical="center"/>
    </xf>
    <xf numFmtId="0" fontId="13" fillId="5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" fontId="5" fillId="0" borderId="4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vertical="center"/>
    </xf>
    <xf numFmtId="4" fontId="5" fillId="0" borderId="40" xfId="0" applyNumberFormat="1" applyFont="1" applyBorder="1" applyAlignment="1">
      <alignment horizontal="right" vertical="center"/>
    </xf>
    <xf numFmtId="4" fontId="5" fillId="0" borderId="41" xfId="0" applyNumberFormat="1" applyFont="1" applyBorder="1" applyAlignment="1">
      <alignment horizontal="right" vertical="center"/>
    </xf>
    <xf numFmtId="0" fontId="13" fillId="5" borderId="2" xfId="0" applyFont="1" applyFill="1" applyBorder="1" applyAlignment="1">
      <alignment horizontal="center" vertical="center"/>
    </xf>
    <xf numFmtId="4" fontId="5" fillId="0" borderId="4" xfId="0" applyNumberFormat="1" applyFont="1" applyBorder="1" applyAlignment="1">
      <alignment horizontal="center" vertical="center"/>
    </xf>
    <xf numFmtId="4" fontId="5" fillId="0" borderId="2" xfId="0" applyNumberFormat="1" applyFont="1" applyBorder="1" applyAlignment="1">
      <alignment horizontal="center" vertical="center"/>
    </xf>
    <xf numFmtId="0" fontId="5" fillId="0" borderId="42" xfId="0" applyFont="1" applyBorder="1" applyAlignment="1">
      <alignment horizontal="left" vertical="center"/>
    </xf>
    <xf numFmtId="0" fontId="5" fillId="0" borderId="43" xfId="0" applyFont="1" applyBorder="1" applyAlignment="1">
      <alignment horizontal="left" vertical="center"/>
    </xf>
    <xf numFmtId="4" fontId="5" fillId="0" borderId="37" xfId="0" applyNumberFormat="1" applyFont="1" applyBorder="1" applyAlignment="1">
      <alignment horizontal="center" vertical="center"/>
    </xf>
    <xf numFmtId="4" fontId="5" fillId="0" borderId="15" xfId="0" applyNumberFormat="1" applyFont="1" applyBorder="1" applyAlignment="1">
      <alignment horizontal="center" vertical="center"/>
    </xf>
    <xf numFmtId="0" fontId="13" fillId="5" borderId="2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169" fontId="5" fillId="0" borderId="4" xfId="6" applyNumberFormat="1" applyFont="1" applyBorder="1" applyAlignment="1">
      <alignment horizontal="center"/>
    </xf>
    <xf numFmtId="10" fontId="5" fillId="0" borderId="4" xfId="7" applyNumberFormat="1" applyFont="1" applyBorder="1" applyAlignment="1">
      <alignment horizontal="center"/>
    </xf>
    <xf numFmtId="44" fontId="5" fillId="0" borderId="4" xfId="6" applyFont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170" fontId="5" fillId="0" borderId="2" xfId="9" applyBorder="1" applyAlignment="1">
      <alignment vertical="center"/>
    </xf>
    <xf numFmtId="9" fontId="5" fillId="0" borderId="2" xfId="7" applyFont="1" applyBorder="1" applyAlignment="1">
      <alignment vertical="center"/>
    </xf>
    <xf numFmtId="170" fontId="5" fillId="0" borderId="3" xfId="9" applyBorder="1" applyAlignment="1">
      <alignment vertical="center"/>
    </xf>
    <xf numFmtId="170" fontId="5" fillId="0" borderId="5" xfId="9" applyBorder="1" applyAlignment="1">
      <alignment vertical="center"/>
    </xf>
    <xf numFmtId="0" fontId="5" fillId="0" borderId="42" xfId="0" applyFont="1" applyBorder="1" applyAlignment="1">
      <alignment vertical="center"/>
    </xf>
    <xf numFmtId="0" fontId="5" fillId="0" borderId="43" xfId="0" applyFont="1" applyBorder="1" applyAlignment="1">
      <alignment vertical="center"/>
    </xf>
    <xf numFmtId="170" fontId="5" fillId="0" borderId="31" xfId="9" applyBorder="1" applyAlignment="1">
      <alignment vertical="center"/>
    </xf>
    <xf numFmtId="9" fontId="5" fillId="0" borderId="31" xfId="7" applyFont="1" applyBorder="1" applyAlignment="1">
      <alignment vertical="center"/>
    </xf>
    <xf numFmtId="170" fontId="5" fillId="0" borderId="35" xfId="9" applyBorder="1" applyAlignment="1">
      <alignment vertical="center"/>
    </xf>
    <xf numFmtId="0" fontId="13" fillId="5" borderId="33" xfId="0" applyFont="1" applyFill="1" applyBorder="1" applyAlignment="1">
      <alignment vertical="center"/>
    </xf>
    <xf numFmtId="0" fontId="5" fillId="5" borderId="2" xfId="0" applyFont="1" applyFill="1" applyBorder="1" applyAlignment="1">
      <alignment vertical="center"/>
    </xf>
    <xf numFmtId="0" fontId="5" fillId="5" borderId="44" xfId="0" applyFont="1" applyFill="1" applyBorder="1" applyAlignment="1">
      <alignment vertical="center"/>
    </xf>
    <xf numFmtId="0" fontId="5" fillId="0" borderId="19" xfId="0" applyFont="1" applyBorder="1" applyAlignment="1">
      <alignment horizontal="center" vertical="center"/>
    </xf>
    <xf numFmtId="0" fontId="5" fillId="0" borderId="19" xfId="0" applyFont="1" applyBorder="1" applyAlignment="1">
      <alignment horizontal="left" vertical="center"/>
    </xf>
    <xf numFmtId="0" fontId="20" fillId="0" borderId="0" xfId="0" applyFont="1" applyAlignment="1">
      <alignment vertical="center"/>
    </xf>
    <xf numFmtId="0" fontId="5" fillId="0" borderId="20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0" fillId="0" borderId="19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5" fillId="0" borderId="15" xfId="0" applyFont="1" applyBorder="1" applyAlignment="1">
      <alignment vertical="center"/>
    </xf>
    <xf numFmtId="0" fontId="17" fillId="0" borderId="4" xfId="0" applyFont="1" applyBorder="1"/>
    <xf numFmtId="0" fontId="17" fillId="0" borderId="1" xfId="0" applyFont="1" applyBorder="1"/>
    <xf numFmtId="0" fontId="17" fillId="0" borderId="1" xfId="0" applyFont="1" applyBorder="1" applyAlignment="1">
      <alignment wrapText="1"/>
    </xf>
    <xf numFmtId="0" fontId="5" fillId="0" borderId="46" xfId="0" applyFont="1" applyBorder="1" applyAlignment="1">
      <alignment vertical="center"/>
    </xf>
    <xf numFmtId="0" fontId="0" fillId="0" borderId="3" xfId="0" applyBorder="1"/>
    <xf numFmtId="170" fontId="5" fillId="0" borderId="2" xfId="9" applyFont="1" applyBorder="1" applyAlignment="1">
      <alignment vertical="center"/>
    </xf>
    <xf numFmtId="170" fontId="5" fillId="0" borderId="3" xfId="9" applyFont="1" applyBorder="1" applyAlignment="1">
      <alignment vertical="center"/>
    </xf>
    <xf numFmtId="170" fontId="5" fillId="0" borderId="5" xfId="9" applyFont="1" applyBorder="1" applyAlignment="1">
      <alignment vertical="center"/>
    </xf>
    <xf numFmtId="170" fontId="5" fillId="0" borderId="31" xfId="9" applyFont="1" applyBorder="1" applyAlignment="1">
      <alignment vertical="center"/>
    </xf>
    <xf numFmtId="170" fontId="5" fillId="0" borderId="35" xfId="9" applyFont="1" applyBorder="1" applyAlignment="1">
      <alignment vertical="center"/>
    </xf>
    <xf numFmtId="4" fontId="5" fillId="0" borderId="40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4" fontId="5" fillId="0" borderId="5" xfId="6" applyFont="1" applyBorder="1" applyAlignment="1">
      <alignment horizontal="center" vertical="center"/>
    </xf>
    <xf numFmtId="167" fontId="5" fillId="0" borderId="4" xfId="1" applyNumberFormat="1" applyFont="1" applyFill="1" applyBorder="1" applyAlignment="1">
      <alignment vertical="center"/>
    </xf>
    <xf numFmtId="44" fontId="0" fillId="0" borderId="0" xfId="6" applyFont="1"/>
    <xf numFmtId="169" fontId="5" fillId="6" borderId="4" xfId="6" applyNumberFormat="1" applyFont="1" applyFill="1" applyBorder="1" applyAlignment="1">
      <alignment horizontal="center"/>
    </xf>
    <xf numFmtId="44" fontId="5" fillId="6" borderId="4" xfId="6" applyFont="1" applyFill="1" applyBorder="1" applyAlignment="1">
      <alignment horizontal="right" vertical="center"/>
    </xf>
    <xf numFmtId="0" fontId="6" fillId="2" borderId="54" xfId="0" applyFont="1" applyFill="1" applyBorder="1" applyAlignment="1">
      <alignment horizontal="center" vertical="center"/>
    </xf>
    <xf numFmtId="0" fontId="6" fillId="3" borderId="54" xfId="0" applyFont="1" applyFill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8" fillId="0" borderId="54" xfId="3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33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30" xfId="0" applyFont="1" applyBorder="1" applyAlignment="1">
      <alignment horizontal="left"/>
    </xf>
    <xf numFmtId="0" fontId="2" fillId="0" borderId="31" xfId="0" applyFont="1" applyBorder="1" applyAlignment="1">
      <alignment horizontal="left"/>
    </xf>
    <xf numFmtId="0" fontId="2" fillId="0" borderId="35" xfId="0" applyFont="1" applyBorder="1" applyAlignment="1">
      <alignment horizontal="left"/>
    </xf>
    <xf numFmtId="0" fontId="13" fillId="4" borderId="23" xfId="0" applyFont="1" applyFill="1" applyBorder="1" applyAlignment="1" applyProtection="1">
      <alignment horizontal="center" vertical="center"/>
      <protection locked="0"/>
    </xf>
    <xf numFmtId="0" fontId="13" fillId="4" borderId="17" xfId="0" applyFont="1" applyFill="1" applyBorder="1" applyAlignment="1" applyProtection="1">
      <alignment horizontal="center" vertical="center"/>
      <protection locked="0"/>
    </xf>
    <xf numFmtId="0" fontId="13" fillId="4" borderId="24" xfId="0" applyFont="1" applyFill="1" applyBorder="1" applyAlignment="1" applyProtection="1">
      <alignment horizontal="center" vertical="center"/>
      <protection locked="0"/>
    </xf>
    <xf numFmtId="0" fontId="13" fillId="4" borderId="26" xfId="0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/>
    </xf>
    <xf numFmtId="0" fontId="13" fillId="4" borderId="28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5" fillId="0" borderId="11" xfId="8" applyFont="1" applyBorder="1" applyAlignment="1">
      <alignment horizontal="center" vertical="center"/>
    </xf>
    <xf numFmtId="0" fontId="15" fillId="0" borderId="0" xfId="8" applyFont="1" applyAlignment="1">
      <alignment horizontal="center" vertical="center"/>
    </xf>
    <xf numFmtId="0" fontId="15" fillId="0" borderId="12" xfId="8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5" fillId="0" borderId="30" xfId="0" applyFont="1" applyBorder="1" applyAlignment="1">
      <alignment horizontal="left" vertical="center"/>
    </xf>
    <xf numFmtId="0" fontId="5" fillId="0" borderId="31" xfId="0" applyFont="1" applyBorder="1" applyAlignment="1">
      <alignment horizontal="left" vertical="center"/>
    </xf>
    <xf numFmtId="0" fontId="5" fillId="0" borderId="32" xfId="0" applyFont="1" applyBorder="1" applyAlignment="1">
      <alignment horizontal="left" vertical="center"/>
    </xf>
    <xf numFmtId="0" fontId="5" fillId="0" borderId="30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13" fillId="5" borderId="33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68" fontId="5" fillId="0" borderId="1" xfId="0" applyNumberFormat="1" applyFont="1" applyBorder="1" applyAlignment="1">
      <alignment horizontal="center" vertical="center"/>
    </xf>
    <xf numFmtId="168" fontId="5" fillId="0" borderId="3" xfId="0" applyNumberFormat="1" applyFont="1" applyBorder="1" applyAlignment="1">
      <alignment horizontal="center" vertical="center"/>
    </xf>
    <xf numFmtId="0" fontId="13" fillId="0" borderId="23" xfId="0" applyFont="1" applyBorder="1" applyAlignment="1">
      <alignment horizontal="right" vertical="center"/>
    </xf>
    <xf numFmtId="0" fontId="13" fillId="0" borderId="17" xfId="0" applyFont="1" applyBorder="1" applyAlignment="1">
      <alignment horizontal="right" vertical="center"/>
    </xf>
    <xf numFmtId="0" fontId="13" fillId="0" borderId="24" xfId="0" applyFont="1" applyBorder="1" applyAlignment="1">
      <alignment horizontal="right" vertical="center"/>
    </xf>
    <xf numFmtId="0" fontId="13" fillId="5" borderId="2" xfId="0" applyFont="1" applyFill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9" fontId="5" fillId="0" borderId="36" xfId="7" applyFont="1" applyBorder="1" applyAlignment="1">
      <alignment horizontal="right" vertical="center"/>
    </xf>
    <xf numFmtId="9" fontId="5" fillId="0" borderId="35" xfId="7" applyFont="1" applyBorder="1" applyAlignment="1">
      <alignment horizontal="right" vertical="center"/>
    </xf>
    <xf numFmtId="44" fontId="5" fillId="0" borderId="1" xfId="6" applyFont="1" applyBorder="1" applyAlignment="1">
      <alignment horizontal="right" vertical="center"/>
    </xf>
    <xf numFmtId="44" fontId="5" fillId="0" borderId="3" xfId="6" applyFont="1" applyBorder="1" applyAlignment="1">
      <alignment horizontal="right" vertical="center"/>
    </xf>
    <xf numFmtId="0" fontId="5" fillId="0" borderId="33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9" fontId="5" fillId="0" borderId="1" xfId="7" applyFont="1" applyBorder="1" applyAlignment="1">
      <alignment horizontal="center" vertical="center"/>
    </xf>
    <xf numFmtId="9" fontId="5" fillId="0" borderId="3" xfId="7" applyFont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4" fontId="5" fillId="0" borderId="3" xfId="0" applyNumberFormat="1" applyFont="1" applyBorder="1" applyAlignment="1">
      <alignment horizontal="center" vertical="center"/>
    </xf>
    <xf numFmtId="4" fontId="5" fillId="0" borderId="36" xfId="0" applyNumberFormat="1" applyFont="1" applyBorder="1" applyAlignment="1">
      <alignment horizontal="center" vertical="center"/>
    </xf>
    <xf numFmtId="4" fontId="5" fillId="0" borderId="35" xfId="0" applyNumberFormat="1" applyFont="1" applyBorder="1" applyAlignment="1">
      <alignment horizontal="center" vertical="center"/>
    </xf>
    <xf numFmtId="0" fontId="16" fillId="0" borderId="23" xfId="0" applyFont="1" applyBorder="1" applyAlignment="1">
      <alignment horizontal="right" vertical="center"/>
    </xf>
    <xf numFmtId="0" fontId="16" fillId="0" borderId="17" xfId="0" applyFont="1" applyBorder="1" applyAlignment="1">
      <alignment horizontal="right" vertical="center"/>
    </xf>
    <xf numFmtId="0" fontId="16" fillId="0" borderId="24" xfId="0" applyFont="1" applyBorder="1" applyAlignment="1">
      <alignment horizontal="right" vertical="center"/>
    </xf>
    <xf numFmtId="0" fontId="5" fillId="0" borderId="3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22" fillId="0" borderId="0" xfId="0" applyFont="1" applyAlignment="1">
      <alignment horizontal="right" vertical="center"/>
    </xf>
    <xf numFmtId="0" fontId="22" fillId="0" borderId="12" xfId="0" applyFont="1" applyBorder="1" applyAlignment="1">
      <alignment horizontal="right" vertical="center"/>
    </xf>
    <xf numFmtId="0" fontId="22" fillId="0" borderId="15" xfId="0" applyFont="1" applyBorder="1" applyAlignment="1">
      <alignment horizontal="right" vertical="center"/>
    </xf>
    <xf numFmtId="0" fontId="22" fillId="0" borderId="16" xfId="0" applyFont="1" applyBorder="1" applyAlignment="1">
      <alignment horizontal="right" vertical="center"/>
    </xf>
    <xf numFmtId="0" fontId="21" fillId="0" borderId="22" xfId="0" applyFont="1" applyBorder="1" applyAlignment="1">
      <alignment horizontal="left" vertical="center"/>
    </xf>
    <xf numFmtId="0" fontId="21" fillId="0" borderId="15" xfId="0" applyFont="1" applyBorder="1" applyAlignment="1">
      <alignment horizontal="left" vertical="center"/>
    </xf>
    <xf numFmtId="0" fontId="5" fillId="0" borderId="42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5" fillId="0" borderId="42" xfId="0" applyFont="1" applyBorder="1" applyAlignment="1">
      <alignment horizontal="left" vertical="top" wrapText="1"/>
    </xf>
    <xf numFmtId="0" fontId="5" fillId="0" borderId="43" xfId="0" applyFont="1" applyBorder="1" applyAlignment="1">
      <alignment horizontal="left" vertical="top" wrapText="1"/>
    </xf>
    <xf numFmtId="0" fontId="5" fillId="0" borderId="34" xfId="0" applyFont="1" applyBorder="1" applyAlignment="1">
      <alignment horizontal="left" vertical="top" wrapText="1"/>
    </xf>
    <xf numFmtId="0" fontId="5" fillId="0" borderId="47" xfId="0" applyFont="1" applyBorder="1" applyAlignment="1">
      <alignment horizontal="left" vertical="top" wrapText="1"/>
    </xf>
    <xf numFmtId="0" fontId="5" fillId="0" borderId="20" xfId="0" applyFont="1" applyBorder="1" applyAlignment="1">
      <alignment horizontal="left" vertical="top" wrapText="1"/>
    </xf>
    <xf numFmtId="0" fontId="5" fillId="0" borderId="48" xfId="0" applyFont="1" applyBorder="1" applyAlignment="1">
      <alignment horizontal="left" vertical="top" wrapText="1"/>
    </xf>
    <xf numFmtId="0" fontId="5" fillId="0" borderId="40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4" fontId="5" fillId="0" borderId="40" xfId="0" applyNumberFormat="1" applyFont="1" applyBorder="1" applyAlignment="1">
      <alignment horizontal="center" vertical="center"/>
    </xf>
    <xf numFmtId="4" fontId="5" fillId="0" borderId="49" xfId="0" applyNumberFormat="1" applyFont="1" applyBorder="1" applyAlignment="1">
      <alignment horizontal="center" vertical="center"/>
    </xf>
    <xf numFmtId="44" fontId="5" fillId="6" borderId="50" xfId="6" applyFont="1" applyFill="1" applyBorder="1" applyAlignment="1">
      <alignment horizontal="center" vertical="center"/>
    </xf>
    <xf numFmtId="44" fontId="5" fillId="6" borderId="34" xfId="6" applyFont="1" applyFill="1" applyBorder="1" applyAlignment="1">
      <alignment horizontal="center" vertical="center"/>
    </xf>
    <xf numFmtId="44" fontId="5" fillId="6" borderId="51" xfId="6" applyFont="1" applyFill="1" applyBorder="1" applyAlignment="1">
      <alignment horizontal="center" vertical="center"/>
    </xf>
    <xf numFmtId="44" fontId="5" fillId="6" borderId="48" xfId="6" applyFont="1" applyFill="1" applyBorder="1" applyAlignment="1">
      <alignment horizontal="center" vertical="center"/>
    </xf>
    <xf numFmtId="44" fontId="5" fillId="0" borderId="52" xfId="6" applyFont="1" applyBorder="1" applyAlignment="1">
      <alignment horizontal="center" vertical="center"/>
    </xf>
    <xf numFmtId="44" fontId="5" fillId="0" borderId="53" xfId="6" applyFont="1" applyBorder="1" applyAlignment="1">
      <alignment horizontal="center" vertical="center"/>
    </xf>
    <xf numFmtId="0" fontId="5" fillId="0" borderId="20" xfId="0" applyFont="1" applyBorder="1" applyAlignment="1" applyProtection="1">
      <alignment horizontal="center" vertical="center"/>
      <protection locked="0"/>
    </xf>
    <xf numFmtId="0" fontId="17" fillId="0" borderId="20" xfId="0" applyFont="1" applyBorder="1" applyAlignment="1">
      <alignment horizontal="center" vertical="center"/>
    </xf>
    <xf numFmtId="0" fontId="18" fillId="0" borderId="0" xfId="0" applyFont="1" applyAlignment="1" applyProtection="1">
      <alignment horizontal="left" vertical="center" wrapText="1"/>
      <protection locked="0"/>
    </xf>
    <xf numFmtId="0" fontId="18" fillId="0" borderId="12" xfId="0" applyFont="1" applyBorder="1" applyAlignment="1" applyProtection="1">
      <alignment horizontal="left" vertical="center" wrapText="1"/>
      <protection locked="0"/>
    </xf>
    <xf numFmtId="0" fontId="18" fillId="0" borderId="20" xfId="0" applyFont="1" applyBorder="1" applyAlignment="1" applyProtection="1">
      <alignment horizontal="left" vertical="center" wrapText="1"/>
      <protection locked="0"/>
    </xf>
    <xf numFmtId="0" fontId="18" fillId="0" borderId="21" xfId="0" applyFont="1" applyBorder="1" applyAlignment="1" applyProtection="1">
      <alignment horizontal="left" vertical="center" wrapText="1"/>
      <protection locked="0"/>
    </xf>
    <xf numFmtId="0" fontId="5" fillId="0" borderId="33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44" fontId="5" fillId="6" borderId="1" xfId="6" applyFont="1" applyFill="1" applyBorder="1" applyAlignment="1">
      <alignment horizontal="right" vertical="center"/>
    </xf>
    <xf numFmtId="44" fontId="5" fillId="6" borderId="3" xfId="6" applyFont="1" applyFill="1" applyBorder="1" applyAlignment="1">
      <alignment horizontal="right" vertical="center"/>
    </xf>
    <xf numFmtId="0" fontId="23" fillId="0" borderId="11" xfId="8" applyFont="1" applyBorder="1" applyAlignment="1">
      <alignment horizontal="center" vertical="center"/>
    </xf>
    <xf numFmtId="0" fontId="23" fillId="0" borderId="0" xfId="8" applyFont="1" applyAlignment="1">
      <alignment horizontal="center" vertical="center"/>
    </xf>
    <xf numFmtId="0" fontId="23" fillId="0" borderId="12" xfId="8" applyFont="1" applyBorder="1" applyAlignment="1">
      <alignment horizontal="center" vertical="center"/>
    </xf>
    <xf numFmtId="0" fontId="7" fillId="0" borderId="33" xfId="0" applyFont="1" applyBorder="1" applyAlignment="1">
      <alignment horizontal="left" vertical="top" wrapText="1" readingOrder="1"/>
    </xf>
    <xf numFmtId="0" fontId="7" fillId="0" borderId="2" xfId="0" applyFont="1" applyBorder="1" applyAlignment="1">
      <alignment horizontal="left" vertical="top" wrapText="1" readingOrder="1"/>
    </xf>
    <xf numFmtId="0" fontId="7" fillId="0" borderId="3" xfId="0" applyFont="1" applyBorder="1" applyAlignment="1">
      <alignment horizontal="left" vertical="top" wrapText="1" readingOrder="1"/>
    </xf>
    <xf numFmtId="168" fontId="5" fillId="0" borderId="1" xfId="0" applyNumberFormat="1" applyFont="1" applyBorder="1" applyAlignment="1">
      <alignment horizontal="right" vertical="center"/>
    </xf>
    <xf numFmtId="168" fontId="5" fillId="0" borderId="3" xfId="0" applyNumberFormat="1" applyFont="1" applyBorder="1" applyAlignment="1">
      <alignment horizontal="right" vertical="center"/>
    </xf>
    <xf numFmtId="0" fontId="5" fillId="0" borderId="30" xfId="0" applyFont="1" applyBorder="1" applyAlignment="1">
      <alignment horizontal="left" vertical="center" wrapText="1"/>
    </xf>
    <xf numFmtId="0" fontId="5" fillId="0" borderId="31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wrapText="1"/>
    </xf>
    <xf numFmtId="0" fontId="17" fillId="0" borderId="2" xfId="0" applyFont="1" applyBorder="1" applyAlignment="1">
      <alignment horizontal="left" wrapText="1"/>
    </xf>
    <xf numFmtId="0" fontId="17" fillId="0" borderId="3" xfId="0" applyFont="1" applyBorder="1" applyAlignment="1">
      <alignment horizontal="left" wrapText="1"/>
    </xf>
    <xf numFmtId="0" fontId="23" fillId="0" borderId="11" xfId="8" applyFont="1" applyFill="1" applyBorder="1" applyAlignment="1">
      <alignment horizontal="center" vertical="center"/>
    </xf>
    <xf numFmtId="0" fontId="23" fillId="0" borderId="0" xfId="8" applyFont="1" applyFill="1" applyBorder="1" applyAlignment="1">
      <alignment horizontal="center" vertical="center"/>
    </xf>
    <xf numFmtId="0" fontId="23" fillId="0" borderId="12" xfId="8" applyFont="1" applyFill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44" fontId="5" fillId="6" borderId="1" xfId="6" applyFont="1" applyFill="1" applyBorder="1" applyAlignment="1">
      <alignment horizontal="center" vertical="center"/>
    </xf>
    <xf numFmtId="44" fontId="5" fillId="6" borderId="3" xfId="6" applyFont="1" applyFill="1" applyBorder="1" applyAlignment="1">
      <alignment horizontal="center" vertical="center"/>
    </xf>
    <xf numFmtId="44" fontId="0" fillId="0" borderId="0" xfId="0" applyNumberFormat="1"/>
    <xf numFmtId="44" fontId="6" fillId="2" borderId="5" xfId="6" applyFont="1" applyFill="1" applyBorder="1" applyAlignment="1">
      <alignment horizontal="center" vertical="center" wrapText="1"/>
    </xf>
    <xf numFmtId="44" fontId="5" fillId="3" borderId="5" xfId="6" applyFont="1" applyFill="1" applyBorder="1" applyAlignment="1">
      <alignment horizontal="left" vertical="center"/>
    </xf>
    <xf numFmtId="44" fontId="2" fillId="0" borderId="5" xfId="6" applyFont="1" applyBorder="1" applyAlignment="1"/>
    <xf numFmtId="44" fontId="2" fillId="0" borderId="55" xfId="6" applyFont="1" applyBorder="1" applyAlignment="1"/>
    <xf numFmtId="44" fontId="0" fillId="0" borderId="0" xfId="6" applyFont="1" applyAlignment="1"/>
  </cellXfs>
  <cellStyles count="10">
    <cellStyle name="Hipervínculo" xfId="8" builtinId="8"/>
    <cellStyle name="Millares" xfId="1" builtinId="3"/>
    <cellStyle name="Millares 12" xfId="9" xr:uid="{ED70BDDC-BC33-47B9-86DC-D9B566CDA0E7}"/>
    <cellStyle name="Millares 2 2" xfId="5" xr:uid="{00000000-0005-0000-0000-000002000000}"/>
    <cellStyle name="Moneda" xfId="6" builtinId="4"/>
    <cellStyle name="Normal" xfId="0" builtinId="0"/>
    <cellStyle name="Normal 6 2" xfId="3" xr:uid="{00000000-0005-0000-0000-000004000000}"/>
    <cellStyle name="Normal 6 2 2" xfId="4" xr:uid="{00000000-0005-0000-0000-000005000000}"/>
    <cellStyle name="Normal_modelo ACTA OBRA y MODIFICACION" xfId="2" xr:uid="{00000000-0005-0000-0000-000006000000}"/>
    <cellStyle name="Porcentaje" xfId="7" builtinId="5"/>
  </cellStyles>
  <dxfs count="4">
    <dxf>
      <font>
        <color auto="1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color auto="1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104775</xdr:colOff>
      <xdr:row>8</xdr:row>
      <xdr:rowOff>3810</xdr:rowOff>
    </xdr:to>
    <xdr:sp macro="" textlink="">
      <xdr:nvSpPr>
        <xdr:cNvPr id="3" name="Text Box 225">
          <a:extLst>
            <a:ext uri="{FF2B5EF4-FFF2-40B4-BE49-F238E27FC236}">
              <a16:creationId xmlns:a16="http://schemas.microsoft.com/office/drawing/2014/main" id="{F1A27024-3AEC-4060-B57D-3019601A50E1}"/>
            </a:ext>
          </a:extLst>
        </xdr:cNvPr>
        <xdr:cNvSpPr txBox="1">
          <a:spLocks noChangeArrowheads="1"/>
        </xdr:cNvSpPr>
      </xdr:nvSpPr>
      <xdr:spPr bwMode="auto">
        <a:xfrm>
          <a:off x="4895850" y="1171575"/>
          <a:ext cx="104775" cy="3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104775</xdr:colOff>
      <xdr:row>8</xdr:row>
      <xdr:rowOff>3810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id="{7719E930-C43F-4F9B-BD6A-093196BFD9C2}"/>
            </a:ext>
          </a:extLst>
        </xdr:cNvPr>
        <xdr:cNvSpPr txBox="1">
          <a:spLocks noChangeArrowheads="1"/>
        </xdr:cNvSpPr>
      </xdr:nvSpPr>
      <xdr:spPr bwMode="auto">
        <a:xfrm>
          <a:off x="4895850" y="1171575"/>
          <a:ext cx="104775" cy="3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104775</xdr:colOff>
      <xdr:row>8</xdr:row>
      <xdr:rowOff>3810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id="{972FCE54-CB61-4E46-8A6C-B0A5820092BC}"/>
            </a:ext>
          </a:extLst>
        </xdr:cNvPr>
        <xdr:cNvSpPr txBox="1">
          <a:spLocks noChangeArrowheads="1"/>
        </xdr:cNvSpPr>
      </xdr:nvSpPr>
      <xdr:spPr bwMode="auto">
        <a:xfrm>
          <a:off x="4895850" y="1171575"/>
          <a:ext cx="104775" cy="3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104775</xdr:colOff>
      <xdr:row>8</xdr:row>
      <xdr:rowOff>3810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id="{9C645753-F8CB-4DC0-97CD-4B19118C396F}"/>
            </a:ext>
          </a:extLst>
        </xdr:cNvPr>
        <xdr:cNvSpPr txBox="1">
          <a:spLocks noChangeArrowheads="1"/>
        </xdr:cNvSpPr>
      </xdr:nvSpPr>
      <xdr:spPr bwMode="auto">
        <a:xfrm>
          <a:off x="4572000" y="1552575"/>
          <a:ext cx="104775" cy="3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104775</xdr:colOff>
      <xdr:row>8</xdr:row>
      <xdr:rowOff>3810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id="{769E6712-1CB5-4F84-803D-E69EEA8B9626}"/>
            </a:ext>
          </a:extLst>
        </xdr:cNvPr>
        <xdr:cNvSpPr txBox="1">
          <a:spLocks noChangeArrowheads="1"/>
        </xdr:cNvSpPr>
      </xdr:nvSpPr>
      <xdr:spPr bwMode="auto">
        <a:xfrm>
          <a:off x="4572000" y="1552575"/>
          <a:ext cx="104775" cy="3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104775</xdr:colOff>
      <xdr:row>8</xdr:row>
      <xdr:rowOff>3810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id="{25948D70-A2CE-4C87-AC5E-39995E09636A}"/>
            </a:ext>
          </a:extLst>
        </xdr:cNvPr>
        <xdr:cNvSpPr txBox="1">
          <a:spLocks noChangeArrowheads="1"/>
        </xdr:cNvSpPr>
      </xdr:nvSpPr>
      <xdr:spPr bwMode="auto">
        <a:xfrm>
          <a:off x="4895850" y="1171575"/>
          <a:ext cx="104775" cy="3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104775</xdr:colOff>
      <xdr:row>8</xdr:row>
      <xdr:rowOff>3810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id="{77F141CB-D7CF-4661-B047-C65E957C3166}"/>
            </a:ext>
          </a:extLst>
        </xdr:cNvPr>
        <xdr:cNvSpPr txBox="1">
          <a:spLocks noChangeArrowheads="1"/>
        </xdr:cNvSpPr>
      </xdr:nvSpPr>
      <xdr:spPr bwMode="auto">
        <a:xfrm>
          <a:off x="4895850" y="1171575"/>
          <a:ext cx="104775" cy="3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104775</xdr:colOff>
      <xdr:row>8</xdr:row>
      <xdr:rowOff>3810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id="{C8168FEB-6895-4FFB-A929-8FD91A6B5B54}"/>
            </a:ext>
          </a:extLst>
        </xdr:cNvPr>
        <xdr:cNvSpPr txBox="1">
          <a:spLocks noChangeArrowheads="1"/>
        </xdr:cNvSpPr>
      </xdr:nvSpPr>
      <xdr:spPr bwMode="auto">
        <a:xfrm>
          <a:off x="4895850" y="1171575"/>
          <a:ext cx="104775" cy="3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104775</xdr:colOff>
      <xdr:row>8</xdr:row>
      <xdr:rowOff>3810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id="{EB497BB0-F912-4F17-B7B9-55315EC2F834}"/>
            </a:ext>
          </a:extLst>
        </xdr:cNvPr>
        <xdr:cNvSpPr txBox="1">
          <a:spLocks noChangeArrowheads="1"/>
        </xdr:cNvSpPr>
      </xdr:nvSpPr>
      <xdr:spPr bwMode="auto">
        <a:xfrm>
          <a:off x="4572000" y="1552575"/>
          <a:ext cx="104775" cy="3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104775</xdr:colOff>
      <xdr:row>8</xdr:row>
      <xdr:rowOff>3810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id="{45AA34E5-3282-4512-B5E1-D19336994C2C}"/>
            </a:ext>
          </a:extLst>
        </xdr:cNvPr>
        <xdr:cNvSpPr txBox="1">
          <a:spLocks noChangeArrowheads="1"/>
        </xdr:cNvSpPr>
      </xdr:nvSpPr>
      <xdr:spPr bwMode="auto">
        <a:xfrm>
          <a:off x="4572000" y="1552575"/>
          <a:ext cx="104775" cy="3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104775</xdr:colOff>
      <xdr:row>8</xdr:row>
      <xdr:rowOff>3810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id="{142B7F8B-9E53-453F-864A-F8C6A81CFC6D}"/>
            </a:ext>
          </a:extLst>
        </xdr:cNvPr>
        <xdr:cNvSpPr txBox="1">
          <a:spLocks noChangeArrowheads="1"/>
        </xdr:cNvSpPr>
      </xdr:nvSpPr>
      <xdr:spPr bwMode="auto">
        <a:xfrm>
          <a:off x="4572000" y="1552575"/>
          <a:ext cx="104775" cy="3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104775</xdr:colOff>
      <xdr:row>8</xdr:row>
      <xdr:rowOff>3810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id="{C1B4892C-318F-47B0-A46B-F73E45E29891}"/>
            </a:ext>
          </a:extLst>
        </xdr:cNvPr>
        <xdr:cNvSpPr txBox="1">
          <a:spLocks noChangeArrowheads="1"/>
        </xdr:cNvSpPr>
      </xdr:nvSpPr>
      <xdr:spPr bwMode="auto">
        <a:xfrm>
          <a:off x="4572000" y="1552575"/>
          <a:ext cx="104775" cy="3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104775</xdr:colOff>
      <xdr:row>8</xdr:row>
      <xdr:rowOff>3810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id="{92EC1A81-0837-48DE-BA5C-40364B2A28E5}"/>
            </a:ext>
          </a:extLst>
        </xdr:cNvPr>
        <xdr:cNvSpPr txBox="1">
          <a:spLocks noChangeArrowheads="1"/>
        </xdr:cNvSpPr>
      </xdr:nvSpPr>
      <xdr:spPr bwMode="auto">
        <a:xfrm>
          <a:off x="4572000" y="1552575"/>
          <a:ext cx="104775" cy="3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104775</xdr:colOff>
      <xdr:row>8</xdr:row>
      <xdr:rowOff>3810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id="{51DE4521-BDCE-4868-BF50-A86C3D779BDC}"/>
            </a:ext>
          </a:extLst>
        </xdr:cNvPr>
        <xdr:cNvSpPr txBox="1">
          <a:spLocks noChangeArrowheads="1"/>
        </xdr:cNvSpPr>
      </xdr:nvSpPr>
      <xdr:spPr bwMode="auto">
        <a:xfrm>
          <a:off x="4572000" y="1552575"/>
          <a:ext cx="104775" cy="3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104775</xdr:colOff>
      <xdr:row>8</xdr:row>
      <xdr:rowOff>3810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id="{FACDFE4B-6997-44BE-BEDC-A389AB74EDCE}"/>
            </a:ext>
          </a:extLst>
        </xdr:cNvPr>
        <xdr:cNvSpPr txBox="1">
          <a:spLocks noChangeArrowheads="1"/>
        </xdr:cNvSpPr>
      </xdr:nvSpPr>
      <xdr:spPr bwMode="auto">
        <a:xfrm>
          <a:off x="4572000" y="1552575"/>
          <a:ext cx="104775" cy="3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104775</xdr:colOff>
      <xdr:row>8</xdr:row>
      <xdr:rowOff>3810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id="{1CD62C4A-3CA8-4809-9619-7DBB7419B58C}"/>
            </a:ext>
          </a:extLst>
        </xdr:cNvPr>
        <xdr:cNvSpPr txBox="1">
          <a:spLocks noChangeArrowheads="1"/>
        </xdr:cNvSpPr>
      </xdr:nvSpPr>
      <xdr:spPr bwMode="auto">
        <a:xfrm>
          <a:off x="4572000" y="1552575"/>
          <a:ext cx="104775" cy="3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104775</xdr:colOff>
      <xdr:row>8</xdr:row>
      <xdr:rowOff>3810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id="{64EFD2EA-C6BB-4C16-8BDA-263CE0554A99}"/>
            </a:ext>
          </a:extLst>
        </xdr:cNvPr>
        <xdr:cNvSpPr txBox="1">
          <a:spLocks noChangeArrowheads="1"/>
        </xdr:cNvSpPr>
      </xdr:nvSpPr>
      <xdr:spPr bwMode="auto">
        <a:xfrm>
          <a:off x="4572000" y="1552575"/>
          <a:ext cx="104775" cy="3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104775</xdr:colOff>
      <xdr:row>8</xdr:row>
      <xdr:rowOff>3810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id="{4727F612-AC6F-42CA-864E-D38CFD23CA38}"/>
            </a:ext>
          </a:extLst>
        </xdr:cNvPr>
        <xdr:cNvSpPr txBox="1">
          <a:spLocks noChangeArrowheads="1"/>
        </xdr:cNvSpPr>
      </xdr:nvSpPr>
      <xdr:spPr bwMode="auto">
        <a:xfrm>
          <a:off x="4572000" y="1552575"/>
          <a:ext cx="104775" cy="3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104775</xdr:colOff>
      <xdr:row>8</xdr:row>
      <xdr:rowOff>3810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id="{6CCDBF4D-EA20-4E68-83E2-8BDABFCE0974}"/>
            </a:ext>
          </a:extLst>
        </xdr:cNvPr>
        <xdr:cNvSpPr txBox="1">
          <a:spLocks noChangeArrowheads="1"/>
        </xdr:cNvSpPr>
      </xdr:nvSpPr>
      <xdr:spPr bwMode="auto">
        <a:xfrm>
          <a:off x="4572000" y="1552575"/>
          <a:ext cx="104775" cy="3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104775</xdr:colOff>
      <xdr:row>8</xdr:row>
      <xdr:rowOff>3810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id="{A44F3C50-9643-4E09-AD08-FE25360AF729}"/>
            </a:ext>
          </a:extLst>
        </xdr:cNvPr>
        <xdr:cNvSpPr txBox="1">
          <a:spLocks noChangeArrowheads="1"/>
        </xdr:cNvSpPr>
      </xdr:nvSpPr>
      <xdr:spPr bwMode="auto">
        <a:xfrm>
          <a:off x="4572000" y="1552575"/>
          <a:ext cx="104775" cy="3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104775</xdr:colOff>
      <xdr:row>8</xdr:row>
      <xdr:rowOff>3810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id="{374ABF57-12E7-4A92-97E3-423ECAB35079}"/>
            </a:ext>
          </a:extLst>
        </xdr:cNvPr>
        <xdr:cNvSpPr txBox="1">
          <a:spLocks noChangeArrowheads="1"/>
        </xdr:cNvSpPr>
      </xdr:nvSpPr>
      <xdr:spPr bwMode="auto">
        <a:xfrm>
          <a:off x="4572000" y="1552575"/>
          <a:ext cx="104775" cy="3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104775</xdr:colOff>
      <xdr:row>8</xdr:row>
      <xdr:rowOff>3810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id="{8EA83A83-5D67-4EDA-BF38-A6A4322A8028}"/>
            </a:ext>
          </a:extLst>
        </xdr:cNvPr>
        <xdr:cNvSpPr txBox="1">
          <a:spLocks noChangeArrowheads="1"/>
        </xdr:cNvSpPr>
      </xdr:nvSpPr>
      <xdr:spPr bwMode="auto">
        <a:xfrm>
          <a:off x="4572000" y="1552575"/>
          <a:ext cx="104775" cy="3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104775</xdr:colOff>
      <xdr:row>8</xdr:row>
      <xdr:rowOff>3810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id="{8AA90330-951F-4C2A-AB35-FA6E0AD8095E}"/>
            </a:ext>
          </a:extLst>
        </xdr:cNvPr>
        <xdr:cNvSpPr txBox="1">
          <a:spLocks noChangeArrowheads="1"/>
        </xdr:cNvSpPr>
      </xdr:nvSpPr>
      <xdr:spPr bwMode="auto">
        <a:xfrm>
          <a:off x="4572000" y="1552575"/>
          <a:ext cx="104775" cy="3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104775</xdr:colOff>
      <xdr:row>8</xdr:row>
      <xdr:rowOff>3810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id="{59F8B117-84A9-4777-835F-1EBD54298C2A}"/>
            </a:ext>
          </a:extLst>
        </xdr:cNvPr>
        <xdr:cNvSpPr txBox="1">
          <a:spLocks noChangeArrowheads="1"/>
        </xdr:cNvSpPr>
      </xdr:nvSpPr>
      <xdr:spPr bwMode="auto">
        <a:xfrm>
          <a:off x="4572000" y="1552575"/>
          <a:ext cx="104775" cy="3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104775</xdr:colOff>
      <xdr:row>8</xdr:row>
      <xdr:rowOff>3810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id="{D5C2CEB0-B9D4-4764-83BE-AEB59EF8484B}"/>
            </a:ext>
          </a:extLst>
        </xdr:cNvPr>
        <xdr:cNvSpPr txBox="1">
          <a:spLocks noChangeArrowheads="1"/>
        </xdr:cNvSpPr>
      </xdr:nvSpPr>
      <xdr:spPr bwMode="auto">
        <a:xfrm>
          <a:off x="4572000" y="1552575"/>
          <a:ext cx="104775" cy="3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104775</xdr:colOff>
      <xdr:row>8</xdr:row>
      <xdr:rowOff>3810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id="{4B30A0A7-5296-48EF-AD93-950DD49BAE79}"/>
            </a:ext>
          </a:extLst>
        </xdr:cNvPr>
        <xdr:cNvSpPr txBox="1">
          <a:spLocks noChangeArrowheads="1"/>
        </xdr:cNvSpPr>
      </xdr:nvSpPr>
      <xdr:spPr bwMode="auto">
        <a:xfrm>
          <a:off x="4572000" y="1552575"/>
          <a:ext cx="104775" cy="3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104775</xdr:colOff>
      <xdr:row>8</xdr:row>
      <xdr:rowOff>3810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id="{43F625F0-E5F8-45E9-8831-96997835B018}"/>
            </a:ext>
          </a:extLst>
        </xdr:cNvPr>
        <xdr:cNvSpPr txBox="1">
          <a:spLocks noChangeArrowheads="1"/>
        </xdr:cNvSpPr>
      </xdr:nvSpPr>
      <xdr:spPr bwMode="auto">
        <a:xfrm>
          <a:off x="4572000" y="1552575"/>
          <a:ext cx="104775" cy="3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104775</xdr:colOff>
      <xdr:row>8</xdr:row>
      <xdr:rowOff>3810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id="{4B6950D1-EF0E-4E1D-903B-3FD039F9FAF4}"/>
            </a:ext>
          </a:extLst>
        </xdr:cNvPr>
        <xdr:cNvSpPr txBox="1">
          <a:spLocks noChangeArrowheads="1"/>
        </xdr:cNvSpPr>
      </xdr:nvSpPr>
      <xdr:spPr bwMode="auto">
        <a:xfrm>
          <a:off x="4572000" y="1552575"/>
          <a:ext cx="104775" cy="3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104775</xdr:colOff>
      <xdr:row>8</xdr:row>
      <xdr:rowOff>3810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id="{4726B899-6337-4A1A-B69B-CC936AA382E9}"/>
            </a:ext>
          </a:extLst>
        </xdr:cNvPr>
        <xdr:cNvSpPr txBox="1">
          <a:spLocks noChangeArrowheads="1"/>
        </xdr:cNvSpPr>
      </xdr:nvSpPr>
      <xdr:spPr bwMode="auto">
        <a:xfrm>
          <a:off x="4572000" y="1552575"/>
          <a:ext cx="104775" cy="3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104775</xdr:colOff>
      <xdr:row>8</xdr:row>
      <xdr:rowOff>3810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id="{E19DE555-38FC-4D4B-9FA7-EA5A3C7F78A0}"/>
            </a:ext>
          </a:extLst>
        </xdr:cNvPr>
        <xdr:cNvSpPr txBox="1">
          <a:spLocks noChangeArrowheads="1"/>
        </xdr:cNvSpPr>
      </xdr:nvSpPr>
      <xdr:spPr bwMode="auto">
        <a:xfrm>
          <a:off x="4572000" y="1552575"/>
          <a:ext cx="104775" cy="3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104775</xdr:colOff>
      <xdr:row>8</xdr:row>
      <xdr:rowOff>3810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id="{27EBD005-98DF-4A96-B84C-D8D76A7D412A}"/>
            </a:ext>
          </a:extLst>
        </xdr:cNvPr>
        <xdr:cNvSpPr txBox="1">
          <a:spLocks noChangeArrowheads="1"/>
        </xdr:cNvSpPr>
      </xdr:nvSpPr>
      <xdr:spPr bwMode="auto">
        <a:xfrm>
          <a:off x="4572000" y="1552575"/>
          <a:ext cx="104775" cy="3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104775</xdr:colOff>
      <xdr:row>8</xdr:row>
      <xdr:rowOff>3810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id="{10948A14-5FFF-4F93-8F96-98F34A3D32AD}"/>
            </a:ext>
          </a:extLst>
        </xdr:cNvPr>
        <xdr:cNvSpPr txBox="1">
          <a:spLocks noChangeArrowheads="1"/>
        </xdr:cNvSpPr>
      </xdr:nvSpPr>
      <xdr:spPr bwMode="auto">
        <a:xfrm>
          <a:off x="4572000" y="1552575"/>
          <a:ext cx="104775" cy="3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104775</xdr:colOff>
      <xdr:row>8</xdr:row>
      <xdr:rowOff>3810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id="{F5B2E7A8-ED32-4588-A3AF-F24554CD9924}"/>
            </a:ext>
          </a:extLst>
        </xdr:cNvPr>
        <xdr:cNvSpPr txBox="1">
          <a:spLocks noChangeArrowheads="1"/>
        </xdr:cNvSpPr>
      </xdr:nvSpPr>
      <xdr:spPr bwMode="auto">
        <a:xfrm>
          <a:off x="4572000" y="1552575"/>
          <a:ext cx="104775" cy="3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104775</xdr:colOff>
      <xdr:row>8</xdr:row>
      <xdr:rowOff>3810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id="{DCB800F3-E30F-43F2-86F5-B08AADB66127}"/>
            </a:ext>
          </a:extLst>
        </xdr:cNvPr>
        <xdr:cNvSpPr txBox="1">
          <a:spLocks noChangeArrowheads="1"/>
        </xdr:cNvSpPr>
      </xdr:nvSpPr>
      <xdr:spPr bwMode="auto">
        <a:xfrm>
          <a:off x="4572000" y="1552575"/>
          <a:ext cx="104775" cy="3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104775</xdr:colOff>
      <xdr:row>8</xdr:row>
      <xdr:rowOff>3810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id="{06099DFF-BF46-4F0E-9019-4159368328C9}"/>
            </a:ext>
          </a:extLst>
        </xdr:cNvPr>
        <xdr:cNvSpPr txBox="1">
          <a:spLocks noChangeArrowheads="1"/>
        </xdr:cNvSpPr>
      </xdr:nvSpPr>
      <xdr:spPr bwMode="auto">
        <a:xfrm>
          <a:off x="4572000" y="1552575"/>
          <a:ext cx="104775" cy="3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104775</xdr:colOff>
      <xdr:row>8</xdr:row>
      <xdr:rowOff>3810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id="{0F6A005C-3FFD-446E-B0C6-9B1F2D9D4E30}"/>
            </a:ext>
          </a:extLst>
        </xdr:cNvPr>
        <xdr:cNvSpPr txBox="1">
          <a:spLocks noChangeArrowheads="1"/>
        </xdr:cNvSpPr>
      </xdr:nvSpPr>
      <xdr:spPr bwMode="auto">
        <a:xfrm>
          <a:off x="4572000" y="1552575"/>
          <a:ext cx="104775" cy="3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104775</xdr:colOff>
      <xdr:row>8</xdr:row>
      <xdr:rowOff>3810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id="{D0E0AD42-DEBD-4F6C-A925-E28B9CCA02C8}"/>
            </a:ext>
          </a:extLst>
        </xdr:cNvPr>
        <xdr:cNvSpPr txBox="1">
          <a:spLocks noChangeArrowheads="1"/>
        </xdr:cNvSpPr>
      </xdr:nvSpPr>
      <xdr:spPr bwMode="auto">
        <a:xfrm>
          <a:off x="4572000" y="1552575"/>
          <a:ext cx="104775" cy="3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104775</xdr:colOff>
      <xdr:row>8</xdr:row>
      <xdr:rowOff>3810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id="{01321C86-AB0E-4AC0-B970-D83C00F295E3}"/>
            </a:ext>
          </a:extLst>
        </xdr:cNvPr>
        <xdr:cNvSpPr txBox="1">
          <a:spLocks noChangeArrowheads="1"/>
        </xdr:cNvSpPr>
      </xdr:nvSpPr>
      <xdr:spPr bwMode="auto">
        <a:xfrm>
          <a:off x="4572000" y="1552575"/>
          <a:ext cx="104775" cy="3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104775</xdr:colOff>
      <xdr:row>8</xdr:row>
      <xdr:rowOff>3810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id="{4C34517E-60A9-4661-8A29-E8B06B5AB962}"/>
            </a:ext>
          </a:extLst>
        </xdr:cNvPr>
        <xdr:cNvSpPr txBox="1">
          <a:spLocks noChangeArrowheads="1"/>
        </xdr:cNvSpPr>
      </xdr:nvSpPr>
      <xdr:spPr bwMode="auto">
        <a:xfrm>
          <a:off x="4572000" y="1552575"/>
          <a:ext cx="104775" cy="3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104775</xdr:colOff>
      <xdr:row>8</xdr:row>
      <xdr:rowOff>3810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id="{F6FB6983-0B7B-45A5-B0E4-9BCB4A2B63A5}"/>
            </a:ext>
          </a:extLst>
        </xdr:cNvPr>
        <xdr:cNvSpPr txBox="1">
          <a:spLocks noChangeArrowheads="1"/>
        </xdr:cNvSpPr>
      </xdr:nvSpPr>
      <xdr:spPr bwMode="auto">
        <a:xfrm>
          <a:off x="4572000" y="1552575"/>
          <a:ext cx="104775" cy="3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NFRAESTRUCTURA-PC1\Pictures\SAMC2022-0297%20Abastos%20-%20copia-20241026T142808Z-001\SAMC2022-0297%20Abastos%20-%20copia\Estudios%20y%20Dise&#241;os\PPTO.-ABASTOS-ANORI-R-05-09-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V. A.I.U."/>
      <sheetName val="I. EQUIPO"/>
      <sheetName val="II. MATERIALES"/>
      <sheetName val="III. TRANSPORTES"/>
      <sheetName val="IV. MANO DE OBRA"/>
      <sheetName val="1.1.1"/>
      <sheetName val="1.2.1"/>
      <sheetName val="1.2.2"/>
      <sheetName val="1.2.3"/>
      <sheetName val="1.2.4"/>
      <sheetName val="1.2.5"/>
      <sheetName val="1.3.1"/>
      <sheetName val="1.3.2"/>
      <sheetName val="1.3.3"/>
      <sheetName val="1.3.4"/>
      <sheetName val="1.3.5"/>
      <sheetName val="1.3.6"/>
      <sheetName val="1.3.7"/>
      <sheetName val="1.3.8"/>
      <sheetName val="1.3.11"/>
      <sheetName val="1.3.12"/>
      <sheetName val="1.4.1"/>
      <sheetName val="1.4.2"/>
      <sheetName val="1.5.1"/>
      <sheetName val="1.5.2"/>
      <sheetName val="1.6.1"/>
      <sheetName val="1.6.4"/>
      <sheetName val="1.6.5"/>
      <sheetName val="1.6.6"/>
      <sheetName val="1.6.7"/>
      <sheetName val="1.7.1"/>
      <sheetName val="1.8.1"/>
      <sheetName val="1.8.2"/>
      <sheetName val="1.9.1"/>
      <sheetName val="2.1.2"/>
      <sheetName val="IOB040"/>
      <sheetName val="Formato"/>
    </sheetNames>
    <sheetDataSet>
      <sheetData sheetId="0">
        <row r="3">
          <cell r="E3" t="str">
            <v>MUNICIPIO DE ANORI</v>
          </cell>
        </row>
        <row r="5">
          <cell r="E5" t="str">
            <v>SECRETARÍA DE INFRAESTRUCTURA Y SERVICIOS PÚBLICOS</v>
          </cell>
        </row>
        <row r="7">
          <cell r="E7" t="str">
            <v>SOLUCIÓN ACUEDUCTO Y ALCANTARILLADO ABASTOS VEREDALES</v>
          </cell>
        </row>
        <row r="8">
          <cell r="E8" t="str">
            <v>LAS NIEVES, LA SOLEDAD, MESETAS, VILLA FATIMA</v>
          </cell>
        </row>
        <row r="13">
          <cell r="C13" t="str">
            <v>ITEM</v>
          </cell>
          <cell r="D13" t="str">
            <v>GRUPO DE AJUSTE</v>
          </cell>
          <cell r="E13" t="str">
            <v>ESPECIFICACIÓN</v>
          </cell>
          <cell r="F13" t="str">
            <v>CANTIDADES DE OBRA Y PRESUPUESTO</v>
          </cell>
        </row>
        <row r="15">
          <cell r="F15" t="str">
            <v>DESCRIPCIÓN ÍTEM</v>
          </cell>
          <cell r="G15" t="str">
            <v>UND</v>
          </cell>
          <cell r="H15" t="str">
            <v>CANTIDAD
ACUEDUCTO</v>
          </cell>
          <cell r="I15" t="str">
            <v>COSTO</v>
          </cell>
          <cell r="J15" t="str">
            <v>CANTIDAD 
RESIDUAL</v>
          </cell>
          <cell r="K15" t="str">
            <v>COSTO</v>
          </cell>
          <cell r="L15" t="str">
            <v>CANTIDAD
RESID. DOMI.</v>
          </cell>
          <cell r="M15" t="str">
            <v>COSTO</v>
          </cell>
          <cell r="N15" t="str">
            <v>CANTIDAD
LLUVIAS</v>
          </cell>
          <cell r="O15" t="str">
            <v>COSTO</v>
          </cell>
          <cell r="P15" t="str">
            <v>CANTIDAD</v>
          </cell>
          <cell r="Q15" t="str">
            <v>UNITARIO
DIRECTO</v>
          </cell>
          <cell r="R15" t="str">
            <v>COSTO DIRECTO</v>
          </cell>
        </row>
        <row r="17">
          <cell r="I17">
            <v>182312620.19000003</v>
          </cell>
          <cell r="K17">
            <v>6869554.5899999999</v>
          </cell>
          <cell r="M17">
            <v>6795922.8149999995</v>
          </cell>
          <cell r="O17">
            <v>52407195.408199996</v>
          </cell>
          <cell r="R17">
            <v>29077995.75</v>
          </cell>
        </row>
        <row r="18">
          <cell r="R18">
            <v>1406910</v>
          </cell>
        </row>
        <row r="19">
          <cell r="C19" t="str">
            <v>1.1.1</v>
          </cell>
          <cell r="F19" t="str">
            <v xml:space="preserve">Localización, trazado y replanteo de tubería de redes de Distribucón </v>
          </cell>
          <cell r="G19" t="str">
            <v>m2</v>
          </cell>
          <cell r="H19">
            <v>330</v>
          </cell>
          <cell r="I19">
            <v>464280.30000000005</v>
          </cell>
          <cell r="J19">
            <v>0</v>
          </cell>
          <cell r="K19">
            <v>0</v>
          </cell>
          <cell r="L19">
            <v>738</v>
          </cell>
          <cell r="M19">
            <v>1038299.5800000001</v>
          </cell>
          <cell r="N19">
            <v>600</v>
          </cell>
          <cell r="O19">
            <v>844146</v>
          </cell>
          <cell r="P19">
            <v>1000</v>
          </cell>
          <cell r="Q19">
            <v>1406.91</v>
          </cell>
          <cell r="R19">
            <v>1406910</v>
          </cell>
        </row>
        <row r="20">
          <cell r="R20">
            <v>2002322.66</v>
          </cell>
        </row>
        <row r="21">
          <cell r="C21" t="str">
            <v>1.2.1</v>
          </cell>
          <cell r="F21" t="str">
            <v>Descapote del terreno natural hasta 30 cm. Incluye transporte y disposición final de los materiales.</v>
          </cell>
          <cell r="G21" t="str">
            <v>m2</v>
          </cell>
          <cell r="H21">
            <v>0</v>
          </cell>
          <cell r="I21">
            <v>0</v>
          </cell>
          <cell r="J21">
            <v>660</v>
          </cell>
          <cell r="K21">
            <v>6865458.5999999996</v>
          </cell>
          <cell r="L21">
            <v>553.5</v>
          </cell>
          <cell r="M21">
            <v>5757623.2349999994</v>
          </cell>
          <cell r="N21">
            <v>2.8160000000000007</v>
          </cell>
          <cell r="O21">
            <v>29292.623360000005</v>
          </cell>
          <cell r="P21">
            <v>26</v>
          </cell>
          <cell r="Q21">
            <v>10402.209999999999</v>
          </cell>
          <cell r="R21">
            <v>270457.45999999996</v>
          </cell>
        </row>
        <row r="22">
          <cell r="C22" t="str">
            <v>1.2.2</v>
          </cell>
          <cell r="F22" t="str">
            <v>Excavación manual en material común. Incluye carge, transporte y disposición final del material sobrante.</v>
          </cell>
          <cell r="G22" t="str">
            <v>m³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M22">
            <v>0</v>
          </cell>
          <cell r="O22">
            <v>0</v>
          </cell>
          <cell r="P22">
            <v>45</v>
          </cell>
          <cell r="Q22">
            <v>26163.81</v>
          </cell>
          <cell r="R22">
            <v>1177371.45</v>
          </cell>
        </row>
        <row r="23">
          <cell r="C23" t="str">
            <v>1.2.3</v>
          </cell>
          <cell r="F23" t="str">
            <v>Lleno manual para estructuras con material de préstamo hasta obtener una densidad mínima del 95%, de la obtenida en el ensayo del Proctor modificado. Incluye suministro de material, conformación, compactación</v>
          </cell>
          <cell r="G23" t="str">
            <v>m³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M23">
            <v>0</v>
          </cell>
          <cell r="O23">
            <v>0</v>
          </cell>
          <cell r="P23">
            <v>25</v>
          </cell>
          <cell r="Q23">
            <v>22179.75</v>
          </cell>
          <cell r="R23">
            <v>554493.75</v>
          </cell>
        </row>
        <row r="24">
          <cell r="R24">
            <v>12362188.969999999</v>
          </cell>
        </row>
        <row r="25">
          <cell r="C25" t="str">
            <v>1.3.1</v>
          </cell>
          <cell r="F25" t="str">
            <v>Suministro, transporte y colocación de manguera de polietileno de 1"</v>
          </cell>
          <cell r="G25" t="str">
            <v>m</v>
          </cell>
          <cell r="H25">
            <v>1</v>
          </cell>
          <cell r="I25">
            <v>4095.99</v>
          </cell>
          <cell r="J25">
            <v>1</v>
          </cell>
          <cell r="K25">
            <v>4095.99</v>
          </cell>
          <cell r="M25">
            <v>0</v>
          </cell>
          <cell r="N25">
            <v>6.1160000000000005</v>
          </cell>
          <cell r="O25">
            <v>25051.074840000001</v>
          </cell>
          <cell r="P25">
            <v>539</v>
          </cell>
          <cell r="Q25">
            <v>4095.99</v>
          </cell>
          <cell r="R25">
            <v>2207738.61</v>
          </cell>
        </row>
        <row r="26">
          <cell r="C26" t="str">
            <v>1.3.2</v>
          </cell>
          <cell r="F26" t="str">
            <v>Suministro, transporte y colocación de manguera de polietileno de 2"</v>
          </cell>
          <cell r="G26" t="str">
            <v>m</v>
          </cell>
          <cell r="H26">
            <v>5</v>
          </cell>
          <cell r="I26">
            <v>29979.949999999997</v>
          </cell>
          <cell r="K26">
            <v>0</v>
          </cell>
          <cell r="M26">
            <v>0</v>
          </cell>
          <cell r="O26">
            <v>0</v>
          </cell>
          <cell r="P26">
            <v>436</v>
          </cell>
          <cell r="Q26">
            <v>5995.99</v>
          </cell>
          <cell r="R26">
            <v>2614251.64</v>
          </cell>
        </row>
        <row r="27">
          <cell r="C27" t="str">
            <v>1.3.3</v>
          </cell>
          <cell r="F27" t="str">
            <v>Suministro, transporte y colocación de manguera de polietileno de 3"</v>
          </cell>
          <cell r="G27" t="str">
            <v>m</v>
          </cell>
          <cell r="I27">
            <v>0</v>
          </cell>
          <cell r="J27">
            <v>0</v>
          </cell>
          <cell r="K27">
            <v>0</v>
          </cell>
          <cell r="M27">
            <v>0</v>
          </cell>
          <cell r="O27">
            <v>0</v>
          </cell>
          <cell r="Q27">
            <v>9555.99</v>
          </cell>
          <cell r="R27">
            <v>0</v>
          </cell>
        </row>
        <row r="28">
          <cell r="C28" t="str">
            <v>1.3.4</v>
          </cell>
          <cell r="F28" t="str">
            <v>Suministro, transporte y colocación de tubería PVC 6"</v>
          </cell>
          <cell r="G28" t="str">
            <v>m</v>
          </cell>
          <cell r="I28">
            <v>0</v>
          </cell>
          <cell r="J28">
            <v>0</v>
          </cell>
          <cell r="K28">
            <v>0</v>
          </cell>
          <cell r="M28">
            <v>0</v>
          </cell>
          <cell r="N28">
            <v>11</v>
          </cell>
          <cell r="O28">
            <v>773128.95</v>
          </cell>
          <cell r="P28">
            <v>10</v>
          </cell>
          <cell r="Q28">
            <v>70284.45</v>
          </cell>
          <cell r="R28">
            <v>702844.5</v>
          </cell>
        </row>
        <row r="29">
          <cell r="C29" t="str">
            <v>1.3.5</v>
          </cell>
          <cell r="F29" t="str">
            <v>Suministro, transporte y colocación de tubería PVC 8"</v>
          </cell>
          <cell r="G29" t="str">
            <v>m</v>
          </cell>
          <cell r="I29">
            <v>0</v>
          </cell>
          <cell r="J29">
            <v>0</v>
          </cell>
          <cell r="K29">
            <v>0</v>
          </cell>
          <cell r="M29">
            <v>0</v>
          </cell>
          <cell r="N29">
            <v>0</v>
          </cell>
          <cell r="O29">
            <v>0</v>
          </cell>
          <cell r="P29">
            <v>10</v>
          </cell>
          <cell r="Q29">
            <v>179451.11</v>
          </cell>
          <cell r="R29">
            <v>1794511.0999999999</v>
          </cell>
        </row>
        <row r="30">
          <cell r="C30" t="str">
            <v>1.3.6</v>
          </cell>
          <cell r="F30" t="str">
            <v>Suministro, transporte y colocación de tubería Hierro Ductil C40 4"</v>
          </cell>
          <cell r="G30" t="str">
            <v>m</v>
          </cell>
          <cell r="I30">
            <v>0</v>
          </cell>
          <cell r="J30">
            <v>0</v>
          </cell>
          <cell r="K30">
            <v>0</v>
          </cell>
          <cell r="M30">
            <v>0</v>
          </cell>
          <cell r="N30">
            <v>11</v>
          </cell>
          <cell r="O30">
            <v>1183924.3900000001</v>
          </cell>
          <cell r="P30">
            <v>5</v>
          </cell>
          <cell r="Q30">
            <v>107629.49</v>
          </cell>
          <cell r="R30">
            <v>538147.45000000007</v>
          </cell>
        </row>
        <row r="31">
          <cell r="C31" t="str">
            <v>1.3.7</v>
          </cell>
          <cell r="F31" t="str">
            <v>Suministro y montaje Válvula mariposa 8"</v>
          </cell>
          <cell r="G31" t="str">
            <v>Un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M31">
            <v>0</v>
          </cell>
          <cell r="N31">
            <v>11</v>
          </cell>
          <cell r="O31">
            <v>42370690.890000001</v>
          </cell>
          <cell r="P31">
            <v>1</v>
          </cell>
          <cell r="Q31">
            <v>3851880.99</v>
          </cell>
          <cell r="R31">
            <v>3851880.99</v>
          </cell>
        </row>
        <row r="32">
          <cell r="C32" t="str">
            <v>1.3.8</v>
          </cell>
          <cell r="F32" t="str">
            <v>Suministro y montaje Válvula Waffer 6"</v>
          </cell>
          <cell r="G32" t="str">
            <v>Un</v>
          </cell>
          <cell r="I32">
            <v>0</v>
          </cell>
          <cell r="J32">
            <v>0</v>
          </cell>
          <cell r="K32">
            <v>0</v>
          </cell>
          <cell r="M32">
            <v>0</v>
          </cell>
          <cell r="N32">
            <v>11</v>
          </cell>
          <cell r="O32">
            <v>7180961.4800000004</v>
          </cell>
          <cell r="P32">
            <v>1</v>
          </cell>
          <cell r="Q32">
            <v>652814.68000000005</v>
          </cell>
          <cell r="R32">
            <v>652814.68000000005</v>
          </cell>
        </row>
        <row r="33">
          <cell r="R33">
            <v>5883851.6600000001</v>
          </cell>
        </row>
        <row r="34">
          <cell r="C34" t="str">
            <v>1.4.1</v>
          </cell>
          <cell r="F34" t="str">
            <v>Concreto Clase F (14 MPa). Solados de E=0.05 m</v>
          </cell>
          <cell r="G34" t="str">
            <v>m³</v>
          </cell>
          <cell r="H34">
            <v>55</v>
          </cell>
          <cell r="I34">
            <v>18302419.300000001</v>
          </cell>
          <cell r="K34">
            <v>0</v>
          </cell>
          <cell r="M34">
            <v>0</v>
          </cell>
          <cell r="O34">
            <v>0</v>
          </cell>
          <cell r="P34">
            <v>2</v>
          </cell>
          <cell r="Q34">
            <v>332771.26</v>
          </cell>
          <cell r="R34">
            <v>665542.52</v>
          </cell>
        </row>
        <row r="35">
          <cell r="C35" t="str">
            <v>1.4.2</v>
          </cell>
          <cell r="F35" t="str">
            <v>Concreto Clase E (21 MPa). Elementos varios.</v>
          </cell>
          <cell r="G35" t="str">
            <v>m³</v>
          </cell>
          <cell r="H35">
            <v>275</v>
          </cell>
          <cell r="I35">
            <v>130457728.5</v>
          </cell>
          <cell r="K35">
            <v>0</v>
          </cell>
          <cell r="M35">
            <v>0</v>
          </cell>
          <cell r="O35">
            <v>0</v>
          </cell>
          <cell r="P35">
            <v>11</v>
          </cell>
          <cell r="Q35">
            <v>474391.74</v>
          </cell>
          <cell r="R35">
            <v>5218309.1399999997</v>
          </cell>
        </row>
        <row r="36">
          <cell r="R36">
            <v>6470476.5</v>
          </cell>
        </row>
        <row r="37">
          <cell r="C37" t="str">
            <v>1.5.1</v>
          </cell>
          <cell r="F37" t="str">
            <v>Suministro, transporte y colocación de Acero de refuerzo fy=420 Mpa (Grado 60)</v>
          </cell>
          <cell r="G37" t="str">
            <v>kg</v>
          </cell>
          <cell r="H37">
            <v>55</v>
          </cell>
          <cell r="I37">
            <v>313737.05000000005</v>
          </cell>
          <cell r="K37">
            <v>0</v>
          </cell>
          <cell r="M37">
            <v>0</v>
          </cell>
          <cell r="O37">
            <v>0</v>
          </cell>
          <cell r="P37">
            <v>990</v>
          </cell>
          <cell r="Q37">
            <v>5704.31</v>
          </cell>
          <cell r="R37">
            <v>5647266.9000000004</v>
          </cell>
        </row>
        <row r="38">
          <cell r="C38" t="str">
            <v>1.5.2</v>
          </cell>
          <cell r="F38" t="str">
            <v>Suministro, transporte y colocación de Malla Electrosoldada 15x15cm Diametro 6.0mm (XX-188)</v>
          </cell>
          <cell r="G38" t="str">
            <v>m2</v>
          </cell>
          <cell r="H38">
            <v>275</v>
          </cell>
          <cell r="I38">
            <v>7546088</v>
          </cell>
          <cell r="K38">
            <v>0</v>
          </cell>
          <cell r="M38">
            <v>0</v>
          </cell>
          <cell r="O38">
            <v>0</v>
          </cell>
          <cell r="P38">
            <v>30</v>
          </cell>
          <cell r="Q38">
            <v>27440.32</v>
          </cell>
          <cell r="R38">
            <v>823209.6</v>
          </cell>
        </row>
        <row r="39">
          <cell r="R39">
            <v>447992.96</v>
          </cell>
        </row>
        <row r="40">
          <cell r="C40" t="str">
            <v>1.6.1</v>
          </cell>
          <cell r="F40" t="str">
            <v>Rejilla metalica bocatoma</v>
          </cell>
          <cell r="G40" t="str">
            <v>Un</v>
          </cell>
          <cell r="H40">
            <v>55</v>
          </cell>
          <cell r="I40">
            <v>24639612.800000001</v>
          </cell>
          <cell r="K40">
            <v>0</v>
          </cell>
          <cell r="M40">
            <v>0</v>
          </cell>
          <cell r="O40">
            <v>0</v>
          </cell>
          <cell r="P40">
            <v>1</v>
          </cell>
          <cell r="Q40">
            <v>447992.96</v>
          </cell>
          <cell r="R40">
            <v>447992.96</v>
          </cell>
        </row>
        <row r="41">
          <cell r="R41">
            <v>504253</v>
          </cell>
        </row>
        <row r="42">
          <cell r="C42" t="str">
            <v>1.7.1</v>
          </cell>
          <cell r="F42" t="str">
            <v>Transporte de sobrantes provenientes de la excavación de la explanación, canales, préstamos para distancias superiores a 1000 m medidos a partir de 100 m. Material compacto (Incluye 30% de expansión).</v>
          </cell>
          <cell r="G42" t="str">
            <v>m³-Km</v>
          </cell>
          <cell r="H42">
            <v>55</v>
          </cell>
          <cell r="I42">
            <v>554678.29999999993</v>
          </cell>
          <cell r="K42">
            <v>0</v>
          </cell>
          <cell r="M42">
            <v>0</v>
          </cell>
          <cell r="O42">
            <v>0</v>
          </cell>
          <cell r="P42">
            <v>50</v>
          </cell>
          <cell r="Q42">
            <v>10085.06</v>
          </cell>
          <cell r="R42">
            <v>504253</v>
          </cell>
        </row>
        <row r="43">
          <cell r="I43">
            <v>113896062.81000002</v>
          </cell>
          <cell r="K43" t="e">
            <v>#REF!</v>
          </cell>
          <cell r="M43">
            <v>396480.9</v>
          </cell>
          <cell r="O43">
            <v>70345.5</v>
          </cell>
          <cell r="R43">
            <v>46784157.773004986</v>
          </cell>
        </row>
        <row r="44">
          <cell r="R44">
            <v>2813820</v>
          </cell>
        </row>
        <row r="45">
          <cell r="C45" t="str">
            <v>1.1.1</v>
          </cell>
          <cell r="F45" t="str">
            <v xml:space="preserve">Localización, trazado y replanteo de tubería de redes de Distribucón </v>
          </cell>
          <cell r="G45" t="str">
            <v>m2</v>
          </cell>
          <cell r="H45">
            <v>120</v>
          </cell>
          <cell r="I45">
            <v>168829.2</v>
          </cell>
          <cell r="J45">
            <v>0</v>
          </cell>
          <cell r="K45">
            <v>0</v>
          </cell>
          <cell r="L45">
            <v>60</v>
          </cell>
          <cell r="M45">
            <v>84414.6</v>
          </cell>
          <cell r="N45">
            <v>50</v>
          </cell>
          <cell r="O45">
            <v>70345.5</v>
          </cell>
          <cell r="P45">
            <v>2000</v>
          </cell>
          <cell r="Q45">
            <v>1406.91</v>
          </cell>
          <cell r="R45">
            <v>2813820</v>
          </cell>
        </row>
        <row r="46">
          <cell r="R46">
            <v>4722750.8930049958</v>
          </cell>
        </row>
        <row r="47">
          <cell r="C47" t="str">
            <v>1.2.1</v>
          </cell>
          <cell r="F47" t="str">
            <v>Descapote del terreno natural hasta 30 cm. Incluye transporte y disposición final de los materiales.</v>
          </cell>
          <cell r="G47" t="str">
            <v>m2</v>
          </cell>
          <cell r="H47">
            <v>180</v>
          </cell>
          <cell r="I47">
            <v>1872397.7999999998</v>
          </cell>
          <cell r="K47">
            <v>0</v>
          </cell>
          <cell r="L47">
            <v>30</v>
          </cell>
          <cell r="M47">
            <v>312066.3</v>
          </cell>
          <cell r="O47">
            <v>0</v>
          </cell>
          <cell r="P47">
            <v>33</v>
          </cell>
          <cell r="Q47">
            <v>10402.209999999999</v>
          </cell>
          <cell r="R47">
            <v>343272.93</v>
          </cell>
        </row>
        <row r="48">
          <cell r="C48" t="str">
            <v>1.2.2</v>
          </cell>
          <cell r="F48" t="str">
            <v>Excavación manual en material común. Incluye carge, transporte y disposición final del material sobrante.</v>
          </cell>
          <cell r="G48" t="str">
            <v>m³</v>
          </cell>
          <cell r="H48">
            <v>0</v>
          </cell>
          <cell r="I48">
            <v>0</v>
          </cell>
          <cell r="K48">
            <v>0</v>
          </cell>
          <cell r="L48">
            <v>0</v>
          </cell>
          <cell r="M48">
            <v>0</v>
          </cell>
          <cell r="O48">
            <v>0</v>
          </cell>
          <cell r="P48">
            <v>125.00054323147108</v>
          </cell>
          <cell r="Q48">
            <v>26163.81</v>
          </cell>
          <cell r="R48">
            <v>3270490.4630049956</v>
          </cell>
        </row>
        <row r="49">
          <cell r="C49" t="str">
            <v>1.2.3</v>
          </cell>
          <cell r="F49" t="str">
            <v>Lleno manual para estructuras con material de préstamo hasta obtener una densidad mínima del 95%, de la obtenida en el ensayo del Proctor modificado. Incluye suministro de material, conformación, compactación</v>
          </cell>
          <cell r="G49" t="str">
            <v>m³</v>
          </cell>
          <cell r="H49">
            <v>0</v>
          </cell>
          <cell r="I49">
            <v>0</v>
          </cell>
          <cell r="J49" t="e">
            <v>#REF!</v>
          </cell>
          <cell r="K49" t="e">
            <v>#REF!</v>
          </cell>
          <cell r="L49">
            <v>0</v>
          </cell>
          <cell r="M49">
            <v>0</v>
          </cell>
          <cell r="O49">
            <v>0</v>
          </cell>
          <cell r="P49">
            <v>50</v>
          </cell>
          <cell r="Q49">
            <v>22179.75</v>
          </cell>
          <cell r="R49">
            <v>1108987.5</v>
          </cell>
        </row>
        <row r="50">
          <cell r="C50" t="str">
            <v>1.2.4</v>
          </cell>
          <cell r="F50" t="str">
            <v>Enrocado de proteccion</v>
          </cell>
          <cell r="G50" t="str">
            <v>m³</v>
          </cell>
          <cell r="H50">
            <v>0</v>
          </cell>
          <cell r="I50">
            <v>0</v>
          </cell>
          <cell r="J50" t="e">
            <v>#REF!</v>
          </cell>
          <cell r="K50" t="e">
            <v>#REF!</v>
          </cell>
          <cell r="L50">
            <v>0</v>
          </cell>
          <cell r="M50">
            <v>0</v>
          </cell>
          <cell r="O50">
            <v>0</v>
          </cell>
          <cell r="Q50">
            <v>257564.36</v>
          </cell>
          <cell r="R50">
            <v>0</v>
          </cell>
        </row>
        <row r="51">
          <cell r="C51" t="str">
            <v>1.2.5</v>
          </cell>
          <cell r="F51" t="str">
            <v>Lleno manual en arena lavada apisonada para atraque de tuberia incluye transporte</v>
          </cell>
          <cell r="G51" t="str">
            <v>m³</v>
          </cell>
          <cell r="H51">
            <v>0</v>
          </cell>
          <cell r="I51">
            <v>0</v>
          </cell>
          <cell r="J51" t="e">
            <v>#REF!</v>
          </cell>
          <cell r="K51" t="e">
            <v>#REF!</v>
          </cell>
          <cell r="L51">
            <v>0</v>
          </cell>
          <cell r="M51">
            <v>0</v>
          </cell>
          <cell r="O51">
            <v>0</v>
          </cell>
          <cell r="P51">
            <v>35</v>
          </cell>
          <cell r="Q51">
            <v>17101.11</v>
          </cell>
          <cell r="R51">
            <v>598538.85</v>
          </cell>
        </row>
        <row r="52">
          <cell r="R52">
            <v>24180888.019999996</v>
          </cell>
        </row>
        <row r="53">
          <cell r="C53" t="str">
            <v>1.3.1</v>
          </cell>
          <cell r="F53" t="str">
            <v>Suministro, transporte y colocación de manguera de polietileno de 1"</v>
          </cell>
          <cell r="G53" t="str">
            <v>m</v>
          </cell>
          <cell r="H53">
            <v>0</v>
          </cell>
          <cell r="I53">
            <v>0</v>
          </cell>
          <cell r="K53">
            <v>0</v>
          </cell>
          <cell r="M53">
            <v>0</v>
          </cell>
          <cell r="O53">
            <v>0</v>
          </cell>
          <cell r="P53">
            <v>930</v>
          </cell>
          <cell r="Q53">
            <v>4095.99</v>
          </cell>
          <cell r="R53">
            <v>3809270.6999999997</v>
          </cell>
        </row>
        <row r="54">
          <cell r="C54" t="str">
            <v>1.3.2</v>
          </cell>
          <cell r="F54" t="str">
            <v>Suministro, transporte y colocación de manguera de polietileno de 2"</v>
          </cell>
          <cell r="G54" t="str">
            <v>m</v>
          </cell>
          <cell r="H54">
            <v>0</v>
          </cell>
          <cell r="I54">
            <v>0</v>
          </cell>
          <cell r="K54">
            <v>0</v>
          </cell>
          <cell r="M54">
            <v>0</v>
          </cell>
          <cell r="O54">
            <v>0</v>
          </cell>
          <cell r="P54">
            <v>2140</v>
          </cell>
          <cell r="Q54">
            <v>5995.99</v>
          </cell>
          <cell r="R54">
            <v>12831418.6</v>
          </cell>
        </row>
        <row r="55">
          <cell r="C55" t="str">
            <v>1.3.3</v>
          </cell>
          <cell r="F55" t="str">
            <v>Suministro, transporte y colocación de manguera de polietileno de 3"</v>
          </cell>
          <cell r="G55" t="str">
            <v>m</v>
          </cell>
          <cell r="H55">
            <v>0</v>
          </cell>
          <cell r="I55">
            <v>0</v>
          </cell>
          <cell r="K55">
            <v>0</v>
          </cell>
          <cell r="M55">
            <v>0</v>
          </cell>
          <cell r="O55">
            <v>0</v>
          </cell>
          <cell r="Q55">
            <v>9555.99</v>
          </cell>
          <cell r="R55">
            <v>0</v>
          </cell>
        </row>
        <row r="56">
          <cell r="C56" t="str">
            <v>1.3.4</v>
          </cell>
          <cell r="F56" t="str">
            <v>Suministro, transporte y colocación de tubería PVC 6"</v>
          </cell>
          <cell r="G56" t="str">
            <v>m</v>
          </cell>
          <cell r="H56">
            <v>0</v>
          </cell>
          <cell r="I56">
            <v>0</v>
          </cell>
          <cell r="J56">
            <v>1</v>
          </cell>
          <cell r="K56">
            <v>70284.45</v>
          </cell>
          <cell r="M56">
            <v>0</v>
          </cell>
          <cell r="O56">
            <v>0</v>
          </cell>
          <cell r="P56">
            <v>10</v>
          </cell>
          <cell r="Q56">
            <v>70284.45</v>
          </cell>
          <cell r="R56">
            <v>702844.5</v>
          </cell>
        </row>
        <row r="57">
          <cell r="C57" t="str">
            <v>1.3.5</v>
          </cell>
          <cell r="F57" t="str">
            <v>Suministro, transporte y colocación de tubería PVC 8"</v>
          </cell>
          <cell r="G57" t="str">
            <v>m</v>
          </cell>
          <cell r="H57">
            <v>0</v>
          </cell>
          <cell r="I57">
            <v>0</v>
          </cell>
          <cell r="J57">
            <v>1</v>
          </cell>
          <cell r="K57">
            <v>179451.11</v>
          </cell>
          <cell r="M57">
            <v>0</v>
          </cell>
          <cell r="O57">
            <v>0</v>
          </cell>
          <cell r="P57">
            <v>10</v>
          </cell>
          <cell r="Q57">
            <v>179451.11</v>
          </cell>
          <cell r="R57">
            <v>1794511.0999999999</v>
          </cell>
        </row>
        <row r="58">
          <cell r="C58" t="str">
            <v>1.3.6</v>
          </cell>
          <cell r="F58" t="str">
            <v>Suministro, transporte y colocación de tubería Hierro Ductil C40 4"</v>
          </cell>
          <cell r="G58" t="str">
            <v>m</v>
          </cell>
          <cell r="H58">
            <v>0</v>
          </cell>
          <cell r="I58">
            <v>0</v>
          </cell>
          <cell r="J58">
            <v>1</v>
          </cell>
          <cell r="K58">
            <v>107629.49</v>
          </cell>
          <cell r="M58">
            <v>0</v>
          </cell>
          <cell r="O58">
            <v>0</v>
          </cell>
          <cell r="P58">
            <v>5</v>
          </cell>
          <cell r="Q58">
            <v>107629.49</v>
          </cell>
          <cell r="R58">
            <v>538147.45000000007</v>
          </cell>
        </row>
        <row r="59">
          <cell r="C59" t="str">
            <v>1.3.7</v>
          </cell>
          <cell r="F59" t="str">
            <v>Suministro y montaje Válvula mariposa 8"</v>
          </cell>
          <cell r="G59" t="str">
            <v>Un</v>
          </cell>
          <cell r="H59">
            <v>0</v>
          </cell>
          <cell r="I59">
            <v>0</v>
          </cell>
          <cell r="J59">
            <v>1</v>
          </cell>
          <cell r="K59">
            <v>3851880.99</v>
          </cell>
          <cell r="L59">
            <v>0</v>
          </cell>
          <cell r="M59">
            <v>0</v>
          </cell>
          <cell r="O59">
            <v>0</v>
          </cell>
          <cell r="P59">
            <v>1</v>
          </cell>
          <cell r="Q59">
            <v>3851880.99</v>
          </cell>
          <cell r="R59">
            <v>3851880.99</v>
          </cell>
        </row>
        <row r="60">
          <cell r="C60" t="str">
            <v>1.3.8</v>
          </cell>
          <cell r="F60" t="str">
            <v>Suministro y montaje Válvula Waffer 6"</v>
          </cell>
          <cell r="G60" t="str">
            <v>Un</v>
          </cell>
          <cell r="H60">
            <v>0</v>
          </cell>
          <cell r="I60">
            <v>0</v>
          </cell>
          <cell r="J60">
            <v>1</v>
          </cell>
          <cell r="K60">
            <v>652814.68000000005</v>
          </cell>
          <cell r="L60">
            <v>0</v>
          </cell>
          <cell r="M60">
            <v>0</v>
          </cell>
          <cell r="O60">
            <v>0</v>
          </cell>
          <cell r="P60">
            <v>1</v>
          </cell>
          <cell r="Q60">
            <v>652814.68000000005</v>
          </cell>
          <cell r="R60">
            <v>652814.68000000005</v>
          </cell>
        </row>
        <row r="61">
          <cell r="C61" t="str">
            <v>1.3.11</v>
          </cell>
          <cell r="F61" t="str">
            <v>Tanque polietileno 2000 Lt</v>
          </cell>
          <cell r="G61" t="str">
            <v>Un</v>
          </cell>
          <cell r="H61">
            <v>4.5</v>
          </cell>
          <cell r="I61">
            <v>5449088.6100000003</v>
          </cell>
          <cell r="K61">
            <v>0</v>
          </cell>
          <cell r="M61">
            <v>0</v>
          </cell>
          <cell r="O61">
            <v>0</v>
          </cell>
          <cell r="P61">
            <v>2</v>
          </cell>
          <cell r="Q61">
            <v>1210908.58</v>
          </cell>
          <cell r="R61">
            <v>2421817.16</v>
          </cell>
        </row>
        <row r="62">
          <cell r="R62">
            <v>5717466.0299999993</v>
          </cell>
        </row>
        <row r="63">
          <cell r="C63" t="str">
            <v>1.4.1</v>
          </cell>
          <cell r="F63" t="str">
            <v>Concreto Clase F (14 MPa). Solados de E=0.05 m</v>
          </cell>
          <cell r="G63" t="str">
            <v>m³</v>
          </cell>
          <cell r="H63">
            <v>120</v>
          </cell>
          <cell r="I63">
            <v>39932551.200000003</v>
          </cell>
          <cell r="K63">
            <v>0</v>
          </cell>
          <cell r="M63">
            <v>0</v>
          </cell>
          <cell r="O63">
            <v>0</v>
          </cell>
          <cell r="P63">
            <v>1.5</v>
          </cell>
          <cell r="Q63">
            <v>332771.26</v>
          </cell>
          <cell r="R63">
            <v>499156.89</v>
          </cell>
        </row>
        <row r="64">
          <cell r="C64" t="str">
            <v>1.4.2</v>
          </cell>
          <cell r="F64" t="str">
            <v>Concreto Clase E (21 MPa). Elementos varios.</v>
          </cell>
          <cell r="G64" t="str">
            <v>m³</v>
          </cell>
          <cell r="H64">
            <v>0</v>
          </cell>
          <cell r="I64">
            <v>0</v>
          </cell>
          <cell r="K64">
            <v>0</v>
          </cell>
          <cell r="M64">
            <v>0</v>
          </cell>
          <cell r="O64">
            <v>0</v>
          </cell>
          <cell r="P64">
            <v>11</v>
          </cell>
          <cell r="Q64">
            <v>474391.74</v>
          </cell>
          <cell r="R64">
            <v>5218309.1399999997</v>
          </cell>
        </row>
        <row r="65">
          <cell r="R65">
            <v>6470476.5</v>
          </cell>
        </row>
        <row r="66">
          <cell r="C66" t="str">
            <v>1.5.1</v>
          </cell>
          <cell r="F66" t="str">
            <v>Suministro, transporte y colocación de Acero de refuerzo fy=420 Mpa (Grado 60)</v>
          </cell>
          <cell r="G66" t="str">
            <v>kg</v>
          </cell>
          <cell r="H66">
            <v>120</v>
          </cell>
          <cell r="I66">
            <v>684517.20000000007</v>
          </cell>
          <cell r="K66">
            <v>0</v>
          </cell>
          <cell r="M66">
            <v>0</v>
          </cell>
          <cell r="O66">
            <v>0</v>
          </cell>
          <cell r="P66">
            <v>990</v>
          </cell>
          <cell r="Q66">
            <v>5704.31</v>
          </cell>
          <cell r="R66">
            <v>5647266.9000000004</v>
          </cell>
        </row>
        <row r="67">
          <cell r="C67" t="str">
            <v>1.5.2</v>
          </cell>
          <cell r="F67" t="str">
            <v>Suministro, transporte y colocación de Malla Electrosoldada 15x15cm Diametro 6.0mm (XX-188)</v>
          </cell>
          <cell r="G67" t="str">
            <v>m2</v>
          </cell>
          <cell r="H67">
            <v>0</v>
          </cell>
          <cell r="I67">
            <v>0</v>
          </cell>
          <cell r="K67">
            <v>0</v>
          </cell>
          <cell r="M67">
            <v>0</v>
          </cell>
          <cell r="O67">
            <v>0</v>
          </cell>
          <cell r="P67">
            <v>30</v>
          </cell>
          <cell r="Q67">
            <v>27440.32</v>
          </cell>
          <cell r="R67">
            <v>823209.6</v>
          </cell>
        </row>
        <row r="68">
          <cell r="R68">
            <v>447992.96</v>
          </cell>
        </row>
        <row r="69">
          <cell r="C69" t="str">
            <v>1.6.1</v>
          </cell>
          <cell r="F69" t="str">
            <v>Rejilla metalica bocatoma</v>
          </cell>
          <cell r="G69" t="str">
            <v>Un</v>
          </cell>
          <cell r="H69">
            <v>120</v>
          </cell>
          <cell r="I69">
            <v>53759155.200000003</v>
          </cell>
          <cell r="K69">
            <v>0</v>
          </cell>
          <cell r="M69">
            <v>0</v>
          </cell>
          <cell r="O69">
            <v>0</v>
          </cell>
          <cell r="P69">
            <v>1</v>
          </cell>
          <cell r="Q69">
            <v>447992.96</v>
          </cell>
          <cell r="R69">
            <v>447992.96</v>
          </cell>
        </row>
        <row r="70">
          <cell r="R70">
            <v>504253</v>
          </cell>
        </row>
        <row r="71">
          <cell r="C71" t="str">
            <v>1.7.1</v>
          </cell>
          <cell r="F71" t="str">
            <v>Transporte de sobrantes provenientes de la excavación de la explanación, canales, préstamos para distancias superiores a 1000 m medidos a partir de 100 m. Material compacto (Incluye 30% de expansión).</v>
          </cell>
          <cell r="G71" t="str">
            <v>m³-Km</v>
          </cell>
          <cell r="H71">
            <v>120</v>
          </cell>
          <cell r="I71">
            <v>1210207.2</v>
          </cell>
          <cell r="K71">
            <v>0</v>
          </cell>
          <cell r="M71">
            <v>0</v>
          </cell>
          <cell r="O71">
            <v>0</v>
          </cell>
          <cell r="P71">
            <v>50</v>
          </cell>
          <cell r="Q71">
            <v>10085.06</v>
          </cell>
          <cell r="R71">
            <v>504253</v>
          </cell>
        </row>
        <row r="72">
          <cell r="R72">
            <v>1926510.37</v>
          </cell>
        </row>
        <row r="73">
          <cell r="C73" t="str">
            <v>1.8.1</v>
          </cell>
          <cell r="F73" t="str">
            <v>Suministro, transporte e instalación de mampostería en bloques de perforación vertical. a la vista</v>
          </cell>
          <cell r="G73" t="str">
            <v>m2</v>
          </cell>
          <cell r="H73">
            <v>120</v>
          </cell>
          <cell r="I73">
            <v>10819316.4</v>
          </cell>
          <cell r="K73">
            <v>0</v>
          </cell>
          <cell r="M73">
            <v>0</v>
          </cell>
          <cell r="O73">
            <v>0</v>
          </cell>
          <cell r="P73">
            <v>12</v>
          </cell>
          <cell r="Q73">
            <v>90160.97</v>
          </cell>
          <cell r="R73">
            <v>1081931.6400000001</v>
          </cell>
        </row>
        <row r="74">
          <cell r="C74" t="str">
            <v>1.8.2</v>
          </cell>
          <cell r="F74" t="str">
            <v>Porton metalico protección bomba</v>
          </cell>
          <cell r="G74" t="str">
            <v>Un</v>
          </cell>
          <cell r="H74">
            <v>0</v>
          </cell>
          <cell r="I74">
            <v>0</v>
          </cell>
          <cell r="K74">
            <v>0</v>
          </cell>
          <cell r="M74">
            <v>0</v>
          </cell>
          <cell r="O74">
            <v>0</v>
          </cell>
          <cell r="P74">
            <v>1</v>
          </cell>
          <cell r="Q74">
            <v>844578.73</v>
          </cell>
          <cell r="R74">
            <v>844578.73</v>
          </cell>
        </row>
        <row r="75">
          <cell r="I75">
            <v>9986133.9299999997</v>
          </cell>
          <cell r="K75">
            <v>0</v>
          </cell>
          <cell r="M75">
            <v>708547.2</v>
          </cell>
          <cell r="O75">
            <v>70345.5</v>
          </cell>
          <cell r="R75">
            <v>11156516.940000001</v>
          </cell>
        </row>
        <row r="76">
          <cell r="R76">
            <v>4225125</v>
          </cell>
        </row>
        <row r="77">
          <cell r="C77" t="str">
            <v>1.1.1</v>
          </cell>
          <cell r="F77" t="str">
            <v xml:space="preserve">Localización, trazado y replanteo de tubería de redes de Distribucón </v>
          </cell>
          <cell r="G77" t="str">
            <v>m2</v>
          </cell>
          <cell r="H77">
            <v>290</v>
          </cell>
          <cell r="I77">
            <v>408003.9</v>
          </cell>
          <cell r="J77">
            <v>0</v>
          </cell>
          <cell r="K77">
            <v>0</v>
          </cell>
          <cell r="L77">
            <v>60</v>
          </cell>
          <cell r="M77">
            <v>84414.6</v>
          </cell>
          <cell r="N77">
            <v>50</v>
          </cell>
          <cell r="O77">
            <v>70345.5</v>
          </cell>
          <cell r="P77">
            <v>1250</v>
          </cell>
          <cell r="Q77">
            <v>1406.91</v>
          </cell>
          <cell r="R77">
            <v>1758637.5</v>
          </cell>
        </row>
        <row r="78">
          <cell r="C78" t="str">
            <v>2.1.2</v>
          </cell>
          <cell r="F78" t="str">
            <v>Desmonte y limpieza e= 0.15m. Incluye: cargue, transporte y botada de material en botaderos oficiales o donde indique la interventoría.</v>
          </cell>
          <cell r="G78" t="str">
            <v>m2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M78">
            <v>0</v>
          </cell>
          <cell r="O78">
            <v>0</v>
          </cell>
          <cell r="P78">
            <v>250</v>
          </cell>
          <cell r="Q78">
            <v>9865.9500000000007</v>
          </cell>
          <cell r="R78">
            <v>2466487.5</v>
          </cell>
        </row>
        <row r="79">
          <cell r="R79">
            <v>2980130.4</v>
          </cell>
        </row>
        <row r="80">
          <cell r="C80" t="str">
            <v>1.2.1</v>
          </cell>
          <cell r="F80" t="str">
            <v>Descapote del terreno natural hasta 30 cm. Incluye transporte y disposición final de los materiales.</v>
          </cell>
          <cell r="G80" t="str">
            <v>m2</v>
          </cell>
          <cell r="H80">
            <v>290</v>
          </cell>
          <cell r="I80">
            <v>3016640.9</v>
          </cell>
          <cell r="K80">
            <v>0</v>
          </cell>
          <cell r="L80">
            <v>60</v>
          </cell>
          <cell r="M80">
            <v>624132.6</v>
          </cell>
          <cell r="O80">
            <v>0</v>
          </cell>
          <cell r="P80">
            <v>120</v>
          </cell>
          <cell r="Q80">
            <v>10402.209999999999</v>
          </cell>
          <cell r="R80">
            <v>1248265.2</v>
          </cell>
        </row>
        <row r="81">
          <cell r="C81" t="str">
            <v>1.2.2</v>
          </cell>
          <cell r="F81" t="str">
            <v>Excavación manual en material común. Incluye carge, transporte y disposición final del material sobrante.</v>
          </cell>
          <cell r="G81" t="str">
            <v>m³</v>
          </cell>
          <cell r="H81">
            <v>0</v>
          </cell>
          <cell r="I81">
            <v>0</v>
          </cell>
          <cell r="K81">
            <v>0</v>
          </cell>
          <cell r="L81">
            <v>0</v>
          </cell>
          <cell r="M81">
            <v>0</v>
          </cell>
          <cell r="O81">
            <v>0</v>
          </cell>
          <cell r="P81">
            <v>45</v>
          </cell>
          <cell r="Q81">
            <v>26163.81</v>
          </cell>
          <cell r="R81">
            <v>1177371.45</v>
          </cell>
        </row>
        <row r="82">
          <cell r="C82" t="str">
            <v>1.2.3</v>
          </cell>
          <cell r="F82" t="str">
            <v>Lleno manual para estructuras con material de préstamo hasta obtener una densidad mínima del 95%, de la obtenida en el ensayo del Proctor modificado. Incluye suministro de material, conformación, compactación</v>
          </cell>
          <cell r="G82" t="str">
            <v>m³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O82">
            <v>0</v>
          </cell>
          <cell r="P82">
            <v>25</v>
          </cell>
          <cell r="Q82">
            <v>22179.75</v>
          </cell>
          <cell r="R82">
            <v>554493.75</v>
          </cell>
        </row>
        <row r="83">
          <cell r="R83">
            <v>3447008.54</v>
          </cell>
        </row>
        <row r="84">
          <cell r="C84" t="str">
            <v>1.3.1</v>
          </cell>
          <cell r="F84" t="str">
            <v>Suministro, transporte y colocación de manguera de polietileno de 1"</v>
          </cell>
          <cell r="G84" t="str">
            <v>m</v>
          </cell>
          <cell r="H84">
            <v>1</v>
          </cell>
          <cell r="I84">
            <v>4095.99</v>
          </cell>
          <cell r="K84">
            <v>0</v>
          </cell>
          <cell r="M84">
            <v>0</v>
          </cell>
          <cell r="O84">
            <v>0</v>
          </cell>
          <cell r="P84">
            <v>540</v>
          </cell>
          <cell r="Q84">
            <v>4095.99</v>
          </cell>
          <cell r="R84">
            <v>2211834.6</v>
          </cell>
        </row>
        <row r="85">
          <cell r="C85" t="str">
            <v>1.3.2</v>
          </cell>
          <cell r="F85" t="str">
            <v>Suministro, transporte y colocación de manguera de polietileno de 2"</v>
          </cell>
          <cell r="G85" t="str">
            <v>m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M85">
            <v>0</v>
          </cell>
          <cell r="O85">
            <v>0</v>
          </cell>
          <cell r="P85">
            <v>206</v>
          </cell>
          <cell r="Q85">
            <v>5995.99</v>
          </cell>
          <cell r="R85">
            <v>1235173.94</v>
          </cell>
        </row>
        <row r="86">
          <cell r="C86" t="str">
            <v>1.3.11</v>
          </cell>
          <cell r="F86" t="str">
            <v>Tanque polietileno 2000 Lt</v>
          </cell>
          <cell r="G86" t="str">
            <v>Un</v>
          </cell>
          <cell r="H86">
            <v>3</v>
          </cell>
          <cell r="I86">
            <v>3632725.74</v>
          </cell>
          <cell r="K86">
            <v>0</v>
          </cell>
          <cell r="M86">
            <v>0</v>
          </cell>
          <cell r="O86">
            <v>0</v>
          </cell>
          <cell r="P86">
            <v>1</v>
          </cell>
          <cell r="Q86">
            <v>1210908.58</v>
          </cell>
          <cell r="R86">
            <v>1210908.58</v>
          </cell>
        </row>
        <row r="87">
          <cell r="R87">
            <v>504253</v>
          </cell>
        </row>
        <row r="88">
          <cell r="C88" t="str">
            <v>1.7.1</v>
          </cell>
          <cell r="F88" t="str">
            <v>Transporte de sobrantes provenientes de la excavación de la explanación, canales, préstamos para distancias superiores a 1000 m medidos a partir de 100 m. Material compacto (Incluye 30% de expansión).</v>
          </cell>
          <cell r="G88" t="str">
            <v>m³-Km</v>
          </cell>
          <cell r="H88">
            <v>290</v>
          </cell>
          <cell r="I88">
            <v>2924667.4</v>
          </cell>
          <cell r="K88">
            <v>0</v>
          </cell>
          <cell r="M88">
            <v>0</v>
          </cell>
          <cell r="O88">
            <v>0</v>
          </cell>
          <cell r="P88">
            <v>50</v>
          </cell>
          <cell r="Q88">
            <v>10085.06</v>
          </cell>
          <cell r="R88">
            <v>504253</v>
          </cell>
        </row>
        <row r="89">
          <cell r="I89">
            <v>44402851.010000005</v>
          </cell>
          <cell r="K89" t="e">
            <v>#REF!</v>
          </cell>
          <cell r="M89">
            <v>1837246.5</v>
          </cell>
          <cell r="O89">
            <v>14069.1</v>
          </cell>
          <cell r="R89">
            <v>50612622.546774082</v>
          </cell>
        </row>
        <row r="90">
          <cell r="R90">
            <v>2532438</v>
          </cell>
        </row>
        <row r="91">
          <cell r="C91" t="str">
            <v>1.1.1</v>
          </cell>
          <cell r="F91" t="str">
            <v xml:space="preserve">Localización, trazado y replanteo de tubería de redes de Distribucón </v>
          </cell>
          <cell r="G91" t="str">
            <v>m2</v>
          </cell>
          <cell r="H91">
            <v>30</v>
          </cell>
          <cell r="I91">
            <v>42207.3</v>
          </cell>
          <cell r="J91">
            <v>0</v>
          </cell>
          <cell r="K91">
            <v>0</v>
          </cell>
          <cell r="L91">
            <v>30</v>
          </cell>
          <cell r="M91">
            <v>42207.3</v>
          </cell>
          <cell r="N91">
            <v>10</v>
          </cell>
          <cell r="O91">
            <v>14069.1</v>
          </cell>
          <cell r="P91">
            <v>1800</v>
          </cell>
          <cell r="Q91">
            <v>1406.91</v>
          </cell>
          <cell r="R91">
            <v>2532438</v>
          </cell>
        </row>
        <row r="92">
          <cell r="R92">
            <v>7909793.285313921</v>
          </cell>
        </row>
        <row r="93">
          <cell r="C93" t="str">
            <v>1.2.1</v>
          </cell>
          <cell r="F93" t="str">
            <v>Descapote del terreno natural hasta 30 cm. Incluye transporte y disposición final de los materiales.</v>
          </cell>
          <cell r="G93" t="str">
            <v>m2</v>
          </cell>
          <cell r="H93">
            <v>24</v>
          </cell>
          <cell r="I93">
            <v>249653.03999999998</v>
          </cell>
          <cell r="K93">
            <v>0</v>
          </cell>
          <cell r="L93">
            <v>24</v>
          </cell>
          <cell r="M93">
            <v>249653.03999999998</v>
          </cell>
          <cell r="O93">
            <v>0</v>
          </cell>
          <cell r="P93">
            <v>65</v>
          </cell>
          <cell r="Q93">
            <v>10402.209999999999</v>
          </cell>
          <cell r="R93">
            <v>676143.64999999991</v>
          </cell>
        </row>
        <row r="94">
          <cell r="C94" t="str">
            <v>1.2.2</v>
          </cell>
          <cell r="F94" t="str">
            <v>Excavación manual en material común. Incluye carge, transporte y disposición final del material sobrante.</v>
          </cell>
          <cell r="G94" t="str">
            <v>m³</v>
          </cell>
          <cell r="H94">
            <v>0</v>
          </cell>
          <cell r="I94">
            <v>0</v>
          </cell>
          <cell r="K94">
            <v>0</v>
          </cell>
          <cell r="L94">
            <v>0</v>
          </cell>
          <cell r="M94">
            <v>0</v>
          </cell>
          <cell r="O94">
            <v>0</v>
          </cell>
          <cell r="P94">
            <v>204.41865635448053</v>
          </cell>
          <cell r="Q94">
            <v>26163.81</v>
          </cell>
          <cell r="R94">
            <v>5348370.8853139216</v>
          </cell>
        </row>
        <row r="95">
          <cell r="C95" t="str">
            <v>1.2.3</v>
          </cell>
          <cell r="F95" t="str">
            <v>Lleno manual para estructuras con material de préstamo hasta obtener una densidad mínima del 95%, de la obtenida en el ensayo del Proctor modificado. Incluye suministro de material, conformación, compactación</v>
          </cell>
          <cell r="G95" t="str">
            <v>m³</v>
          </cell>
          <cell r="H95">
            <v>0</v>
          </cell>
          <cell r="I95">
            <v>0</v>
          </cell>
          <cell r="J95" t="e">
            <v>#REF!</v>
          </cell>
          <cell r="K95" t="e">
            <v>#REF!</v>
          </cell>
          <cell r="L95">
            <v>0</v>
          </cell>
          <cell r="M95">
            <v>0</v>
          </cell>
          <cell r="O95">
            <v>0</v>
          </cell>
          <cell r="P95">
            <v>85</v>
          </cell>
          <cell r="Q95">
            <v>22179.75</v>
          </cell>
          <cell r="R95">
            <v>1885278.75</v>
          </cell>
        </row>
        <row r="96">
          <cell r="C96" t="str">
            <v>1.2.4</v>
          </cell>
          <cell r="F96" t="str">
            <v>Enrocado de proteccion</v>
          </cell>
          <cell r="G96" t="str">
            <v>m³</v>
          </cell>
          <cell r="H96">
            <v>6</v>
          </cell>
          <cell r="I96">
            <v>1545386.16</v>
          </cell>
          <cell r="J96" t="e">
            <v>#REF!</v>
          </cell>
          <cell r="K96" t="e">
            <v>#REF!</v>
          </cell>
          <cell r="L96">
            <v>6</v>
          </cell>
          <cell r="M96">
            <v>1545386.16</v>
          </cell>
          <cell r="O96">
            <v>0</v>
          </cell>
          <cell r="Q96">
            <v>257564.36</v>
          </cell>
          <cell r="R96">
            <v>0</v>
          </cell>
        </row>
        <row r="97">
          <cell r="C97" t="str">
            <v>1.2.5</v>
          </cell>
          <cell r="F97" t="str">
            <v>Lleno manual en arena lavada apisonada para atraque de tuberia incluye transporte</v>
          </cell>
          <cell r="G97" t="str">
            <v>m³</v>
          </cell>
          <cell r="H97">
            <v>0</v>
          </cell>
          <cell r="I97">
            <v>0</v>
          </cell>
          <cell r="J97" t="e">
            <v>#REF!</v>
          </cell>
          <cell r="K97" t="e">
            <v>#REF!</v>
          </cell>
          <cell r="L97">
            <v>0</v>
          </cell>
          <cell r="M97">
            <v>0</v>
          </cell>
          <cell r="O97">
            <v>0</v>
          </cell>
          <cell r="P97">
            <v>20</v>
          </cell>
          <cell r="Q97">
            <v>17101.11</v>
          </cell>
          <cell r="R97">
            <v>342022.2</v>
          </cell>
        </row>
        <row r="98">
          <cell r="R98">
            <v>22289852.609999999</v>
          </cell>
        </row>
        <row r="99">
          <cell r="C99" t="str">
            <v>1.3.1</v>
          </cell>
          <cell r="F99" t="str">
            <v>Suministro, transporte y colocación de manguera de polietileno de 1"</v>
          </cell>
          <cell r="G99" t="str">
            <v>m</v>
          </cell>
          <cell r="H99">
            <v>1</v>
          </cell>
          <cell r="I99">
            <v>4095.99</v>
          </cell>
          <cell r="K99">
            <v>0</v>
          </cell>
          <cell r="M99">
            <v>0</v>
          </cell>
          <cell r="O99">
            <v>0</v>
          </cell>
          <cell r="P99">
            <v>3210</v>
          </cell>
          <cell r="Q99">
            <v>4095.99</v>
          </cell>
          <cell r="R99">
            <v>13148127.899999999</v>
          </cell>
        </row>
        <row r="100">
          <cell r="C100" t="str">
            <v>1.3.2</v>
          </cell>
          <cell r="F100" t="str">
            <v>Suministro, transporte y colocación de manguera de polietileno de 2"</v>
          </cell>
          <cell r="G100" t="str">
            <v>m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M100">
            <v>0</v>
          </cell>
          <cell r="O100">
            <v>0</v>
          </cell>
          <cell r="P100">
            <v>303</v>
          </cell>
          <cell r="Q100">
            <v>5995.99</v>
          </cell>
          <cell r="R100">
            <v>1816784.97</v>
          </cell>
        </row>
        <row r="101">
          <cell r="C101" t="str">
            <v>1.3.4</v>
          </cell>
          <cell r="F101" t="str">
            <v>Suministro, transporte y colocación de tubería PVC 6"</v>
          </cell>
          <cell r="G101" t="str">
            <v>m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M101">
            <v>0</v>
          </cell>
          <cell r="O101">
            <v>0</v>
          </cell>
          <cell r="P101">
            <v>10</v>
          </cell>
          <cell r="Q101">
            <v>70284.45</v>
          </cell>
          <cell r="R101">
            <v>702844.5</v>
          </cell>
        </row>
        <row r="102">
          <cell r="C102" t="str">
            <v>1.3.5</v>
          </cell>
          <cell r="F102" t="str">
            <v>Suministro, transporte y colocación de tubería PVC 8"</v>
          </cell>
          <cell r="G102" t="str">
            <v>m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M102">
            <v>0</v>
          </cell>
          <cell r="O102">
            <v>0</v>
          </cell>
          <cell r="P102">
            <v>10</v>
          </cell>
          <cell r="Q102">
            <v>179451.11</v>
          </cell>
          <cell r="R102">
            <v>1794511.0999999999</v>
          </cell>
        </row>
        <row r="103">
          <cell r="C103" t="str">
            <v>1.3.6</v>
          </cell>
          <cell r="F103" t="str">
            <v>Suministro, transporte y colocación de tubería Hierro Ductil C40 4"</v>
          </cell>
          <cell r="G103" t="str">
            <v>m</v>
          </cell>
          <cell r="P103">
            <v>3</v>
          </cell>
          <cell r="Q103">
            <v>107629.49</v>
          </cell>
          <cell r="R103">
            <v>322888.47000000003</v>
          </cell>
        </row>
        <row r="104">
          <cell r="C104" t="str">
            <v>1.3.7</v>
          </cell>
          <cell r="F104" t="str">
            <v>Suministro y montaje Válvula mariposa 8"</v>
          </cell>
          <cell r="G104" t="str">
            <v>Un</v>
          </cell>
          <cell r="P104">
            <v>1</v>
          </cell>
          <cell r="Q104">
            <v>3851880.99</v>
          </cell>
          <cell r="R104">
            <v>3851880.99</v>
          </cell>
        </row>
        <row r="105">
          <cell r="C105" t="str">
            <v>1.3.8</v>
          </cell>
          <cell r="F105" t="str">
            <v>Suministro y montaje Válvula Waffer 6"</v>
          </cell>
          <cell r="G105" t="str">
            <v>Un</v>
          </cell>
          <cell r="P105">
            <v>1</v>
          </cell>
          <cell r="Q105">
            <v>652814.68000000005</v>
          </cell>
          <cell r="R105">
            <v>652814.68000000005</v>
          </cell>
        </row>
        <row r="106">
          <cell r="C106" t="str">
            <v>1.3.12</v>
          </cell>
          <cell r="F106" t="str">
            <v>Suministro, transporte y colocación de manguera de polietileno de 1 1/2"</v>
          </cell>
          <cell r="G106" t="str">
            <v>m</v>
          </cell>
          <cell r="H106">
            <v>1</v>
          </cell>
          <cell r="I106">
            <v>5960.99</v>
          </cell>
          <cell r="K106">
            <v>0</v>
          </cell>
          <cell r="M106">
            <v>0</v>
          </cell>
          <cell r="O106">
            <v>0</v>
          </cell>
          <cell r="P106">
            <v>310</v>
          </cell>
          <cell r="Q106">
            <v>5960.99</v>
          </cell>
          <cell r="R106">
            <v>1847906.9</v>
          </cell>
        </row>
        <row r="107">
          <cell r="R107">
            <v>5717466.0299999993</v>
          </cell>
        </row>
        <row r="108">
          <cell r="C108" t="str">
            <v>1.4.1</v>
          </cell>
          <cell r="F108" t="str">
            <v>Concreto Clase F (14 MPa). Solados de E=0.05 m</v>
          </cell>
          <cell r="G108" t="str">
            <v>m³</v>
          </cell>
          <cell r="H108">
            <v>30</v>
          </cell>
          <cell r="I108">
            <v>9983137.8000000007</v>
          </cell>
          <cell r="K108">
            <v>0</v>
          </cell>
          <cell r="M108">
            <v>0</v>
          </cell>
          <cell r="O108">
            <v>0</v>
          </cell>
          <cell r="P108">
            <v>1.5</v>
          </cell>
          <cell r="Q108">
            <v>332771.26</v>
          </cell>
          <cell r="R108">
            <v>499156.89</v>
          </cell>
        </row>
        <row r="109">
          <cell r="C109" t="str">
            <v>1.4.2</v>
          </cell>
          <cell r="F109" t="str">
            <v>Concreto Clase E (21 MPa). Elementos varios.</v>
          </cell>
          <cell r="G109" t="str">
            <v>m³</v>
          </cell>
          <cell r="H109">
            <v>0</v>
          </cell>
          <cell r="I109">
            <v>0</v>
          </cell>
          <cell r="K109">
            <v>0</v>
          </cell>
          <cell r="M109">
            <v>0</v>
          </cell>
          <cell r="O109">
            <v>0</v>
          </cell>
          <cell r="P109">
            <v>11</v>
          </cell>
          <cell r="Q109">
            <v>474391.74</v>
          </cell>
          <cell r="R109">
            <v>5218309.1399999997</v>
          </cell>
        </row>
        <row r="110">
          <cell r="R110">
            <v>6113752.3400000008</v>
          </cell>
        </row>
        <row r="111">
          <cell r="C111" t="str">
            <v>1.5.1</v>
          </cell>
          <cell r="F111" t="str">
            <v>Suministro, transporte y colocación de Acero de refuerzo fy=420 Mpa (Grado 60)</v>
          </cell>
          <cell r="G111" t="str">
            <v>kg</v>
          </cell>
          <cell r="H111">
            <v>55</v>
          </cell>
          <cell r="I111">
            <v>313737.05000000005</v>
          </cell>
          <cell r="K111">
            <v>0</v>
          </cell>
          <cell r="M111">
            <v>0</v>
          </cell>
          <cell r="O111">
            <v>0</v>
          </cell>
          <cell r="P111">
            <v>990</v>
          </cell>
          <cell r="Q111">
            <v>5704.31</v>
          </cell>
          <cell r="R111">
            <v>5647266.9000000004</v>
          </cell>
        </row>
        <row r="112">
          <cell r="C112" t="str">
            <v>1.5.2</v>
          </cell>
          <cell r="F112" t="str">
            <v>Suministro, transporte y colocación de Malla Electrosoldada 15x15cm Diametro 6.0mm (XX-188)</v>
          </cell>
          <cell r="G112" t="str">
            <v>m2</v>
          </cell>
          <cell r="H112">
            <v>275</v>
          </cell>
          <cell r="I112">
            <v>7546088</v>
          </cell>
          <cell r="K112">
            <v>0</v>
          </cell>
          <cell r="M112">
            <v>0</v>
          </cell>
          <cell r="O112">
            <v>0</v>
          </cell>
          <cell r="P112">
            <v>17</v>
          </cell>
          <cell r="Q112">
            <v>27440.32</v>
          </cell>
          <cell r="R112">
            <v>466485.44</v>
          </cell>
        </row>
        <row r="113">
          <cell r="R113">
            <v>4548143.87</v>
          </cell>
        </row>
        <row r="114">
          <cell r="C114" t="str">
            <v>1.6.1</v>
          </cell>
          <cell r="F114" t="str">
            <v>Rejilla metalica bocatoma</v>
          </cell>
          <cell r="G114" t="str">
            <v>Un</v>
          </cell>
          <cell r="H114">
            <v>55</v>
          </cell>
          <cell r="I114">
            <v>24639612.800000001</v>
          </cell>
          <cell r="K114">
            <v>0</v>
          </cell>
          <cell r="M114">
            <v>0</v>
          </cell>
          <cell r="O114">
            <v>0</v>
          </cell>
          <cell r="P114">
            <v>1</v>
          </cell>
          <cell r="Q114">
            <v>447992.96</v>
          </cell>
          <cell r="R114">
            <v>447992.96</v>
          </cell>
        </row>
        <row r="115">
          <cell r="C115" t="str">
            <v>1.6.4</v>
          </cell>
          <cell r="F115" t="str">
            <v>Suministro e instalacion Cable galvanizado para pendulas 1/4"  (Tipo BOA 6x19)</v>
          </cell>
          <cell r="G115" t="str">
            <v>m</v>
          </cell>
          <cell r="H115">
            <v>12</v>
          </cell>
          <cell r="I115">
            <v>72971.88</v>
          </cell>
          <cell r="K115">
            <v>0</v>
          </cell>
          <cell r="M115">
            <v>0</v>
          </cell>
          <cell r="O115">
            <v>0</v>
          </cell>
          <cell r="P115">
            <v>51</v>
          </cell>
          <cell r="Q115">
            <v>6080.99</v>
          </cell>
          <cell r="R115">
            <v>310130.49</v>
          </cell>
        </row>
        <row r="116">
          <cell r="C116" t="str">
            <v>1.6.5</v>
          </cell>
          <cell r="F116" t="str">
            <v>Suministro e instalacion Cable galvanizado para pendulas 3/8"  (Tipo BOA 6x19)</v>
          </cell>
          <cell r="G116" t="str">
            <v>m</v>
          </cell>
          <cell r="H116">
            <v>0</v>
          </cell>
          <cell r="I116">
            <v>0</v>
          </cell>
          <cell r="K116">
            <v>0</v>
          </cell>
          <cell r="M116">
            <v>0</v>
          </cell>
          <cell r="O116">
            <v>0</v>
          </cell>
          <cell r="P116">
            <v>85</v>
          </cell>
          <cell r="Q116">
            <v>9056.2000000000007</v>
          </cell>
          <cell r="R116">
            <v>769777.00000000012</v>
          </cell>
        </row>
        <row r="117">
          <cell r="C117" t="str">
            <v>1.6.6</v>
          </cell>
          <cell r="F117" t="str">
            <v>Suministro e instalacion Cable galvanizado 3/8" (Tipo BOA 6x19)</v>
          </cell>
          <cell r="G117" t="str">
            <v>m</v>
          </cell>
          <cell r="I117">
            <v>0</v>
          </cell>
          <cell r="J117">
            <v>0</v>
          </cell>
          <cell r="K117">
            <v>0</v>
          </cell>
          <cell r="M117">
            <v>0</v>
          </cell>
          <cell r="O117">
            <v>0</v>
          </cell>
          <cell r="P117">
            <v>94</v>
          </cell>
          <cell r="Q117">
            <v>9056.2000000000007</v>
          </cell>
          <cell r="R117">
            <v>851282.8</v>
          </cell>
        </row>
        <row r="118">
          <cell r="C118" t="str">
            <v>1.6.7</v>
          </cell>
          <cell r="F118" t="str">
            <v>Suministro e instalacion Cable galvanizado 1/2"  (Tipo BOA 6x19)</v>
          </cell>
          <cell r="G118" t="str">
            <v>m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107</v>
          </cell>
          <cell r="Q118">
            <v>20270.66</v>
          </cell>
          <cell r="R118">
            <v>2168960.62</v>
          </cell>
        </row>
        <row r="119">
          <cell r="R119">
            <v>1501176.4114601647</v>
          </cell>
        </row>
        <row r="120">
          <cell r="C120" t="str">
            <v>1.7.1</v>
          </cell>
          <cell r="F120" t="str">
            <v>Transporte de sobrantes provenientes de la excavación de la explanación, canales, préstamos para distancias superiores a 1000 m medidos a partir de 100 m. Material compacto (Incluye 30% de expansión).</v>
          </cell>
          <cell r="G120" t="str">
            <v>m³-Km</v>
          </cell>
          <cell r="I120">
            <v>0</v>
          </cell>
          <cell r="K120">
            <v>0</v>
          </cell>
          <cell r="L120">
            <v>0</v>
          </cell>
          <cell r="M120">
            <v>0</v>
          </cell>
          <cell r="O120">
            <v>0</v>
          </cell>
          <cell r="P120">
            <v>148.85151020025313</v>
          </cell>
          <cell r="Q120">
            <v>10085.06</v>
          </cell>
          <cell r="R120">
            <v>1501176.4114601647</v>
          </cell>
        </row>
        <row r="121">
          <cell r="I121" t="e">
            <v>#REF!</v>
          </cell>
          <cell r="K121" t="e">
            <v>#REF!</v>
          </cell>
          <cell r="M121" t="e">
            <v>#REF!</v>
          </cell>
          <cell r="O121" t="e">
            <v>#REF!</v>
          </cell>
          <cell r="Q121">
            <v>0</v>
          </cell>
          <cell r="R121">
            <v>137631293.00977907</v>
          </cell>
        </row>
        <row r="123">
          <cell r="I123" t="e">
            <v>#REF!</v>
          </cell>
          <cell r="K123" t="e">
            <v>#REF!</v>
          </cell>
          <cell r="M123" t="e">
            <v>#REF!</v>
          </cell>
          <cell r="O123" t="e">
            <v>#REF!</v>
          </cell>
          <cell r="Q123">
            <v>2813.82</v>
          </cell>
          <cell r="R123">
            <v>52368706.990220942</v>
          </cell>
        </row>
        <row r="124">
          <cell r="F124" t="str">
            <v>ADMINISTRACION</v>
          </cell>
          <cell r="G124">
            <v>0.32100000000000001</v>
          </cell>
          <cell r="I124" t="e">
            <v>#REF!</v>
          </cell>
          <cell r="K124" t="e">
            <v>#REF!</v>
          </cell>
          <cell r="M124" t="e">
            <v>#REF!</v>
          </cell>
          <cell r="O124" t="e">
            <v>#REF!</v>
          </cell>
          <cell r="R124">
            <v>44179645.056139082</v>
          </cell>
        </row>
        <row r="125">
          <cell r="F125" t="str">
            <v>IMPREVISTOS</v>
          </cell>
          <cell r="G125">
            <v>0</v>
          </cell>
          <cell r="I125" t="e">
            <v>#REF!</v>
          </cell>
          <cell r="K125" t="e">
            <v>#REF!</v>
          </cell>
          <cell r="M125" t="e">
            <v>#REF!</v>
          </cell>
          <cell r="O125" t="e">
            <v>#REF!</v>
          </cell>
          <cell r="R125">
            <v>0</v>
          </cell>
        </row>
        <row r="126">
          <cell r="F126" t="str">
            <v>UTILIDAD</v>
          </cell>
          <cell r="G126">
            <v>0.05</v>
          </cell>
          <cell r="I126" t="e">
            <v>#REF!</v>
          </cell>
          <cell r="K126" t="e">
            <v>#REF!</v>
          </cell>
          <cell r="M126" t="e">
            <v>#REF!</v>
          </cell>
          <cell r="O126" t="e">
            <v>#REF!</v>
          </cell>
          <cell r="R126">
            <v>6881564.650488954</v>
          </cell>
        </row>
        <row r="127">
          <cell r="F127" t="str">
            <v>IVA SOBRE LA UTILIDAD</v>
          </cell>
          <cell r="G127">
            <v>0.19</v>
          </cell>
          <cell r="I127" t="e">
            <v>#REF!</v>
          </cell>
          <cell r="K127" t="e">
            <v>#REF!</v>
          </cell>
          <cell r="M127" t="e">
            <v>#REF!</v>
          </cell>
          <cell r="O127" t="e">
            <v>#REF!</v>
          </cell>
          <cell r="R127">
            <v>1307497.2835929012</v>
          </cell>
        </row>
        <row r="129">
          <cell r="I129" t="e">
            <v>#REF!</v>
          </cell>
          <cell r="K129" t="e">
            <v>#REF!</v>
          </cell>
          <cell r="M129" t="e">
            <v>#REF!</v>
          </cell>
          <cell r="O129" t="e">
            <v>#REF!</v>
          </cell>
          <cell r="Q129">
            <v>44359.5</v>
          </cell>
          <cell r="R129">
            <v>190000000</v>
          </cell>
        </row>
      </sheetData>
      <sheetData sheetId="1">
        <row r="64">
          <cell r="K64">
            <v>0.32100000000000001</v>
          </cell>
        </row>
      </sheetData>
      <sheetData sheetId="2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</row>
        <row r="2">
          <cell r="A2" t="str">
            <v>I. EQUIPO</v>
          </cell>
        </row>
        <row r="3">
          <cell r="A3" t="str">
            <v>Descripción</v>
          </cell>
          <cell r="B3" t="str">
            <v>MARCA</v>
          </cell>
          <cell r="C3" t="str">
            <v>TIPO</v>
          </cell>
          <cell r="D3" t="str">
            <v>Tarifa/Hora</v>
          </cell>
        </row>
        <row r="4">
          <cell r="A4" t="str">
            <v>ANDAMIOS</v>
          </cell>
          <cell r="B4" t="str">
            <v>---</v>
          </cell>
          <cell r="C4" t="str">
            <v>---</v>
          </cell>
          <cell r="D4">
            <v>18900</v>
          </cell>
        </row>
        <row r="5">
          <cell r="A5" t="str">
            <v>ASPERSOR MANUAL</v>
          </cell>
          <cell r="B5" t="str">
            <v>---</v>
          </cell>
          <cell r="C5" t="str">
            <v>---</v>
          </cell>
          <cell r="D5">
            <v>4500</v>
          </cell>
        </row>
        <row r="6">
          <cell r="A6" t="str">
            <v>BOMBA DE CONCRETO</v>
          </cell>
          <cell r="B6" t="str">
            <v>---</v>
          </cell>
          <cell r="C6" t="str">
            <v>---</v>
          </cell>
          <cell r="D6">
            <v>54000</v>
          </cell>
        </row>
        <row r="7">
          <cell r="A7" t="str">
            <v>BOMBA DE INYECCIÓN</v>
          </cell>
          <cell r="B7" t="str">
            <v>---</v>
          </cell>
          <cell r="C7" t="str">
            <v>---</v>
          </cell>
          <cell r="D7">
            <v>28350</v>
          </cell>
        </row>
        <row r="8">
          <cell r="A8" t="str">
            <v>BOMBA GATO DE TENSIONAMIENTO</v>
          </cell>
          <cell r="B8" t="str">
            <v>---</v>
          </cell>
          <cell r="C8" t="str">
            <v>---</v>
          </cell>
          <cell r="D8">
            <v>60600</v>
          </cell>
        </row>
        <row r="9">
          <cell r="A9" t="str">
            <v>BULLDOZER TIPO D-6 O EQUIVALENTE</v>
          </cell>
          <cell r="B9" t="str">
            <v>---</v>
          </cell>
          <cell r="C9" t="str">
            <v>---</v>
          </cell>
          <cell r="D9">
            <v>180000</v>
          </cell>
        </row>
        <row r="10">
          <cell r="A10" t="str">
            <v xml:space="preserve">CAMION </v>
          </cell>
          <cell r="B10" t="str">
            <v>---</v>
          </cell>
          <cell r="C10" t="str">
            <v>---</v>
          </cell>
          <cell r="D10">
            <v>54000</v>
          </cell>
        </row>
        <row r="11">
          <cell r="A11" t="str">
            <v>CAMIONETA</v>
          </cell>
          <cell r="B11" t="str">
            <v>---</v>
          </cell>
          <cell r="C11" t="str">
            <v>---</v>
          </cell>
          <cell r="D11">
            <v>54000</v>
          </cell>
        </row>
        <row r="12">
          <cell r="A12" t="str">
            <v>CARGADOR</v>
          </cell>
          <cell r="B12" t="str">
            <v>---</v>
          </cell>
          <cell r="C12" t="str">
            <v>---</v>
          </cell>
          <cell r="D12">
            <v>162000</v>
          </cell>
        </row>
        <row r="13">
          <cell r="A13" t="str">
            <v xml:space="preserve">CARGADOR FRONTAL 950H </v>
          </cell>
          <cell r="B13" t="str">
            <v>---</v>
          </cell>
          <cell r="C13" t="str">
            <v>---</v>
          </cell>
          <cell r="D13">
            <v>216000</v>
          </cell>
        </row>
        <row r="14">
          <cell r="A14" t="str">
            <v>CARROTANQUE DE AGUA 10000 LITROS</v>
          </cell>
          <cell r="B14" t="str">
            <v>---</v>
          </cell>
          <cell r="C14" t="str">
            <v>---</v>
          </cell>
          <cell r="D14">
            <v>90000</v>
          </cell>
        </row>
        <row r="15">
          <cell r="A15" t="str">
            <v>CARROTANQUE IRRIGADOR DE ASFALTO</v>
          </cell>
          <cell r="B15" t="str">
            <v>---</v>
          </cell>
          <cell r="C15" t="str">
            <v>---</v>
          </cell>
          <cell r="D15">
            <v>126000</v>
          </cell>
        </row>
        <row r="16">
          <cell r="A16" t="str">
            <v>CENTRAL DE FABRICACIÓN DE LA MEZCLA</v>
          </cell>
          <cell r="B16" t="str">
            <v>---</v>
          </cell>
          <cell r="C16" t="str">
            <v>---</v>
          </cell>
          <cell r="D16">
            <v>360000</v>
          </cell>
        </row>
        <row r="17">
          <cell r="A17" t="str">
            <v>CIZALLA</v>
          </cell>
          <cell r="B17" t="str">
            <v>---</v>
          </cell>
          <cell r="C17" t="str">
            <v>---</v>
          </cell>
          <cell r="D17">
            <v>2250</v>
          </cell>
        </row>
        <row r="18">
          <cell r="A18" t="str">
            <v>COMPACTADOR MANUAL VIBRATORIO (RANA)</v>
          </cell>
          <cell r="B18" t="str">
            <v>---</v>
          </cell>
          <cell r="C18" t="str">
            <v>---</v>
          </cell>
          <cell r="D18">
            <v>13500</v>
          </cell>
        </row>
        <row r="19">
          <cell r="A19" t="str">
            <v>COMPACTADOR NEUMATICO DE 8 TON</v>
          </cell>
          <cell r="B19" t="str">
            <v>---</v>
          </cell>
          <cell r="C19" t="str">
            <v>---</v>
          </cell>
          <cell r="D19">
            <v>162000</v>
          </cell>
        </row>
        <row r="20">
          <cell r="A20" t="str">
            <v>COMPACTADOR VIBRATORIO DE 8 T0N</v>
          </cell>
          <cell r="B20" t="str">
            <v>---</v>
          </cell>
          <cell r="C20" t="str">
            <v>---</v>
          </cell>
          <cell r="D20">
            <v>117000</v>
          </cell>
        </row>
        <row r="21">
          <cell r="A21" t="str">
            <v>COMPACTADOR DE PLACA - CANGURO</v>
          </cell>
          <cell r="B21" t="str">
            <v>---</v>
          </cell>
          <cell r="C21" t="str">
            <v>---</v>
          </cell>
          <cell r="D21">
            <v>60000</v>
          </cell>
        </row>
        <row r="22">
          <cell r="A22" t="str">
            <v xml:space="preserve">COMPRESOR (BARRIDO Y SOPLADO) </v>
          </cell>
          <cell r="B22" t="str">
            <v>---</v>
          </cell>
          <cell r="C22" t="str">
            <v>---</v>
          </cell>
          <cell r="D22">
            <v>72000</v>
          </cell>
        </row>
        <row r="23">
          <cell r="A23" t="str">
            <v>COMPRESOR 125 PIES 3</v>
          </cell>
          <cell r="B23" t="str">
            <v>---</v>
          </cell>
          <cell r="C23" t="str">
            <v>---</v>
          </cell>
          <cell r="D23">
            <v>108000</v>
          </cell>
        </row>
        <row r="24">
          <cell r="A24" t="str">
            <v>COMPRESOR 125 PIES3 CON MARTILLO</v>
          </cell>
          <cell r="B24" t="str">
            <v>---</v>
          </cell>
          <cell r="C24" t="str">
            <v>---</v>
          </cell>
          <cell r="D24">
            <v>108000</v>
          </cell>
        </row>
        <row r="25">
          <cell r="A25" t="str">
            <v xml:space="preserve">COMPRESOR 125 PIES3 CON MARTILLO O SUPERIOR </v>
          </cell>
          <cell r="B25" t="str">
            <v>---</v>
          </cell>
          <cell r="C25" t="str">
            <v>---</v>
          </cell>
          <cell r="D25">
            <v>117000</v>
          </cell>
        </row>
        <row r="26">
          <cell r="A26" t="str">
            <v>COMPRESOR BARRIDO Y SOPLADO</v>
          </cell>
          <cell r="B26" t="str">
            <v>---</v>
          </cell>
          <cell r="C26" t="str">
            <v>---</v>
          </cell>
          <cell r="D26">
            <v>72000</v>
          </cell>
        </row>
        <row r="27">
          <cell r="A27" t="str">
            <v>CORTADORA DE PAVIMENTO</v>
          </cell>
          <cell r="B27" t="str">
            <v>---</v>
          </cell>
          <cell r="C27" t="str">
            <v>---</v>
          </cell>
          <cell r="D27">
            <v>21600</v>
          </cell>
        </row>
        <row r="28">
          <cell r="A28" t="str">
            <v>DIFERENCIAL</v>
          </cell>
          <cell r="B28" t="str">
            <v>---</v>
          </cell>
          <cell r="C28" t="str">
            <v>---</v>
          </cell>
          <cell r="D28">
            <v>2700</v>
          </cell>
        </row>
        <row r="29">
          <cell r="A29" t="str">
            <v>DISPENSADOR NEUMATICO HIT-P500</v>
          </cell>
          <cell r="B29" t="str">
            <v>---</v>
          </cell>
          <cell r="C29" t="str">
            <v>---</v>
          </cell>
          <cell r="D29">
            <v>7650</v>
          </cell>
        </row>
        <row r="30">
          <cell r="A30" t="str">
            <v>EQUIPO DE ADECUACION ACCESOS Y PLATAFORMAS</v>
          </cell>
          <cell r="B30" t="str">
            <v>---</v>
          </cell>
          <cell r="C30" t="str">
            <v>---</v>
          </cell>
          <cell r="D30">
            <v>75600</v>
          </cell>
        </row>
        <row r="31">
          <cell r="A31" t="str">
            <v>EQUIPO DE EXCAVACION (COMPRESOR, ESPADA)</v>
          </cell>
          <cell r="B31" t="str">
            <v>---</v>
          </cell>
          <cell r="C31" t="str">
            <v>---</v>
          </cell>
          <cell r="D31">
            <v>108000</v>
          </cell>
        </row>
        <row r="32">
          <cell r="A32" t="str">
            <v>EQUIPO DE INYECCIÓN DE LECHADA</v>
          </cell>
          <cell r="B32" t="str">
            <v>---</v>
          </cell>
          <cell r="C32" t="str">
            <v>---</v>
          </cell>
          <cell r="D32">
            <v>36000</v>
          </cell>
        </row>
        <row r="33">
          <cell r="A33" t="str">
            <v>EQUIPO DE OXI CORTE ( ACETILENO )</v>
          </cell>
          <cell r="B33" t="str">
            <v>---</v>
          </cell>
          <cell r="C33" t="str">
            <v>---</v>
          </cell>
          <cell r="D33">
            <v>25200</v>
          </cell>
        </row>
        <row r="34">
          <cell r="A34" t="str">
            <v>EQUIPO DE PERFORACION</v>
          </cell>
          <cell r="B34" t="str">
            <v>---</v>
          </cell>
          <cell r="C34" t="str">
            <v>---</v>
          </cell>
          <cell r="D34">
            <v>450000</v>
          </cell>
        </row>
        <row r="35">
          <cell r="A35" t="str">
            <v>EQUIPO DE PERFORACIÓN HIDRO NEUMÁTICO</v>
          </cell>
          <cell r="B35" t="str">
            <v>---</v>
          </cell>
          <cell r="C35" t="str">
            <v>---</v>
          </cell>
          <cell r="D35">
            <v>144000</v>
          </cell>
        </row>
        <row r="36">
          <cell r="A36" t="str">
            <v>EQUIPO DE PERFORACION TRACKDRILL</v>
          </cell>
          <cell r="B36" t="str">
            <v>---</v>
          </cell>
          <cell r="C36" t="str">
            <v>---</v>
          </cell>
          <cell r="D36">
            <v>450000</v>
          </cell>
        </row>
        <row r="37">
          <cell r="A37" t="str">
            <v>EQUIPO DE RETIRO Y DISPOSICION DE MATERIAL SOBRANTE</v>
          </cell>
          <cell r="B37" t="str">
            <v>---</v>
          </cell>
          <cell r="C37" t="str">
            <v>---</v>
          </cell>
          <cell r="D37">
            <v>72000</v>
          </cell>
        </row>
        <row r="38">
          <cell r="A38" t="str">
            <v>EQUIPO DE SOLDADURA 250 AMP.</v>
          </cell>
          <cell r="B38" t="str">
            <v>---</v>
          </cell>
          <cell r="C38" t="str">
            <v>---</v>
          </cell>
          <cell r="D38">
            <v>21600</v>
          </cell>
        </row>
        <row r="39">
          <cell r="A39" t="str">
            <v>EQUIPO DE TENSIONAMIENTO</v>
          </cell>
          <cell r="B39" t="str">
            <v>---</v>
          </cell>
          <cell r="C39" t="str">
            <v>---</v>
          </cell>
          <cell r="D39">
            <v>21600</v>
          </cell>
        </row>
        <row r="40">
          <cell r="A40" t="str">
            <v>EQUIPO DE TOPOGRAFIA</v>
          </cell>
          <cell r="B40" t="str">
            <v>---</v>
          </cell>
          <cell r="C40" t="str">
            <v>---</v>
          </cell>
          <cell r="D40">
            <v>21600</v>
          </cell>
        </row>
        <row r="41">
          <cell r="A41" t="str">
            <v>EQUIPO DE TRANSPORTE Y COLOCACION DE CONCRETO</v>
          </cell>
          <cell r="B41" t="str">
            <v>---</v>
          </cell>
          <cell r="C41" t="str">
            <v>---</v>
          </cell>
          <cell r="D41">
            <v>198000</v>
          </cell>
        </row>
        <row r="42">
          <cell r="A42" t="str">
            <v>EQUIPO PARA PINTURA ( COMPRESOR )</v>
          </cell>
          <cell r="B42" t="str">
            <v>---</v>
          </cell>
          <cell r="C42" t="str">
            <v>---</v>
          </cell>
          <cell r="D42">
            <v>27000</v>
          </cell>
        </row>
        <row r="43">
          <cell r="A43" t="str">
            <v>ESTACION</v>
          </cell>
          <cell r="B43" t="str">
            <v>---</v>
          </cell>
          <cell r="C43" t="str">
            <v>---</v>
          </cell>
          <cell r="D43">
            <v>27000</v>
          </cell>
        </row>
        <row r="44">
          <cell r="A44" t="str">
            <v>FORMALETA</v>
          </cell>
          <cell r="B44" t="str">
            <v>M2</v>
          </cell>
          <cell r="C44" t="str">
            <v>---</v>
          </cell>
          <cell r="D44">
            <v>21600</v>
          </cell>
        </row>
        <row r="45">
          <cell r="A45" t="str">
            <v>FORMALETA ANILLOS</v>
          </cell>
          <cell r="B45" t="str">
            <v>---</v>
          </cell>
          <cell r="C45" t="str">
            <v>---</v>
          </cell>
          <cell r="D45">
            <v>22800</v>
          </cell>
        </row>
        <row r="46">
          <cell r="A46" t="str">
            <v>FORMALETA METALICA</v>
          </cell>
          <cell r="B46" t="str">
            <v>---</v>
          </cell>
          <cell r="C46" t="str">
            <v>---</v>
          </cell>
          <cell r="D46">
            <v>10800</v>
          </cell>
        </row>
        <row r="47">
          <cell r="A47" t="str">
            <v>GATO PARA TENSIONAMIENTO</v>
          </cell>
          <cell r="B47" t="str">
            <v>---</v>
          </cell>
          <cell r="C47" t="str">
            <v>---</v>
          </cell>
          <cell r="D47">
            <v>212400</v>
          </cell>
        </row>
        <row r="48">
          <cell r="A48" t="str">
            <v>GRUA (5 TON)</v>
          </cell>
          <cell r="B48" t="str">
            <v>---</v>
          </cell>
          <cell r="C48" t="str">
            <v>---</v>
          </cell>
          <cell r="D48">
            <v>90000</v>
          </cell>
        </row>
        <row r="49">
          <cell r="A49" t="str">
            <v>GUADAÑADORA</v>
          </cell>
          <cell r="B49" t="str">
            <v>---</v>
          </cell>
          <cell r="C49" t="str">
            <v>---</v>
          </cell>
          <cell r="D49">
            <v>7200</v>
          </cell>
        </row>
        <row r="50">
          <cell r="A50" t="str">
            <v>HERRAMIENTA MENOR (% MO)</v>
          </cell>
          <cell r="B50" t="str">
            <v>---</v>
          </cell>
          <cell r="C50" t="str">
            <v>---</v>
          </cell>
          <cell r="D50">
            <v>0</v>
          </cell>
        </row>
        <row r="51">
          <cell r="A51" t="str">
            <v>MAQUINA TERMICA (PEGATACHAS)</v>
          </cell>
          <cell r="B51" t="str">
            <v>---</v>
          </cell>
          <cell r="C51" t="str">
            <v>---</v>
          </cell>
          <cell r="D51">
            <v>9900</v>
          </cell>
        </row>
        <row r="52">
          <cell r="A52" t="str">
            <v>MEZCLADORA DE CONCRETO (1 BULTO)</v>
          </cell>
          <cell r="B52" t="str">
            <v>---</v>
          </cell>
          <cell r="C52" t="str">
            <v>---</v>
          </cell>
          <cell r="D52">
            <v>14400</v>
          </cell>
        </row>
        <row r="53">
          <cell r="A53" t="str">
            <v>MOTOBOMBA CENTRIFUGA 3 PULG</v>
          </cell>
          <cell r="B53" t="str">
            <v>---</v>
          </cell>
          <cell r="C53" t="str">
            <v>---</v>
          </cell>
          <cell r="D53">
            <v>16200</v>
          </cell>
        </row>
        <row r="54">
          <cell r="A54" t="str">
            <v>MOTONIVELADORA DE 120 HP</v>
          </cell>
          <cell r="B54" t="str">
            <v>120HP</v>
          </cell>
          <cell r="C54" t="str">
            <v>---</v>
          </cell>
          <cell r="D54">
            <v>180000</v>
          </cell>
        </row>
        <row r="55">
          <cell r="A55" t="str">
            <v>MOTOSIERRA</v>
          </cell>
          <cell r="B55" t="str">
            <v>---</v>
          </cell>
          <cell r="C55" t="str">
            <v>---</v>
          </cell>
          <cell r="D55">
            <v>10800</v>
          </cell>
        </row>
        <row r="56">
          <cell r="A56" t="str">
            <v>OBRA FALSA</v>
          </cell>
          <cell r="B56" t="str">
            <v>M2</v>
          </cell>
          <cell r="C56" t="str">
            <v>---</v>
          </cell>
          <cell r="D56">
            <v>0</v>
          </cell>
        </row>
        <row r="57">
          <cell r="A57" t="str">
            <v>PLANTA ELÉCTRICA 25 KW</v>
          </cell>
          <cell r="B57" t="str">
            <v>---</v>
          </cell>
          <cell r="C57" t="str">
            <v>---</v>
          </cell>
          <cell r="D57">
            <v>18000</v>
          </cell>
        </row>
        <row r="58">
          <cell r="A58" t="str">
            <v>PULIDORA ( 8.500 REV. )</v>
          </cell>
          <cell r="B58" t="str">
            <v>---</v>
          </cell>
          <cell r="C58" t="str">
            <v>---</v>
          </cell>
          <cell r="D58">
            <v>6750</v>
          </cell>
        </row>
        <row r="59">
          <cell r="A59" t="str">
            <v>REGLA VIBRATORIA</v>
          </cell>
          <cell r="B59" t="str">
            <v>---</v>
          </cell>
          <cell r="C59" t="str">
            <v>---</v>
          </cell>
          <cell r="D59">
            <v>54000</v>
          </cell>
        </row>
        <row r="60">
          <cell r="A60" t="str">
            <v>RETROEXCAVADORA DE 120 HP</v>
          </cell>
          <cell r="B60" t="str">
            <v>---</v>
          </cell>
          <cell r="C60" t="str">
            <v>---</v>
          </cell>
          <cell r="D60">
            <v>198000</v>
          </cell>
        </row>
        <row r="61">
          <cell r="A61" t="str">
            <v>TALADRO (BROCA DE TUGSTENO 1 1/8")</v>
          </cell>
          <cell r="B61" t="str">
            <v>---</v>
          </cell>
          <cell r="C61" t="str">
            <v>---</v>
          </cell>
          <cell r="D61">
            <v>18000</v>
          </cell>
        </row>
        <row r="62">
          <cell r="A62" t="str">
            <v xml:space="preserve">TERMINADORA DE ASFALTO </v>
          </cell>
          <cell r="B62" t="str">
            <v>---</v>
          </cell>
          <cell r="C62" t="str">
            <v>---</v>
          </cell>
          <cell r="D62">
            <v>288000</v>
          </cell>
        </row>
        <row r="63">
          <cell r="A63" t="str">
            <v>VEHICULO DELINEADOR</v>
          </cell>
          <cell r="B63" t="str">
            <v>---</v>
          </cell>
          <cell r="C63" t="str">
            <v>---</v>
          </cell>
          <cell r="D63">
            <v>151200</v>
          </cell>
        </row>
        <row r="64">
          <cell r="A64" t="str">
            <v>VIBRADOR ELECTRICO DE CONCRETO</v>
          </cell>
          <cell r="B64" t="str">
            <v>---</v>
          </cell>
          <cell r="C64" t="str">
            <v>---</v>
          </cell>
          <cell r="D64">
            <v>6300</v>
          </cell>
        </row>
        <row r="65">
          <cell r="A65" t="str">
            <v>VOLQUETA 15M3</v>
          </cell>
          <cell r="B65" t="str">
            <v>---</v>
          </cell>
          <cell r="C65" t="str">
            <v>---</v>
          </cell>
          <cell r="D65">
            <v>108000</v>
          </cell>
        </row>
        <row r="66">
          <cell r="A66" t="str">
            <v>RETRO S/LL C:76m³ JCB-214S</v>
          </cell>
          <cell r="B66" t="str">
            <v>---</v>
          </cell>
          <cell r="C66" t="str">
            <v>---</v>
          </cell>
          <cell r="D66">
            <v>105000</v>
          </cell>
        </row>
      </sheetData>
      <sheetData sheetId="3">
        <row r="1">
          <cell r="A1">
            <v>1</v>
          </cell>
          <cell r="B1">
            <v>2</v>
          </cell>
          <cell r="C1">
            <v>3</v>
          </cell>
        </row>
        <row r="2">
          <cell r="A2" t="str">
            <v>II. MATERIALES EN OBRA</v>
          </cell>
        </row>
        <row r="3">
          <cell r="A3" t="str">
            <v>Descripción</v>
          </cell>
          <cell r="B3" t="str">
            <v>Unidad</v>
          </cell>
          <cell r="C3" t="str">
            <v>Precio-Unit.</v>
          </cell>
        </row>
        <row r="4">
          <cell r="A4" t="str">
            <v>ACERO CANASTILLA</v>
          </cell>
          <cell r="B4" t="str">
            <v>KG</v>
          </cell>
          <cell r="C4">
            <v>4307</v>
          </cell>
        </row>
        <row r="5">
          <cell r="A5" t="str">
            <v>ACERO DE REFUERZO FY = 420 MPA</v>
          </cell>
          <cell r="B5" t="str">
            <v>KG</v>
          </cell>
          <cell r="C5">
            <v>5104</v>
          </cell>
        </row>
        <row r="6">
          <cell r="A6" t="str">
            <v>ACERO ESTRUCTURAL A36</v>
          </cell>
          <cell r="B6" t="str">
            <v>KG</v>
          </cell>
          <cell r="C6">
            <v>5104</v>
          </cell>
        </row>
        <row r="7">
          <cell r="A7" t="str">
            <v>ADITIVO ACELERANTE</v>
          </cell>
          <cell r="B7" t="str">
            <v>KG</v>
          </cell>
          <cell r="C7">
            <v>4587</v>
          </cell>
        </row>
        <row r="8">
          <cell r="A8" t="str">
            <v>AGREGADO PETREO PARA CONCRETO HIDRAULICO</v>
          </cell>
          <cell r="B8" t="str">
            <v>M3</v>
          </cell>
          <cell r="C8">
            <v>120700</v>
          </cell>
        </row>
        <row r="9">
          <cell r="A9" t="str">
            <v>AGREGADOS GRUESOS</v>
          </cell>
          <cell r="B9" t="str">
            <v>M3</v>
          </cell>
          <cell r="C9">
            <v>120700</v>
          </cell>
        </row>
        <row r="10">
          <cell r="A10" t="str">
            <v>AGUA</v>
          </cell>
          <cell r="B10" t="str">
            <v>LT</v>
          </cell>
          <cell r="C10">
            <v>87</v>
          </cell>
        </row>
        <row r="11">
          <cell r="A11" t="str">
            <v>ALAMBRE DE PUAS</v>
          </cell>
          <cell r="B11" t="str">
            <v>ML</v>
          </cell>
          <cell r="C11">
            <v>798</v>
          </cell>
        </row>
        <row r="12">
          <cell r="A12" t="str">
            <v>ALAMBRE GALAVANIZADO No.14</v>
          </cell>
          <cell r="B12" t="str">
            <v>KG</v>
          </cell>
          <cell r="C12">
            <v>6380</v>
          </cell>
        </row>
        <row r="13">
          <cell r="A13" t="str">
            <v>ALAMBRE NEGRO PARA AMARRE</v>
          </cell>
          <cell r="B13" t="str">
            <v>KG</v>
          </cell>
          <cell r="C13">
            <v>5104</v>
          </cell>
        </row>
        <row r="14">
          <cell r="A14" t="str">
            <v>ANCLAJES PARA TENSIONAMIENTO (CUÑAS)</v>
          </cell>
          <cell r="B14" t="str">
            <v>UN</v>
          </cell>
          <cell r="C14">
            <v>19300</v>
          </cell>
        </row>
        <row r="15">
          <cell r="A15" t="str">
            <v>ANTISOL</v>
          </cell>
          <cell r="B15" t="str">
            <v>KG</v>
          </cell>
          <cell r="C15">
            <v>9251</v>
          </cell>
        </row>
        <row r="16">
          <cell r="A16" t="str">
            <v>APOYO ELASTOMERICO DE 120CM X 120CM X 7,2CM CON 4 DE 3/16"</v>
          </cell>
          <cell r="B16" t="str">
            <v>UN</v>
          </cell>
          <cell r="C16">
            <v>6560000</v>
          </cell>
        </row>
        <row r="17">
          <cell r="A17" t="str">
            <v>APOYO ELASTOMERICO DE 30CM X 30CM X 4CM CON 4 DE 1/8"</v>
          </cell>
          <cell r="B17" t="str">
            <v>UN</v>
          </cell>
          <cell r="C17">
            <v>372000</v>
          </cell>
        </row>
        <row r="18">
          <cell r="A18" t="str">
            <v>APOYO ELASTOMERICO DE 30CM X 40CM X 6,3CM DUREZA 60</v>
          </cell>
          <cell r="B18" t="str">
            <v>UN</v>
          </cell>
          <cell r="C18">
            <v>558250</v>
          </cell>
        </row>
        <row r="19">
          <cell r="A19" t="str">
            <v>APOYO ELASTOMERICO DE 35CM X 45CM X 3,9CM CON 4 DE 1/8"</v>
          </cell>
          <cell r="B19" t="str">
            <v>UN</v>
          </cell>
          <cell r="C19">
            <v>556000</v>
          </cell>
        </row>
        <row r="20">
          <cell r="A20" t="str">
            <v>APOYO ELASTOMERICO DE 50CM X 50CM X 10CM CON 3 DE 3/16</v>
          </cell>
          <cell r="B20" t="str">
            <v>UN</v>
          </cell>
          <cell r="C20">
            <v>1550400</v>
          </cell>
        </row>
        <row r="21">
          <cell r="A21" t="str">
            <v>ARENA</v>
          </cell>
          <cell r="B21" t="str">
            <v>M3</v>
          </cell>
          <cell r="C21">
            <v>96598</v>
          </cell>
        </row>
        <row r="22">
          <cell r="A22" t="str">
            <v>ARENA LAVADA</v>
          </cell>
          <cell r="B22" t="str">
            <v>M3</v>
          </cell>
          <cell r="C22">
            <v>96598</v>
          </cell>
        </row>
        <row r="23">
          <cell r="A23" t="str">
            <v>BARRAS DE TRANSFERENCIA DE CARGA (45 CM, 1")</v>
          </cell>
          <cell r="B23" t="str">
            <v>KG</v>
          </cell>
          <cell r="C23">
            <v>4466</v>
          </cell>
        </row>
        <row r="24">
          <cell r="A24" t="str">
            <v>BARRAS DE UNION 1/2"</v>
          </cell>
          <cell r="B24" t="str">
            <v>KG</v>
          </cell>
          <cell r="C24">
            <v>4466</v>
          </cell>
        </row>
        <row r="25">
          <cell r="A25" t="str">
            <v>BARRILETES (3)</v>
          </cell>
          <cell r="B25" t="str">
            <v>GL</v>
          </cell>
          <cell r="C25">
            <v>72573</v>
          </cell>
        </row>
        <row r="26">
          <cell r="A26" t="str">
            <v>BOLSACRETO  1.6X0.8X0.30</v>
          </cell>
          <cell r="B26" t="str">
            <v>UN</v>
          </cell>
          <cell r="C26">
            <v>15153</v>
          </cell>
        </row>
        <row r="27">
          <cell r="A27" t="str">
            <v>BROCAS TUGSTENO</v>
          </cell>
          <cell r="B27" t="str">
            <v>UN</v>
          </cell>
          <cell r="C27">
            <v>526350</v>
          </cell>
        </row>
        <row r="28">
          <cell r="A28" t="str">
            <v>CAPTAFARO (INC. TUERCA, GUASA, ARANDELA Y PEGANTE)</v>
          </cell>
          <cell r="B28" t="str">
            <v>UN</v>
          </cell>
          <cell r="C28">
            <v>19300</v>
          </cell>
        </row>
        <row r="29">
          <cell r="A29" t="str">
            <v>CEMENTO GRIS</v>
          </cell>
          <cell r="B29" t="str">
            <v>KG</v>
          </cell>
          <cell r="C29">
            <v>640</v>
          </cell>
        </row>
        <row r="30">
          <cell r="A30" t="str">
            <v>CEMENTO ASFALTICO 60-70</v>
          </cell>
          <cell r="B30" t="str">
            <v>KG</v>
          </cell>
          <cell r="C30">
            <v>3190</v>
          </cell>
        </row>
        <row r="31">
          <cell r="A31" t="str">
            <v>CEMENTO</v>
          </cell>
          <cell r="B31" t="str">
            <v>KG</v>
          </cell>
          <cell r="C31">
            <v>640</v>
          </cell>
        </row>
        <row r="32">
          <cell r="A32" t="str">
            <v>CESPEDONES</v>
          </cell>
          <cell r="B32" t="str">
            <v>M2</v>
          </cell>
          <cell r="C32">
            <v>5264</v>
          </cell>
        </row>
        <row r="33">
          <cell r="A33" t="str">
            <v>CONCRETO CLASE A</v>
          </cell>
          <cell r="B33" t="str">
            <v>M3</v>
          </cell>
          <cell r="C33">
            <v>1038171</v>
          </cell>
        </row>
        <row r="34">
          <cell r="A34" t="str">
            <v>CONCRETO CLASE C</v>
          </cell>
          <cell r="B34" t="str">
            <v>M3</v>
          </cell>
          <cell r="C34">
            <v>978518</v>
          </cell>
        </row>
        <row r="35">
          <cell r="A35" t="str">
            <v>CORDÓN DE POLIPROPILENO</v>
          </cell>
          <cell r="B35" t="str">
            <v>M</v>
          </cell>
          <cell r="C35">
            <v>798</v>
          </cell>
        </row>
        <row r="36">
          <cell r="A36" t="str">
            <v>CORDON DETONANTE</v>
          </cell>
          <cell r="B36" t="str">
            <v>ML</v>
          </cell>
          <cell r="C36">
            <v>2871</v>
          </cell>
        </row>
        <row r="37">
          <cell r="A37" t="str">
            <v>CUÑAS (3)</v>
          </cell>
          <cell r="B37" t="str">
            <v>GL</v>
          </cell>
          <cell r="C37">
            <v>68904</v>
          </cell>
        </row>
        <row r="38">
          <cell r="A38" t="str">
            <v xml:space="preserve">DEFENSAS METALICAS </v>
          </cell>
          <cell r="B38" t="str">
            <v>ML</v>
          </cell>
          <cell r="C38">
            <v>117232</v>
          </cell>
        </row>
        <row r="39">
          <cell r="A39" t="str">
            <v>DESPERDICIO Y NIVELACIÓN (3%)</v>
          </cell>
          <cell r="B39" t="str">
            <v>-</v>
          </cell>
          <cell r="C39">
            <v>704613</v>
          </cell>
        </row>
        <row r="40">
          <cell r="A40" t="str">
            <v>DISCO DE DIAMANTE</v>
          </cell>
          <cell r="B40" t="str">
            <v>UN</v>
          </cell>
          <cell r="C40">
            <v>757625</v>
          </cell>
        </row>
        <row r="41">
          <cell r="A41" t="str">
            <v>DISOLVENTE PARA PINTURA AJUSTADOR ( TINER )</v>
          </cell>
          <cell r="B41" t="str">
            <v>GALON</v>
          </cell>
          <cell r="C41">
            <v>24563</v>
          </cell>
        </row>
        <row r="42">
          <cell r="A42" t="str">
            <v>DUCTOS PARA TENSIONAMIENTO</v>
          </cell>
          <cell r="B42" t="str">
            <v>ML</v>
          </cell>
          <cell r="C42">
            <v>15950</v>
          </cell>
        </row>
        <row r="43">
          <cell r="A43" t="str">
            <v>ELEMENTOS METÁLICOS PARA APOYO DE CABLES (INCLUYE TRANSPORTE)</v>
          </cell>
          <cell r="B43" t="str">
            <v>KG</v>
          </cell>
          <cell r="C43">
            <v>17864</v>
          </cell>
        </row>
        <row r="44">
          <cell r="A44" t="str">
            <v>EMULSION ASFALTICA CRL-1</v>
          </cell>
          <cell r="B44" t="str">
            <v>LT</v>
          </cell>
          <cell r="C44">
            <v>3031</v>
          </cell>
        </row>
        <row r="45">
          <cell r="A45" t="str">
            <v>EPOXICO RE-500 HIL TI</v>
          </cell>
          <cell r="B45" t="str">
            <v>UN</v>
          </cell>
          <cell r="C45">
            <v>126803</v>
          </cell>
        </row>
        <row r="46">
          <cell r="A46" t="str">
            <v>ESCOLTA Y TRANSPORTE</v>
          </cell>
          <cell r="B46" t="str">
            <v>-</v>
          </cell>
          <cell r="C46">
            <v>17342</v>
          </cell>
        </row>
        <row r="47">
          <cell r="A47" t="str">
            <v>ESFERAS REFLECTIVAS</v>
          </cell>
          <cell r="B47" t="str">
            <v>KG</v>
          </cell>
          <cell r="C47">
            <v>7018</v>
          </cell>
        </row>
        <row r="48">
          <cell r="A48" t="str">
            <v>ESTACAS, PINTURA, TACHUELAS, HILO</v>
          </cell>
          <cell r="B48" t="str">
            <v>GL</v>
          </cell>
          <cell r="C48">
            <v>2393</v>
          </cell>
        </row>
        <row r="49">
          <cell r="A49" t="str">
            <v>EXPLOSIVOS 75%</v>
          </cell>
          <cell r="B49" t="str">
            <v>LB</v>
          </cell>
          <cell r="C49">
            <v>10368</v>
          </cell>
        </row>
        <row r="50">
          <cell r="A50" t="str">
            <v xml:space="preserve">FIJADOR O AGLOMERANTE                  </v>
          </cell>
          <cell r="B50" t="str">
            <v>KG</v>
          </cell>
          <cell r="C50">
            <v>156803</v>
          </cell>
        </row>
        <row r="51">
          <cell r="A51" t="str">
            <v>FORMALETA</v>
          </cell>
          <cell r="B51" t="str">
            <v>M2</v>
          </cell>
          <cell r="C51">
            <v>24563</v>
          </cell>
        </row>
        <row r="52">
          <cell r="A52" t="str">
            <v>FORMALETA</v>
          </cell>
          <cell r="B52" t="str">
            <v>M2</v>
          </cell>
          <cell r="C52">
            <v>15791</v>
          </cell>
        </row>
        <row r="53">
          <cell r="A53" t="str">
            <v>FORMALETA</v>
          </cell>
          <cell r="B53" t="str">
            <v>ML</v>
          </cell>
          <cell r="C53">
            <v>35090</v>
          </cell>
        </row>
        <row r="54">
          <cell r="A54" t="str">
            <v xml:space="preserve">FORMALETA </v>
          </cell>
          <cell r="B54" t="str">
            <v>M2</v>
          </cell>
          <cell r="C54">
            <v>15791</v>
          </cell>
        </row>
        <row r="55">
          <cell r="A55" t="str">
            <v>FORMALETA PARA JUNTAS</v>
          </cell>
          <cell r="B55" t="str">
            <v>M2</v>
          </cell>
          <cell r="C55">
            <v>24563</v>
          </cell>
        </row>
        <row r="56">
          <cell r="A56" t="str">
            <v>FULMINANTES Ó STOPIN</v>
          </cell>
          <cell r="B56" t="str">
            <v>UN</v>
          </cell>
          <cell r="C56">
            <v>957</v>
          </cell>
        </row>
        <row r="57">
          <cell r="A57" t="str">
            <v>GEODREN CON TUBERIA CIRCULAR D=100 MM</v>
          </cell>
          <cell r="B57" t="str">
            <v>ML</v>
          </cell>
          <cell r="C57">
            <v>59015</v>
          </cell>
        </row>
        <row r="58">
          <cell r="A58" t="str">
            <v xml:space="preserve">MALLA PARA GAVION </v>
          </cell>
          <cell r="B58" t="str">
            <v>UN</v>
          </cell>
          <cell r="C58">
            <v>76560</v>
          </cell>
        </row>
        <row r="59">
          <cell r="A59" t="str">
            <v xml:space="preserve">GEOTEXTIL </v>
          </cell>
          <cell r="B59" t="str">
            <v>M2</v>
          </cell>
          <cell r="C59">
            <v>7903</v>
          </cell>
        </row>
        <row r="60">
          <cell r="A60" t="str">
            <v>GRAPAS</v>
          </cell>
          <cell r="B60" t="str">
            <v>KG</v>
          </cell>
          <cell r="C60">
            <v>8773</v>
          </cell>
        </row>
        <row r="61">
          <cell r="A61" t="str">
            <v>JUNTA ELASTOMERICA M80</v>
          </cell>
          <cell r="B61" t="str">
            <v>ML</v>
          </cell>
          <cell r="C61">
            <v>1685915</v>
          </cell>
        </row>
        <row r="62">
          <cell r="A62" t="str">
            <v xml:space="preserve">JUNTA TIPO T-40                                                                            </v>
          </cell>
          <cell r="B62" t="str">
            <v>ML</v>
          </cell>
          <cell r="C62">
            <v>980113</v>
          </cell>
        </row>
        <row r="63">
          <cell r="A63" t="str">
            <v>LECHADA PARA DUCTOS</v>
          </cell>
          <cell r="B63" t="str">
            <v>LT</v>
          </cell>
          <cell r="C63">
            <v>1363</v>
          </cell>
        </row>
        <row r="64">
          <cell r="A64" t="str">
            <v>MACHÓN DE ANCLAJE (30X30X20 CM) EN SIKAGROUT</v>
          </cell>
          <cell r="B64" t="str">
            <v>UN</v>
          </cell>
          <cell r="C64">
            <v>61408</v>
          </cell>
        </row>
        <row r="65">
          <cell r="A65" t="str">
            <v>MALLA ELECTROSOLDADA PARA CONO</v>
          </cell>
          <cell r="B65" t="str">
            <v>un</v>
          </cell>
          <cell r="C65">
            <v>79750</v>
          </cell>
        </row>
        <row r="66">
          <cell r="A66" t="str">
            <v>MANGUERA DE POLIETILENO DE 1/2" PARA ZONA LIBRE</v>
          </cell>
          <cell r="B66" t="str">
            <v>ML</v>
          </cell>
          <cell r="C66">
            <v>2161</v>
          </cell>
        </row>
        <row r="67">
          <cell r="A67" t="str">
            <v>MATERIAL DE AFIRMADO</v>
          </cell>
          <cell r="B67" t="str">
            <v>M3</v>
          </cell>
          <cell r="C67">
            <v>13558</v>
          </cell>
        </row>
        <row r="68">
          <cell r="A68" t="str">
            <v xml:space="preserve">MATERIAL DE BASE PROCESADO EN PLANTA </v>
          </cell>
          <cell r="B68" t="str">
            <v>M3</v>
          </cell>
          <cell r="C68">
            <v>112448</v>
          </cell>
        </row>
        <row r="69">
          <cell r="A69" t="str">
            <v xml:space="preserve">MATERIAL DE SUBBASE </v>
          </cell>
          <cell r="B69" t="str">
            <v>M3</v>
          </cell>
          <cell r="C69">
            <v>59653</v>
          </cell>
        </row>
        <row r="70">
          <cell r="A70" t="str">
            <v>MATERIAL PARA PEDRAPLEN</v>
          </cell>
          <cell r="B70" t="str">
            <v>M3</v>
          </cell>
          <cell r="C70">
            <v>37483</v>
          </cell>
        </row>
        <row r="71">
          <cell r="A71" t="str">
            <v>MATERIAL SELECCIONADO PARA RELLENO</v>
          </cell>
          <cell r="B71" t="str">
            <v>M3</v>
          </cell>
          <cell r="C71">
            <v>10368</v>
          </cell>
        </row>
        <row r="72">
          <cell r="A72" t="str">
            <v xml:space="preserve">MATERIAL TRITURADO PARA FILTROS </v>
          </cell>
          <cell r="B72" t="str">
            <v>M3</v>
          </cell>
          <cell r="C72">
            <v>47850</v>
          </cell>
        </row>
        <row r="73">
          <cell r="A73" t="str">
            <v>MATERIALES PETREOS</v>
          </cell>
          <cell r="B73" t="str">
            <v>M3</v>
          </cell>
          <cell r="C73">
            <v>120742</v>
          </cell>
        </row>
        <row r="74">
          <cell r="A74" t="str">
            <v>MECHA LENTA</v>
          </cell>
          <cell r="B74" t="str">
            <v>ML</v>
          </cell>
          <cell r="C74">
            <v>2393</v>
          </cell>
        </row>
        <row r="75">
          <cell r="A75" t="str">
            <v>MEZCLA DENSA  MDC -2</v>
          </cell>
          <cell r="B75" t="str">
            <v>M3</v>
          </cell>
          <cell r="C75">
            <v>517578</v>
          </cell>
        </row>
        <row r="76">
          <cell r="A76" t="str">
            <v xml:space="preserve">MORTERO </v>
          </cell>
          <cell r="B76" t="str">
            <v>M3</v>
          </cell>
          <cell r="C76">
            <v>576593</v>
          </cell>
        </row>
        <row r="77">
          <cell r="A77" t="str">
            <v>MORTERO ALTA RESISTENCIA (INCLUYE FIBRA DE NYLON)</v>
          </cell>
          <cell r="B77" t="str">
            <v>M3</v>
          </cell>
          <cell r="C77">
            <v>1985775</v>
          </cell>
        </row>
        <row r="78">
          <cell r="A78" t="str">
            <v>MORTERO DE ALTA RESISTENCIA</v>
          </cell>
          <cell r="B78" t="str">
            <v>LT</v>
          </cell>
          <cell r="C78">
            <v>7178</v>
          </cell>
        </row>
        <row r="79">
          <cell r="A79" t="str">
            <v>NEUMÁTICOS PARA MANGUITOS</v>
          </cell>
          <cell r="B79" t="str">
            <v>UN</v>
          </cell>
          <cell r="C79">
            <v>15632</v>
          </cell>
        </row>
        <row r="80">
          <cell r="A80" t="str">
            <v>OXIGENO Y ACETILENO</v>
          </cell>
          <cell r="B80" t="str">
            <v>M3</v>
          </cell>
          <cell r="C80">
            <v>13558</v>
          </cell>
        </row>
        <row r="81">
          <cell r="A81" t="str">
            <v>PERNO D=18MM, L=200MM, TUERCA Y ARANDELA EN ACERO DE ALTA RESISTENCIA</v>
          </cell>
          <cell r="B81" t="str">
            <v>UN</v>
          </cell>
          <cell r="C81">
            <v>20344</v>
          </cell>
        </row>
        <row r="82">
          <cell r="A82" t="str">
            <v>PIEDRA PARA CONCRETO CICLOPEO (PIEDRA RAJÓN Ó CANTO RODADO)</v>
          </cell>
          <cell r="B82" t="str">
            <v>M3</v>
          </cell>
          <cell r="C82">
            <v>47850</v>
          </cell>
        </row>
        <row r="83">
          <cell r="A83" t="str">
            <v>PIEDRA PARA GAVION</v>
          </cell>
          <cell r="B83" t="str">
            <v>M3</v>
          </cell>
          <cell r="C83">
            <v>47850</v>
          </cell>
        </row>
        <row r="84">
          <cell r="A84" t="str">
            <v>PINTURA ACRILICA PURA PARA TRAFICO</v>
          </cell>
          <cell r="B84" t="str">
            <v>GALON</v>
          </cell>
          <cell r="C84">
            <v>114043</v>
          </cell>
        </row>
        <row r="85">
          <cell r="A85" t="str">
            <v>PINTURA ACRILICA, ESMALTE O SIMILAR</v>
          </cell>
          <cell r="B85" t="str">
            <v>GALON</v>
          </cell>
          <cell r="C85">
            <v>114043</v>
          </cell>
        </row>
        <row r="86">
          <cell r="A86" t="str">
            <v xml:space="preserve">PINTURA ANTICORROSIVA </v>
          </cell>
          <cell r="B86" t="str">
            <v>GALON</v>
          </cell>
          <cell r="C86">
            <v>61408</v>
          </cell>
        </row>
        <row r="87">
          <cell r="A87" t="str">
            <v>PLASTIFICANTE</v>
          </cell>
          <cell r="B87" t="str">
            <v>LT</v>
          </cell>
          <cell r="C87">
            <v>8454</v>
          </cell>
        </row>
        <row r="88">
          <cell r="A88" t="str">
            <v>PLATINAS DE APOYO 20X20X3/4"</v>
          </cell>
          <cell r="B88" t="str">
            <v>UN</v>
          </cell>
          <cell r="C88">
            <v>69383</v>
          </cell>
        </row>
        <row r="89">
          <cell r="A89" t="str">
            <v>POSTE DE CONCRETO</v>
          </cell>
          <cell r="B89" t="str">
            <v>UN</v>
          </cell>
          <cell r="C89">
            <v>40354</v>
          </cell>
        </row>
        <row r="90">
          <cell r="A90" t="str">
            <v>POSTE DE KILOMETRAJE</v>
          </cell>
          <cell r="B90" t="str">
            <v>UN</v>
          </cell>
          <cell r="C90">
            <v>158703</v>
          </cell>
        </row>
        <row r="91">
          <cell r="A91" t="str">
            <v>POSTE DE MADERA</v>
          </cell>
          <cell r="B91" t="str">
            <v>UN</v>
          </cell>
          <cell r="C91">
            <v>9498</v>
          </cell>
        </row>
        <row r="92">
          <cell r="A92" t="str">
            <v>POSTES</v>
          </cell>
          <cell r="B92" t="str">
            <v>UN</v>
          </cell>
          <cell r="C92">
            <v>249139.5</v>
          </cell>
        </row>
        <row r="93">
          <cell r="A93" t="str">
            <v>RESINA EPOXICA SUPERPLASTIFICANTE</v>
          </cell>
          <cell r="B93" t="str">
            <v>KG</v>
          </cell>
          <cell r="C93">
            <v>30146</v>
          </cell>
        </row>
        <row r="94">
          <cell r="A94" t="str">
            <v>RESINA TERMOPLASTICA (PEGANTE EPOXICO)</v>
          </cell>
          <cell r="B94" t="str">
            <v>KG</v>
          </cell>
          <cell r="C94">
            <v>13558</v>
          </cell>
        </row>
        <row r="95">
          <cell r="A95" t="str">
            <v xml:space="preserve">RETENEDOR DE AGUA                                    </v>
          </cell>
          <cell r="B95" t="str">
            <v>KG</v>
          </cell>
          <cell r="C95">
            <v>66410</v>
          </cell>
        </row>
        <row r="96">
          <cell r="A96" t="str">
            <v>SECCION FINAL</v>
          </cell>
          <cell r="B96" t="str">
            <v>UN</v>
          </cell>
          <cell r="C96">
            <v>70108</v>
          </cell>
        </row>
        <row r="97">
          <cell r="A97" t="str">
            <v>SELLO DE SILICONA O POLIURETANO</v>
          </cell>
          <cell r="B97" t="str">
            <v>ML</v>
          </cell>
          <cell r="C97">
            <v>6859</v>
          </cell>
        </row>
        <row r="98">
          <cell r="A98" t="str">
            <v xml:space="preserve">SEMILLA                                        </v>
          </cell>
          <cell r="B98" t="str">
            <v>KG</v>
          </cell>
          <cell r="C98">
            <v>33176</v>
          </cell>
        </row>
        <row r="99">
          <cell r="A99" t="str">
            <v>SEÑAL PREVENTIVA</v>
          </cell>
          <cell r="C99">
            <v>0</v>
          </cell>
        </row>
        <row r="100">
          <cell r="A100" t="str">
            <v>SEPARADORES</v>
          </cell>
          <cell r="B100" t="str">
            <v>UN</v>
          </cell>
          <cell r="C100">
            <v>4234</v>
          </cell>
        </row>
        <row r="101">
          <cell r="A101" t="str">
            <v>SOLDADURA 6013 DE 1/8</v>
          </cell>
          <cell r="B101" t="str">
            <v>KG</v>
          </cell>
          <cell r="C101">
            <v>5583</v>
          </cell>
        </row>
        <row r="102">
          <cell r="A102" t="str">
            <v>SUPERPLASTIFICANTE</v>
          </cell>
          <cell r="B102" t="str">
            <v>KG</v>
          </cell>
          <cell r="C102">
            <v>61408</v>
          </cell>
        </row>
        <row r="103">
          <cell r="A103" t="str">
            <v>TABLERO EN LAMINA GALVANIZADA DE 75CM*75CM, CALIBRE 16, REFLECTIVO TIPO 1  INCLUYE POSTE EN ANGULO DE 2*2*1/4" DE 3,5M</v>
          </cell>
          <cell r="B103" t="str">
            <v>UN</v>
          </cell>
          <cell r="C103">
            <v>279125</v>
          </cell>
        </row>
        <row r="104">
          <cell r="A104" t="str">
            <v>TABLERO EN LAMINA GALVANIZADA DE CALIBRE 16, REFLECTIVO TIPO 4 INC POSTE EN ANGULO DE 2*2*1/4" DE 3,5M</v>
          </cell>
          <cell r="B104" t="str">
            <v>UN</v>
          </cell>
          <cell r="C104">
            <v>231275</v>
          </cell>
        </row>
        <row r="105">
          <cell r="A105" t="str">
            <v>TABLERO EN LAMINA GALVANIZADA DE CALIBRE 16, REFLECTIVO TIPO 5 INC POSTE EN ANGULO DE 2*2*1/4" DE 3,5M</v>
          </cell>
          <cell r="B105" t="str">
            <v>UN</v>
          </cell>
          <cell r="C105">
            <v>334950</v>
          </cell>
        </row>
        <row r="106">
          <cell r="A106" t="str">
            <v>TACHA REFLECTIVA</v>
          </cell>
          <cell r="B106" t="str">
            <v>UN</v>
          </cell>
          <cell r="C106">
            <v>10686.5</v>
          </cell>
        </row>
        <row r="107">
          <cell r="A107" t="str">
            <v>TIERRA NEGRA ABONADA</v>
          </cell>
          <cell r="B107" t="str">
            <v>M3</v>
          </cell>
          <cell r="C107">
            <v>53113.5</v>
          </cell>
        </row>
        <row r="108">
          <cell r="A108" t="str">
            <v xml:space="preserve">TIERRA ORGANICA DE YALI            </v>
          </cell>
          <cell r="B108" t="str">
            <v>M3</v>
          </cell>
          <cell r="C108">
            <v>46255</v>
          </cell>
        </row>
        <row r="109">
          <cell r="A109" t="str">
            <v>TORNILLOS PARA DEFENSA METALICA</v>
          </cell>
          <cell r="B109" t="str">
            <v>UN</v>
          </cell>
          <cell r="C109">
            <v>4466</v>
          </cell>
        </row>
        <row r="110">
          <cell r="A110" t="str">
            <v>TORÓN DE TENSIONAMIENTO DE 1/2" O 5/8"</v>
          </cell>
          <cell r="B110" t="str">
            <v>KG</v>
          </cell>
          <cell r="C110">
            <v>7337</v>
          </cell>
        </row>
        <row r="111">
          <cell r="A111" t="str">
            <v>TORONES DE 1/2" GRADO 270</v>
          </cell>
          <cell r="B111" t="str">
            <v>ML</v>
          </cell>
          <cell r="C111">
            <v>7337</v>
          </cell>
        </row>
        <row r="112">
          <cell r="A112" t="str">
            <v>TROMPETAS DE 12 TORONES</v>
          </cell>
          <cell r="B112" t="str">
            <v>KG</v>
          </cell>
          <cell r="C112">
            <v>52316</v>
          </cell>
        </row>
        <row r="113">
          <cell r="A113" t="str">
            <v>TUBERIA Ø 4" TIPO PESADO, E=2.00 MM</v>
          </cell>
          <cell r="B113" t="str">
            <v>ML</v>
          </cell>
          <cell r="C113">
            <v>26317.5</v>
          </cell>
        </row>
        <row r="114">
          <cell r="A114" t="str">
            <v>TUBERÍA PVC DE 1" RDE 21</v>
          </cell>
          <cell r="B114" t="str">
            <v>ML</v>
          </cell>
          <cell r="C114">
            <v>5104</v>
          </cell>
        </row>
        <row r="115">
          <cell r="A115" t="str">
            <v>TUBO DE CONCRETO REFORZADO D=900 MM</v>
          </cell>
          <cell r="B115" t="str">
            <v>ML</v>
          </cell>
          <cell r="C115">
            <v>526350</v>
          </cell>
        </row>
        <row r="116">
          <cell r="A116" t="str">
            <v>TUBO EN PVC PERFORADO D=2"</v>
          </cell>
          <cell r="B116" t="str">
            <v>ML</v>
          </cell>
          <cell r="C116">
            <v>22011</v>
          </cell>
        </row>
        <row r="117">
          <cell r="A117" t="str">
            <v>UNION EN PVC, D=2"</v>
          </cell>
          <cell r="B117" t="str">
            <v>UN</v>
          </cell>
          <cell r="C117">
            <v>13557.5</v>
          </cell>
        </row>
        <row r="118">
          <cell r="A118" t="str">
            <v>CLAVO COMÚN 11/2 A 4''</v>
          </cell>
          <cell r="B118" t="str">
            <v>LB</v>
          </cell>
          <cell r="C118">
            <v>2842</v>
          </cell>
        </row>
        <row r="119">
          <cell r="A119" t="str">
            <v>TARIFA ESCOMBRERA AUTORIZADA</v>
          </cell>
          <cell r="B119" t="str">
            <v>M3</v>
          </cell>
          <cell r="C119">
            <v>7250</v>
          </cell>
        </row>
        <row r="120">
          <cell r="A120" t="str">
            <v>TAPA METALICA 0.20X 0.20 m (1/4")</v>
          </cell>
          <cell r="B120" t="str">
            <v>un</v>
          </cell>
          <cell r="C120">
            <v>28257.599999999999</v>
          </cell>
        </row>
        <row r="121">
          <cell r="A121" t="str">
            <v>TAPON ROSCADO 6" PVC</v>
          </cell>
          <cell r="B121" t="str">
            <v>un</v>
          </cell>
          <cell r="C121">
            <v>336692.66800000001</v>
          </cell>
        </row>
        <row r="122">
          <cell r="A122" t="str">
            <v>TUBERIA 6" SANITARIA PVC</v>
          </cell>
          <cell r="B122" t="str">
            <v>m</v>
          </cell>
          <cell r="C122">
            <v>33301.076999999997</v>
          </cell>
        </row>
        <row r="123">
          <cell r="A123" t="str">
            <v xml:space="preserve">BLOQUES EN CONCRETO </v>
          </cell>
          <cell r="B123" t="str">
            <v>un</v>
          </cell>
          <cell r="C123">
            <v>41325</v>
          </cell>
        </row>
        <row r="124">
          <cell r="A124" t="str">
            <v xml:space="preserve">LIMPIADOR </v>
          </cell>
          <cell r="B124" t="str">
            <v xml:space="preserve">Galon </v>
          </cell>
          <cell r="C124">
            <v>48653.299999999996</v>
          </cell>
        </row>
        <row r="125">
          <cell r="A125" t="str">
            <v>LUBRICANTE (x500gr)</v>
          </cell>
          <cell r="B125" t="str">
            <v>Tarro</v>
          </cell>
          <cell r="C125">
            <v>28653.45</v>
          </cell>
        </row>
        <row r="126">
          <cell r="A126" t="str">
            <v>TUB. PVC-UM RDE-21 4 100 mm</v>
          </cell>
          <cell r="B126" t="str">
            <v>ML</v>
          </cell>
          <cell r="C126">
            <v>59590.165506666657</v>
          </cell>
        </row>
        <row r="127">
          <cell r="A127" t="str">
            <v>TUB. PVC-UM RDE-21 6 150 mm</v>
          </cell>
          <cell r="B127" t="str">
            <v>ML</v>
          </cell>
          <cell r="C127">
            <v>130116.04386666666</v>
          </cell>
        </row>
        <row r="128">
          <cell r="A128" t="str">
            <v>CODO 90° HIERRO DUCTIL DE Ø6" JH</v>
          </cell>
          <cell r="B128" t="str">
            <v>und</v>
          </cell>
          <cell r="C128">
            <v>496944</v>
          </cell>
        </row>
        <row r="129">
          <cell r="A129" t="str">
            <v>CODO 45° HIERRO DUCTIL DE Ø6" JH</v>
          </cell>
          <cell r="B129" t="str">
            <v>und</v>
          </cell>
          <cell r="C129">
            <v>431375</v>
          </cell>
        </row>
        <row r="130">
          <cell r="A130" t="str">
            <v>TEE HD Ø 150 MM X 150MM (6"X6") JH</v>
          </cell>
          <cell r="B130" t="str">
            <v>und</v>
          </cell>
          <cell r="C130">
            <v>597023</v>
          </cell>
        </row>
        <row r="131">
          <cell r="A131" t="str">
            <v>REDUCCIÓN HD Ø150 X 100 MM JH</v>
          </cell>
          <cell r="B131" t="str">
            <v>und</v>
          </cell>
          <cell r="C131">
            <v>339923.5</v>
          </cell>
        </row>
        <row r="132">
          <cell r="A132" t="str">
            <v>UNIÓN UNVERSAL Ø 6" (150 MM)  HD</v>
          </cell>
          <cell r="B132" t="str">
            <v>und</v>
          </cell>
          <cell r="C132">
            <v>255374</v>
          </cell>
        </row>
        <row r="133">
          <cell r="A133" t="str">
            <v>TAPÓN HD 100 MM (4") JH</v>
          </cell>
          <cell r="B133" t="str">
            <v>und</v>
          </cell>
          <cell r="C133">
            <v>125961.5</v>
          </cell>
        </row>
        <row r="134">
          <cell r="A134" t="str">
            <v>VÁLVULA COMPUERTA SELLO ELÁSTICO VÁSTAGO NO ASCENDENTE HD Ø6" (150MM), JH SEGÚN AWWA C -515/509 Ó ISO 7259</v>
          </cell>
          <cell r="B134" t="str">
            <v>und</v>
          </cell>
          <cell r="C134">
            <v>1552950</v>
          </cell>
        </row>
        <row r="135">
          <cell r="A135" t="str">
            <v xml:space="preserve">MICROMEDIDOR </v>
          </cell>
          <cell r="B135" t="str">
            <v>un</v>
          </cell>
          <cell r="C135">
            <v>94191.999999999985</v>
          </cell>
        </row>
        <row r="136">
          <cell r="A136" t="str">
            <v>TUBERÍA PF+UAD 1/2" (PF ACOMETIDA) RDE 9</v>
          </cell>
          <cell r="B136" t="str">
            <v>m</v>
          </cell>
          <cell r="C136">
            <v>3356.0974999999994</v>
          </cell>
        </row>
        <row r="137">
          <cell r="A137" t="str">
            <v>ADAPTADOR HEMBRA PF +UAD 1/2''</v>
          </cell>
          <cell r="B137" t="str">
            <v>un</v>
          </cell>
          <cell r="C137">
            <v>4395.4696799999992</v>
          </cell>
        </row>
        <row r="138">
          <cell r="A138" t="str">
            <v>ADAPTADOR MACHO PF+UAD 1/2''</v>
          </cell>
          <cell r="B138" t="str">
            <v>un</v>
          </cell>
          <cell r="C138">
            <v>4138.1236799999997</v>
          </cell>
        </row>
        <row r="139">
          <cell r="A139" t="str">
            <v>COLLAR Y LLAVE DE INCORPORACION Ø4 (100mm)" X Ø1/2"</v>
          </cell>
          <cell r="B139" t="str">
            <v>un</v>
          </cell>
          <cell r="C139">
            <v>34510</v>
          </cell>
        </row>
        <row r="140">
          <cell r="A140" t="str">
            <v>LLAVE DE PASO LIBRE DE 1/2''</v>
          </cell>
          <cell r="B140" t="str">
            <v>un</v>
          </cell>
          <cell r="C140">
            <v>36975</v>
          </cell>
        </row>
        <row r="141">
          <cell r="A141" t="str">
            <v>LLAVE DE CORTE DE 1/2''</v>
          </cell>
          <cell r="B141" t="str">
            <v>un</v>
          </cell>
          <cell r="C141">
            <v>31594.05</v>
          </cell>
        </row>
        <row r="142">
          <cell r="A142" t="str">
            <v>COLLAR Y LLAVE DE INCORPORACION Ø6 (150mm)" X Ø1/2"</v>
          </cell>
          <cell r="B142" t="str">
            <v>un</v>
          </cell>
          <cell r="C142">
            <v>53490.5</v>
          </cell>
        </row>
        <row r="143">
          <cell r="A143" t="str">
            <v>TUB. PVC-UM RDE-21 3 75 mm</v>
          </cell>
          <cell r="B143" t="str">
            <v>ML</v>
          </cell>
          <cell r="C143">
            <v>36116.647559999998</v>
          </cell>
        </row>
        <row r="144">
          <cell r="A144" t="str">
            <v xml:space="preserve">CODO EN HIERRO DÚCTIL  J.H Ø 3" (75 MM) X 22.5° </v>
          </cell>
          <cell r="B144" t="str">
            <v>und</v>
          </cell>
          <cell r="C144">
            <v>193256</v>
          </cell>
        </row>
        <row r="145">
          <cell r="A145" t="str">
            <v xml:space="preserve">CODO EN HIERRO DÚCTIL  J.H Ø 3" (75 MM) X 45° </v>
          </cell>
          <cell r="B145" t="str">
            <v>und</v>
          </cell>
          <cell r="C145">
            <v>165648</v>
          </cell>
        </row>
        <row r="146">
          <cell r="A146" t="str">
            <v>TEE HD  75MM X 75MM (3"X3") JH</v>
          </cell>
          <cell r="B146" t="str">
            <v>und</v>
          </cell>
          <cell r="C146">
            <v>220864</v>
          </cell>
        </row>
        <row r="147">
          <cell r="A147" t="str">
            <v>REDUCCIÓN HD Ø75 X 50 MM (3"X2") JH</v>
          </cell>
          <cell r="B147" t="str">
            <v>und</v>
          </cell>
          <cell r="C147">
            <v>110432</v>
          </cell>
        </row>
        <row r="148">
          <cell r="A148" t="str">
            <v>UNIÓN UNVERSAL Ø 3" (75 MM)  HD</v>
          </cell>
          <cell r="B148" t="str">
            <v>und</v>
          </cell>
          <cell r="C148">
            <v>125961.5</v>
          </cell>
        </row>
        <row r="149">
          <cell r="A149" t="str">
            <v>VÁLVULA COMPUERTA SELLO ELÁSTICO VÁSTAGO NO ASCENDENTE HD Ø3" (75MM), JH, NORMA AWWA C -515/509 Ó ISO 7259</v>
          </cell>
          <cell r="B149" t="str">
            <v>und</v>
          </cell>
          <cell r="C149">
            <v>672945</v>
          </cell>
        </row>
        <row r="150">
          <cell r="A150" t="str">
            <v>TUBERÍA PF+UAD 1/2" (PF ACOMETIDA)    RDE 9</v>
          </cell>
          <cell r="B150" t="str">
            <v>m</v>
          </cell>
          <cell r="C150">
            <v>3268.2999999999997</v>
          </cell>
        </row>
        <row r="151">
          <cell r="A151" t="str">
            <v>COLLAR Y LLAVE DE INCORPORACION Ø2 (50mm)" X Ø1/2"</v>
          </cell>
          <cell r="B151" t="str">
            <v>un</v>
          </cell>
          <cell r="C151">
            <v>18864.5</v>
          </cell>
        </row>
        <row r="152">
          <cell r="A152" t="str">
            <v>COLLAR Y LLAVE DE INCORPORACION Ø3 (75mm)" X Ø1/2"</v>
          </cell>
          <cell r="B152" t="str">
            <v>un</v>
          </cell>
          <cell r="C152">
            <v>27963.25</v>
          </cell>
        </row>
        <row r="153">
          <cell r="A153" t="str">
            <v>CAN 2x8'' MAD. COMUN SIN CEP.(3M)</v>
          </cell>
          <cell r="B153" t="str">
            <v>und</v>
          </cell>
          <cell r="C153">
            <v>12325</v>
          </cell>
        </row>
        <row r="154">
          <cell r="A154" t="str">
            <v>TABLA 2cmx10pulg -MAD. COMUN 3m</v>
          </cell>
          <cell r="B154" t="str">
            <v>und</v>
          </cell>
          <cell r="C154">
            <v>4289.0999999999995</v>
          </cell>
        </row>
        <row r="155">
          <cell r="A155" t="str">
            <v>TACO REDONDO MADERA 4 VARAS</v>
          </cell>
          <cell r="B155" t="str">
            <v>und</v>
          </cell>
          <cell r="C155">
            <v>4785</v>
          </cell>
        </row>
        <row r="156">
          <cell r="A156" t="str">
            <v>CLAVO COMÚN 11/2 A 4''</v>
          </cell>
          <cell r="B156" t="str">
            <v>lb</v>
          </cell>
          <cell r="C156">
            <v>2588.25</v>
          </cell>
        </row>
        <row r="157">
          <cell r="A157" t="str">
            <v>HIDROSELLO</v>
          </cell>
          <cell r="B157" t="str">
            <v>un</v>
          </cell>
          <cell r="C157">
            <v>21025</v>
          </cell>
        </row>
        <row r="158">
          <cell r="A158" t="str">
            <v xml:space="preserve">GANCHO DE ACERO </v>
          </cell>
          <cell r="B158" t="str">
            <v>---</v>
          </cell>
          <cell r="C158">
            <v>29000</v>
          </cell>
        </row>
        <row r="159">
          <cell r="A159" t="str">
            <v>GEOMALLA</v>
          </cell>
          <cell r="B159" t="str">
            <v>M2</v>
          </cell>
          <cell r="C159">
            <v>16400</v>
          </cell>
        </row>
        <row r="160">
          <cell r="A160" t="str">
            <v>PERFIL ACERO 1/4'' 2x2''</v>
          </cell>
          <cell r="B160" t="str">
            <v>ml</v>
          </cell>
          <cell r="C160">
            <v>19818.599999999999</v>
          </cell>
        </row>
        <row r="161">
          <cell r="A161" t="str">
            <v>CUELLO Y ANILLO PARA MH</v>
          </cell>
          <cell r="B161" t="str">
            <v>und</v>
          </cell>
          <cell r="C161">
            <v>326250</v>
          </cell>
        </row>
        <row r="162">
          <cell r="A162" t="str">
            <v>TUB. PVC NOVAFORT 200 mm 8"</v>
          </cell>
          <cell r="B162" t="str">
            <v>m</v>
          </cell>
          <cell r="C162">
            <v>65325.883333333331</v>
          </cell>
        </row>
        <row r="163">
          <cell r="A163" t="str">
            <v>LUBRICANTE PAVCO ALCANTARILLADO (x4Kg)</v>
          </cell>
          <cell r="B163" t="str">
            <v>tarro</v>
          </cell>
          <cell r="C163">
            <v>218309.1</v>
          </cell>
        </row>
        <row r="164">
          <cell r="A164" t="str">
            <v>BLOQUES (LADRILLO) DE CONCRETO</v>
          </cell>
          <cell r="B164" t="str">
            <v>und</v>
          </cell>
          <cell r="C164">
            <v>2500</v>
          </cell>
        </row>
        <row r="165">
          <cell r="A165" t="str">
            <v>CAÑUELA EN PVC</v>
          </cell>
          <cell r="B165" t="str">
            <v>und</v>
          </cell>
          <cell r="C165">
            <v>24709.830915000002</v>
          </cell>
        </row>
        <row r="166">
          <cell r="A166" t="str">
            <v>HERRAJE TAPA Y MARCO</v>
          </cell>
          <cell r="B166" t="str">
            <v>und</v>
          </cell>
          <cell r="C166">
            <v>120495</v>
          </cell>
        </row>
        <row r="167">
          <cell r="A167" t="str">
            <v>TUB. PVC NOVAFORT 150mm 6''</v>
          </cell>
          <cell r="B167" t="str">
            <v>m</v>
          </cell>
          <cell r="C167">
            <v>47833.808333333334</v>
          </cell>
        </row>
        <row r="168">
          <cell r="A168" t="str">
            <v>KIT SILLA Tee PVC NOVAFORT 8x6''</v>
          </cell>
          <cell r="B168" t="str">
            <v>und</v>
          </cell>
          <cell r="C168">
            <v>191150.6</v>
          </cell>
        </row>
        <row r="169">
          <cell r="A169" t="str">
            <v>ACONDICIONADOR PVC Y CPVC 1/4 GAL</v>
          </cell>
          <cell r="B169" t="str">
            <v>gln</v>
          </cell>
          <cell r="C169">
            <v>40724.264999999999</v>
          </cell>
        </row>
        <row r="170">
          <cell r="A170" t="str">
            <v>KIT CODO PVC-S 6'' 45° CXC PVC ALCANTARILLADO</v>
          </cell>
          <cell r="B170" t="str">
            <v>und</v>
          </cell>
          <cell r="C170">
            <v>75740.75</v>
          </cell>
        </row>
        <row r="171">
          <cell r="A171" t="str">
            <v>TUB. PVC NOVAFORT 250 mm 10"</v>
          </cell>
          <cell r="B171" t="str">
            <v>m</v>
          </cell>
          <cell r="C171">
            <v>110678.5</v>
          </cell>
        </row>
        <row r="172">
          <cell r="A172" t="str">
            <v>TUB. PVC NOVAFORT 315 mm 12"</v>
          </cell>
          <cell r="B172" t="str">
            <v>m</v>
          </cell>
          <cell r="C172">
            <v>163641.19999999998</v>
          </cell>
        </row>
        <row r="173">
          <cell r="A173" t="str">
            <v>TUB. PVC NOVAFORT 450 mm 18"</v>
          </cell>
          <cell r="B173" t="str">
            <v>m</v>
          </cell>
          <cell r="C173">
            <v>355177.5</v>
          </cell>
        </row>
        <row r="174">
          <cell r="A174" t="str">
            <v>REJA SUMIDERO</v>
          </cell>
          <cell r="B174" t="str">
            <v>m</v>
          </cell>
          <cell r="C174">
            <v>290000</v>
          </cell>
        </row>
        <row r="175">
          <cell r="A175" t="str">
            <v>MANGUERA DE POLIETILENO DE 3" PARA ZONA LIBRE</v>
          </cell>
          <cell r="B175" t="str">
            <v>ML</v>
          </cell>
          <cell r="C175">
            <v>6500</v>
          </cell>
        </row>
        <row r="176">
          <cell r="A176" t="str">
            <v>ACCESORIOS PARA MANGUERA DE POLIETILENO DE 3"</v>
          </cell>
          <cell r="B176" t="str">
            <v>Un</v>
          </cell>
          <cell r="C176">
            <v>170000</v>
          </cell>
        </row>
        <row r="177">
          <cell r="A177" t="str">
            <v>ACCESORIOS PARA MANGUERA DE POLIETILENO DE 1"</v>
          </cell>
          <cell r="B177" t="str">
            <v>Un</v>
          </cell>
          <cell r="C177">
            <v>2000</v>
          </cell>
        </row>
        <row r="178">
          <cell r="A178" t="str">
            <v>MANGUERA DE POLIETILENO DE 1" PARA ZONA LIBRE</v>
          </cell>
          <cell r="B178" t="str">
            <v>ML</v>
          </cell>
          <cell r="C178">
            <v>2100</v>
          </cell>
        </row>
        <row r="179">
          <cell r="A179" t="str">
            <v>ARENILLA</v>
          </cell>
          <cell r="B179" t="str">
            <v>M3</v>
          </cell>
          <cell r="C179">
            <v>19885</v>
          </cell>
        </row>
        <row r="180">
          <cell r="A180" t="str">
            <v>MANGUERA DE POLIETILENO DE 2" PARA ZONA LIBRE</v>
          </cell>
          <cell r="B180" t="str">
            <v>ML</v>
          </cell>
          <cell r="C180">
            <v>3500</v>
          </cell>
        </row>
        <row r="181">
          <cell r="A181" t="str">
            <v>ACCESORIOS PARA MANGUERA DE POLIETILENO DE 2"</v>
          </cell>
          <cell r="B181" t="str">
            <v>Un</v>
          </cell>
          <cell r="C181">
            <v>18000</v>
          </cell>
        </row>
        <row r="182">
          <cell r="A182" t="str">
            <v>TUB. PVC 6"</v>
          </cell>
          <cell r="B182" t="str">
            <v>m</v>
          </cell>
          <cell r="C182">
            <v>48333.333333333336</v>
          </cell>
        </row>
        <row r="183">
          <cell r="A183" t="str">
            <v>ACCESORIOS TUBERIA DE PVC 6"</v>
          </cell>
          <cell r="B183" t="str">
            <v>und</v>
          </cell>
          <cell r="C183">
            <v>37000</v>
          </cell>
        </row>
        <row r="184">
          <cell r="A184" t="str">
            <v>TUB. PVC 8"</v>
          </cell>
          <cell r="B184" t="str">
            <v>m</v>
          </cell>
          <cell r="C184">
            <v>121666.66666666667</v>
          </cell>
        </row>
        <row r="185">
          <cell r="A185" t="str">
            <v>ACCESORIOS TUBERIA DE PVC 8"</v>
          </cell>
          <cell r="B185" t="str">
            <v>und</v>
          </cell>
          <cell r="C185">
            <v>230000</v>
          </cell>
        </row>
        <row r="186">
          <cell r="A186" t="str">
            <v>VÁLVULA MARIPOSA PVC 8"</v>
          </cell>
          <cell r="B186" t="str">
            <v>und</v>
          </cell>
          <cell r="C186">
            <v>375000</v>
          </cell>
        </row>
        <row r="187">
          <cell r="A187" t="str">
            <v>MALLA ELECTROSOLDADA XX-188</v>
          </cell>
          <cell r="B187" t="str">
            <v>M2</v>
          </cell>
          <cell r="C187">
            <v>24000</v>
          </cell>
        </row>
        <row r="188">
          <cell r="A188" t="str">
            <v>ALAMBRE RECOCIDO C 18</v>
          </cell>
          <cell r="B188" t="str">
            <v>Kg</v>
          </cell>
          <cell r="C188">
            <v>9156</v>
          </cell>
        </row>
        <row r="189">
          <cell r="A189" t="str">
            <v>REJILLA METALICA PREFABRICADA PARA BOCATOMA 1X2</v>
          </cell>
          <cell r="B189" t="str">
            <v>Und</v>
          </cell>
          <cell r="C189">
            <v>420000</v>
          </cell>
        </row>
        <row r="190">
          <cell r="A190" t="str">
            <v xml:space="preserve">TANQUE CONICO DE POLIETILENO </v>
          </cell>
          <cell r="B190" t="str">
            <v>Und</v>
          </cell>
          <cell r="C190">
            <v>1200000</v>
          </cell>
        </row>
        <row r="191">
          <cell r="A191" t="str">
            <v>ELECTROBOMBA SUPERFICIAL CENTRÍFUGA 10 HP</v>
          </cell>
          <cell r="B191" t="str">
            <v>Und</v>
          </cell>
          <cell r="C191">
            <v>3550000</v>
          </cell>
        </row>
        <row r="192">
          <cell r="A192" t="str">
            <v>MANGUERA DE POLIETILENO DE 1 1/2" PARA ZONA LIBRE</v>
          </cell>
          <cell r="B192" t="str">
            <v>ML</v>
          </cell>
          <cell r="C192">
            <v>3500</v>
          </cell>
        </row>
        <row r="193">
          <cell r="A193" t="str">
            <v>ACCESORIOS PARA MANGUERA DE POLIETILENO DE 1 1/2"</v>
          </cell>
          <cell r="B193" t="str">
            <v>Un</v>
          </cell>
          <cell r="C193">
            <v>5500</v>
          </cell>
        </row>
        <row r="194">
          <cell r="A194" t="str">
            <v>CABLE GUAYA EN ACERO GALVANIZADO YUTE 1/4" (6.3mm) 6X19</v>
          </cell>
          <cell r="B194" t="str">
            <v>ML</v>
          </cell>
          <cell r="C194">
            <v>4000</v>
          </cell>
        </row>
        <row r="195">
          <cell r="A195" t="str">
            <v>PORTON METALICO PREFABRICADO 2X1</v>
          </cell>
          <cell r="B195" t="str">
            <v>Und</v>
          </cell>
          <cell r="C195">
            <v>800000</v>
          </cell>
        </row>
        <row r="196">
          <cell r="A196" t="str">
            <v>CABLE GUAYA EN ACERO GALVANIZADO YUTE 3/8" 6X19</v>
          </cell>
          <cell r="B196" t="str">
            <v>ML</v>
          </cell>
          <cell r="C196">
            <v>8000</v>
          </cell>
        </row>
        <row r="197">
          <cell r="A197" t="str">
            <v>CABLE GUAYA EN ACERO GALVANIZADO 1/2" (12.5mm) 6X19</v>
          </cell>
          <cell r="B197" t="str">
            <v>ML</v>
          </cell>
          <cell r="C197">
            <v>18000</v>
          </cell>
        </row>
        <row r="198">
          <cell r="A198" t="str">
            <v>VÁLVULA MARIPOSA 6" HIERRO DUC DISC INOX EPDM NEWTON</v>
          </cell>
          <cell r="B198" t="str">
            <v>und</v>
          </cell>
          <cell r="C198">
            <v>635000</v>
          </cell>
        </row>
        <row r="199">
          <cell r="A199" t="str">
            <v>VÁLVULA MARIPOSA KEYSTONE TIPO WAFER 8</v>
          </cell>
          <cell r="B199" t="str">
            <v>und</v>
          </cell>
          <cell r="C199">
            <v>3850000</v>
          </cell>
        </row>
        <row r="200">
          <cell r="A200" t="str">
            <v>TUBERIA DE HIERRO DUCTIL 4" (100 mm)</v>
          </cell>
          <cell r="B200" t="str">
            <v>ML</v>
          </cell>
          <cell r="C200">
            <v>71000</v>
          </cell>
        </row>
        <row r="201">
          <cell r="A201" t="str">
            <v xml:space="preserve">LUBRICANTE PARA UNIÓN MEDIANTE JUNTA ELÁSTICA DE TUBOS Y ACCESORIOS </v>
          </cell>
          <cell r="B201" t="str">
            <v>kg</v>
          </cell>
          <cell r="C201">
            <v>55000</v>
          </cell>
        </row>
      </sheetData>
      <sheetData sheetId="4">
        <row r="1">
          <cell r="A1">
            <v>1</v>
          </cell>
          <cell r="B1">
            <v>2</v>
          </cell>
        </row>
        <row r="2">
          <cell r="A2" t="str">
            <v>III. TRANSPORTES</v>
          </cell>
        </row>
        <row r="3">
          <cell r="A3" t="str">
            <v>Material</v>
          </cell>
          <cell r="B3" t="str">
            <v>Tarifa</v>
          </cell>
        </row>
        <row r="4">
          <cell r="A4" t="str">
            <v>ACARREO DEL MATERIAL DE EXCAVACIÓN</v>
          </cell>
          <cell r="B4">
            <v>1000</v>
          </cell>
        </row>
        <row r="5">
          <cell r="A5" t="str">
            <v>AGREGADO</v>
          </cell>
          <cell r="B5">
            <v>1000</v>
          </cell>
        </row>
        <row r="6">
          <cell r="A6" t="str">
            <v>ARENA</v>
          </cell>
          <cell r="B6">
            <v>1000</v>
          </cell>
        </row>
        <row r="7">
          <cell r="A7" t="str">
            <v xml:space="preserve">MATERIAL DE BASE </v>
          </cell>
          <cell r="B7">
            <v>1000</v>
          </cell>
        </row>
        <row r="8">
          <cell r="A8" t="str">
            <v>MATERIAL DE REMOCIÓN</v>
          </cell>
          <cell r="B8">
            <v>1000</v>
          </cell>
        </row>
        <row r="9">
          <cell r="A9" t="str">
            <v xml:space="preserve">MATERIAL DE SUBBASE </v>
          </cell>
          <cell r="B9">
            <v>1000</v>
          </cell>
        </row>
        <row r="10">
          <cell r="A10" t="str">
            <v>MATERIAL DE DESMONTE</v>
          </cell>
          <cell r="B10">
            <v>1000</v>
          </cell>
        </row>
        <row r="11">
          <cell r="A11" t="str">
            <v>MATERIAL SOBRANTE</v>
          </cell>
          <cell r="B11">
            <v>1000</v>
          </cell>
        </row>
        <row r="12">
          <cell r="A12" t="str">
            <v xml:space="preserve">MATERIAL TRITURADO PARA FILTROS </v>
          </cell>
          <cell r="B12">
            <v>1000</v>
          </cell>
        </row>
        <row r="13">
          <cell r="A13" t="str">
            <v xml:space="preserve">MATERIALES SELECCIONADOS </v>
          </cell>
          <cell r="B13">
            <v>1000</v>
          </cell>
        </row>
        <row r="14">
          <cell r="A14" t="str">
            <v>MEZCLA DE CONCRETO</v>
          </cell>
          <cell r="B14">
            <v>1400</v>
          </cell>
        </row>
        <row r="15">
          <cell r="A15" t="str">
            <v>MEZCLA DENSA MDC -2</v>
          </cell>
          <cell r="B15">
            <v>1000</v>
          </cell>
        </row>
        <row r="16">
          <cell r="A16" t="str">
            <v>PIEDRA</v>
          </cell>
          <cell r="B16">
            <v>1000</v>
          </cell>
        </row>
        <row r="17">
          <cell r="A17" t="str">
            <v>POSTE DE CONCRETO</v>
          </cell>
          <cell r="B17">
            <v>50</v>
          </cell>
        </row>
        <row r="18">
          <cell r="A18" t="str">
            <v>POSTE DE MADERA</v>
          </cell>
          <cell r="B18">
            <v>50</v>
          </cell>
        </row>
        <row r="19">
          <cell r="A19" t="str">
            <v>SUB BASE</v>
          </cell>
          <cell r="B19">
            <v>1000</v>
          </cell>
        </row>
        <row r="20">
          <cell r="A20" t="str">
            <v>TRANSPORTE  DEL MATERIAL</v>
          </cell>
          <cell r="B20">
            <v>1750</v>
          </cell>
        </row>
        <row r="21">
          <cell r="A21" t="str">
            <v>TRANSPORTE</v>
          </cell>
          <cell r="B21">
            <v>1000</v>
          </cell>
        </row>
        <row r="22">
          <cell r="A22" t="str">
            <v>TRANSPORTE ACERO</v>
          </cell>
          <cell r="B22">
            <v>10</v>
          </cell>
        </row>
        <row r="23">
          <cell r="A23" t="str">
            <v>TRANSPORTE DE EQUIPO</v>
          </cell>
          <cell r="B23">
            <v>1200</v>
          </cell>
        </row>
        <row r="24">
          <cell r="A24" t="str">
            <v>TRANSPORTE EN MIXCER DE PLANTA A VIA</v>
          </cell>
          <cell r="B24">
            <v>3500</v>
          </cell>
        </row>
        <row r="25">
          <cell r="A25" t="str">
            <v>TRANSPORTE MAT. PETREOS DE FUENTE A PLANTA</v>
          </cell>
          <cell r="B25">
            <v>500</v>
          </cell>
        </row>
        <row r="26">
          <cell r="A26" t="str">
            <v>TRITURADO</v>
          </cell>
          <cell r="B26">
            <v>1000</v>
          </cell>
        </row>
        <row r="27">
          <cell r="A27" t="str">
            <v>TUBERIA</v>
          </cell>
          <cell r="B27">
            <v>1000</v>
          </cell>
        </row>
        <row r="28">
          <cell r="A28" t="str">
            <v>VOLQUETA</v>
          </cell>
          <cell r="B28">
            <v>1000</v>
          </cell>
        </row>
        <row r="29">
          <cell r="A29" t="str">
            <v>AGREGADO PETREO PARA CONCRETO HIDRAULICO</v>
          </cell>
          <cell r="B29">
            <v>1000</v>
          </cell>
        </row>
        <row r="30">
          <cell r="A30" t="str">
            <v>ARENA LAVADA</v>
          </cell>
          <cell r="B30">
            <v>1000</v>
          </cell>
        </row>
      </sheetData>
      <sheetData sheetId="5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</row>
        <row r="2">
          <cell r="A2" t="str">
            <v>IV. MANO DE OBRA</v>
          </cell>
          <cell r="B2">
            <v>1000000</v>
          </cell>
        </row>
        <row r="3">
          <cell r="A3" t="str">
            <v>Trabajador</v>
          </cell>
          <cell r="B3" t="str">
            <v>Jornal</v>
          </cell>
          <cell r="C3" t="str">
            <v>Prestaciones</v>
          </cell>
          <cell r="D3" t="str">
            <v>Jornal Total</v>
          </cell>
        </row>
        <row r="4">
          <cell r="A4" t="str">
            <v>AYUDANTES (6)</v>
          </cell>
          <cell r="B4">
            <v>177600</v>
          </cell>
          <cell r="C4">
            <v>0.6201000000000001</v>
          </cell>
          <cell r="D4">
            <v>287729.76</v>
          </cell>
        </row>
        <row r="5">
          <cell r="A5" t="str">
            <v>CADENERO (1)</v>
          </cell>
          <cell r="B5">
            <v>44400</v>
          </cell>
          <cell r="C5">
            <v>0.6201000000000001</v>
          </cell>
          <cell r="D5">
            <v>71932.44</v>
          </cell>
        </row>
        <row r="6">
          <cell r="A6" t="str">
            <v>MAESTRO (1)</v>
          </cell>
          <cell r="B6">
            <v>60000</v>
          </cell>
          <cell r="C6">
            <v>0.6201000000000001</v>
          </cell>
          <cell r="D6">
            <v>97206</v>
          </cell>
        </row>
        <row r="7">
          <cell r="A7" t="str">
            <v>OBRERO (1)</v>
          </cell>
          <cell r="B7">
            <v>50000</v>
          </cell>
          <cell r="C7">
            <v>0.6201000000000001</v>
          </cell>
          <cell r="D7">
            <v>81005</v>
          </cell>
        </row>
        <row r="8">
          <cell r="A8" t="str">
            <v>OBRERO (10)</v>
          </cell>
          <cell r="B8">
            <v>300000</v>
          </cell>
          <cell r="C8">
            <v>0.6201000000000001</v>
          </cell>
          <cell r="D8">
            <v>486030</v>
          </cell>
        </row>
        <row r="9">
          <cell r="A9" t="str">
            <v>OBRERO (15)</v>
          </cell>
          <cell r="B9">
            <v>450000</v>
          </cell>
          <cell r="C9">
            <v>0.6201000000000001</v>
          </cell>
          <cell r="D9">
            <v>729045</v>
          </cell>
        </row>
        <row r="10">
          <cell r="A10" t="str">
            <v>OBRERO (2)</v>
          </cell>
          <cell r="B10">
            <v>100000</v>
          </cell>
          <cell r="C10">
            <v>0.6201000000000001</v>
          </cell>
          <cell r="D10">
            <v>162010</v>
          </cell>
        </row>
        <row r="11">
          <cell r="A11" t="str">
            <v>OBRERO (3)</v>
          </cell>
          <cell r="B11">
            <v>150000</v>
          </cell>
          <cell r="C11">
            <v>0.6201000000000001</v>
          </cell>
          <cell r="D11">
            <v>243015</v>
          </cell>
        </row>
        <row r="12">
          <cell r="A12" t="str">
            <v>OBRERO (4)</v>
          </cell>
          <cell r="B12">
            <v>120000</v>
          </cell>
          <cell r="C12">
            <v>0.6201000000000001</v>
          </cell>
          <cell r="D12">
            <v>194412</v>
          </cell>
        </row>
        <row r="13">
          <cell r="A13" t="str">
            <v>OBRERO (5)</v>
          </cell>
          <cell r="B13">
            <v>150000</v>
          </cell>
          <cell r="C13">
            <v>0.6201000000000001</v>
          </cell>
          <cell r="D13">
            <v>243015</v>
          </cell>
        </row>
        <row r="14">
          <cell r="A14" t="str">
            <v>OBRERO (6)</v>
          </cell>
          <cell r="B14">
            <v>180000</v>
          </cell>
          <cell r="C14">
            <v>0.6201000000000001</v>
          </cell>
          <cell r="D14">
            <v>291618</v>
          </cell>
        </row>
        <row r="15">
          <cell r="A15" t="str">
            <v>OBRERO (7)</v>
          </cell>
          <cell r="B15">
            <v>210000</v>
          </cell>
          <cell r="C15">
            <v>0.6201000000000001</v>
          </cell>
          <cell r="D15">
            <v>340221</v>
          </cell>
        </row>
        <row r="16">
          <cell r="A16" t="str">
            <v>OBRERO (8)</v>
          </cell>
          <cell r="B16">
            <v>240000</v>
          </cell>
          <cell r="C16">
            <v>0.6201000000000001</v>
          </cell>
          <cell r="D16">
            <v>388824</v>
          </cell>
        </row>
        <row r="17">
          <cell r="A17" t="str">
            <v>OFICIAL (1)</v>
          </cell>
          <cell r="B17">
            <v>80000</v>
          </cell>
          <cell r="C17">
            <v>0.6201000000000001</v>
          </cell>
          <cell r="D17">
            <v>129608.00000000001</v>
          </cell>
        </row>
        <row r="18">
          <cell r="A18" t="str">
            <v>OFICIAL (2)</v>
          </cell>
          <cell r="B18">
            <v>160000</v>
          </cell>
          <cell r="C18">
            <v>0.6201000000000001</v>
          </cell>
          <cell r="D18">
            <v>259216.00000000003</v>
          </cell>
        </row>
        <row r="19">
          <cell r="A19" t="str">
            <v>OFICIAL (3)</v>
          </cell>
          <cell r="B19">
            <v>240000</v>
          </cell>
          <cell r="C19">
            <v>0.6201000000000001</v>
          </cell>
          <cell r="D19">
            <v>388824</v>
          </cell>
        </row>
        <row r="20">
          <cell r="A20" t="str">
            <v>OFICIAL (5)</v>
          </cell>
          <cell r="B20">
            <v>400000</v>
          </cell>
          <cell r="C20">
            <v>0.6201000000000001</v>
          </cell>
          <cell r="D20">
            <v>648040</v>
          </cell>
        </row>
        <row r="21">
          <cell r="A21" t="str">
            <v>PALETEROS (2)</v>
          </cell>
          <cell r="B21">
            <v>60000</v>
          </cell>
          <cell r="C21">
            <v>0.6201000000000001</v>
          </cell>
          <cell r="D21">
            <v>97206</v>
          </cell>
        </row>
        <row r="22">
          <cell r="A22" t="str">
            <v>POLVORERO</v>
          </cell>
          <cell r="B22">
            <v>67200</v>
          </cell>
          <cell r="C22">
            <v>0.6201000000000001</v>
          </cell>
          <cell r="D22">
            <v>108870.72</v>
          </cell>
        </row>
        <row r="23">
          <cell r="A23" t="str">
            <v>RASTRILLEROS (2)</v>
          </cell>
          <cell r="B23">
            <v>74400</v>
          </cell>
          <cell r="C23">
            <v>0.6201000000000001</v>
          </cell>
          <cell r="D23">
            <v>120535.44</v>
          </cell>
        </row>
        <row r="24">
          <cell r="A24" t="str">
            <v>SOLDADOR</v>
          </cell>
          <cell r="B24">
            <v>44400</v>
          </cell>
          <cell r="C24">
            <v>0.6201000000000001</v>
          </cell>
          <cell r="D24">
            <v>71932.44</v>
          </cell>
        </row>
        <row r="25">
          <cell r="A25" t="str">
            <v>TOPOGRAFO</v>
          </cell>
          <cell r="B25">
            <v>74400</v>
          </cell>
          <cell r="C25">
            <v>0.6201000000000001</v>
          </cell>
          <cell r="D25">
            <v>120535.44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0"/>
  <sheetViews>
    <sheetView topLeftCell="A34" workbookViewId="0">
      <selection activeCell="F45" sqref="F45"/>
    </sheetView>
  </sheetViews>
  <sheetFormatPr baseColWidth="10" defaultRowHeight="15"/>
  <cols>
    <col min="1" max="1" width="5.7109375" customWidth="1"/>
    <col min="2" max="2" width="39.7109375" customWidth="1"/>
    <col min="3" max="3" width="6.7109375" customWidth="1"/>
    <col min="4" max="4" width="9.28515625" bestFit="1" customWidth="1"/>
    <col min="5" max="5" width="15.28515625" customWidth="1"/>
    <col min="6" max="6" width="16.5703125" style="289" bestFit="1" customWidth="1"/>
    <col min="8" max="8" width="15.140625" bestFit="1" customWidth="1"/>
    <col min="10" max="10" width="14.140625" bestFit="1" customWidth="1"/>
  </cols>
  <sheetData>
    <row r="1" spans="1:10">
      <c r="A1" s="144" t="s">
        <v>46</v>
      </c>
      <c r="B1" s="145"/>
      <c r="C1" s="145"/>
      <c r="D1" s="145"/>
      <c r="E1" s="145"/>
      <c r="F1" s="146"/>
    </row>
    <row r="2" spans="1:10" ht="25.5">
      <c r="A2" s="140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285" t="s">
        <v>5</v>
      </c>
    </row>
    <row r="3" spans="1:10">
      <c r="A3" s="141">
        <v>1</v>
      </c>
      <c r="B3" s="13" t="s">
        <v>45</v>
      </c>
      <c r="C3" s="14" t="s">
        <v>44</v>
      </c>
      <c r="D3" s="26">
        <v>1</v>
      </c>
      <c r="E3" s="20">
        <f>'1'!$M$65</f>
        <v>1568711</v>
      </c>
      <c r="F3" s="286">
        <f>ROUND(E3*D3,0)</f>
        <v>1568711</v>
      </c>
    </row>
    <row r="4" spans="1:10" ht="38.25">
      <c r="A4" s="142">
        <v>2</v>
      </c>
      <c r="B4" s="13" t="s">
        <v>39</v>
      </c>
      <c r="C4" s="14" t="s">
        <v>7</v>
      </c>
      <c r="D4" s="27">
        <v>4000</v>
      </c>
      <c r="E4" s="21">
        <f>'2'!$M$78</f>
        <v>1857</v>
      </c>
      <c r="F4" s="286">
        <f t="shared" ref="F4:F42" si="0">ROUND(E4*D4,0)</f>
        <v>7428000</v>
      </c>
    </row>
    <row r="5" spans="1:10" ht="25.5">
      <c r="A5" s="142">
        <v>3</v>
      </c>
      <c r="B5" s="8" t="s">
        <v>122</v>
      </c>
      <c r="C5" s="2" t="s">
        <v>8</v>
      </c>
      <c r="D5" s="28">
        <v>315</v>
      </c>
      <c r="E5" s="22">
        <f>'3'!$M$78</f>
        <v>41694</v>
      </c>
      <c r="F5" s="286">
        <f t="shared" si="0"/>
        <v>13133610</v>
      </c>
    </row>
    <row r="6" spans="1:10" ht="38.25">
      <c r="A6" s="142">
        <v>4</v>
      </c>
      <c r="B6" s="8" t="s">
        <v>123</v>
      </c>
      <c r="C6" s="2" t="s">
        <v>10</v>
      </c>
      <c r="D6" s="28">
        <v>10</v>
      </c>
      <c r="E6" s="22">
        <f>'4'!$M$78</f>
        <v>132733</v>
      </c>
      <c r="F6" s="286">
        <f t="shared" si="0"/>
        <v>1327330</v>
      </c>
    </row>
    <row r="7" spans="1:10" ht="25.5">
      <c r="A7" s="142">
        <v>5</v>
      </c>
      <c r="B7" s="8" t="s">
        <v>41</v>
      </c>
      <c r="C7" s="2" t="s">
        <v>10</v>
      </c>
      <c r="D7" s="28">
        <v>1</v>
      </c>
      <c r="E7" s="22">
        <f>'5'!$M$78</f>
        <v>2201368</v>
      </c>
      <c r="F7" s="286">
        <f t="shared" si="0"/>
        <v>2201368</v>
      </c>
    </row>
    <row r="8" spans="1:10">
      <c r="A8" s="142">
        <v>6</v>
      </c>
      <c r="B8" s="8" t="s">
        <v>43</v>
      </c>
      <c r="C8" s="2" t="s">
        <v>8</v>
      </c>
      <c r="D8" s="28">
        <v>10</v>
      </c>
      <c r="E8" s="22">
        <f>'6'!$M$78</f>
        <v>54500</v>
      </c>
      <c r="F8" s="286">
        <f t="shared" si="0"/>
        <v>545000</v>
      </c>
    </row>
    <row r="9" spans="1:10" ht="38.25">
      <c r="A9" s="142">
        <v>7</v>
      </c>
      <c r="B9" s="8" t="s">
        <v>42</v>
      </c>
      <c r="C9" s="2" t="s">
        <v>10</v>
      </c>
      <c r="D9" s="28">
        <v>1</v>
      </c>
      <c r="E9" s="22">
        <f>+'7'!M68</f>
        <v>616518</v>
      </c>
      <c r="F9" s="286">
        <f t="shared" si="0"/>
        <v>616518</v>
      </c>
    </row>
    <row r="10" spans="1:10" ht="25.5">
      <c r="A10" s="142">
        <v>8</v>
      </c>
      <c r="B10" s="5" t="s">
        <v>22</v>
      </c>
      <c r="C10" s="2" t="s">
        <v>7</v>
      </c>
      <c r="D10" s="28">
        <v>50</v>
      </c>
      <c r="E10" s="22">
        <f>+'8'!M68</f>
        <v>34963</v>
      </c>
      <c r="F10" s="286">
        <f t="shared" si="0"/>
        <v>1748150</v>
      </c>
    </row>
    <row r="11" spans="1:10" ht="25.5">
      <c r="A11" s="142">
        <v>9</v>
      </c>
      <c r="B11" s="5" t="s">
        <v>23</v>
      </c>
      <c r="C11" s="2" t="s">
        <v>10</v>
      </c>
      <c r="D11" s="28">
        <v>5</v>
      </c>
      <c r="E11" s="22">
        <f>'9'!$M$78</f>
        <v>27556</v>
      </c>
      <c r="F11" s="286">
        <f t="shared" si="0"/>
        <v>137780</v>
      </c>
    </row>
    <row r="12" spans="1:10" ht="25.5">
      <c r="A12" s="142">
        <v>10</v>
      </c>
      <c r="B12" s="5" t="s">
        <v>24</v>
      </c>
      <c r="C12" s="2" t="s">
        <v>10</v>
      </c>
      <c r="D12" s="28">
        <v>1</v>
      </c>
      <c r="E12" s="22">
        <f>'10'!$M$78</f>
        <v>130571</v>
      </c>
      <c r="F12" s="286">
        <f t="shared" si="0"/>
        <v>130571</v>
      </c>
    </row>
    <row r="13" spans="1:10" ht="76.5">
      <c r="A13" s="143">
        <v>11</v>
      </c>
      <c r="B13" s="7" t="s">
        <v>20</v>
      </c>
      <c r="C13" s="12" t="s">
        <v>13</v>
      </c>
      <c r="D13" s="27">
        <v>10</v>
      </c>
      <c r="E13" s="21">
        <f>+'11'!M68</f>
        <v>378860</v>
      </c>
      <c r="F13" s="286">
        <f t="shared" si="0"/>
        <v>3788600</v>
      </c>
      <c r="G13" s="11"/>
      <c r="H13" s="9"/>
      <c r="J13" s="18"/>
    </row>
    <row r="14" spans="1:10" ht="38.25">
      <c r="A14" s="142">
        <v>12</v>
      </c>
      <c r="B14" s="5" t="s">
        <v>188</v>
      </c>
      <c r="C14" s="6" t="s">
        <v>7</v>
      </c>
      <c r="D14" s="29">
        <v>2340</v>
      </c>
      <c r="E14" s="23">
        <f>+'12'!M68</f>
        <v>12661</v>
      </c>
      <c r="F14" s="286">
        <f t="shared" si="0"/>
        <v>29626740</v>
      </c>
      <c r="H14" s="9"/>
    </row>
    <row r="15" spans="1:10" ht="38.25">
      <c r="A15" s="142">
        <v>13</v>
      </c>
      <c r="B15" s="5" t="s">
        <v>187</v>
      </c>
      <c r="C15" s="6" t="s">
        <v>7</v>
      </c>
      <c r="D15" s="29">
        <f>580+600</f>
        <v>1180</v>
      </c>
      <c r="E15" s="23">
        <f>+'13'!M68</f>
        <v>19959</v>
      </c>
      <c r="F15" s="286">
        <f t="shared" si="0"/>
        <v>23551620</v>
      </c>
      <c r="G15" s="11"/>
      <c r="H15" s="9"/>
    </row>
    <row r="16" spans="1:10" ht="38.25">
      <c r="A16" s="142">
        <v>14</v>
      </c>
      <c r="B16" s="5" t="s">
        <v>189</v>
      </c>
      <c r="C16" s="6" t="s">
        <v>7</v>
      </c>
      <c r="D16" s="29">
        <v>480</v>
      </c>
      <c r="E16" s="23">
        <f>+'14'!M68</f>
        <v>27334</v>
      </c>
      <c r="F16" s="286">
        <f t="shared" si="0"/>
        <v>13120320</v>
      </c>
      <c r="H16" s="9"/>
    </row>
    <row r="17" spans="1:8" ht="25.5">
      <c r="A17" s="142">
        <v>15</v>
      </c>
      <c r="B17" s="5" t="s">
        <v>38</v>
      </c>
      <c r="C17" s="6" t="s">
        <v>10</v>
      </c>
      <c r="D17" s="29">
        <v>10</v>
      </c>
      <c r="E17" s="23">
        <f>+'15'!M68</f>
        <v>68002</v>
      </c>
      <c r="F17" s="286">
        <f t="shared" si="0"/>
        <v>680020</v>
      </c>
      <c r="H17" s="9"/>
    </row>
    <row r="18" spans="1:8" ht="25.5">
      <c r="A18" s="142">
        <v>16</v>
      </c>
      <c r="B18" s="5" t="s">
        <v>37</v>
      </c>
      <c r="C18" s="6" t="s">
        <v>10</v>
      </c>
      <c r="D18" s="29">
        <v>12</v>
      </c>
      <c r="E18" s="23">
        <f>+'16'!M68</f>
        <v>53250</v>
      </c>
      <c r="F18" s="286">
        <f t="shared" si="0"/>
        <v>639000</v>
      </c>
      <c r="H18" s="9"/>
    </row>
    <row r="19" spans="1:8" ht="25.5">
      <c r="A19" s="142">
        <v>17</v>
      </c>
      <c r="B19" s="5" t="s">
        <v>36</v>
      </c>
      <c r="C19" s="6" t="s">
        <v>10</v>
      </c>
      <c r="D19" s="29">
        <v>50</v>
      </c>
      <c r="E19" s="23">
        <f>+'17'!M68</f>
        <v>28966</v>
      </c>
      <c r="F19" s="286">
        <f t="shared" si="0"/>
        <v>1448300</v>
      </c>
      <c r="H19" s="9"/>
    </row>
    <row r="20" spans="1:8" ht="25.5">
      <c r="A20" s="142">
        <v>18</v>
      </c>
      <c r="B20" s="5" t="s">
        <v>35</v>
      </c>
      <c r="C20" s="6" t="s">
        <v>10</v>
      </c>
      <c r="D20" s="29">
        <v>1</v>
      </c>
      <c r="E20" s="23">
        <f>+'18'!M68</f>
        <v>50073.64</v>
      </c>
      <c r="F20" s="286">
        <f t="shared" si="0"/>
        <v>50074</v>
      </c>
      <c r="H20" s="9"/>
    </row>
    <row r="21" spans="1:8" ht="25.5">
      <c r="A21" s="142">
        <v>19</v>
      </c>
      <c r="B21" s="5" t="s">
        <v>11</v>
      </c>
      <c r="C21" s="6" t="s">
        <v>10</v>
      </c>
      <c r="D21" s="29">
        <v>1</v>
      </c>
      <c r="E21" s="23">
        <f>+'19'!M68</f>
        <v>35928</v>
      </c>
      <c r="F21" s="286">
        <f t="shared" si="0"/>
        <v>35928</v>
      </c>
      <c r="H21" s="9"/>
    </row>
    <row r="22" spans="1:8" ht="25.5">
      <c r="A22" s="142">
        <v>20</v>
      </c>
      <c r="B22" s="5" t="s">
        <v>34</v>
      </c>
      <c r="C22" s="6" t="s">
        <v>7</v>
      </c>
      <c r="D22" s="136">
        <v>18</v>
      </c>
      <c r="E22" s="23">
        <f>+'20'!M68</f>
        <v>9210</v>
      </c>
      <c r="F22" s="286">
        <f t="shared" si="0"/>
        <v>165780</v>
      </c>
      <c r="H22" s="10"/>
    </row>
    <row r="23" spans="1:8" ht="25.5">
      <c r="A23" s="142">
        <v>21</v>
      </c>
      <c r="B23" s="5" t="s">
        <v>33</v>
      </c>
      <c r="C23" s="6" t="s">
        <v>10</v>
      </c>
      <c r="D23" s="29">
        <v>6</v>
      </c>
      <c r="E23" s="23">
        <f>+'21'!M68</f>
        <v>23045</v>
      </c>
      <c r="F23" s="286">
        <f t="shared" si="0"/>
        <v>138270</v>
      </c>
      <c r="H23" s="9"/>
    </row>
    <row r="24" spans="1:8" ht="25.5">
      <c r="A24" s="142">
        <v>22</v>
      </c>
      <c r="B24" s="5" t="s">
        <v>32</v>
      </c>
      <c r="C24" s="6" t="s">
        <v>10</v>
      </c>
      <c r="D24" s="29">
        <v>6</v>
      </c>
      <c r="E24" s="23">
        <f>+'22'!M68</f>
        <v>8949</v>
      </c>
      <c r="F24" s="286">
        <f t="shared" si="0"/>
        <v>53694</v>
      </c>
      <c r="H24" s="9"/>
    </row>
    <row r="25" spans="1:8" ht="25.5">
      <c r="A25" s="142">
        <v>23</v>
      </c>
      <c r="B25" s="5" t="s">
        <v>31</v>
      </c>
      <c r="C25" s="6" t="s">
        <v>10</v>
      </c>
      <c r="D25" s="29">
        <v>24</v>
      </c>
      <c r="E25" s="23">
        <f>+'23'!M68</f>
        <v>8713</v>
      </c>
      <c r="F25" s="286">
        <f t="shared" si="0"/>
        <v>209112</v>
      </c>
      <c r="H25" s="9"/>
    </row>
    <row r="26" spans="1:8" ht="25.5">
      <c r="A26" s="142">
        <v>24</v>
      </c>
      <c r="B26" s="5" t="s">
        <v>30</v>
      </c>
      <c r="C26" s="6" t="s">
        <v>7</v>
      </c>
      <c r="D26" s="29">
        <v>10</v>
      </c>
      <c r="E26" s="23">
        <f>+'24'!M68</f>
        <v>84534</v>
      </c>
      <c r="F26" s="286">
        <f t="shared" si="0"/>
        <v>845340</v>
      </c>
      <c r="H26" s="9"/>
    </row>
    <row r="27" spans="1:8" ht="25.5">
      <c r="A27" s="142">
        <v>25</v>
      </c>
      <c r="B27" s="5" t="s">
        <v>16</v>
      </c>
      <c r="C27" s="6" t="s">
        <v>10</v>
      </c>
      <c r="D27" s="29">
        <v>1</v>
      </c>
      <c r="E27" s="23">
        <f>+'25'!M68</f>
        <v>827799</v>
      </c>
      <c r="F27" s="286">
        <f t="shared" si="0"/>
        <v>827799</v>
      </c>
      <c r="H27" s="9"/>
    </row>
    <row r="28" spans="1:8" ht="25.5">
      <c r="A28" s="142">
        <v>26</v>
      </c>
      <c r="B28" s="5" t="s">
        <v>17</v>
      </c>
      <c r="C28" s="6" t="s">
        <v>10</v>
      </c>
      <c r="D28" s="29">
        <v>2</v>
      </c>
      <c r="E28" s="23">
        <f>+'26'!M68</f>
        <v>141717</v>
      </c>
      <c r="F28" s="286">
        <f t="shared" si="0"/>
        <v>283434</v>
      </c>
      <c r="H28" s="9"/>
    </row>
    <row r="29" spans="1:8" ht="25.5">
      <c r="A29" s="142">
        <v>27</v>
      </c>
      <c r="B29" s="5" t="s">
        <v>47</v>
      </c>
      <c r="C29" s="6" t="s">
        <v>10</v>
      </c>
      <c r="D29" s="29">
        <v>4</v>
      </c>
      <c r="E29" s="23">
        <f>+'27'!M68</f>
        <v>14866</v>
      </c>
      <c r="F29" s="286">
        <f t="shared" si="0"/>
        <v>59464</v>
      </c>
      <c r="H29" s="9"/>
    </row>
    <row r="30" spans="1:8" ht="25.5">
      <c r="A30" s="142">
        <v>28</v>
      </c>
      <c r="B30" s="7" t="s">
        <v>29</v>
      </c>
      <c r="C30" s="2" t="s">
        <v>10</v>
      </c>
      <c r="D30" s="28">
        <v>3</v>
      </c>
      <c r="E30" s="23">
        <f>+'28'!M68</f>
        <v>71617</v>
      </c>
      <c r="F30" s="286">
        <f t="shared" si="0"/>
        <v>214851</v>
      </c>
      <c r="H30" s="9"/>
    </row>
    <row r="31" spans="1:8" ht="25.5">
      <c r="A31" s="142">
        <v>29</v>
      </c>
      <c r="B31" s="7" t="s">
        <v>26</v>
      </c>
      <c r="C31" s="2" t="s">
        <v>10</v>
      </c>
      <c r="D31" s="28">
        <v>4</v>
      </c>
      <c r="E31" s="23">
        <f>+'29'!M68</f>
        <v>64500</v>
      </c>
      <c r="F31" s="286">
        <f t="shared" si="0"/>
        <v>258000</v>
      </c>
      <c r="H31" s="9"/>
    </row>
    <row r="32" spans="1:8" ht="25.5">
      <c r="A32" s="142">
        <v>30</v>
      </c>
      <c r="B32" s="7" t="s">
        <v>27</v>
      </c>
      <c r="C32" s="2" t="s">
        <v>10</v>
      </c>
      <c r="D32" s="28">
        <v>10</v>
      </c>
      <c r="E32" s="23">
        <f>+'30'!M68</f>
        <v>46623</v>
      </c>
      <c r="F32" s="286">
        <f t="shared" si="0"/>
        <v>466230</v>
      </c>
      <c r="G32" s="10"/>
      <c r="H32" s="9"/>
    </row>
    <row r="33" spans="1:10" ht="38.25">
      <c r="A33" s="142">
        <v>31</v>
      </c>
      <c r="B33" s="7" t="s">
        <v>28</v>
      </c>
      <c r="C33" s="2" t="s">
        <v>9</v>
      </c>
      <c r="D33" s="28">
        <v>120</v>
      </c>
      <c r="E33" s="23">
        <f>+'31'!M68</f>
        <v>13168</v>
      </c>
      <c r="F33" s="286">
        <f t="shared" si="0"/>
        <v>1580160</v>
      </c>
      <c r="H33" s="9"/>
    </row>
    <row r="34" spans="1:10" ht="38.25">
      <c r="A34" s="142">
        <v>32</v>
      </c>
      <c r="B34" s="5" t="s">
        <v>40</v>
      </c>
      <c r="C34" s="2" t="s">
        <v>7</v>
      </c>
      <c r="D34" s="28">
        <v>800</v>
      </c>
      <c r="E34" s="23">
        <f>+'32'!M68</f>
        <v>60058</v>
      </c>
      <c r="F34" s="286">
        <f t="shared" si="0"/>
        <v>48046400</v>
      </c>
      <c r="H34" s="9"/>
    </row>
    <row r="35" spans="1:10" ht="51">
      <c r="A35" s="142">
        <v>33</v>
      </c>
      <c r="B35" s="17" t="s">
        <v>25</v>
      </c>
      <c r="C35" s="15" t="s">
        <v>10</v>
      </c>
      <c r="D35" s="28">
        <v>40</v>
      </c>
      <c r="E35" s="24">
        <f>+'33'!M68</f>
        <v>54619</v>
      </c>
      <c r="F35" s="286">
        <f t="shared" si="0"/>
        <v>2184760</v>
      </c>
      <c r="H35" s="9"/>
      <c r="J35" s="16"/>
    </row>
    <row r="36" spans="1:10" ht="89.25">
      <c r="A36" s="142">
        <v>34</v>
      </c>
      <c r="B36" s="5" t="s">
        <v>162</v>
      </c>
      <c r="C36" s="2" t="s">
        <v>13</v>
      </c>
      <c r="D36" s="28">
        <v>10</v>
      </c>
      <c r="E36" s="23">
        <f>+'34'!M68</f>
        <v>743923</v>
      </c>
      <c r="F36" s="286">
        <f t="shared" si="0"/>
        <v>7439230</v>
      </c>
      <c r="H36" s="9"/>
    </row>
    <row r="37" spans="1:10" ht="38.25">
      <c r="A37" s="142">
        <v>35</v>
      </c>
      <c r="B37" s="8" t="s">
        <v>48</v>
      </c>
      <c r="C37" s="2" t="s">
        <v>10</v>
      </c>
      <c r="D37" s="28">
        <v>1</v>
      </c>
      <c r="E37" s="25">
        <f>+'35'!M68</f>
        <v>31217875</v>
      </c>
      <c r="F37" s="286">
        <f t="shared" si="0"/>
        <v>31217875</v>
      </c>
      <c r="G37" s="10"/>
      <c r="H37" s="9"/>
    </row>
    <row r="38" spans="1:10" ht="51">
      <c r="A38" s="142">
        <v>36</v>
      </c>
      <c r="B38" s="5" t="s">
        <v>175</v>
      </c>
      <c r="C38" s="12" t="s">
        <v>8</v>
      </c>
      <c r="D38" s="27">
        <v>1.8</v>
      </c>
      <c r="E38" s="21">
        <f>+'36'!M68</f>
        <v>1362855</v>
      </c>
      <c r="F38" s="286">
        <f t="shared" si="0"/>
        <v>2453139</v>
      </c>
      <c r="H38" s="9"/>
    </row>
    <row r="39" spans="1:10" ht="25.5">
      <c r="A39" s="142">
        <v>37</v>
      </c>
      <c r="B39" s="8" t="s">
        <v>176</v>
      </c>
      <c r="C39" s="2" t="s">
        <v>10</v>
      </c>
      <c r="D39" s="28">
        <v>1</v>
      </c>
      <c r="E39" s="23">
        <f>+'37'!M68</f>
        <v>436515</v>
      </c>
      <c r="F39" s="286">
        <f t="shared" si="0"/>
        <v>436515</v>
      </c>
      <c r="H39" s="9"/>
    </row>
    <row r="40" spans="1:10" ht="38.25">
      <c r="A40" s="142">
        <v>38</v>
      </c>
      <c r="B40" s="5" t="s">
        <v>14</v>
      </c>
      <c r="C40" s="12" t="s">
        <v>15</v>
      </c>
      <c r="D40" s="27">
        <v>60</v>
      </c>
      <c r="E40" s="21">
        <f>+'38'!M68</f>
        <v>75825</v>
      </c>
      <c r="F40" s="286">
        <f t="shared" si="0"/>
        <v>4549500</v>
      </c>
      <c r="H40" s="9"/>
      <c r="J40" s="19"/>
    </row>
    <row r="41" spans="1:10" ht="25.5">
      <c r="A41" s="142">
        <v>39</v>
      </c>
      <c r="B41" s="8" t="s">
        <v>19</v>
      </c>
      <c r="C41" s="2" t="s">
        <v>10</v>
      </c>
      <c r="D41" s="28">
        <v>1</v>
      </c>
      <c r="E41" s="21">
        <f>'39'!M68</f>
        <v>216462</v>
      </c>
      <c r="F41" s="286">
        <f t="shared" si="0"/>
        <v>216462</v>
      </c>
      <c r="H41" s="9"/>
    </row>
    <row r="42" spans="1:10" ht="25.5">
      <c r="A42" s="142">
        <v>40</v>
      </c>
      <c r="B42" s="8" t="s">
        <v>18</v>
      </c>
      <c r="C42" s="2" t="s">
        <v>10</v>
      </c>
      <c r="D42" s="28">
        <v>1</v>
      </c>
      <c r="E42" s="23">
        <f>+'40'!M68</f>
        <v>187826</v>
      </c>
      <c r="F42" s="286">
        <f t="shared" si="0"/>
        <v>187826</v>
      </c>
    </row>
    <row r="43" spans="1:10">
      <c r="A43" s="147" t="s">
        <v>21</v>
      </c>
      <c r="B43" s="148"/>
      <c r="C43" s="148"/>
      <c r="D43" s="148"/>
      <c r="E43" s="148"/>
      <c r="F43" s="287">
        <f>SUM(F3:F42)</f>
        <v>203611481</v>
      </c>
    </row>
    <row r="44" spans="1:10">
      <c r="A44" s="149" t="s">
        <v>12</v>
      </c>
      <c r="B44" s="150"/>
      <c r="C44" s="150"/>
      <c r="D44" s="150"/>
      <c r="E44" s="151"/>
      <c r="F44" s="287">
        <f>F43*0.3</f>
        <v>61083444.299999997</v>
      </c>
    </row>
    <row r="45" spans="1:10" ht="15.75" thickBot="1">
      <c r="A45" s="152" t="s">
        <v>6</v>
      </c>
      <c r="B45" s="153"/>
      <c r="C45" s="153"/>
      <c r="D45" s="153"/>
      <c r="E45" s="154"/>
      <c r="F45" s="288">
        <f>F44+F43</f>
        <v>264694925.30000001</v>
      </c>
      <c r="H45" s="9"/>
    </row>
    <row r="47" spans="1:10">
      <c r="H47" s="19"/>
    </row>
    <row r="50" spans="2:2">
      <c r="B50" s="1"/>
    </row>
  </sheetData>
  <protectedRanges>
    <protectedRange sqref="B30:B32" name="Columnas A a D_1_1_15"/>
    <protectedRange sqref="B33" name="Columnas A a D_1_1_1"/>
    <protectedRange sqref="B13" name="Columnas A a D_1_1_14_1_1_3"/>
  </protectedRanges>
  <mergeCells count="4">
    <mergeCell ref="A1:F1"/>
    <mergeCell ref="A43:E43"/>
    <mergeCell ref="A44:E44"/>
    <mergeCell ref="A45:E45"/>
  </mergeCells>
  <conditionalFormatting sqref="A13:B13">
    <cfRule type="cellIs" dxfId="3" priority="1" operator="notEqual">
      <formula>0</formula>
    </cfRule>
    <cfRule type="expression" dxfId="2" priority="2">
      <formula>AND(#REF!&lt;&gt;0,$C13&lt;&gt;0,$D13=0)</formula>
    </cfRule>
  </conditionalFormatting>
  <conditionalFormatting sqref="B30:B33">
    <cfRule type="expression" dxfId="1" priority="9">
      <formula>AND($A30&lt;&gt;0,$D30&lt;&gt;0,$E30=0)</formula>
    </cfRule>
    <cfRule type="cellIs" dxfId="0" priority="10" operator="notEqual">
      <formula>0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C2FD9-71D2-4241-9C7C-E7EAA34FA6C9}">
  <sheetPr>
    <tabColor rgb="FF00B050"/>
  </sheetPr>
  <dimension ref="A1:M81"/>
  <sheetViews>
    <sheetView topLeftCell="A31" workbookViewId="0">
      <selection activeCell="H48" sqref="H48"/>
    </sheetView>
  </sheetViews>
  <sheetFormatPr baseColWidth="10" defaultRowHeight="15"/>
  <cols>
    <col min="8" max="8" width="15.28515625" customWidth="1"/>
    <col min="10" max="10" width="13.7109375" customWidth="1"/>
    <col min="13" max="13" width="15.7109375" customWidth="1"/>
  </cols>
  <sheetData>
    <row r="1" spans="1:13">
      <c r="A1" s="163"/>
      <c r="B1" s="166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8"/>
    </row>
    <row r="2" spans="1:13" ht="15.75">
      <c r="A2" s="164"/>
      <c r="B2" s="169" t="s">
        <v>49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>
      <c r="A3" s="164"/>
      <c r="B3" s="172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4"/>
    </row>
    <row r="4" spans="1:13">
      <c r="A4" s="164"/>
      <c r="B4" s="175" t="s">
        <v>50</v>
      </c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7"/>
    </row>
    <row r="5" spans="1:13">
      <c r="A5" s="164"/>
      <c r="B5" s="178" t="s">
        <v>106</v>
      </c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80"/>
    </row>
    <row r="6" spans="1:13">
      <c r="A6" s="164"/>
      <c r="B6" s="181" t="s">
        <v>52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3"/>
    </row>
    <row r="7" spans="1:13" ht="15.75" thickBot="1">
      <c r="A7" s="165"/>
      <c r="B7" s="18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6"/>
    </row>
    <row r="8" spans="1:13" ht="15.75" thickBot="1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  <c r="L8" s="32"/>
      <c r="M8" s="32"/>
    </row>
    <row r="9" spans="1:13" ht="15.75" thickBot="1">
      <c r="A9" s="155" t="s">
        <v>60</v>
      </c>
      <c r="B9" s="156"/>
      <c r="C9" s="156"/>
      <c r="D9" s="156"/>
      <c r="E9" s="156"/>
      <c r="F9" s="156"/>
      <c r="G9" s="156"/>
      <c r="H9" s="156"/>
      <c r="I9" s="156"/>
      <c r="J9" s="156"/>
      <c r="K9" s="156"/>
      <c r="L9" s="156"/>
      <c r="M9" s="157"/>
    </row>
    <row r="10" spans="1:13" ht="15.75" thickBot="1">
      <c r="A10" s="56"/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57"/>
    </row>
    <row r="11" spans="1:13">
      <c r="A11" s="58" t="s">
        <v>0</v>
      </c>
      <c r="B11" s="158" t="s">
        <v>61</v>
      </c>
      <c r="C11" s="159"/>
      <c r="D11" s="159"/>
      <c r="E11" s="159"/>
      <c r="F11" s="159"/>
      <c r="G11" s="159"/>
      <c r="H11" s="159"/>
      <c r="I11" s="160"/>
      <c r="J11" s="59" t="s">
        <v>62</v>
      </c>
      <c r="K11" s="161" t="s">
        <v>63</v>
      </c>
      <c r="L11" s="162"/>
      <c r="M11" s="58" t="s">
        <v>64</v>
      </c>
    </row>
    <row r="12" spans="1:13" ht="15.75" thickBot="1">
      <c r="A12" s="60">
        <v>1</v>
      </c>
      <c r="B12" s="187" t="s">
        <v>45</v>
      </c>
      <c r="C12" s="188"/>
      <c r="D12" s="188"/>
      <c r="E12" s="188"/>
      <c r="F12" s="188"/>
      <c r="G12" s="188"/>
      <c r="H12" s="188"/>
      <c r="I12" s="189"/>
      <c r="J12" s="61" t="str">
        <f>+IFERROR(VLOOKUP(A12,[1]PRESUPUESTO!C:R,2,0),"")</f>
        <v/>
      </c>
      <c r="K12" s="190" t="s">
        <v>107</v>
      </c>
      <c r="L12" s="191"/>
      <c r="M12" s="62">
        <v>1</v>
      </c>
    </row>
    <row r="13" spans="1:13" ht="15.75" thickBot="1">
      <c r="A13" s="56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57"/>
    </row>
    <row r="14" spans="1:13" ht="15.75" thickBot="1">
      <c r="A14" s="63" t="s">
        <v>65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5"/>
    </row>
    <row r="15" spans="1:13">
      <c r="A15" s="66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57"/>
    </row>
    <row r="16" spans="1:13">
      <c r="A16" s="192" t="s">
        <v>61</v>
      </c>
      <c r="B16" s="193"/>
      <c r="C16" s="193"/>
      <c r="D16" s="193"/>
      <c r="E16" s="194"/>
      <c r="F16" s="195" t="s">
        <v>66</v>
      </c>
      <c r="G16" s="193"/>
      <c r="H16" s="195" t="s">
        <v>67</v>
      </c>
      <c r="I16" s="196"/>
      <c r="J16" s="67" t="s">
        <v>68</v>
      </c>
      <c r="K16" s="195" t="s">
        <v>69</v>
      </c>
      <c r="L16" s="196"/>
      <c r="M16" s="68" t="s">
        <v>70</v>
      </c>
    </row>
    <row r="17" spans="1:13">
      <c r="A17" s="69"/>
      <c r="B17" s="70"/>
      <c r="C17" s="70"/>
      <c r="D17" s="70"/>
      <c r="E17" s="71"/>
      <c r="F17" s="197" t="str">
        <f>+IFERROR(VLOOKUP($A17,'[1]I. EQUIPO'!$A:$D,2,FALSE),"")</f>
        <v/>
      </c>
      <c r="G17" s="198"/>
      <c r="H17" s="197" t="str">
        <f>+IFERROR(VLOOKUP($A17,'[1]I. EQUIPO'!$A:$D,3,FALSE),"")</f>
        <v/>
      </c>
      <c r="I17" s="198"/>
      <c r="J17" s="72" t="str">
        <f>+IFERROR(VLOOKUP($A17,'[1]I. EQUIPO'!$A:$D,4,FALSE),"")</f>
        <v/>
      </c>
      <c r="K17" s="199"/>
      <c r="L17" s="200"/>
      <c r="M17" s="73" t="str">
        <f>IFERROR(ROUND(J17/K17,2),"")</f>
        <v/>
      </c>
    </row>
    <row r="18" spans="1:13">
      <c r="A18" s="69"/>
      <c r="B18" s="70"/>
      <c r="C18" s="70"/>
      <c r="D18" s="70"/>
      <c r="E18" s="74"/>
      <c r="F18" s="197" t="str">
        <f>+IFERROR(VLOOKUP($A18,'[1]I. EQUIPO'!$A:$D,2,FALSE),"")</f>
        <v/>
      </c>
      <c r="G18" s="198"/>
      <c r="H18" s="197" t="str">
        <f>+IFERROR(VLOOKUP($A18,'[1]I. EQUIPO'!$A:$D,3,FALSE),"")</f>
        <v/>
      </c>
      <c r="I18" s="198"/>
      <c r="J18" s="72" t="str">
        <f>+IFERROR(VLOOKUP($A18,'[1]I. EQUIPO'!$A:$D,4,FALSE),"")</f>
        <v/>
      </c>
      <c r="K18" s="199"/>
      <c r="L18" s="200"/>
      <c r="M18" s="73" t="str">
        <f>IFERROR(ROUND(J18/K18,2),"")</f>
        <v/>
      </c>
    </row>
    <row r="19" spans="1:13">
      <c r="A19" s="75"/>
      <c r="B19" s="76"/>
      <c r="C19" s="76"/>
      <c r="D19" s="76"/>
      <c r="E19" s="74"/>
      <c r="F19" s="197" t="str">
        <f>+IFERROR(VLOOKUP($A19,'[1]I. EQUIPO'!$A:$D,2,FALSE),"")</f>
        <v/>
      </c>
      <c r="G19" s="198"/>
      <c r="H19" s="197" t="str">
        <f>+IFERROR(VLOOKUP($A19,'[1]I. EQUIPO'!$A:$D,3,FALSE),"")</f>
        <v/>
      </c>
      <c r="I19" s="198"/>
      <c r="J19" s="72" t="str">
        <f>+IFERROR(VLOOKUP($A19,'[1]I. EQUIPO'!$A:$D,4,FALSE),"")</f>
        <v/>
      </c>
      <c r="K19" s="199"/>
      <c r="L19" s="200"/>
      <c r="M19" s="73" t="str">
        <f>IFERROR(ROUND(J19/K19,2),"")</f>
        <v/>
      </c>
    </row>
    <row r="20" spans="1:13">
      <c r="A20" s="75"/>
      <c r="B20" s="76"/>
      <c r="C20" s="76"/>
      <c r="D20" s="76"/>
      <c r="E20" s="74"/>
      <c r="F20" s="197" t="str">
        <f>+IFERROR(VLOOKUP($A20,'[1]I. EQUIPO'!$A:$D,2,FALSE),"")</f>
        <v/>
      </c>
      <c r="G20" s="198"/>
      <c r="H20" s="197" t="str">
        <f>+IFERROR(VLOOKUP($A20,'[1]I. EQUIPO'!$A:$D,3,FALSE),"")</f>
        <v/>
      </c>
      <c r="I20" s="198"/>
      <c r="J20" s="72" t="str">
        <f>+IFERROR(VLOOKUP($A20,'[1]I. EQUIPO'!$A:$D,4,FALSE),"")</f>
        <v/>
      </c>
      <c r="K20" s="199"/>
      <c r="L20" s="200"/>
      <c r="M20" s="73" t="str">
        <f>IFERROR(ROUND(J20/K20,2),"")</f>
        <v/>
      </c>
    </row>
    <row r="21" spans="1:13">
      <c r="A21" s="75"/>
      <c r="B21" s="76"/>
      <c r="C21" s="76"/>
      <c r="D21" s="76"/>
      <c r="E21" s="74"/>
      <c r="F21" s="197" t="str">
        <f>+IFERROR(VLOOKUP($A21,'[1]I. EQUIPO'!$A:$D,2,FALSE),"")</f>
        <v/>
      </c>
      <c r="G21" s="198"/>
      <c r="H21" s="197" t="str">
        <f>+IFERROR(VLOOKUP($A21,'[1]I. EQUIPO'!$A:$D,3,FALSE),"")</f>
        <v/>
      </c>
      <c r="I21" s="198"/>
      <c r="J21" s="72" t="str">
        <f>+IFERROR(VLOOKUP($A21,'[1]I. EQUIPO'!$A:$D,4,FALSE),"")</f>
        <v/>
      </c>
      <c r="K21" s="199"/>
      <c r="L21" s="200"/>
      <c r="M21" s="73" t="str">
        <f>IFERROR(ROUND(J21/K21,2),"")</f>
        <v/>
      </c>
    </row>
    <row r="22" spans="1:13" ht="15.75" thickBot="1">
      <c r="A22" s="77" t="s">
        <v>73</v>
      </c>
      <c r="B22" s="78"/>
      <c r="C22" s="78"/>
      <c r="D22" s="78"/>
      <c r="E22" s="79"/>
      <c r="F22" s="205"/>
      <c r="G22" s="206"/>
      <c r="H22" s="205"/>
      <c r="I22" s="206"/>
      <c r="J22" s="80"/>
      <c r="K22" s="207">
        <v>0.05</v>
      </c>
      <c r="L22" s="208"/>
      <c r="M22" s="81">
        <f>ROUND(M53*K22,2)</f>
        <v>891</v>
      </c>
    </row>
    <row r="23" spans="1:13" ht="15.75" thickBot="1">
      <c r="A23" s="201" t="s">
        <v>74</v>
      </c>
      <c r="B23" s="202"/>
      <c r="C23" s="202"/>
      <c r="D23" s="202"/>
      <c r="E23" s="202"/>
      <c r="F23" s="202"/>
      <c r="G23" s="202"/>
      <c r="H23" s="202"/>
      <c r="I23" s="202"/>
      <c r="J23" s="202"/>
      <c r="K23" s="202"/>
      <c r="L23" s="203"/>
      <c r="M23" s="82">
        <f>ROUND(SUM(M17:M22),2)</f>
        <v>891</v>
      </c>
    </row>
    <row r="24" spans="1:13" ht="15.75" thickBot="1">
      <c r="A24" s="66"/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57"/>
    </row>
    <row r="25" spans="1:13" ht="15.75" thickBot="1">
      <c r="A25" s="63" t="s">
        <v>75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5"/>
    </row>
    <row r="26" spans="1:13">
      <c r="A26" s="56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57"/>
    </row>
    <row r="27" spans="1:13">
      <c r="A27" s="192" t="s">
        <v>61</v>
      </c>
      <c r="B27" s="204"/>
      <c r="C27" s="204"/>
      <c r="D27" s="204"/>
      <c r="E27" s="204"/>
      <c r="F27" s="204"/>
      <c r="G27" s="204"/>
      <c r="H27" s="196"/>
      <c r="I27" s="83" t="s">
        <v>63</v>
      </c>
      <c r="J27" s="67" t="s">
        <v>64</v>
      </c>
      <c r="K27" s="195" t="s">
        <v>76</v>
      </c>
      <c r="L27" s="196"/>
      <c r="M27" s="68" t="s">
        <v>70</v>
      </c>
    </row>
    <row r="28" spans="1:13" ht="15" customHeight="1">
      <c r="A28" s="236" t="s">
        <v>114</v>
      </c>
      <c r="B28" s="237"/>
      <c r="C28" s="237"/>
      <c r="D28" s="237"/>
      <c r="E28" s="237"/>
      <c r="F28" s="237"/>
      <c r="G28" s="237"/>
      <c r="H28" s="238"/>
      <c r="I28" s="242" t="s">
        <v>113</v>
      </c>
      <c r="J28" s="244">
        <v>1</v>
      </c>
      <c r="K28" s="246">
        <v>1550000</v>
      </c>
      <c r="L28" s="247"/>
      <c r="M28" s="250">
        <f>IFERROR(ROUND(J28*K28,2),"")</f>
        <v>1550000</v>
      </c>
    </row>
    <row r="29" spans="1:13">
      <c r="A29" s="239"/>
      <c r="B29" s="240"/>
      <c r="C29" s="240"/>
      <c r="D29" s="240"/>
      <c r="E29" s="240"/>
      <c r="F29" s="240"/>
      <c r="G29" s="240"/>
      <c r="H29" s="241"/>
      <c r="I29" s="243"/>
      <c r="J29" s="245"/>
      <c r="K29" s="248"/>
      <c r="L29" s="249"/>
      <c r="M29" s="251"/>
    </row>
    <row r="30" spans="1:13">
      <c r="A30" s="75"/>
      <c r="B30" s="76"/>
      <c r="C30" s="76"/>
      <c r="D30" s="76"/>
      <c r="E30" s="76"/>
      <c r="F30" s="76"/>
      <c r="G30" s="76"/>
      <c r="H30" s="86"/>
      <c r="I30" s="84" t="str">
        <f>+IFERROR(VLOOKUP($A30,'[1]II. MATERIALES'!$A:$C,2,FALSE),"")</f>
        <v/>
      </c>
      <c r="J30" s="87"/>
      <c r="K30" s="209" t="str">
        <f>+IFERROR(VLOOKUP($A30,'[1]II. MATERIALES'!$A:$C,3,FALSE),"")</f>
        <v/>
      </c>
      <c r="L30" s="210" t="e">
        <f>+VLOOKUP($A30,'[1]II. MATERIALES'!$A:$C,2,FALSE)</f>
        <v>#N/A</v>
      </c>
      <c r="M30" s="73" t="str">
        <f>IFERROR(ROUND(J30*K30,2),"")</f>
        <v/>
      </c>
    </row>
    <row r="31" spans="1:13">
      <c r="A31" s="75"/>
      <c r="B31" s="76"/>
      <c r="C31" s="76"/>
      <c r="D31" s="76"/>
      <c r="E31" s="76"/>
      <c r="F31" s="76"/>
      <c r="G31" s="76"/>
      <c r="H31" s="86"/>
      <c r="I31" s="84" t="str">
        <f>+IFERROR(VLOOKUP($A31,'[1]II. MATERIALES'!$A:$C,2,FALSE),"")</f>
        <v/>
      </c>
      <c r="J31" s="87"/>
      <c r="K31" s="209" t="str">
        <f>+IFERROR(VLOOKUP($A31,'[1]II. MATERIALES'!$A:$C,3,FALSE),"")</f>
        <v/>
      </c>
      <c r="L31" s="210" t="e">
        <f>+VLOOKUP($A31,'[1]II. MATERIALES'!$A:$C,2,FALSE)</f>
        <v>#N/A</v>
      </c>
      <c r="M31" s="73" t="str">
        <f>IFERROR(ROUND(J31*K31,2),"")</f>
        <v/>
      </c>
    </row>
    <row r="32" spans="1:13" ht="15.75" thickBot="1">
      <c r="A32" s="77"/>
      <c r="B32" s="78"/>
      <c r="C32" s="78"/>
      <c r="D32" s="78"/>
      <c r="E32" s="78"/>
      <c r="F32" s="78"/>
      <c r="G32" s="78"/>
      <c r="H32" s="79"/>
      <c r="I32" s="84" t="str">
        <f>+IFERROR(VLOOKUP($A32,'[1]II. MATERIALES'!$A:$C,2,FALSE),"")</f>
        <v/>
      </c>
      <c r="J32" s="88"/>
      <c r="K32" s="209" t="str">
        <f>+IFERROR(VLOOKUP($A32,'[1]II. MATERIALES'!$A:$C,3,FALSE),"")</f>
        <v/>
      </c>
      <c r="L32" s="210" t="e">
        <f>+VLOOKUP($A32,'[1]II. MATERIALES'!$A:$C,2,FALSE)</f>
        <v>#N/A</v>
      </c>
      <c r="M32" s="73" t="str">
        <f>IFERROR(ROUND(J32*K32,2),"")</f>
        <v/>
      </c>
    </row>
    <row r="33" spans="1:13" ht="15.75" thickBot="1">
      <c r="A33" s="201" t="s">
        <v>74</v>
      </c>
      <c r="B33" s="202"/>
      <c r="C33" s="202"/>
      <c r="D33" s="202"/>
      <c r="E33" s="202"/>
      <c r="F33" s="202"/>
      <c r="G33" s="202"/>
      <c r="H33" s="202"/>
      <c r="I33" s="202"/>
      <c r="J33" s="202"/>
      <c r="K33" s="202"/>
      <c r="L33" s="203"/>
      <c r="M33" s="82">
        <f>ROUND(SUM(M28:M32),2)</f>
        <v>1550000</v>
      </c>
    </row>
    <row r="34" spans="1:13" ht="15.75" thickBot="1">
      <c r="A34" s="56"/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57"/>
    </row>
    <row r="35" spans="1:13" ht="15.75" thickBot="1">
      <c r="A35" s="63" t="s">
        <v>78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5"/>
    </row>
    <row r="36" spans="1:13">
      <c r="A36" s="56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57"/>
    </row>
    <row r="37" spans="1:13">
      <c r="A37" s="192" t="s">
        <v>79</v>
      </c>
      <c r="B37" s="204"/>
      <c r="C37" s="204"/>
      <c r="D37" s="204"/>
      <c r="E37" s="204"/>
      <c r="F37" s="204"/>
      <c r="G37" s="204"/>
      <c r="H37" s="67" t="s">
        <v>80</v>
      </c>
      <c r="I37" s="89" t="s">
        <v>81</v>
      </c>
      <c r="J37" s="67" t="s">
        <v>82</v>
      </c>
      <c r="K37" s="195" t="s">
        <v>83</v>
      </c>
      <c r="L37" s="196"/>
      <c r="M37" s="68" t="s">
        <v>70</v>
      </c>
    </row>
    <row r="38" spans="1:13">
      <c r="A38" s="75"/>
      <c r="B38" s="76"/>
      <c r="C38" s="76"/>
      <c r="D38" s="76"/>
      <c r="E38" s="76"/>
      <c r="F38" s="76"/>
      <c r="G38" s="86"/>
      <c r="H38" s="90"/>
      <c r="I38" s="91"/>
      <c r="J38" s="90">
        <f>I38*H38</f>
        <v>0</v>
      </c>
      <c r="K38" s="209" t="str">
        <f>+IFERROR(VLOOKUP($A38,'[1]III. TRANSPORTES'!$A:$B,2,FALSE),"")</f>
        <v/>
      </c>
      <c r="L38" s="210"/>
      <c r="M38" s="73" t="str">
        <f>IFERROR(ROUND(J38*K38,2),"")</f>
        <v/>
      </c>
    </row>
    <row r="39" spans="1:13">
      <c r="A39" s="92"/>
      <c r="B39" s="93"/>
      <c r="C39" s="93"/>
      <c r="D39" s="93"/>
      <c r="E39" s="93"/>
      <c r="F39" s="93"/>
      <c r="G39" s="93"/>
      <c r="H39" s="90"/>
      <c r="I39" s="91"/>
      <c r="J39" s="90"/>
      <c r="K39" s="209" t="str">
        <f>+IFERROR(VLOOKUP($A39,'[1]III. TRANSPORTES'!$A:$B,2,FALSE),"")</f>
        <v/>
      </c>
      <c r="L39" s="210"/>
      <c r="M39" s="73" t="str">
        <f>IFERROR(ROUND(J39*K39,2),"")</f>
        <v/>
      </c>
    </row>
    <row r="40" spans="1:13">
      <c r="A40" s="92"/>
      <c r="B40" s="93"/>
      <c r="C40" s="93"/>
      <c r="D40" s="93"/>
      <c r="E40" s="93"/>
      <c r="F40" s="93"/>
      <c r="G40" s="93"/>
      <c r="H40" s="90"/>
      <c r="I40" s="91"/>
      <c r="J40" s="90"/>
      <c r="K40" s="209" t="str">
        <f>+IFERROR(VLOOKUP($A40,'[1]III. TRANSPORTES'!$A:$B,2,FALSE),"")</f>
        <v/>
      </c>
      <c r="L40" s="210"/>
      <c r="M40" s="73" t="str">
        <f>IFERROR(ROUND(J40*K40,2),"")</f>
        <v/>
      </c>
    </row>
    <row r="41" spans="1:13">
      <c r="A41" s="92"/>
      <c r="B41" s="93"/>
      <c r="C41" s="93"/>
      <c r="D41" s="93"/>
      <c r="E41" s="93"/>
      <c r="F41" s="93"/>
      <c r="G41" s="93"/>
      <c r="H41" s="90"/>
      <c r="I41" s="91"/>
      <c r="J41" s="90"/>
      <c r="K41" s="209" t="str">
        <f>+IFERROR(VLOOKUP($A41,'[1]III. TRANSPORTES'!$A:$B,2,FALSE),"")</f>
        <v/>
      </c>
      <c r="L41" s="210"/>
      <c r="M41" s="73" t="str">
        <f>IFERROR(ROUND(J41*K41,2),"")</f>
        <v/>
      </c>
    </row>
    <row r="42" spans="1:13" ht="15.75" thickBot="1">
      <c r="A42" s="77"/>
      <c r="B42" s="78"/>
      <c r="C42" s="78"/>
      <c r="D42" s="78"/>
      <c r="E42" s="78"/>
      <c r="F42" s="78"/>
      <c r="G42" s="79"/>
      <c r="H42" s="94"/>
      <c r="I42" s="95"/>
      <c r="J42" s="94"/>
      <c r="K42" s="209" t="str">
        <f>+IFERROR(VLOOKUP($A42,'[1]III. TRANSPORTES'!$A:$B,2,FALSE),"")</f>
        <v/>
      </c>
      <c r="L42" s="210"/>
      <c r="M42" s="73" t="str">
        <f>IFERROR(ROUND(J42*K42,2),"")</f>
        <v/>
      </c>
    </row>
    <row r="43" spans="1:13" ht="15.75" thickBot="1">
      <c r="A43" s="201" t="s">
        <v>74</v>
      </c>
      <c r="B43" s="202"/>
      <c r="C43" s="202"/>
      <c r="D43" s="202"/>
      <c r="E43" s="202"/>
      <c r="F43" s="202"/>
      <c r="G43" s="202"/>
      <c r="H43" s="202"/>
      <c r="I43" s="202"/>
      <c r="J43" s="202"/>
      <c r="K43" s="202"/>
      <c r="L43" s="203"/>
      <c r="M43" s="82">
        <f>ROUND(SUM(M38:M42),2)</f>
        <v>0</v>
      </c>
    </row>
    <row r="44" spans="1:13" ht="15.75" thickBot="1">
      <c r="A44" s="56"/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57"/>
    </row>
    <row r="45" spans="1:13" ht="15.75" thickBot="1">
      <c r="A45" s="63" t="s">
        <v>84</v>
      </c>
      <c r="B45" s="64"/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5"/>
    </row>
    <row r="46" spans="1:13">
      <c r="A46" s="56"/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57"/>
    </row>
    <row r="47" spans="1:13" ht="22.5">
      <c r="A47" s="192" t="s">
        <v>85</v>
      </c>
      <c r="B47" s="204"/>
      <c r="C47" s="204"/>
      <c r="D47" s="204"/>
      <c r="E47" s="204"/>
      <c r="F47" s="204"/>
      <c r="G47" s="204"/>
      <c r="H47" s="67" t="s">
        <v>86</v>
      </c>
      <c r="I47" s="96" t="s">
        <v>87</v>
      </c>
      <c r="J47" s="97" t="s">
        <v>88</v>
      </c>
      <c r="K47" s="215" t="s">
        <v>69</v>
      </c>
      <c r="L47" s="216"/>
      <c r="M47" s="98" t="s">
        <v>70</v>
      </c>
    </row>
    <row r="48" spans="1:13">
      <c r="A48" s="75" t="s">
        <v>112</v>
      </c>
      <c r="B48" s="76"/>
      <c r="C48" s="76"/>
      <c r="D48" s="76"/>
      <c r="E48" s="76"/>
      <c r="F48" s="76"/>
      <c r="G48" s="86"/>
      <c r="H48" s="138">
        <v>165000</v>
      </c>
      <c r="I48" s="100">
        <v>0.62</v>
      </c>
      <c r="J48" s="101">
        <f>+IFERROR(ROUND(H48*(1+I48),0),"")</f>
        <v>267300</v>
      </c>
      <c r="K48" s="217">
        <v>15</v>
      </c>
      <c r="L48" s="218"/>
      <c r="M48" s="73">
        <f>IFERROR(ROUND(1/K48*J48,2),"")</f>
        <v>17820</v>
      </c>
    </row>
    <row r="49" spans="1:13">
      <c r="A49" s="75"/>
      <c r="B49" s="76"/>
      <c r="C49" s="76"/>
      <c r="D49" s="76"/>
      <c r="E49" s="76"/>
      <c r="F49" s="76"/>
      <c r="G49" s="86"/>
      <c r="H49" s="99" t="str">
        <f>+IFERROR(VLOOKUP($A49,'[1]IV. MANO DE OBRA'!$A:$D,2,FALSE),"")</f>
        <v/>
      </c>
      <c r="I49" s="100" t="str">
        <f>+IFERROR(VLOOKUP($A49,'[1]IV. MANO DE OBRA'!$A:$D,3,FALSE),"")</f>
        <v/>
      </c>
      <c r="J49" s="101" t="str">
        <f>+IFERROR(ROUND(H49*(1+I49),0),"")</f>
        <v/>
      </c>
      <c r="K49" s="217"/>
      <c r="L49" s="218"/>
      <c r="M49" s="73" t="str">
        <f>IFERROR(ROUND(1/K49*J49,2),"")</f>
        <v/>
      </c>
    </row>
    <row r="50" spans="1:13">
      <c r="A50" s="75"/>
      <c r="B50" s="76"/>
      <c r="C50" s="76"/>
      <c r="D50" s="76"/>
      <c r="E50" s="76"/>
      <c r="F50" s="76"/>
      <c r="G50" s="86"/>
      <c r="H50" s="99" t="str">
        <f>+IFERROR(VLOOKUP($A50,'[1]IV. MANO DE OBRA'!$A:$D,2,FALSE),"")</f>
        <v/>
      </c>
      <c r="I50" s="100" t="str">
        <f>+IFERROR(VLOOKUP($A50,'[1]IV. MANO DE OBRA'!$A:$D,3,FALSE),"")</f>
        <v/>
      </c>
      <c r="J50" s="101" t="str">
        <f>+IFERROR(ROUND(H50*(1+I50),0),"")</f>
        <v/>
      </c>
      <c r="K50" s="217"/>
      <c r="L50" s="218"/>
      <c r="M50" s="73" t="str">
        <f>IFERROR(ROUND(1/K50*J50,2),"")</f>
        <v/>
      </c>
    </row>
    <row r="51" spans="1:13">
      <c r="A51" s="75"/>
      <c r="B51" s="76"/>
      <c r="C51" s="76"/>
      <c r="D51" s="76"/>
      <c r="E51" s="76"/>
      <c r="F51" s="76"/>
      <c r="G51" s="86"/>
      <c r="H51" s="99" t="str">
        <f>+IFERROR(VLOOKUP($A51,'[1]IV. MANO DE OBRA'!$A:$D,2,FALSE),"")</f>
        <v/>
      </c>
      <c r="I51" s="100" t="str">
        <f>+IFERROR(VLOOKUP($A51,'[1]IV. MANO DE OBRA'!$A:$D,3,FALSE),"")</f>
        <v/>
      </c>
      <c r="J51" s="101" t="str">
        <f>+IFERROR(ROUND(H51*(1+I51),0),"")</f>
        <v/>
      </c>
      <c r="K51" s="217"/>
      <c r="L51" s="218"/>
      <c r="M51" s="73" t="str">
        <f>IFERROR(ROUND(1/K51*J51,2),"")</f>
        <v/>
      </c>
    </row>
    <row r="52" spans="1:13" ht="15.75" thickBot="1">
      <c r="A52" s="77"/>
      <c r="B52" s="78"/>
      <c r="C52" s="78"/>
      <c r="D52" s="78"/>
      <c r="E52" s="78"/>
      <c r="F52" s="78"/>
      <c r="G52" s="79"/>
      <c r="H52" s="99" t="str">
        <f>+IFERROR(VLOOKUP($A52,'[1]IV. MANO DE OBRA'!$A:$D,2,FALSE),"")</f>
        <v/>
      </c>
      <c r="I52" s="100" t="str">
        <f>+IFERROR(VLOOKUP($A52,'[1]IV. MANO DE OBRA'!$A:$D,3,FALSE),"")</f>
        <v/>
      </c>
      <c r="J52" s="101" t="str">
        <f>+IFERROR(ROUND(H52*(1+I52),0),"")</f>
        <v/>
      </c>
      <c r="K52" s="219"/>
      <c r="L52" s="220"/>
      <c r="M52" s="73" t="str">
        <f>IFERROR(ROUND(1/K52*J52,2),"")</f>
        <v/>
      </c>
    </row>
    <row r="53" spans="1:13" ht="15.75" thickBot="1">
      <c r="A53" s="201" t="s">
        <v>74</v>
      </c>
      <c r="B53" s="202"/>
      <c r="C53" s="202"/>
      <c r="D53" s="202"/>
      <c r="E53" s="202"/>
      <c r="F53" s="202"/>
      <c r="G53" s="202"/>
      <c r="H53" s="202"/>
      <c r="I53" s="202"/>
      <c r="J53" s="202"/>
      <c r="K53" s="202"/>
      <c r="L53" s="203"/>
      <c r="M53" s="82">
        <f>ROUND(SUM(M48:M52),2)</f>
        <v>17820</v>
      </c>
    </row>
    <row r="54" spans="1:13" ht="15.75" thickBot="1">
      <c r="A54" s="56"/>
      <c r="B54" s="35"/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57"/>
    </row>
    <row r="55" spans="1:13" ht="15.75" thickBot="1">
      <c r="A55" s="221" t="s">
        <v>92</v>
      </c>
      <c r="B55" s="222"/>
      <c r="C55" s="222"/>
      <c r="D55" s="222"/>
      <c r="E55" s="222"/>
      <c r="F55" s="222"/>
      <c r="G55" s="222"/>
      <c r="H55" s="222"/>
      <c r="I55" s="222"/>
      <c r="J55" s="222"/>
      <c r="K55" s="222"/>
      <c r="L55" s="223"/>
      <c r="M55" s="82">
        <f>ROUND(M53+M43+M33+M23,2)</f>
        <v>1568711</v>
      </c>
    </row>
    <row r="56" spans="1:13" ht="15.75" thickBot="1">
      <c r="A56" s="56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57"/>
    </row>
    <row r="57" spans="1:13" ht="15.75" thickBot="1">
      <c r="A57" s="63" t="s">
        <v>93</v>
      </c>
      <c r="B57" s="64"/>
      <c r="C57" s="64"/>
      <c r="D57" s="64"/>
      <c r="E57" s="64"/>
      <c r="F57" s="64"/>
      <c r="G57" s="64"/>
      <c r="H57" s="64"/>
      <c r="I57" s="64"/>
      <c r="J57" s="64"/>
      <c r="K57" s="64"/>
      <c r="L57" s="64"/>
      <c r="M57" s="65"/>
    </row>
    <row r="58" spans="1:13">
      <c r="A58" s="56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57"/>
    </row>
    <row r="59" spans="1:13">
      <c r="A59" s="192" t="s">
        <v>94</v>
      </c>
      <c r="B59" s="204"/>
      <c r="C59" s="204"/>
      <c r="D59" s="204"/>
      <c r="E59" s="204"/>
      <c r="F59" s="204"/>
      <c r="G59" s="204"/>
      <c r="H59" s="89"/>
      <c r="I59" s="96"/>
      <c r="J59" s="102"/>
      <c r="K59" s="215" t="s">
        <v>95</v>
      </c>
      <c r="L59" s="216"/>
      <c r="M59" s="98" t="s">
        <v>96</v>
      </c>
    </row>
    <row r="60" spans="1:13">
      <c r="A60" s="211" t="s">
        <v>97</v>
      </c>
      <c r="B60" s="212"/>
      <c r="C60" s="212"/>
      <c r="D60" s="212"/>
      <c r="E60" s="212"/>
      <c r="F60" s="212"/>
      <c r="G60" s="212"/>
      <c r="H60" s="103"/>
      <c r="I60" s="104"/>
      <c r="J60" s="105"/>
      <c r="K60" s="213"/>
      <c r="L60" s="214"/>
      <c r="M60" s="106">
        <f>ROUND(K60*$M$55,2)</f>
        <v>0</v>
      </c>
    </row>
    <row r="61" spans="1:13">
      <c r="A61" s="107" t="s">
        <v>98</v>
      </c>
      <c r="B61" s="108"/>
      <c r="C61" s="108"/>
      <c r="D61" s="108"/>
      <c r="E61" s="108"/>
      <c r="F61" s="108"/>
      <c r="G61" s="108"/>
      <c r="H61" s="103"/>
      <c r="I61" s="104"/>
      <c r="J61" s="105"/>
      <c r="K61" s="213"/>
      <c r="L61" s="214"/>
      <c r="M61" s="106">
        <f>ROUND(K61*$M$55,2)</f>
        <v>0</v>
      </c>
    </row>
    <row r="62" spans="1:13" ht="15.75" thickBot="1">
      <c r="A62" s="77" t="s">
        <v>99</v>
      </c>
      <c r="B62" s="78"/>
      <c r="C62" s="78"/>
      <c r="D62" s="78"/>
      <c r="E62" s="78"/>
      <c r="F62" s="78"/>
      <c r="G62" s="78"/>
      <c r="H62" s="109"/>
      <c r="I62" s="110"/>
      <c r="J62" s="111"/>
      <c r="K62" s="213"/>
      <c r="L62" s="214"/>
      <c r="M62" s="106">
        <f>ROUND(K62*$M$55,2)</f>
        <v>0</v>
      </c>
    </row>
    <row r="63" spans="1:13" ht="15.75" thickBot="1">
      <c r="A63" s="201" t="s">
        <v>74</v>
      </c>
      <c r="B63" s="202"/>
      <c r="C63" s="202"/>
      <c r="D63" s="202"/>
      <c r="E63" s="202"/>
      <c r="F63" s="202"/>
      <c r="G63" s="202"/>
      <c r="H63" s="202"/>
      <c r="I63" s="202"/>
      <c r="J63" s="202"/>
      <c r="K63" s="202"/>
      <c r="L63" s="203"/>
      <c r="M63" s="82">
        <f>SUM(M60:M62)</f>
        <v>0</v>
      </c>
    </row>
    <row r="64" spans="1:13" ht="15.75" thickBot="1">
      <c r="A64" s="56"/>
      <c r="B64" s="35"/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57"/>
    </row>
    <row r="65" spans="1:13" ht="15.75" thickBot="1">
      <c r="A65" s="221" t="s">
        <v>100</v>
      </c>
      <c r="B65" s="222"/>
      <c r="C65" s="222"/>
      <c r="D65" s="222"/>
      <c r="E65" s="222"/>
      <c r="F65" s="222"/>
      <c r="G65" s="222"/>
      <c r="H65" s="222"/>
      <c r="I65" s="222"/>
      <c r="J65" s="222"/>
      <c r="K65" s="222"/>
      <c r="L65" s="223"/>
      <c r="M65" s="82">
        <f>ROUND(M55+M63,0)</f>
        <v>1568711</v>
      </c>
    </row>
    <row r="66" spans="1:13">
      <c r="A66" s="33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6"/>
    </row>
    <row r="67" spans="1:13">
      <c r="A67" s="56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57"/>
    </row>
    <row r="68" spans="1:13">
      <c r="A68" s="56"/>
      <c r="B68" s="35"/>
      <c r="C68" s="35"/>
      <c r="D68" s="35"/>
      <c r="E68" s="35"/>
      <c r="F68" s="35" t="s">
        <v>101</v>
      </c>
      <c r="G68" s="35"/>
      <c r="H68" s="35"/>
      <c r="I68" s="35"/>
      <c r="J68" s="35"/>
      <c r="K68" s="35"/>
      <c r="L68" s="35"/>
      <c r="M68" s="57"/>
    </row>
    <row r="69" spans="1:13">
      <c r="A69" s="112" t="s">
        <v>102</v>
      </c>
      <c r="B69" s="113"/>
      <c r="C69" s="113"/>
      <c r="D69" s="113"/>
      <c r="E69" s="113"/>
      <c r="F69" s="113"/>
      <c r="G69" s="113"/>
      <c r="H69" s="113"/>
      <c r="I69" s="113"/>
      <c r="J69" s="113"/>
      <c r="K69" s="113"/>
      <c r="L69" s="113"/>
      <c r="M69" s="114"/>
    </row>
    <row r="70" spans="1:13">
      <c r="A70" s="233"/>
      <c r="B70" s="234"/>
      <c r="C70" s="234"/>
      <c r="D70" s="234"/>
      <c r="E70" s="234"/>
      <c r="F70" s="234"/>
      <c r="G70" s="234"/>
      <c r="H70" s="234"/>
      <c r="I70" s="234"/>
      <c r="J70" s="234"/>
      <c r="K70" s="234"/>
      <c r="L70" s="234"/>
      <c r="M70" s="235"/>
    </row>
    <row r="71" spans="1:13">
      <c r="A71" s="224"/>
      <c r="B71" s="225"/>
      <c r="C71" s="225"/>
      <c r="D71" s="225"/>
      <c r="E71" s="225"/>
      <c r="F71" s="225"/>
      <c r="G71" s="225"/>
      <c r="H71" s="225"/>
      <c r="I71" s="225"/>
      <c r="J71" s="225"/>
      <c r="K71" s="225"/>
      <c r="L71" s="225"/>
      <c r="M71" s="226"/>
    </row>
    <row r="72" spans="1:13">
      <c r="A72" s="224"/>
      <c r="B72" s="225"/>
      <c r="C72" s="225"/>
      <c r="D72" s="225"/>
      <c r="E72" s="225"/>
      <c r="F72" s="225"/>
      <c r="G72" s="225"/>
      <c r="H72" s="225"/>
      <c r="I72" s="225"/>
      <c r="J72" s="225"/>
      <c r="K72" s="225"/>
      <c r="L72" s="225"/>
      <c r="M72" s="226"/>
    </row>
    <row r="73" spans="1:13">
      <c r="A73" s="115"/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1"/>
    </row>
    <row r="74" spans="1:13">
      <c r="A74" s="116"/>
      <c r="B74" s="35"/>
      <c r="C74" s="50"/>
      <c r="D74" s="50"/>
      <c r="E74" s="50"/>
      <c r="F74" s="117"/>
      <c r="G74" s="35"/>
      <c r="H74" s="35"/>
      <c r="I74" s="35"/>
      <c r="J74" s="50"/>
      <c r="K74" s="50"/>
      <c r="L74" s="50"/>
      <c r="M74" s="51"/>
    </row>
    <row r="75" spans="1:13">
      <c r="A75" s="116"/>
      <c r="B75" s="35"/>
      <c r="C75" s="50"/>
      <c r="D75" s="50"/>
      <c r="E75" s="50"/>
      <c r="F75" s="117"/>
      <c r="G75" s="35"/>
      <c r="H75" s="35"/>
      <c r="I75" s="35"/>
      <c r="J75" s="50"/>
      <c r="K75" s="50"/>
      <c r="L75" s="50"/>
      <c r="M75" s="51"/>
    </row>
    <row r="76" spans="1:13">
      <c r="A76" s="56"/>
      <c r="B76" s="118" t="s">
        <v>103</v>
      </c>
      <c r="C76" s="118"/>
      <c r="D76" s="118"/>
      <c r="E76" s="118"/>
      <c r="F76" s="35"/>
      <c r="G76" s="35"/>
      <c r="H76" s="35"/>
      <c r="I76" s="35" t="s">
        <v>103</v>
      </c>
      <c r="J76" s="35"/>
      <c r="K76" s="35"/>
      <c r="L76" s="35"/>
      <c r="M76" s="57"/>
    </row>
    <row r="77" spans="1:13">
      <c r="A77" s="56"/>
      <c r="B77" s="35"/>
      <c r="C77" s="117"/>
      <c r="D77" s="117"/>
      <c r="E77" s="117"/>
      <c r="F77" s="35"/>
      <c r="G77" s="35"/>
      <c r="H77" s="35"/>
      <c r="I77" s="108"/>
      <c r="J77" s="108"/>
      <c r="K77" s="108"/>
      <c r="L77" s="108"/>
      <c r="M77" s="57"/>
    </row>
    <row r="78" spans="1:13">
      <c r="A78" s="56"/>
      <c r="B78" s="35" t="s">
        <v>104</v>
      </c>
      <c r="C78" s="35"/>
      <c r="D78" s="35"/>
      <c r="E78" s="117"/>
      <c r="F78" s="35"/>
      <c r="G78" s="35"/>
      <c r="H78" s="35"/>
      <c r="I78" s="119" t="s">
        <v>105</v>
      </c>
      <c r="J78" s="119"/>
      <c r="K78" s="119"/>
      <c r="L78" s="119"/>
      <c r="M78" s="57"/>
    </row>
    <row r="79" spans="1:13">
      <c r="A79" s="116"/>
      <c r="B79" s="35"/>
      <c r="C79" s="50"/>
      <c r="D79" s="50"/>
      <c r="E79" s="50"/>
      <c r="F79" s="117"/>
      <c r="G79" s="35"/>
      <c r="H79" s="35"/>
      <c r="I79" s="35"/>
      <c r="J79" s="50"/>
      <c r="K79" s="50"/>
      <c r="L79" s="50"/>
      <c r="M79" s="51"/>
    </row>
    <row r="80" spans="1:13">
      <c r="A80" s="120"/>
      <c r="B80" s="121"/>
      <c r="C80" s="121"/>
      <c r="D80" s="35"/>
      <c r="E80" s="35"/>
      <c r="F80" s="35"/>
      <c r="G80" s="35"/>
      <c r="H80" s="35"/>
      <c r="I80" s="227"/>
      <c r="J80" s="227"/>
      <c r="K80" s="227"/>
      <c r="L80" s="227"/>
      <c r="M80" s="228"/>
    </row>
    <row r="81" spans="1:13" ht="15.75" thickBot="1">
      <c r="A81" s="231"/>
      <c r="B81" s="232"/>
      <c r="C81" s="232"/>
      <c r="D81" s="122"/>
      <c r="E81" s="122"/>
      <c r="F81" s="122"/>
      <c r="G81" s="122"/>
      <c r="H81" s="122"/>
      <c r="I81" s="229"/>
      <c r="J81" s="229"/>
      <c r="K81" s="229"/>
      <c r="L81" s="229"/>
      <c r="M81" s="230"/>
    </row>
  </sheetData>
  <mergeCells count="77">
    <mergeCell ref="A28:H29"/>
    <mergeCell ref="I28:I29"/>
    <mergeCell ref="J28:J29"/>
    <mergeCell ref="K28:L29"/>
    <mergeCell ref="M28:M29"/>
    <mergeCell ref="A72:M72"/>
    <mergeCell ref="I80:M81"/>
    <mergeCell ref="A81:C81"/>
    <mergeCell ref="K61:L61"/>
    <mergeCell ref="K62:L62"/>
    <mergeCell ref="A63:L63"/>
    <mergeCell ref="A65:L65"/>
    <mergeCell ref="A70:M70"/>
    <mergeCell ref="A71:M71"/>
    <mergeCell ref="A60:G60"/>
    <mergeCell ref="K60:L60"/>
    <mergeCell ref="A47:G47"/>
    <mergeCell ref="K47:L47"/>
    <mergeCell ref="K48:L48"/>
    <mergeCell ref="K49:L49"/>
    <mergeCell ref="K50:L50"/>
    <mergeCell ref="K51:L51"/>
    <mergeCell ref="K52:L52"/>
    <mergeCell ref="A53:L53"/>
    <mergeCell ref="A55:L55"/>
    <mergeCell ref="A59:G59"/>
    <mergeCell ref="K59:L59"/>
    <mergeCell ref="A43:L43"/>
    <mergeCell ref="K30:L30"/>
    <mergeCell ref="K31:L31"/>
    <mergeCell ref="K32:L32"/>
    <mergeCell ref="A33:L33"/>
    <mergeCell ref="A37:G37"/>
    <mergeCell ref="K37:L37"/>
    <mergeCell ref="K38:L38"/>
    <mergeCell ref="K39:L39"/>
    <mergeCell ref="K40:L40"/>
    <mergeCell ref="K41:L41"/>
    <mergeCell ref="K42:L42"/>
    <mergeCell ref="A23:L23"/>
    <mergeCell ref="A27:H27"/>
    <mergeCell ref="K27:L27"/>
    <mergeCell ref="F21:G21"/>
    <mergeCell ref="H21:I21"/>
    <mergeCell ref="K21:L21"/>
    <mergeCell ref="F22:G22"/>
    <mergeCell ref="H22:I22"/>
    <mergeCell ref="K22:L22"/>
    <mergeCell ref="F19:G19"/>
    <mergeCell ref="H19:I19"/>
    <mergeCell ref="K19:L19"/>
    <mergeCell ref="F20:G20"/>
    <mergeCell ref="H20:I20"/>
    <mergeCell ref="K20:L20"/>
    <mergeCell ref="F17:G17"/>
    <mergeCell ref="H17:I17"/>
    <mergeCell ref="K17:L17"/>
    <mergeCell ref="F18:G18"/>
    <mergeCell ref="H18:I18"/>
    <mergeCell ref="K18:L18"/>
    <mergeCell ref="B12:I12"/>
    <mergeCell ref="K12:L12"/>
    <mergeCell ref="A16:E16"/>
    <mergeCell ref="F16:G16"/>
    <mergeCell ref="H16:I16"/>
    <mergeCell ref="K16:L16"/>
    <mergeCell ref="A9:M9"/>
    <mergeCell ref="B11:I11"/>
    <mergeCell ref="K11:L11"/>
    <mergeCell ref="A1:A7"/>
    <mergeCell ref="B1:M1"/>
    <mergeCell ref="B2:M2"/>
    <mergeCell ref="B3:M3"/>
    <mergeCell ref="B4:M4"/>
    <mergeCell ref="B5:M5"/>
    <mergeCell ref="B6:M6"/>
    <mergeCell ref="B7:M7"/>
  </mergeCells>
  <hyperlinks>
    <hyperlink ref="B5:M5" location="PRESUPUESTO!B17" display="SOLUCION ACUEDUCTO Y ALCANTARILLADO SECTOR VILLA DELFINA" xr:uid="{94361230-8A7E-4735-BC7C-1E69335B0053}"/>
  </hyperlink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94C72-86A1-494E-BEEF-80904F2C0951}">
  <sheetPr>
    <tabColor rgb="FF00B050"/>
  </sheetPr>
  <dimension ref="A1:M94"/>
  <sheetViews>
    <sheetView topLeftCell="A44" workbookViewId="0">
      <selection activeCell="H61" sqref="H61:H62"/>
    </sheetView>
  </sheetViews>
  <sheetFormatPr baseColWidth="10" defaultRowHeight="15"/>
  <cols>
    <col min="8" max="8" width="14.28515625" customWidth="1"/>
    <col min="10" max="10" width="13.85546875" customWidth="1"/>
    <col min="13" max="13" width="11.42578125" customWidth="1"/>
  </cols>
  <sheetData>
    <row r="1" spans="1:13">
      <c r="A1" s="163"/>
      <c r="B1" s="166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8"/>
    </row>
    <row r="2" spans="1:13" ht="15.75">
      <c r="A2" s="164"/>
      <c r="B2" s="169" t="s">
        <v>49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>
      <c r="A3" s="164"/>
      <c r="B3" s="172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4"/>
    </row>
    <row r="4" spans="1:13">
      <c r="A4" s="164"/>
      <c r="B4" s="175" t="s">
        <v>50</v>
      </c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7"/>
    </row>
    <row r="5" spans="1:13">
      <c r="A5" s="164"/>
      <c r="B5" s="178" t="s">
        <v>106</v>
      </c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80"/>
    </row>
    <row r="6" spans="1:13">
      <c r="A6" s="164"/>
      <c r="B6" s="181" t="s">
        <v>52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3"/>
    </row>
    <row r="7" spans="1:13" ht="15.75" thickBot="1">
      <c r="A7" s="165"/>
      <c r="B7" s="18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6"/>
    </row>
    <row r="8" spans="1:13" ht="15.75" thickBot="1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  <c r="L8" s="32"/>
      <c r="M8" s="32"/>
    </row>
    <row r="9" spans="1:13">
      <c r="A9" s="33"/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6"/>
    </row>
    <row r="10" spans="1:13">
      <c r="A10" s="37" t="s">
        <v>53</v>
      </c>
      <c r="B10" s="38"/>
      <c r="C10" s="39"/>
      <c r="D10" s="40"/>
      <c r="E10" s="39"/>
      <c r="F10" s="252"/>
      <c r="G10" s="252"/>
      <c r="H10" s="39"/>
      <c r="I10" s="39"/>
      <c r="J10" s="41" t="s">
        <v>54</v>
      </c>
      <c r="K10" s="253"/>
      <c r="L10" s="253"/>
      <c r="M10" s="42"/>
    </row>
    <row r="11" spans="1:13">
      <c r="A11" s="43" t="s">
        <v>55</v>
      </c>
      <c r="B11" s="44"/>
      <c r="C11" s="254"/>
      <c r="D11" s="254"/>
      <c r="E11" s="254"/>
      <c r="F11" s="254"/>
      <c r="G11" s="254"/>
      <c r="H11" s="254"/>
      <c r="I11" s="254"/>
      <c r="J11" s="254"/>
      <c r="K11" s="254"/>
      <c r="L11" s="254"/>
      <c r="M11" s="255"/>
    </row>
    <row r="12" spans="1:13">
      <c r="A12" s="43"/>
      <c r="B12" s="44"/>
      <c r="C12" s="256"/>
      <c r="D12" s="256"/>
      <c r="E12" s="256"/>
      <c r="F12" s="256"/>
      <c r="G12" s="256"/>
      <c r="H12" s="256"/>
      <c r="I12" s="256"/>
      <c r="J12" s="256"/>
      <c r="K12" s="256"/>
      <c r="L12" s="256"/>
      <c r="M12" s="257"/>
    </row>
    <row r="13" spans="1:13">
      <c r="A13" s="43"/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6"/>
    </row>
    <row r="14" spans="1:13">
      <c r="A14" s="43" t="s">
        <v>56</v>
      </c>
      <c r="B14" s="44"/>
      <c r="C14" s="47"/>
      <c r="D14" s="48"/>
      <c r="E14" s="48"/>
      <c r="F14" s="48"/>
      <c r="G14" s="48"/>
      <c r="H14" s="48"/>
      <c r="I14" s="48"/>
      <c r="J14" s="48"/>
      <c r="K14" s="48"/>
      <c r="L14" s="48"/>
      <c r="M14" s="49"/>
    </row>
    <row r="15" spans="1:13">
      <c r="A15" s="43"/>
      <c r="B15" s="44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1:13">
      <c r="A16" s="43" t="s">
        <v>57</v>
      </c>
      <c r="B16" s="44"/>
      <c r="C16" s="47"/>
      <c r="D16" s="48"/>
      <c r="E16" s="48"/>
      <c r="F16" s="48"/>
      <c r="G16" s="48"/>
      <c r="H16" s="48"/>
      <c r="I16" s="48"/>
      <c r="J16" s="48"/>
      <c r="K16" s="48"/>
      <c r="L16" s="48"/>
      <c r="M16" s="49"/>
    </row>
    <row r="17" spans="1:13">
      <c r="A17" s="43"/>
      <c r="B17" s="44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1"/>
    </row>
    <row r="18" spans="1:13">
      <c r="A18" s="43" t="s">
        <v>58</v>
      </c>
      <c r="B18" s="43"/>
      <c r="C18" s="47"/>
      <c r="D18" s="48"/>
      <c r="E18" s="48"/>
      <c r="F18" s="48"/>
      <c r="G18" s="48"/>
      <c r="H18" s="48"/>
      <c r="I18" s="48"/>
      <c r="J18" s="48"/>
      <c r="K18" s="48"/>
      <c r="L18" s="48"/>
      <c r="M18" s="49"/>
    </row>
    <row r="19" spans="1:13">
      <c r="A19" s="37"/>
      <c r="B19" s="52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1"/>
    </row>
    <row r="20" spans="1:13">
      <c r="A20" s="43" t="s">
        <v>59</v>
      </c>
      <c r="B20" s="44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9"/>
    </row>
    <row r="21" spans="1:13" ht="15.75" thickBot="1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5"/>
    </row>
    <row r="22" spans="1:13" ht="15.75" thickBot="1">
      <c r="A22" s="155" t="s">
        <v>60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7"/>
    </row>
    <row r="23" spans="1:13" ht="15.75" thickBot="1">
      <c r="A23" s="56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57"/>
    </row>
    <row r="24" spans="1:13">
      <c r="A24" s="58" t="s">
        <v>0</v>
      </c>
      <c r="B24" s="158" t="s">
        <v>61</v>
      </c>
      <c r="C24" s="159"/>
      <c r="D24" s="159"/>
      <c r="E24" s="159"/>
      <c r="F24" s="159"/>
      <c r="G24" s="159"/>
      <c r="H24" s="159"/>
      <c r="I24" s="160"/>
      <c r="J24" s="59" t="s">
        <v>62</v>
      </c>
      <c r="K24" s="161" t="s">
        <v>63</v>
      </c>
      <c r="L24" s="162"/>
      <c r="M24" s="58" t="s">
        <v>64</v>
      </c>
    </row>
    <row r="25" spans="1:13" ht="15.75" thickBot="1">
      <c r="A25" s="60">
        <v>2</v>
      </c>
      <c r="B25" s="187" t="s">
        <v>39</v>
      </c>
      <c r="C25" s="188"/>
      <c r="D25" s="188"/>
      <c r="E25" s="188"/>
      <c r="F25" s="188"/>
      <c r="G25" s="188"/>
      <c r="H25" s="188"/>
      <c r="I25" s="189"/>
      <c r="J25" s="61" t="str">
        <f>+IFERROR(VLOOKUP(A25,[1]PRESUPUESTO!C:R,2,0),"")</f>
        <v/>
      </c>
      <c r="K25" s="190" t="s">
        <v>108</v>
      </c>
      <c r="L25" s="191"/>
      <c r="M25" s="62">
        <v>4000</v>
      </c>
    </row>
    <row r="26" spans="1:13" ht="15.75" thickBot="1">
      <c r="A26" s="56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57"/>
    </row>
    <row r="27" spans="1:13" ht="15.75" thickBot="1">
      <c r="A27" s="63" t="s">
        <v>65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5"/>
    </row>
    <row r="28" spans="1:13">
      <c r="A28" s="66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57"/>
    </row>
    <row r="29" spans="1:13">
      <c r="A29" s="192" t="s">
        <v>61</v>
      </c>
      <c r="B29" s="193"/>
      <c r="C29" s="193"/>
      <c r="D29" s="193"/>
      <c r="E29" s="194"/>
      <c r="F29" s="195" t="s">
        <v>66</v>
      </c>
      <c r="G29" s="193"/>
      <c r="H29" s="195" t="s">
        <v>67</v>
      </c>
      <c r="I29" s="196"/>
      <c r="J29" s="67" t="s">
        <v>68</v>
      </c>
      <c r="K29" s="195" t="s">
        <v>69</v>
      </c>
      <c r="L29" s="196"/>
      <c r="M29" s="68" t="s">
        <v>70</v>
      </c>
    </row>
    <row r="30" spans="1:13">
      <c r="A30" s="69" t="s">
        <v>71</v>
      </c>
      <c r="B30" s="70"/>
      <c r="C30" s="70"/>
      <c r="D30" s="70"/>
      <c r="E30" s="71"/>
      <c r="F30" s="197"/>
      <c r="G30" s="198"/>
      <c r="H30" s="197"/>
      <c r="I30" s="198"/>
      <c r="J30" s="139">
        <v>23400</v>
      </c>
      <c r="K30" s="199">
        <v>2000</v>
      </c>
      <c r="L30" s="200"/>
      <c r="M30" s="73">
        <f>IFERROR(ROUND(J30/K30,2),"")</f>
        <v>11.7</v>
      </c>
    </row>
    <row r="31" spans="1:13">
      <c r="A31" s="69" t="s">
        <v>72</v>
      </c>
      <c r="B31" s="70"/>
      <c r="C31" s="70"/>
      <c r="D31" s="70"/>
      <c r="E31" s="74"/>
      <c r="F31" s="197"/>
      <c r="G31" s="198"/>
      <c r="H31" s="197"/>
      <c r="I31" s="198"/>
      <c r="J31" s="139">
        <v>29200</v>
      </c>
      <c r="K31" s="199">
        <f>+K30</f>
        <v>2000</v>
      </c>
      <c r="L31" s="200"/>
      <c r="M31" s="73">
        <f>IFERROR(ROUND(J31/K31,2),"")</f>
        <v>14.6</v>
      </c>
    </row>
    <row r="32" spans="1:13">
      <c r="A32" s="75"/>
      <c r="B32" s="76"/>
      <c r="C32" s="76"/>
      <c r="D32" s="76"/>
      <c r="E32" s="74"/>
      <c r="F32" s="197" t="str">
        <f>+IFERROR(VLOOKUP($A32,'[1]I. EQUIPO'!$A:$D,2,FALSE),"")</f>
        <v/>
      </c>
      <c r="G32" s="198"/>
      <c r="H32" s="197" t="str">
        <f>+IFERROR(VLOOKUP($A32,'[1]I. EQUIPO'!$A:$D,3,FALSE),"")</f>
        <v/>
      </c>
      <c r="I32" s="198"/>
      <c r="J32" s="72" t="str">
        <f>+IFERROR(VLOOKUP($A32,'[1]I. EQUIPO'!$A:$D,4,FALSE),"")</f>
        <v/>
      </c>
      <c r="K32" s="199"/>
      <c r="L32" s="200"/>
      <c r="M32" s="73" t="str">
        <f>IFERROR(ROUND(J32/K32,2),"")</f>
        <v/>
      </c>
    </row>
    <row r="33" spans="1:13">
      <c r="A33" s="75"/>
      <c r="B33" s="76"/>
      <c r="C33" s="76"/>
      <c r="D33" s="76"/>
      <c r="E33" s="74"/>
      <c r="F33" s="197" t="str">
        <f>+IFERROR(VLOOKUP($A33,'[1]I. EQUIPO'!$A:$D,2,FALSE),"")</f>
        <v/>
      </c>
      <c r="G33" s="198"/>
      <c r="H33" s="197" t="str">
        <f>+IFERROR(VLOOKUP($A33,'[1]I. EQUIPO'!$A:$D,3,FALSE),"")</f>
        <v/>
      </c>
      <c r="I33" s="198"/>
      <c r="J33" s="72" t="str">
        <f>+IFERROR(VLOOKUP($A33,'[1]I. EQUIPO'!$A:$D,4,FALSE),"")</f>
        <v/>
      </c>
      <c r="K33" s="199"/>
      <c r="L33" s="200"/>
      <c r="M33" s="73" t="str">
        <f>IFERROR(ROUND(J33/K33,2),"")</f>
        <v/>
      </c>
    </row>
    <row r="34" spans="1:13">
      <c r="A34" s="75"/>
      <c r="B34" s="76"/>
      <c r="C34" s="76"/>
      <c r="D34" s="76"/>
      <c r="E34" s="74"/>
      <c r="F34" s="197" t="str">
        <f>+IFERROR(VLOOKUP($A34,'[1]I. EQUIPO'!$A:$D,2,FALSE),"")</f>
        <v/>
      </c>
      <c r="G34" s="198"/>
      <c r="H34" s="197" t="str">
        <f>+IFERROR(VLOOKUP($A34,'[1]I. EQUIPO'!$A:$D,3,FALSE),"")</f>
        <v/>
      </c>
      <c r="I34" s="198"/>
      <c r="J34" s="72" t="str">
        <f>+IFERROR(VLOOKUP($A34,'[1]I. EQUIPO'!$A:$D,4,FALSE),"")</f>
        <v/>
      </c>
      <c r="K34" s="199"/>
      <c r="L34" s="200"/>
      <c r="M34" s="73" t="str">
        <f>IFERROR(ROUND(J34/K34,2),"")</f>
        <v/>
      </c>
    </row>
    <row r="35" spans="1:13" ht="15.75" thickBot="1">
      <c r="A35" s="77" t="s">
        <v>73</v>
      </c>
      <c r="B35" s="78"/>
      <c r="C35" s="78"/>
      <c r="D35" s="78"/>
      <c r="E35" s="79"/>
      <c r="F35" s="205"/>
      <c r="G35" s="206"/>
      <c r="H35" s="205"/>
      <c r="I35" s="206"/>
      <c r="J35" s="80"/>
      <c r="K35" s="207">
        <v>0.05</v>
      </c>
      <c r="L35" s="208"/>
      <c r="M35" s="81">
        <f>ROUND(M66*K35,2)</f>
        <v>10.97</v>
      </c>
    </row>
    <row r="36" spans="1:13" ht="15.75" thickBot="1">
      <c r="A36" s="201" t="s">
        <v>74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3"/>
      <c r="M36" s="82">
        <f>ROUND(SUM(M30:M35),2)</f>
        <v>37.270000000000003</v>
      </c>
    </row>
    <row r="37" spans="1:13" ht="15.75" thickBot="1">
      <c r="A37" s="66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57"/>
    </row>
    <row r="38" spans="1:13" ht="15.75" thickBot="1">
      <c r="A38" s="63" t="s">
        <v>75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5"/>
    </row>
    <row r="39" spans="1:13">
      <c r="A39" s="56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57"/>
    </row>
    <row r="40" spans="1:13">
      <c r="A40" s="192" t="s">
        <v>61</v>
      </c>
      <c r="B40" s="204"/>
      <c r="C40" s="204"/>
      <c r="D40" s="204"/>
      <c r="E40" s="204"/>
      <c r="F40" s="204"/>
      <c r="G40" s="204"/>
      <c r="H40" s="196"/>
      <c r="I40" s="83" t="s">
        <v>63</v>
      </c>
      <c r="J40" s="67" t="s">
        <v>64</v>
      </c>
      <c r="K40" s="195" t="s">
        <v>76</v>
      </c>
      <c r="L40" s="196"/>
      <c r="M40" s="68" t="s">
        <v>70</v>
      </c>
    </row>
    <row r="41" spans="1:13">
      <c r="A41" s="258" t="s">
        <v>77</v>
      </c>
      <c r="B41" s="259"/>
      <c r="C41" s="259"/>
      <c r="D41" s="259"/>
      <c r="E41" s="259"/>
      <c r="F41" s="259"/>
      <c r="G41" s="259"/>
      <c r="H41" s="260"/>
      <c r="I41" s="84" t="str">
        <f>+IFERROR(VLOOKUP($A41,'[1]II. MATERIALES'!$A:$C,2,FALSE),"")</f>
        <v>GL</v>
      </c>
      <c r="J41" s="85">
        <v>0.5</v>
      </c>
      <c r="K41" s="261">
        <v>3200</v>
      </c>
      <c r="L41" s="262" t="str">
        <f>+VLOOKUP($A41,'[1]II. MATERIALES'!$A:$C,2,FALSE)</f>
        <v>GL</v>
      </c>
      <c r="M41" s="73">
        <f>IFERROR(ROUND(J41*K41,2),"")</f>
        <v>1600</v>
      </c>
    </row>
    <row r="42" spans="1:13">
      <c r="A42" s="75"/>
      <c r="B42" s="76"/>
      <c r="C42" s="76"/>
      <c r="D42" s="76"/>
      <c r="E42" s="76"/>
      <c r="F42" s="76"/>
      <c r="G42" s="76"/>
      <c r="H42" s="86"/>
      <c r="I42" s="84" t="str">
        <f>+IFERROR(VLOOKUP($A42,'[1]II. MATERIALES'!$A:$C,2,FALSE),"")</f>
        <v/>
      </c>
      <c r="J42" s="87"/>
      <c r="K42" s="209" t="str">
        <f>+IFERROR(VLOOKUP($A42,'[1]II. MATERIALES'!$A:$C,3,FALSE),"")</f>
        <v/>
      </c>
      <c r="L42" s="210" t="e">
        <f>+VLOOKUP($A42,'[1]II. MATERIALES'!$A:$C,2,FALSE)</f>
        <v>#N/A</v>
      </c>
      <c r="M42" s="73" t="str">
        <f>IFERROR(ROUND(J42*K42,2),"")</f>
        <v/>
      </c>
    </row>
    <row r="43" spans="1:13">
      <c r="A43" s="75"/>
      <c r="B43" s="76"/>
      <c r="C43" s="76"/>
      <c r="D43" s="76"/>
      <c r="E43" s="76"/>
      <c r="F43" s="76"/>
      <c r="G43" s="76"/>
      <c r="H43" s="86"/>
      <c r="I43" s="84" t="str">
        <f>+IFERROR(VLOOKUP($A43,'[1]II. MATERIALES'!$A:$C,2,FALSE),"")</f>
        <v/>
      </c>
      <c r="J43" s="87"/>
      <c r="K43" s="209" t="str">
        <f>+IFERROR(VLOOKUP($A43,'[1]II. MATERIALES'!$A:$C,3,FALSE),"")</f>
        <v/>
      </c>
      <c r="L43" s="210" t="e">
        <f>+VLOOKUP($A43,'[1]II. MATERIALES'!$A:$C,2,FALSE)</f>
        <v>#N/A</v>
      </c>
      <c r="M43" s="73" t="str">
        <f>IFERROR(ROUND(J43*K43,2),"")</f>
        <v/>
      </c>
    </row>
    <row r="44" spans="1:13">
      <c r="A44" s="75"/>
      <c r="B44" s="76"/>
      <c r="C44" s="76"/>
      <c r="D44" s="76"/>
      <c r="E44" s="76"/>
      <c r="F44" s="76"/>
      <c r="G44" s="76"/>
      <c r="H44" s="86"/>
      <c r="I44" s="84" t="str">
        <f>+IFERROR(VLOOKUP($A44,'[1]II. MATERIALES'!$A:$C,2,FALSE),"")</f>
        <v/>
      </c>
      <c r="J44" s="87"/>
      <c r="K44" s="209" t="str">
        <f>+IFERROR(VLOOKUP($A44,'[1]II. MATERIALES'!$A:$C,3,FALSE),"")</f>
        <v/>
      </c>
      <c r="L44" s="210" t="e">
        <f>+VLOOKUP($A44,'[1]II. MATERIALES'!$A:$C,2,FALSE)</f>
        <v>#N/A</v>
      </c>
      <c r="M44" s="73" t="str">
        <f>IFERROR(ROUND(J44*K44,2),"")</f>
        <v/>
      </c>
    </row>
    <row r="45" spans="1:13" ht="15.75" thickBot="1">
      <c r="A45" s="77"/>
      <c r="B45" s="78"/>
      <c r="C45" s="78"/>
      <c r="D45" s="78"/>
      <c r="E45" s="78"/>
      <c r="F45" s="78"/>
      <c r="G45" s="78"/>
      <c r="H45" s="79"/>
      <c r="I45" s="84" t="str">
        <f>+IFERROR(VLOOKUP($A45,'[1]II. MATERIALES'!$A:$C,2,FALSE),"")</f>
        <v/>
      </c>
      <c r="J45" s="88"/>
      <c r="K45" s="209" t="str">
        <f>+IFERROR(VLOOKUP($A45,'[1]II. MATERIALES'!$A:$C,3,FALSE),"")</f>
        <v/>
      </c>
      <c r="L45" s="210" t="e">
        <f>+VLOOKUP($A45,'[1]II. MATERIALES'!$A:$C,2,FALSE)</f>
        <v>#N/A</v>
      </c>
      <c r="M45" s="73" t="str">
        <f>IFERROR(ROUND(J45*K45,2),"")</f>
        <v/>
      </c>
    </row>
    <row r="46" spans="1:13" ht="15.75" thickBot="1">
      <c r="A46" s="201" t="s">
        <v>74</v>
      </c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3"/>
      <c r="M46" s="82">
        <f>ROUND(SUM(M41:M45),2)</f>
        <v>1600</v>
      </c>
    </row>
    <row r="47" spans="1:13" ht="15.75" thickBot="1">
      <c r="A47" s="56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57"/>
    </row>
    <row r="48" spans="1:13" ht="15.75" thickBot="1">
      <c r="A48" s="63" t="s">
        <v>78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5"/>
    </row>
    <row r="49" spans="1:13">
      <c r="A49" s="56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57"/>
    </row>
    <row r="50" spans="1:13">
      <c r="A50" s="192" t="s">
        <v>79</v>
      </c>
      <c r="B50" s="204"/>
      <c r="C50" s="204"/>
      <c r="D50" s="204"/>
      <c r="E50" s="204"/>
      <c r="F50" s="204"/>
      <c r="G50" s="204"/>
      <c r="H50" s="67" t="s">
        <v>80</v>
      </c>
      <c r="I50" s="89" t="s">
        <v>81</v>
      </c>
      <c r="J50" s="67" t="s">
        <v>82</v>
      </c>
      <c r="K50" s="195" t="s">
        <v>83</v>
      </c>
      <c r="L50" s="196"/>
      <c r="M50" s="68" t="s">
        <v>70</v>
      </c>
    </row>
    <row r="51" spans="1:13">
      <c r="A51" s="75"/>
      <c r="B51" s="76"/>
      <c r="C51" s="76"/>
      <c r="D51" s="76"/>
      <c r="E51" s="76"/>
      <c r="F51" s="76"/>
      <c r="G51" s="86"/>
      <c r="H51" s="90"/>
      <c r="I51" s="91"/>
      <c r="J51" s="90">
        <f>I51*H51</f>
        <v>0</v>
      </c>
      <c r="K51" s="209" t="str">
        <f>+IFERROR(VLOOKUP($A51,'[1]III. TRANSPORTES'!$A:$B,2,FALSE),"")</f>
        <v/>
      </c>
      <c r="L51" s="210"/>
      <c r="M51" s="73" t="str">
        <f>IFERROR(ROUND(J51*K51,2),"")</f>
        <v/>
      </c>
    </row>
    <row r="52" spans="1:13">
      <c r="A52" s="92"/>
      <c r="B52" s="93"/>
      <c r="C52" s="93"/>
      <c r="D52" s="93"/>
      <c r="E52" s="93"/>
      <c r="F52" s="93"/>
      <c r="G52" s="93"/>
      <c r="H52" s="90"/>
      <c r="I52" s="91"/>
      <c r="J52" s="90"/>
      <c r="K52" s="209" t="str">
        <f>+IFERROR(VLOOKUP($A52,'[1]III. TRANSPORTES'!$A:$B,2,FALSE),"")</f>
        <v/>
      </c>
      <c r="L52" s="210"/>
      <c r="M52" s="73" t="str">
        <f>IFERROR(ROUND(J52*K52,2),"")</f>
        <v/>
      </c>
    </row>
    <row r="53" spans="1:13">
      <c r="A53" s="92"/>
      <c r="B53" s="93"/>
      <c r="C53" s="93"/>
      <c r="D53" s="93"/>
      <c r="E53" s="93"/>
      <c r="F53" s="93"/>
      <c r="G53" s="93"/>
      <c r="H53" s="90"/>
      <c r="I53" s="91"/>
      <c r="J53" s="90"/>
      <c r="K53" s="209" t="str">
        <f>+IFERROR(VLOOKUP($A53,'[1]III. TRANSPORTES'!$A:$B,2,FALSE),"")</f>
        <v/>
      </c>
      <c r="L53" s="210"/>
      <c r="M53" s="73" t="str">
        <f>IFERROR(ROUND(J53*K53,2),"")</f>
        <v/>
      </c>
    </row>
    <row r="54" spans="1:13">
      <c r="A54" s="92"/>
      <c r="B54" s="93"/>
      <c r="C54" s="93"/>
      <c r="D54" s="93"/>
      <c r="E54" s="93"/>
      <c r="F54" s="93"/>
      <c r="G54" s="93"/>
      <c r="H54" s="90"/>
      <c r="I54" s="91"/>
      <c r="J54" s="90"/>
      <c r="K54" s="209" t="str">
        <f>+IFERROR(VLOOKUP($A54,'[1]III. TRANSPORTES'!$A:$B,2,FALSE),"")</f>
        <v/>
      </c>
      <c r="L54" s="210"/>
      <c r="M54" s="73" t="str">
        <f>IFERROR(ROUND(J54*K54,2),"")</f>
        <v/>
      </c>
    </row>
    <row r="55" spans="1:13" ht="15.75" thickBot="1">
      <c r="A55" s="77"/>
      <c r="B55" s="78"/>
      <c r="C55" s="78"/>
      <c r="D55" s="78"/>
      <c r="E55" s="78"/>
      <c r="F55" s="78"/>
      <c r="G55" s="79"/>
      <c r="H55" s="94"/>
      <c r="I55" s="95"/>
      <c r="J55" s="94"/>
      <c r="K55" s="209" t="str">
        <f>+IFERROR(VLOOKUP($A55,'[1]III. TRANSPORTES'!$A:$B,2,FALSE),"")</f>
        <v/>
      </c>
      <c r="L55" s="210"/>
      <c r="M55" s="73" t="str">
        <f>IFERROR(ROUND(J55*K55,2),"")</f>
        <v/>
      </c>
    </row>
    <row r="56" spans="1:13" ht="15.75" thickBot="1">
      <c r="A56" s="201" t="s">
        <v>74</v>
      </c>
      <c r="B56" s="202"/>
      <c r="C56" s="202"/>
      <c r="D56" s="202"/>
      <c r="E56" s="202"/>
      <c r="F56" s="202"/>
      <c r="G56" s="202"/>
      <c r="H56" s="202"/>
      <c r="I56" s="202"/>
      <c r="J56" s="202"/>
      <c r="K56" s="202"/>
      <c r="L56" s="203"/>
      <c r="M56" s="82">
        <f>ROUND(SUM(M51:M55),2)</f>
        <v>0</v>
      </c>
    </row>
    <row r="57" spans="1:13" ht="15.75" thickBot="1">
      <c r="A57" s="56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57"/>
    </row>
    <row r="58" spans="1:13" ht="15.75" thickBot="1">
      <c r="A58" s="63" t="s">
        <v>84</v>
      </c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5"/>
    </row>
    <row r="59" spans="1:13">
      <c r="A59" s="56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57"/>
    </row>
    <row r="60" spans="1:13" ht="22.5">
      <c r="A60" s="192" t="s">
        <v>85</v>
      </c>
      <c r="B60" s="204"/>
      <c r="C60" s="204"/>
      <c r="D60" s="204"/>
      <c r="E60" s="204"/>
      <c r="F60" s="204"/>
      <c r="G60" s="204"/>
      <c r="H60" s="67" t="s">
        <v>86</v>
      </c>
      <c r="I60" s="96" t="s">
        <v>87</v>
      </c>
      <c r="J60" s="97" t="s">
        <v>88</v>
      </c>
      <c r="K60" s="215" t="s">
        <v>69</v>
      </c>
      <c r="L60" s="216"/>
      <c r="M60" s="98" t="s">
        <v>70</v>
      </c>
    </row>
    <row r="61" spans="1:13">
      <c r="A61" s="75" t="s">
        <v>89</v>
      </c>
      <c r="B61" s="76"/>
      <c r="C61" s="76"/>
      <c r="D61" s="76"/>
      <c r="E61" s="76"/>
      <c r="F61" s="76"/>
      <c r="G61" s="86"/>
      <c r="H61" s="138">
        <v>120000</v>
      </c>
      <c r="I61" s="100">
        <v>0.62</v>
      </c>
      <c r="J61" s="101">
        <f>+IFERROR(ROUND(H61*(1+I61),0),"")</f>
        <v>194400</v>
      </c>
      <c r="K61" s="217">
        <v>1550</v>
      </c>
      <c r="L61" s="218"/>
      <c r="M61" s="73">
        <f>IFERROR(ROUND(1/K61*J61,2),"")</f>
        <v>125.42</v>
      </c>
    </row>
    <row r="62" spans="1:13">
      <c r="A62" s="75" t="s">
        <v>90</v>
      </c>
      <c r="B62" s="76"/>
      <c r="C62" s="76"/>
      <c r="D62" s="76"/>
      <c r="E62" s="76"/>
      <c r="F62" s="76"/>
      <c r="G62" s="86"/>
      <c r="H62" s="138">
        <v>90000</v>
      </c>
      <c r="I62" s="100">
        <v>0.62</v>
      </c>
      <c r="J62" s="101">
        <f>+IFERROR(ROUND(H62*(1+I62),0),"")</f>
        <v>145800</v>
      </c>
      <c r="K62" s="217">
        <f>K61</f>
        <v>1550</v>
      </c>
      <c r="L62" s="218"/>
      <c r="M62" s="73">
        <f>IFERROR(ROUND(1/K62*J62,2),"")</f>
        <v>94.06</v>
      </c>
    </row>
    <row r="63" spans="1:13">
      <c r="A63" s="75"/>
      <c r="B63" s="76"/>
      <c r="C63" s="76"/>
      <c r="D63" s="76"/>
      <c r="E63" s="76"/>
      <c r="F63" s="76"/>
      <c r="G63" s="86"/>
      <c r="H63" s="99"/>
      <c r="I63" s="100"/>
      <c r="J63" s="101"/>
      <c r="K63" s="217"/>
      <c r="L63" s="218"/>
      <c r="M63" s="73"/>
    </row>
    <row r="64" spans="1:13">
      <c r="A64" s="75"/>
      <c r="B64" s="76"/>
      <c r="C64" s="76"/>
      <c r="D64" s="76"/>
      <c r="E64" s="76"/>
      <c r="F64" s="76"/>
      <c r="G64" s="86"/>
      <c r="H64" s="99" t="str">
        <f>+IFERROR(VLOOKUP($A64,'[1]IV. MANO DE OBRA'!$A:$D,2,FALSE),"")</f>
        <v/>
      </c>
      <c r="I64" s="100" t="str">
        <f>+IFERROR(VLOOKUP($A64,'[1]IV. MANO DE OBRA'!$A:$D,3,FALSE),"")</f>
        <v/>
      </c>
      <c r="J64" s="101" t="str">
        <f>+IFERROR(ROUND(H64*(1+I64),0),"")</f>
        <v/>
      </c>
      <c r="K64" s="217"/>
      <c r="L64" s="218"/>
      <c r="M64" s="73" t="str">
        <f>IFERROR(ROUND(1/K64*J64,2),"")</f>
        <v/>
      </c>
    </row>
    <row r="65" spans="1:13" ht="15.75" thickBot="1">
      <c r="A65" s="77"/>
      <c r="B65" s="78"/>
      <c r="C65" s="78"/>
      <c r="D65" s="78"/>
      <c r="E65" s="78"/>
      <c r="F65" s="78"/>
      <c r="G65" s="79"/>
      <c r="H65" s="99" t="str">
        <f>+IFERROR(VLOOKUP($A65,'[1]IV. MANO DE OBRA'!$A:$D,2,FALSE),"")</f>
        <v/>
      </c>
      <c r="I65" s="100" t="str">
        <f>+IFERROR(VLOOKUP($A65,'[1]IV. MANO DE OBRA'!$A:$D,3,FALSE),"")</f>
        <v/>
      </c>
      <c r="J65" s="101" t="str">
        <f>+IFERROR(ROUND(H65*(1+I65),0),"")</f>
        <v/>
      </c>
      <c r="K65" s="219"/>
      <c r="L65" s="220"/>
      <c r="M65" s="73" t="str">
        <f>IFERROR(ROUND(1/K65*J65,2),"")</f>
        <v/>
      </c>
    </row>
    <row r="66" spans="1:13" ht="15.75" thickBot="1">
      <c r="A66" s="201" t="s">
        <v>74</v>
      </c>
      <c r="B66" s="202"/>
      <c r="C66" s="202"/>
      <c r="D66" s="202"/>
      <c r="E66" s="202"/>
      <c r="F66" s="202"/>
      <c r="G66" s="202"/>
      <c r="H66" s="202"/>
      <c r="I66" s="202"/>
      <c r="J66" s="202"/>
      <c r="K66" s="202"/>
      <c r="L66" s="203"/>
      <c r="M66" s="82">
        <f>ROUND(SUM(M61:M65),2)</f>
        <v>219.48</v>
      </c>
    </row>
    <row r="67" spans="1:13" ht="15.75" thickBot="1">
      <c r="A67" s="56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57"/>
    </row>
    <row r="68" spans="1:13" ht="15.75" thickBot="1">
      <c r="A68" s="221" t="s">
        <v>92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3"/>
      <c r="M68" s="82">
        <f>ROUND(M66+M56+M46+M36,0)</f>
        <v>1857</v>
      </c>
    </row>
    <row r="69" spans="1:13" ht="15.75" thickBot="1">
      <c r="A69" s="56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57"/>
    </row>
    <row r="70" spans="1:13" ht="15.75" thickBot="1">
      <c r="A70" s="63" t="s">
        <v>93</v>
      </c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5"/>
    </row>
    <row r="71" spans="1:13">
      <c r="A71" s="56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57"/>
    </row>
    <row r="72" spans="1:13">
      <c r="A72" s="192" t="s">
        <v>94</v>
      </c>
      <c r="B72" s="204"/>
      <c r="C72" s="204"/>
      <c r="D72" s="204"/>
      <c r="E72" s="204"/>
      <c r="F72" s="204"/>
      <c r="G72" s="204"/>
      <c r="H72" s="89"/>
      <c r="I72" s="96"/>
      <c r="J72" s="102"/>
      <c r="K72" s="215" t="s">
        <v>95</v>
      </c>
      <c r="L72" s="216"/>
      <c r="M72" s="98" t="s">
        <v>96</v>
      </c>
    </row>
    <row r="73" spans="1:13">
      <c r="A73" s="211" t="s">
        <v>97</v>
      </c>
      <c r="B73" s="212"/>
      <c r="C73" s="212"/>
      <c r="D73" s="212"/>
      <c r="E73" s="212"/>
      <c r="F73" s="212"/>
      <c r="G73" s="212"/>
      <c r="H73" s="103"/>
      <c r="I73" s="104"/>
      <c r="J73" s="105"/>
      <c r="K73" s="213"/>
      <c r="L73" s="214"/>
      <c r="M73" s="106">
        <f>ROUND(K73*$M$68,2)</f>
        <v>0</v>
      </c>
    </row>
    <row r="74" spans="1:13">
      <c r="A74" s="107" t="s">
        <v>98</v>
      </c>
      <c r="B74" s="108"/>
      <c r="C74" s="108"/>
      <c r="D74" s="108"/>
      <c r="E74" s="108"/>
      <c r="F74" s="108"/>
      <c r="G74" s="108"/>
      <c r="H74" s="103"/>
      <c r="I74" s="104"/>
      <c r="J74" s="105"/>
      <c r="K74" s="213"/>
      <c r="L74" s="214"/>
      <c r="M74" s="106">
        <f>ROUND(K74*$M$68,2)</f>
        <v>0</v>
      </c>
    </row>
    <row r="75" spans="1:13" ht="15.75" thickBot="1">
      <c r="A75" s="77" t="s">
        <v>99</v>
      </c>
      <c r="B75" s="78"/>
      <c r="C75" s="78"/>
      <c r="D75" s="78"/>
      <c r="E75" s="78"/>
      <c r="F75" s="78"/>
      <c r="G75" s="78"/>
      <c r="H75" s="109"/>
      <c r="I75" s="110"/>
      <c r="J75" s="111"/>
      <c r="K75" s="213"/>
      <c r="L75" s="214"/>
      <c r="M75" s="106">
        <f>ROUND(K75*$M$68,2)</f>
        <v>0</v>
      </c>
    </row>
    <row r="76" spans="1:13" ht="15.75" thickBot="1">
      <c r="A76" s="201" t="s">
        <v>74</v>
      </c>
      <c r="B76" s="202"/>
      <c r="C76" s="202"/>
      <c r="D76" s="202"/>
      <c r="E76" s="202"/>
      <c r="F76" s="202"/>
      <c r="G76" s="202"/>
      <c r="H76" s="202"/>
      <c r="I76" s="202"/>
      <c r="J76" s="202"/>
      <c r="K76" s="202"/>
      <c r="L76" s="203"/>
      <c r="M76" s="82">
        <f>SUM(M73:M75)</f>
        <v>0</v>
      </c>
    </row>
    <row r="77" spans="1:13" ht="15.75" thickBot="1">
      <c r="A77" s="56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57"/>
    </row>
    <row r="78" spans="1:13" ht="15.75" thickBot="1">
      <c r="A78" s="221" t="s">
        <v>100</v>
      </c>
      <c r="B78" s="222"/>
      <c r="C78" s="222"/>
      <c r="D78" s="222"/>
      <c r="E78" s="222"/>
      <c r="F78" s="222"/>
      <c r="G78" s="222"/>
      <c r="H78" s="222"/>
      <c r="I78" s="222"/>
      <c r="J78" s="222"/>
      <c r="K78" s="222"/>
      <c r="L78" s="223"/>
      <c r="M78" s="82">
        <f>ROUND(M68+M76,0)</f>
        <v>1857</v>
      </c>
    </row>
    <row r="79" spans="1:13">
      <c r="A79" s="33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6"/>
    </row>
    <row r="80" spans="1:13">
      <c r="A80" s="56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57"/>
    </row>
    <row r="81" spans="1:13">
      <c r="A81" s="56"/>
      <c r="B81" s="35"/>
      <c r="C81" s="35"/>
      <c r="D81" s="35"/>
      <c r="E81" s="35"/>
      <c r="F81" s="35" t="s">
        <v>101</v>
      </c>
      <c r="G81" s="35"/>
      <c r="H81" s="35"/>
      <c r="I81" s="35"/>
      <c r="J81" s="35"/>
      <c r="K81" s="35"/>
      <c r="L81" s="35"/>
      <c r="M81" s="57"/>
    </row>
    <row r="82" spans="1:13">
      <c r="A82" s="112" t="s">
        <v>102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4"/>
    </row>
    <row r="83" spans="1:13">
      <c r="A83" s="233"/>
      <c r="B83" s="234"/>
      <c r="C83" s="234"/>
      <c r="D83" s="234"/>
      <c r="E83" s="234"/>
      <c r="F83" s="234"/>
      <c r="G83" s="234"/>
      <c r="H83" s="234"/>
      <c r="I83" s="234"/>
      <c r="J83" s="234"/>
      <c r="K83" s="234"/>
      <c r="L83" s="234"/>
      <c r="M83" s="235"/>
    </row>
    <row r="84" spans="1:13">
      <c r="A84" s="224"/>
      <c r="B84" s="225"/>
      <c r="C84" s="225"/>
      <c r="D84" s="225"/>
      <c r="E84" s="225"/>
      <c r="F84" s="225"/>
      <c r="G84" s="225"/>
      <c r="H84" s="225"/>
      <c r="I84" s="225"/>
      <c r="J84" s="225"/>
      <c r="K84" s="225"/>
      <c r="L84" s="225"/>
      <c r="M84" s="226"/>
    </row>
    <row r="85" spans="1:13">
      <c r="A85" s="224"/>
      <c r="B85" s="225"/>
      <c r="C85" s="225"/>
      <c r="D85" s="225"/>
      <c r="E85" s="225"/>
      <c r="F85" s="225"/>
      <c r="G85" s="225"/>
      <c r="H85" s="225"/>
      <c r="I85" s="225"/>
      <c r="J85" s="225"/>
      <c r="K85" s="225"/>
      <c r="L85" s="225"/>
      <c r="M85" s="226"/>
    </row>
    <row r="86" spans="1:13">
      <c r="A86" s="115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1"/>
    </row>
    <row r="87" spans="1:13">
      <c r="A87" s="116"/>
      <c r="B87" s="35"/>
      <c r="C87" s="50"/>
      <c r="D87" s="50"/>
      <c r="E87" s="50"/>
      <c r="F87" s="117"/>
      <c r="G87" s="35"/>
      <c r="H87" s="35"/>
      <c r="I87" s="35"/>
      <c r="J87" s="50"/>
      <c r="K87" s="50"/>
      <c r="L87" s="50"/>
      <c r="M87" s="51"/>
    </row>
    <row r="88" spans="1:13">
      <c r="A88" s="116"/>
      <c r="B88" s="35"/>
      <c r="C88" s="50"/>
      <c r="D88" s="50"/>
      <c r="E88" s="50"/>
      <c r="F88" s="117"/>
      <c r="G88" s="35"/>
      <c r="H88" s="35"/>
      <c r="I88" s="35"/>
      <c r="J88" s="50"/>
      <c r="K88" s="50"/>
      <c r="L88" s="50"/>
      <c r="M88" s="51"/>
    </row>
    <row r="89" spans="1:13">
      <c r="A89" s="56"/>
      <c r="B89" s="118" t="s">
        <v>103</v>
      </c>
      <c r="C89" s="118"/>
      <c r="D89" s="118"/>
      <c r="E89" s="118"/>
      <c r="F89" s="35"/>
      <c r="G89" s="35"/>
      <c r="H89" s="35"/>
      <c r="I89" s="35" t="s">
        <v>103</v>
      </c>
      <c r="J89" s="35"/>
      <c r="K89" s="35"/>
      <c r="L89" s="35"/>
      <c r="M89" s="57"/>
    </row>
    <row r="90" spans="1:13">
      <c r="A90" s="56"/>
      <c r="B90" s="35"/>
      <c r="C90" s="117"/>
      <c r="D90" s="117"/>
      <c r="E90" s="117"/>
      <c r="F90" s="35"/>
      <c r="G90" s="35"/>
      <c r="H90" s="35"/>
      <c r="I90" s="108"/>
      <c r="J90" s="108"/>
      <c r="K90" s="108"/>
      <c r="L90" s="108"/>
      <c r="M90" s="57"/>
    </row>
    <row r="91" spans="1:13">
      <c r="A91" s="56"/>
      <c r="B91" s="35" t="s">
        <v>104</v>
      </c>
      <c r="C91" s="35"/>
      <c r="D91" s="35"/>
      <c r="E91" s="117"/>
      <c r="F91" s="35"/>
      <c r="G91" s="35"/>
      <c r="H91" s="35"/>
      <c r="I91" s="119" t="s">
        <v>105</v>
      </c>
      <c r="J91" s="119"/>
      <c r="K91" s="119"/>
      <c r="L91" s="119"/>
      <c r="M91" s="57"/>
    </row>
    <row r="92" spans="1:13">
      <c r="A92" s="116"/>
      <c r="B92" s="35"/>
      <c r="C92" s="50"/>
      <c r="D92" s="50"/>
      <c r="E92" s="50"/>
      <c r="F92" s="117"/>
      <c r="G92" s="35"/>
      <c r="H92" s="35"/>
      <c r="I92" s="35"/>
      <c r="J92" s="50"/>
      <c r="K92" s="50"/>
      <c r="L92" s="50"/>
      <c r="M92" s="51"/>
    </row>
    <row r="93" spans="1:13">
      <c r="A93" s="120"/>
      <c r="B93" s="121"/>
      <c r="C93" s="121"/>
      <c r="D93" s="35"/>
      <c r="E93" s="35"/>
      <c r="F93" s="35"/>
      <c r="G93" s="35"/>
      <c r="H93" s="35"/>
      <c r="I93" s="227"/>
      <c r="J93" s="227"/>
      <c r="K93" s="227"/>
      <c r="L93" s="227"/>
      <c r="M93" s="228"/>
    </row>
    <row r="94" spans="1:13" ht="15.75" thickBot="1">
      <c r="A94" s="231"/>
      <c r="B94" s="232"/>
      <c r="C94" s="232"/>
      <c r="D94" s="122"/>
      <c r="E94" s="122"/>
      <c r="F94" s="122"/>
      <c r="G94" s="122"/>
      <c r="H94" s="122"/>
      <c r="I94" s="229"/>
      <c r="J94" s="229"/>
      <c r="K94" s="229"/>
      <c r="L94" s="229"/>
      <c r="M94" s="230"/>
    </row>
  </sheetData>
  <mergeCells count="78">
    <mergeCell ref="A85:M85"/>
    <mergeCell ref="I93:M94"/>
    <mergeCell ref="A94:C94"/>
    <mergeCell ref="K74:L74"/>
    <mergeCell ref="K75:L75"/>
    <mergeCell ref="A76:L76"/>
    <mergeCell ref="A78:L78"/>
    <mergeCell ref="A83:M83"/>
    <mergeCell ref="A84:M84"/>
    <mergeCell ref="A73:G73"/>
    <mergeCell ref="K73:L73"/>
    <mergeCell ref="A60:G60"/>
    <mergeCell ref="K60:L60"/>
    <mergeCell ref="K61:L61"/>
    <mergeCell ref="K62:L62"/>
    <mergeCell ref="K63:L63"/>
    <mergeCell ref="K64:L64"/>
    <mergeCell ref="K65:L65"/>
    <mergeCell ref="A66:L66"/>
    <mergeCell ref="A68:L68"/>
    <mergeCell ref="A72:G72"/>
    <mergeCell ref="K72:L72"/>
    <mergeCell ref="A56:L56"/>
    <mergeCell ref="K43:L43"/>
    <mergeCell ref="K44:L44"/>
    <mergeCell ref="K45:L45"/>
    <mergeCell ref="A46:L46"/>
    <mergeCell ref="A50:G50"/>
    <mergeCell ref="K50:L50"/>
    <mergeCell ref="K51:L51"/>
    <mergeCell ref="K52:L52"/>
    <mergeCell ref="K53:L53"/>
    <mergeCell ref="K54:L54"/>
    <mergeCell ref="K55:L55"/>
    <mergeCell ref="K42:L42"/>
    <mergeCell ref="F34:G34"/>
    <mergeCell ref="H34:I34"/>
    <mergeCell ref="K34:L34"/>
    <mergeCell ref="F35:G35"/>
    <mergeCell ref="H35:I35"/>
    <mergeCell ref="K35:L35"/>
    <mergeCell ref="A36:L36"/>
    <mergeCell ref="A40:H40"/>
    <mergeCell ref="K40:L40"/>
    <mergeCell ref="A41:H41"/>
    <mergeCell ref="K41:L41"/>
    <mergeCell ref="F32:G32"/>
    <mergeCell ref="H32:I32"/>
    <mergeCell ref="K32:L32"/>
    <mergeCell ref="F33:G33"/>
    <mergeCell ref="H33:I33"/>
    <mergeCell ref="K33:L33"/>
    <mergeCell ref="F30:G30"/>
    <mergeCell ref="H30:I30"/>
    <mergeCell ref="K30:L30"/>
    <mergeCell ref="F31:G31"/>
    <mergeCell ref="H31:I31"/>
    <mergeCell ref="K31:L31"/>
    <mergeCell ref="B25:I25"/>
    <mergeCell ref="K25:L25"/>
    <mergeCell ref="A29:E29"/>
    <mergeCell ref="F29:G29"/>
    <mergeCell ref="H29:I29"/>
    <mergeCell ref="K29:L29"/>
    <mergeCell ref="F10:G10"/>
    <mergeCell ref="K10:L10"/>
    <mergeCell ref="C11:M12"/>
    <mergeCell ref="A22:M22"/>
    <mergeCell ref="B24:I24"/>
    <mergeCell ref="K24:L24"/>
    <mergeCell ref="A1:A7"/>
    <mergeCell ref="B1:M1"/>
    <mergeCell ref="B2:M2"/>
    <mergeCell ref="B3:M3"/>
    <mergeCell ref="B4:M4"/>
    <mergeCell ref="B5:M5"/>
    <mergeCell ref="B6:M6"/>
    <mergeCell ref="B7:M7"/>
  </mergeCells>
  <hyperlinks>
    <hyperlink ref="B5:M5" location="PRESUPUESTO!B17" display="SOLUCION ACUEDUCTO Y ALCANTARILLADO SECTOR VILLA DELFINA" xr:uid="{E675475B-BB2B-4A15-BBE1-EEE7BA074F6F}"/>
  </hyperlink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C8775-13AD-4ED4-A32F-E8D0F7952C18}">
  <sheetPr>
    <tabColor rgb="FF00B050"/>
  </sheetPr>
  <dimension ref="A1:M94"/>
  <sheetViews>
    <sheetView topLeftCell="A37" workbookViewId="0">
      <selection activeCell="H61" sqref="H61"/>
    </sheetView>
  </sheetViews>
  <sheetFormatPr baseColWidth="10" defaultRowHeight="15"/>
  <cols>
    <col min="8" max="8" width="12.85546875" customWidth="1"/>
    <col min="10" max="10" width="14.140625" customWidth="1"/>
    <col min="13" max="13" width="13.5703125" customWidth="1"/>
  </cols>
  <sheetData>
    <row r="1" spans="1:13">
      <c r="A1" s="163"/>
      <c r="B1" s="166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8"/>
    </row>
    <row r="2" spans="1:13" ht="15.75">
      <c r="A2" s="164"/>
      <c r="B2" s="169" t="s">
        <v>49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>
      <c r="A3" s="164"/>
      <c r="B3" s="172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4"/>
    </row>
    <row r="4" spans="1:13">
      <c r="A4" s="164"/>
      <c r="B4" s="175" t="s">
        <v>50</v>
      </c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7"/>
    </row>
    <row r="5" spans="1:13">
      <c r="A5" s="164"/>
      <c r="B5" s="263" t="s">
        <v>116</v>
      </c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5"/>
    </row>
    <row r="6" spans="1:13">
      <c r="A6" s="164"/>
      <c r="B6" s="181" t="s">
        <v>52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3"/>
    </row>
    <row r="7" spans="1:13" ht="15.75" thickBot="1">
      <c r="A7" s="165"/>
      <c r="B7" s="18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6"/>
    </row>
    <row r="8" spans="1:13" ht="15.75" thickBot="1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  <c r="L8" s="32"/>
      <c r="M8" s="32"/>
    </row>
    <row r="9" spans="1:13">
      <c r="A9" s="33"/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6"/>
    </row>
    <row r="10" spans="1:13">
      <c r="A10" s="37" t="s">
        <v>53</v>
      </c>
      <c r="B10" s="38"/>
      <c r="C10" s="39"/>
      <c r="D10" s="40"/>
      <c r="E10" s="39"/>
      <c r="F10" s="252"/>
      <c r="G10" s="252"/>
      <c r="H10" s="39"/>
      <c r="I10" s="39"/>
      <c r="J10" s="41" t="s">
        <v>54</v>
      </c>
      <c r="K10" s="253"/>
      <c r="L10" s="253"/>
      <c r="M10" s="42"/>
    </row>
    <row r="11" spans="1:13">
      <c r="A11" s="43" t="s">
        <v>55</v>
      </c>
      <c r="B11" s="44"/>
      <c r="C11" s="254"/>
      <c r="D11" s="254"/>
      <c r="E11" s="254"/>
      <c r="F11" s="254"/>
      <c r="G11" s="254"/>
      <c r="H11" s="254"/>
      <c r="I11" s="254"/>
      <c r="J11" s="254"/>
      <c r="K11" s="254"/>
      <c r="L11" s="254"/>
      <c r="M11" s="255"/>
    </row>
    <row r="12" spans="1:13">
      <c r="A12" s="43"/>
      <c r="B12" s="44"/>
      <c r="C12" s="256"/>
      <c r="D12" s="256"/>
      <c r="E12" s="256"/>
      <c r="F12" s="256"/>
      <c r="G12" s="256"/>
      <c r="H12" s="256"/>
      <c r="I12" s="256"/>
      <c r="J12" s="256"/>
      <c r="K12" s="256"/>
      <c r="L12" s="256"/>
      <c r="M12" s="257"/>
    </row>
    <row r="13" spans="1:13">
      <c r="A13" s="43"/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6"/>
    </row>
    <row r="14" spans="1:13">
      <c r="A14" s="43" t="s">
        <v>56</v>
      </c>
      <c r="B14" s="44"/>
      <c r="C14" s="47"/>
      <c r="D14" s="48"/>
      <c r="E14" s="48"/>
      <c r="F14" s="48"/>
      <c r="G14" s="48"/>
      <c r="H14" s="48"/>
      <c r="I14" s="48"/>
      <c r="J14" s="48"/>
      <c r="K14" s="48"/>
      <c r="L14" s="48"/>
      <c r="M14" s="49"/>
    </row>
    <row r="15" spans="1:13">
      <c r="A15" s="43"/>
      <c r="B15" s="44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1:13">
      <c r="A16" s="43" t="s">
        <v>57</v>
      </c>
      <c r="B16" s="44"/>
      <c r="C16" s="47"/>
      <c r="D16" s="48"/>
      <c r="E16" s="48"/>
      <c r="F16" s="48"/>
      <c r="G16" s="48"/>
      <c r="H16" s="48"/>
      <c r="I16" s="48"/>
      <c r="J16" s="48"/>
      <c r="K16" s="48"/>
      <c r="L16" s="48"/>
      <c r="M16" s="49"/>
    </row>
    <row r="17" spans="1:13">
      <c r="A17" s="43"/>
      <c r="B17" s="44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1"/>
    </row>
    <row r="18" spans="1:13">
      <c r="A18" s="43" t="s">
        <v>58</v>
      </c>
      <c r="B18" s="43"/>
      <c r="C18" s="47"/>
      <c r="D18" s="48"/>
      <c r="E18" s="48"/>
      <c r="F18" s="48"/>
      <c r="G18" s="48"/>
      <c r="H18" s="48"/>
      <c r="I18" s="48"/>
      <c r="J18" s="48"/>
      <c r="K18" s="48"/>
      <c r="L18" s="48"/>
      <c r="M18" s="49"/>
    </row>
    <row r="19" spans="1:13">
      <c r="A19" s="37"/>
      <c r="B19" s="52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1"/>
    </row>
    <row r="20" spans="1:13">
      <c r="A20" s="43" t="s">
        <v>59</v>
      </c>
      <c r="B20" s="44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9"/>
    </row>
    <row r="21" spans="1:13" ht="15.75" thickBot="1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5"/>
    </row>
    <row r="22" spans="1:13" ht="15.75" thickBot="1">
      <c r="A22" s="155" t="s">
        <v>60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7"/>
    </row>
    <row r="23" spans="1:13" ht="15.75" thickBot="1">
      <c r="A23" s="56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57"/>
    </row>
    <row r="24" spans="1:13">
      <c r="A24" s="58" t="s">
        <v>0</v>
      </c>
      <c r="B24" s="158" t="s">
        <v>61</v>
      </c>
      <c r="C24" s="159"/>
      <c r="D24" s="159"/>
      <c r="E24" s="159"/>
      <c r="F24" s="159"/>
      <c r="G24" s="159"/>
      <c r="H24" s="159"/>
      <c r="I24" s="160"/>
      <c r="J24" s="59" t="s">
        <v>62</v>
      </c>
      <c r="K24" s="161" t="s">
        <v>63</v>
      </c>
      <c r="L24" s="162"/>
      <c r="M24" s="58" t="s">
        <v>64</v>
      </c>
    </row>
    <row r="25" spans="1:13" ht="15.75" thickBot="1">
      <c r="A25" s="60">
        <v>3</v>
      </c>
      <c r="B25" s="187" t="s">
        <v>122</v>
      </c>
      <c r="C25" s="188"/>
      <c r="D25" s="188"/>
      <c r="E25" s="188"/>
      <c r="F25" s="188"/>
      <c r="G25" s="188"/>
      <c r="H25" s="188"/>
      <c r="I25" s="189"/>
      <c r="J25" s="61" t="str">
        <f>+IFERROR(VLOOKUP(A25,[1]PRESUPUESTO!C:R,2,0),"")</f>
        <v/>
      </c>
      <c r="K25" s="190" t="s">
        <v>8</v>
      </c>
      <c r="L25" s="191"/>
      <c r="M25" s="62">
        <v>315</v>
      </c>
    </row>
    <row r="26" spans="1:13" ht="15.75" thickBot="1">
      <c r="A26" s="56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57"/>
    </row>
    <row r="27" spans="1:13" ht="15.75" thickBot="1">
      <c r="A27" s="63" t="s">
        <v>65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5"/>
    </row>
    <row r="28" spans="1:13">
      <c r="A28" s="66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57"/>
    </row>
    <row r="29" spans="1:13">
      <c r="A29" s="192" t="s">
        <v>61</v>
      </c>
      <c r="B29" s="193"/>
      <c r="C29" s="193"/>
      <c r="D29" s="193"/>
      <c r="E29" s="194"/>
      <c r="F29" s="195" t="s">
        <v>66</v>
      </c>
      <c r="G29" s="193"/>
      <c r="H29" s="195" t="s">
        <v>67</v>
      </c>
      <c r="I29" s="196"/>
      <c r="J29" s="67" t="s">
        <v>68</v>
      </c>
      <c r="K29" s="195" t="s">
        <v>69</v>
      </c>
      <c r="L29" s="196"/>
      <c r="M29" s="68" t="s">
        <v>70</v>
      </c>
    </row>
    <row r="30" spans="1:13">
      <c r="A30" s="69"/>
      <c r="B30" s="70"/>
      <c r="C30" s="70"/>
      <c r="D30" s="70"/>
      <c r="E30" s="71"/>
      <c r="F30" s="197" t="str">
        <f>+IFERROR(VLOOKUP($A30,'[1]I. EQUIPO'!$A:$D,2,FALSE),"")</f>
        <v/>
      </c>
      <c r="G30" s="198"/>
      <c r="H30" s="197" t="str">
        <f>+IFERROR(VLOOKUP($A30,'[1]I. EQUIPO'!$A:$D,3,FALSE),"")</f>
        <v/>
      </c>
      <c r="I30" s="198"/>
      <c r="J30" s="72" t="str">
        <f>+IFERROR(VLOOKUP($A30,'[1]I. EQUIPO'!$A:$D,4,FALSE),"")</f>
        <v/>
      </c>
      <c r="K30" s="199"/>
      <c r="L30" s="200"/>
      <c r="M30" s="73" t="str">
        <f>IFERROR(ROUND(J30/K30,2),"")</f>
        <v/>
      </c>
    </row>
    <row r="31" spans="1:13">
      <c r="A31" s="69"/>
      <c r="B31" s="70"/>
      <c r="C31" s="70"/>
      <c r="D31" s="70"/>
      <c r="E31" s="74"/>
      <c r="F31" s="197" t="str">
        <f>+IFERROR(VLOOKUP($A31,'[1]I. EQUIPO'!$A:$D,2,FALSE),"")</f>
        <v/>
      </c>
      <c r="G31" s="198"/>
      <c r="H31" s="197" t="str">
        <f>+IFERROR(VLOOKUP($A31,'[1]I. EQUIPO'!$A:$D,3,FALSE),"")</f>
        <v/>
      </c>
      <c r="I31" s="198"/>
      <c r="J31" s="72" t="str">
        <f>+IFERROR(VLOOKUP($A31,'[1]I. EQUIPO'!$A:$D,4,FALSE),"")</f>
        <v/>
      </c>
      <c r="K31" s="199"/>
      <c r="L31" s="200"/>
      <c r="M31" s="73" t="str">
        <f>IFERROR(ROUND(J31/K31,2),"")</f>
        <v/>
      </c>
    </row>
    <row r="32" spans="1:13">
      <c r="A32" s="75"/>
      <c r="B32" s="76"/>
      <c r="C32" s="76"/>
      <c r="D32" s="76"/>
      <c r="E32" s="74"/>
      <c r="F32" s="197" t="str">
        <f>+IFERROR(VLOOKUP($A32,'[1]I. EQUIPO'!$A:$D,2,FALSE),"")</f>
        <v/>
      </c>
      <c r="G32" s="198"/>
      <c r="H32" s="197" t="str">
        <f>+IFERROR(VLOOKUP($A32,'[1]I. EQUIPO'!$A:$D,3,FALSE),"")</f>
        <v/>
      </c>
      <c r="I32" s="198"/>
      <c r="J32" s="72" t="str">
        <f>+IFERROR(VLOOKUP($A32,'[1]I. EQUIPO'!$A:$D,4,FALSE),"")</f>
        <v/>
      </c>
      <c r="K32" s="199"/>
      <c r="L32" s="200"/>
      <c r="M32" s="73" t="str">
        <f>IFERROR(ROUND(J32/K32,2),"")</f>
        <v/>
      </c>
    </row>
    <row r="33" spans="1:13">
      <c r="A33" s="75"/>
      <c r="B33" s="76"/>
      <c r="C33" s="76"/>
      <c r="D33" s="76"/>
      <c r="E33" s="74"/>
      <c r="F33" s="197" t="str">
        <f>+IFERROR(VLOOKUP($A33,'[1]I. EQUIPO'!$A:$D,2,FALSE),"")</f>
        <v/>
      </c>
      <c r="G33" s="198"/>
      <c r="H33" s="197" t="str">
        <f>+IFERROR(VLOOKUP($A33,'[1]I. EQUIPO'!$A:$D,3,FALSE),"")</f>
        <v/>
      </c>
      <c r="I33" s="198"/>
      <c r="J33" s="72" t="str">
        <f>+IFERROR(VLOOKUP($A33,'[1]I. EQUIPO'!$A:$D,4,FALSE),"")</f>
        <v/>
      </c>
      <c r="K33" s="199"/>
      <c r="L33" s="200"/>
      <c r="M33" s="73" t="str">
        <f>IFERROR(ROUND(J33/K33,2),"")</f>
        <v/>
      </c>
    </row>
    <row r="34" spans="1:13">
      <c r="A34" s="75"/>
      <c r="B34" s="76">
        <f>B32+1</f>
        <v>1</v>
      </c>
      <c r="C34" s="76"/>
      <c r="D34" s="76"/>
      <c r="E34" s="74"/>
      <c r="F34" s="197" t="str">
        <f>+IFERROR(VLOOKUP($A34,'[1]I. EQUIPO'!$A:$D,2,FALSE),"")</f>
        <v/>
      </c>
      <c r="G34" s="198"/>
      <c r="H34" s="197" t="str">
        <f>+IFERROR(VLOOKUP($A34,'[1]I. EQUIPO'!$A:$D,3,FALSE),"")</f>
        <v/>
      </c>
      <c r="I34" s="198"/>
      <c r="J34" s="72" t="str">
        <f>+IFERROR(VLOOKUP($A34,'[1]I. EQUIPO'!$A:$D,4,FALSE),"")</f>
        <v/>
      </c>
      <c r="K34" s="199"/>
      <c r="L34" s="200"/>
      <c r="M34" s="73" t="str">
        <f>IFERROR(ROUND(J34/K34,2),"")</f>
        <v/>
      </c>
    </row>
    <row r="35" spans="1:13" ht="15.75" thickBot="1">
      <c r="A35" s="77" t="s">
        <v>73</v>
      </c>
      <c r="B35" s="78"/>
      <c r="C35" s="78"/>
      <c r="D35" s="78"/>
      <c r="E35" s="79"/>
      <c r="F35" s="205"/>
      <c r="G35" s="206"/>
      <c r="H35" s="205"/>
      <c r="I35" s="206"/>
      <c r="J35" s="80"/>
      <c r="K35" s="207">
        <v>0.05</v>
      </c>
      <c r="L35" s="208"/>
      <c r="M35" s="81">
        <f>ROUND(M66*K35,2)</f>
        <v>1518.75</v>
      </c>
    </row>
    <row r="36" spans="1:13" ht="15.75" thickBot="1">
      <c r="A36" s="201" t="s">
        <v>74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3"/>
      <c r="M36" s="82">
        <f>ROUND(SUM(M30:M35),2)</f>
        <v>1518.75</v>
      </c>
    </row>
    <row r="37" spans="1:13" ht="15.75" thickBot="1">
      <c r="A37" s="66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57"/>
    </row>
    <row r="38" spans="1:13" ht="15.75" thickBot="1">
      <c r="A38" s="63" t="s">
        <v>75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5"/>
    </row>
    <row r="39" spans="1:13">
      <c r="A39" s="56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57"/>
    </row>
    <row r="40" spans="1:13">
      <c r="A40" s="192" t="s">
        <v>61</v>
      </c>
      <c r="B40" s="204"/>
      <c r="C40" s="204"/>
      <c r="D40" s="204"/>
      <c r="E40" s="204"/>
      <c r="F40" s="204"/>
      <c r="G40" s="204"/>
      <c r="H40" s="196"/>
      <c r="I40" s="83" t="s">
        <v>63</v>
      </c>
      <c r="J40" s="67" t="s">
        <v>64</v>
      </c>
      <c r="K40" s="195" t="s">
        <v>76</v>
      </c>
      <c r="L40" s="196"/>
      <c r="M40" s="68" t="s">
        <v>70</v>
      </c>
    </row>
    <row r="41" spans="1:13">
      <c r="A41" s="258"/>
      <c r="B41" s="259"/>
      <c r="C41" s="259"/>
      <c r="D41" s="259"/>
      <c r="E41" s="259"/>
      <c r="F41" s="259"/>
      <c r="G41" s="259"/>
      <c r="H41" s="260"/>
      <c r="I41" s="84" t="str">
        <f>+IFERROR(VLOOKUP($A41,'[1]II. MATERIALES'!$A:$C,2,FALSE),"")</f>
        <v/>
      </c>
      <c r="J41" s="85"/>
      <c r="K41" s="209" t="str">
        <f>+IFERROR(VLOOKUP($A41,'[1]II. MATERIALES'!$A:$C,3,FALSE),"")</f>
        <v/>
      </c>
      <c r="L41" s="210" t="e">
        <f>+VLOOKUP($A41,'[1]II. MATERIALES'!$A:$C,2,FALSE)</f>
        <v>#N/A</v>
      </c>
      <c r="M41" s="73" t="str">
        <f>IFERROR(ROUND(J41*K41,2),"")</f>
        <v/>
      </c>
    </row>
    <row r="42" spans="1:13">
      <c r="A42" s="75"/>
      <c r="B42" s="76"/>
      <c r="C42" s="76"/>
      <c r="D42" s="76"/>
      <c r="E42" s="76"/>
      <c r="F42" s="76"/>
      <c r="G42" s="76"/>
      <c r="H42" s="86"/>
      <c r="I42" s="84" t="str">
        <f>+IFERROR(VLOOKUP($A42,'[1]II. MATERIALES'!$A:$C,2,FALSE),"")</f>
        <v/>
      </c>
      <c r="J42" s="87"/>
      <c r="K42" s="209" t="str">
        <f>+IFERROR(VLOOKUP($A42,'[1]II. MATERIALES'!$A:$C,3,FALSE),"")</f>
        <v/>
      </c>
      <c r="L42" s="210" t="e">
        <f>+VLOOKUP($A42,'[1]II. MATERIALES'!$A:$C,2,FALSE)</f>
        <v>#N/A</v>
      </c>
      <c r="M42" s="73" t="str">
        <f>IFERROR(ROUND(J42*K42,2),"")</f>
        <v/>
      </c>
    </row>
    <row r="43" spans="1:13">
      <c r="A43" s="75"/>
      <c r="B43" s="76"/>
      <c r="C43" s="76"/>
      <c r="D43" s="76"/>
      <c r="E43" s="76"/>
      <c r="F43" s="76"/>
      <c r="G43" s="76"/>
      <c r="H43" s="86"/>
      <c r="I43" s="84" t="str">
        <f>+IFERROR(VLOOKUP($A43,'[1]II. MATERIALES'!$A:$C,2,FALSE),"")</f>
        <v/>
      </c>
      <c r="J43" s="87"/>
      <c r="K43" s="209" t="str">
        <f>+IFERROR(VLOOKUP($A43,'[1]II. MATERIALES'!$A:$C,3,FALSE),"")</f>
        <v/>
      </c>
      <c r="L43" s="210" t="e">
        <f>+VLOOKUP($A43,'[1]II. MATERIALES'!$A:$C,2,FALSE)</f>
        <v>#N/A</v>
      </c>
      <c r="M43" s="73" t="str">
        <f>IFERROR(ROUND(J43*K43,2),"")</f>
        <v/>
      </c>
    </row>
    <row r="44" spans="1:13">
      <c r="A44" s="75"/>
      <c r="B44" s="76"/>
      <c r="C44" s="76"/>
      <c r="D44" s="76"/>
      <c r="E44" s="76"/>
      <c r="F44" s="76"/>
      <c r="G44" s="76"/>
      <c r="H44" s="86"/>
      <c r="I44" s="84" t="str">
        <f>+IFERROR(VLOOKUP($A44,'[1]II. MATERIALES'!$A:$C,2,FALSE),"")</f>
        <v/>
      </c>
      <c r="J44" s="87"/>
      <c r="K44" s="209" t="str">
        <f>+IFERROR(VLOOKUP($A44,'[1]II. MATERIALES'!$A:$C,3,FALSE),"")</f>
        <v/>
      </c>
      <c r="L44" s="210" t="e">
        <f>+VLOOKUP($A44,'[1]II. MATERIALES'!$A:$C,2,FALSE)</f>
        <v>#N/A</v>
      </c>
      <c r="M44" s="73" t="str">
        <f>IFERROR(ROUND(J44*K44,2),"")</f>
        <v/>
      </c>
    </row>
    <row r="45" spans="1:13" ht="15.75" thickBot="1">
      <c r="A45" s="77"/>
      <c r="B45" s="78"/>
      <c r="C45" s="78"/>
      <c r="D45" s="78"/>
      <c r="E45" s="78"/>
      <c r="F45" s="78"/>
      <c r="G45" s="78"/>
      <c r="H45" s="79"/>
      <c r="I45" s="84" t="str">
        <f>+IFERROR(VLOOKUP($A45,'[1]II. MATERIALES'!$A:$C,2,FALSE),"")</f>
        <v/>
      </c>
      <c r="J45" s="88"/>
      <c r="K45" s="209" t="str">
        <f>+IFERROR(VLOOKUP($A45,'[1]II. MATERIALES'!$A:$C,3,FALSE),"")</f>
        <v/>
      </c>
      <c r="L45" s="210" t="e">
        <f>+VLOOKUP($A45,'[1]II. MATERIALES'!$A:$C,2,FALSE)</f>
        <v>#N/A</v>
      </c>
      <c r="M45" s="73" t="str">
        <f>IFERROR(ROUND(J45*K45,2),"")</f>
        <v/>
      </c>
    </row>
    <row r="46" spans="1:13" ht="15.75" thickBot="1">
      <c r="A46" s="201" t="s">
        <v>74</v>
      </c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3"/>
      <c r="M46" s="82">
        <f>ROUND(SUM(M41:M45),2)</f>
        <v>0</v>
      </c>
    </row>
    <row r="47" spans="1:13" ht="15.75" thickBot="1">
      <c r="A47" s="56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57"/>
    </row>
    <row r="48" spans="1:13" ht="15.75" thickBot="1">
      <c r="A48" s="63" t="s">
        <v>78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5"/>
    </row>
    <row r="49" spans="1:13">
      <c r="A49" s="56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57"/>
    </row>
    <row r="50" spans="1:13">
      <c r="A50" s="192" t="s">
        <v>79</v>
      </c>
      <c r="B50" s="204"/>
      <c r="C50" s="204"/>
      <c r="D50" s="204"/>
      <c r="E50" s="204"/>
      <c r="F50" s="204"/>
      <c r="G50" s="204"/>
      <c r="H50" s="67" t="s">
        <v>80</v>
      </c>
      <c r="I50" s="89" t="s">
        <v>81</v>
      </c>
      <c r="J50" s="67" t="s">
        <v>82</v>
      </c>
      <c r="K50" s="195" t="s">
        <v>83</v>
      </c>
      <c r="L50" s="196"/>
      <c r="M50" s="68" t="s">
        <v>70</v>
      </c>
    </row>
    <row r="51" spans="1:13">
      <c r="A51" s="123" t="s">
        <v>109</v>
      </c>
      <c r="B51" s="76"/>
      <c r="C51" s="76"/>
      <c r="D51" s="76"/>
      <c r="E51" s="76"/>
      <c r="F51" s="76"/>
      <c r="G51" s="86"/>
      <c r="H51" s="90">
        <v>7.0000000000000007E-2</v>
      </c>
      <c r="I51" s="91">
        <v>40</v>
      </c>
      <c r="J51" s="90">
        <f>I51*H51</f>
        <v>2.8000000000000003</v>
      </c>
      <c r="K51" s="261">
        <v>3500</v>
      </c>
      <c r="L51" s="262"/>
      <c r="M51" s="73">
        <f>IFERROR(ROUND(J51*K51,2),"")</f>
        <v>9800</v>
      </c>
    </row>
    <row r="52" spans="1:13">
      <c r="A52" s="92"/>
      <c r="B52" s="93"/>
      <c r="C52" s="93"/>
      <c r="D52" s="93"/>
      <c r="E52" s="93"/>
      <c r="F52" s="93"/>
      <c r="G52" s="93"/>
      <c r="H52" s="90"/>
      <c r="I52" s="91"/>
      <c r="J52" s="90"/>
      <c r="K52" s="209" t="str">
        <f>+IFERROR(VLOOKUP($A52,'[1]III. TRANSPORTES'!$A:$B,6,FALSE),"")</f>
        <v/>
      </c>
      <c r="L52" s="210"/>
      <c r="M52" s="73" t="str">
        <f>IFERROR(ROUND(J52*K52,2),"")</f>
        <v/>
      </c>
    </row>
    <row r="53" spans="1:13">
      <c r="A53" s="92"/>
      <c r="B53" s="93"/>
      <c r="C53" s="93"/>
      <c r="D53" s="93"/>
      <c r="E53" s="93"/>
      <c r="F53" s="93"/>
      <c r="G53" s="93"/>
      <c r="H53" s="90"/>
      <c r="I53" s="91"/>
      <c r="J53" s="90"/>
      <c r="K53" s="209" t="str">
        <f>+IFERROR(VLOOKUP($A53,'[1]III. TRANSPORTES'!$A:$B,6,FALSE),"")</f>
        <v/>
      </c>
      <c r="L53" s="210"/>
      <c r="M53" s="73" t="str">
        <f>IFERROR(ROUND(J53*K53,2),"")</f>
        <v/>
      </c>
    </row>
    <row r="54" spans="1:13">
      <c r="A54" s="92"/>
      <c r="B54" s="93"/>
      <c r="C54" s="93"/>
      <c r="D54" s="93"/>
      <c r="E54" s="93"/>
      <c r="F54" s="93"/>
      <c r="G54" s="93"/>
      <c r="H54" s="90"/>
      <c r="I54" s="91"/>
      <c r="J54" s="90"/>
      <c r="K54" s="209" t="str">
        <f>+IFERROR(VLOOKUP($A54,'[1]III. TRANSPORTES'!$A:$B,6,FALSE),"")</f>
        <v/>
      </c>
      <c r="L54" s="210"/>
      <c r="M54" s="73" t="str">
        <f>IFERROR(ROUND(J54*K54,2),"")</f>
        <v/>
      </c>
    </row>
    <row r="55" spans="1:13" ht="15.75" thickBot="1">
      <c r="A55" s="77"/>
      <c r="B55" s="78"/>
      <c r="C55" s="78"/>
      <c r="D55" s="78"/>
      <c r="E55" s="78"/>
      <c r="F55" s="78"/>
      <c r="G55" s="79"/>
      <c r="H55" s="94"/>
      <c r="I55" s="95"/>
      <c r="J55" s="94"/>
      <c r="K55" s="209" t="str">
        <f>+IFERROR(VLOOKUP($A55,'[1]III. TRANSPORTES'!$A:$B,6,FALSE),"")</f>
        <v/>
      </c>
      <c r="L55" s="210"/>
      <c r="M55" s="73" t="str">
        <f>IFERROR(ROUND(J55*K55,2),"")</f>
        <v/>
      </c>
    </row>
    <row r="56" spans="1:13" ht="15.75" thickBot="1">
      <c r="A56" s="201" t="s">
        <v>74</v>
      </c>
      <c r="B56" s="202"/>
      <c r="C56" s="202"/>
      <c r="D56" s="202"/>
      <c r="E56" s="202"/>
      <c r="F56" s="202"/>
      <c r="G56" s="202"/>
      <c r="H56" s="202"/>
      <c r="I56" s="202"/>
      <c r="J56" s="202"/>
      <c r="K56" s="202"/>
      <c r="L56" s="203"/>
      <c r="M56" s="82">
        <f>ROUND(SUM(M51:M55),2)</f>
        <v>9800</v>
      </c>
    </row>
    <row r="57" spans="1:13" ht="15.75" thickBot="1">
      <c r="A57" s="56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57"/>
    </row>
    <row r="58" spans="1:13" ht="15.75" thickBot="1">
      <c r="A58" s="63" t="s">
        <v>84</v>
      </c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5"/>
    </row>
    <row r="59" spans="1:13">
      <c r="A59" s="56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57"/>
    </row>
    <row r="60" spans="1:13" ht="22.5">
      <c r="A60" s="192" t="s">
        <v>85</v>
      </c>
      <c r="B60" s="204"/>
      <c r="C60" s="204"/>
      <c r="D60" s="204"/>
      <c r="E60" s="204"/>
      <c r="F60" s="204"/>
      <c r="G60" s="204"/>
      <c r="H60" s="67" t="s">
        <v>86</v>
      </c>
      <c r="I60" s="96" t="s">
        <v>87</v>
      </c>
      <c r="J60" s="97" t="s">
        <v>88</v>
      </c>
      <c r="K60" s="215" t="s">
        <v>69</v>
      </c>
      <c r="L60" s="216"/>
      <c r="M60" s="98" t="s">
        <v>70</v>
      </c>
    </row>
    <row r="61" spans="1:13">
      <c r="A61" s="124" t="s">
        <v>91</v>
      </c>
      <c r="B61" s="76"/>
      <c r="C61" s="76"/>
      <c r="D61" s="76"/>
      <c r="E61" s="76"/>
      <c r="F61" s="76"/>
      <c r="G61" s="86"/>
      <c r="H61" s="138">
        <v>180000</v>
      </c>
      <c r="I61" s="100">
        <v>0.62</v>
      </c>
      <c r="J61" s="101">
        <f>+IFERROR(ROUND(H61*(1+I61),0),"")</f>
        <v>291600</v>
      </c>
      <c r="K61" s="217">
        <v>9.6</v>
      </c>
      <c r="L61" s="218"/>
      <c r="M61" s="73">
        <f>IFERROR(ROUND(1/K61*J61,2),"")</f>
        <v>30375</v>
      </c>
    </row>
    <row r="62" spans="1:13">
      <c r="A62" s="125"/>
      <c r="B62" s="76"/>
      <c r="C62" s="76"/>
      <c r="D62" s="76"/>
      <c r="E62" s="76"/>
      <c r="F62" s="76"/>
      <c r="G62" s="86"/>
      <c r="H62" s="99" t="str">
        <f>+IFERROR(VLOOKUP($A62,'[1]IV. MANO DE OBRA'!$A:$D,2,FALSE),"")</f>
        <v/>
      </c>
      <c r="I62" s="100" t="str">
        <f>+IFERROR(VLOOKUP($A62,'[1]IV. MANO DE OBRA'!$A:$D,3,FALSE),"")</f>
        <v/>
      </c>
      <c r="J62" s="101" t="str">
        <f>+IFERROR(ROUND(H62*(1+I62),0),"")</f>
        <v/>
      </c>
      <c r="K62" s="217"/>
      <c r="L62" s="218"/>
      <c r="M62" s="73" t="str">
        <f>IFERROR(ROUND(1/K62*J62,2),"")</f>
        <v/>
      </c>
    </row>
    <row r="63" spans="1:13">
      <c r="A63" s="75"/>
      <c r="B63" s="76"/>
      <c r="C63" s="76"/>
      <c r="D63" s="76"/>
      <c r="E63" s="76"/>
      <c r="F63" s="76"/>
      <c r="G63" s="86"/>
      <c r="H63" s="99" t="str">
        <f>+IFERROR(VLOOKUP($A63,'[1]IV. MANO DE OBRA'!$A:$D,2,FALSE),"")</f>
        <v/>
      </c>
      <c r="I63" s="100" t="str">
        <f>+IFERROR(VLOOKUP($A63,'[1]IV. MANO DE OBRA'!$A:$D,3,FALSE),"")</f>
        <v/>
      </c>
      <c r="J63" s="101" t="str">
        <f>+IFERROR(ROUND(H63*(1+I63),0),"")</f>
        <v/>
      </c>
      <c r="K63" s="217"/>
      <c r="L63" s="218"/>
      <c r="M63" s="73" t="str">
        <f>IFERROR(ROUND(1/K63*J63,2),"")</f>
        <v/>
      </c>
    </row>
    <row r="64" spans="1:13">
      <c r="A64" s="75"/>
      <c r="B64" s="76"/>
      <c r="C64" s="76"/>
      <c r="D64" s="76"/>
      <c r="E64" s="76"/>
      <c r="F64" s="76"/>
      <c r="G64" s="86"/>
      <c r="H64" s="99" t="str">
        <f>+IFERROR(VLOOKUP($A64,'[1]IV. MANO DE OBRA'!$A:$D,2,FALSE),"")</f>
        <v/>
      </c>
      <c r="I64" s="100" t="str">
        <f>+IFERROR(VLOOKUP($A64,'[1]IV. MANO DE OBRA'!$A:$D,3,FALSE),"")</f>
        <v/>
      </c>
      <c r="J64" s="101" t="str">
        <f>+IFERROR(ROUND(H64*(1+I64),0),"")</f>
        <v/>
      </c>
      <c r="K64" s="217"/>
      <c r="L64" s="218"/>
      <c r="M64" s="73" t="str">
        <f>IFERROR(ROUND(1/K64*J64,2),"")</f>
        <v/>
      </c>
    </row>
    <row r="65" spans="1:13" ht="15.75" thickBot="1">
      <c r="A65" s="77"/>
      <c r="B65" s="78"/>
      <c r="C65" s="78"/>
      <c r="D65" s="78"/>
      <c r="E65" s="78"/>
      <c r="F65" s="78"/>
      <c r="G65" s="79"/>
      <c r="H65" s="99" t="str">
        <f>+IFERROR(VLOOKUP($A65,'[1]IV. MANO DE OBRA'!$A:$D,2,FALSE),"")</f>
        <v/>
      </c>
      <c r="I65" s="100" t="str">
        <f>+IFERROR(VLOOKUP($A65,'[1]IV. MANO DE OBRA'!$A:$D,3,FALSE),"")</f>
        <v/>
      </c>
      <c r="J65" s="101" t="str">
        <f>+IFERROR(ROUND(H65*(1+I65),0),"")</f>
        <v/>
      </c>
      <c r="K65" s="219"/>
      <c r="L65" s="220"/>
      <c r="M65" s="73" t="str">
        <f>IFERROR(ROUND(1/K65*J65,2),"")</f>
        <v/>
      </c>
    </row>
    <row r="66" spans="1:13" ht="15.75" thickBot="1">
      <c r="A66" s="201" t="s">
        <v>74</v>
      </c>
      <c r="B66" s="202"/>
      <c r="C66" s="202"/>
      <c r="D66" s="202"/>
      <c r="E66" s="202"/>
      <c r="F66" s="202"/>
      <c r="G66" s="202"/>
      <c r="H66" s="202"/>
      <c r="I66" s="202"/>
      <c r="J66" s="202"/>
      <c r="K66" s="202"/>
      <c r="L66" s="203"/>
      <c r="M66" s="82">
        <f>ROUND(SUM(M61:M65),2)</f>
        <v>30375</v>
      </c>
    </row>
    <row r="67" spans="1:13" ht="15.75" thickBot="1">
      <c r="A67" s="56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57"/>
    </row>
    <row r="68" spans="1:13" ht="15.75" thickBot="1">
      <c r="A68" s="221" t="s">
        <v>92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3"/>
      <c r="M68" s="82">
        <f>ROUND(M66+M56+M46+M36,0)</f>
        <v>41694</v>
      </c>
    </row>
    <row r="69" spans="1:13" ht="15.75" thickBot="1">
      <c r="A69" s="56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57"/>
    </row>
    <row r="70" spans="1:13" ht="15.75" thickBot="1">
      <c r="A70" s="63" t="s">
        <v>93</v>
      </c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5"/>
    </row>
    <row r="71" spans="1:13">
      <c r="A71" s="56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57"/>
    </row>
    <row r="72" spans="1:13">
      <c r="A72" s="192" t="s">
        <v>94</v>
      </c>
      <c r="B72" s="204"/>
      <c r="C72" s="204"/>
      <c r="D72" s="204"/>
      <c r="E72" s="204"/>
      <c r="F72" s="204"/>
      <c r="G72" s="204"/>
      <c r="H72" s="89"/>
      <c r="I72" s="96"/>
      <c r="J72" s="102"/>
      <c r="K72" s="215" t="s">
        <v>95</v>
      </c>
      <c r="L72" s="216"/>
      <c r="M72" s="98" t="s">
        <v>96</v>
      </c>
    </row>
    <row r="73" spans="1:13">
      <c r="A73" s="211" t="s">
        <v>97</v>
      </c>
      <c r="B73" s="212"/>
      <c r="C73" s="212"/>
      <c r="D73" s="212"/>
      <c r="E73" s="212"/>
      <c r="F73" s="212"/>
      <c r="G73" s="212"/>
      <c r="H73" s="103"/>
      <c r="I73" s="104"/>
      <c r="J73" s="105"/>
      <c r="K73" s="213"/>
      <c r="L73" s="214"/>
      <c r="M73" s="106">
        <f>ROUND(K73*$M$68,2)</f>
        <v>0</v>
      </c>
    </row>
    <row r="74" spans="1:13">
      <c r="A74" s="107" t="s">
        <v>98</v>
      </c>
      <c r="B74" s="108"/>
      <c r="C74" s="108"/>
      <c r="D74" s="108"/>
      <c r="E74" s="108"/>
      <c r="F74" s="108"/>
      <c r="G74" s="108"/>
      <c r="H74" s="103"/>
      <c r="I74" s="104"/>
      <c r="J74" s="105"/>
      <c r="K74" s="213"/>
      <c r="L74" s="214"/>
      <c r="M74" s="106">
        <f>ROUND(K74*$M$68,2)</f>
        <v>0</v>
      </c>
    </row>
    <row r="75" spans="1:13" ht="15.75" thickBot="1">
      <c r="A75" s="77" t="s">
        <v>99</v>
      </c>
      <c r="B75" s="78"/>
      <c r="C75" s="78"/>
      <c r="D75" s="78"/>
      <c r="E75" s="78"/>
      <c r="F75" s="78"/>
      <c r="G75" s="78"/>
      <c r="H75" s="109"/>
      <c r="I75" s="110"/>
      <c r="J75" s="111"/>
      <c r="K75" s="213"/>
      <c r="L75" s="214"/>
      <c r="M75" s="106">
        <f>ROUND(K75*$M$68,2)</f>
        <v>0</v>
      </c>
    </row>
    <row r="76" spans="1:13" ht="15.75" thickBot="1">
      <c r="A76" s="201" t="s">
        <v>74</v>
      </c>
      <c r="B76" s="202"/>
      <c r="C76" s="202"/>
      <c r="D76" s="202"/>
      <c r="E76" s="202"/>
      <c r="F76" s="202"/>
      <c r="G76" s="202"/>
      <c r="H76" s="202"/>
      <c r="I76" s="202"/>
      <c r="J76" s="202"/>
      <c r="K76" s="202"/>
      <c r="L76" s="203"/>
      <c r="M76" s="82">
        <f>SUM(M73:M75)</f>
        <v>0</v>
      </c>
    </row>
    <row r="77" spans="1:13" ht="15.75" thickBot="1">
      <c r="A77" s="56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57"/>
    </row>
    <row r="78" spans="1:13" ht="15.75" thickBot="1">
      <c r="A78" s="221" t="s">
        <v>100</v>
      </c>
      <c r="B78" s="222"/>
      <c r="C78" s="222"/>
      <c r="D78" s="222"/>
      <c r="E78" s="222"/>
      <c r="F78" s="222"/>
      <c r="G78" s="222"/>
      <c r="H78" s="222"/>
      <c r="I78" s="222"/>
      <c r="J78" s="222"/>
      <c r="K78" s="222"/>
      <c r="L78" s="223"/>
      <c r="M78" s="82">
        <f>ROUND(M68+M76,0)</f>
        <v>41694</v>
      </c>
    </row>
    <row r="79" spans="1:13">
      <c r="A79" s="33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6"/>
    </row>
    <row r="80" spans="1:13">
      <c r="A80" s="56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57"/>
    </row>
    <row r="81" spans="1:13">
      <c r="A81" s="56"/>
      <c r="B81" s="35"/>
      <c r="C81" s="35"/>
      <c r="D81" s="35"/>
      <c r="E81" s="35"/>
      <c r="F81" s="35" t="s">
        <v>101</v>
      </c>
      <c r="G81" s="35"/>
      <c r="H81" s="35"/>
      <c r="I81" s="35"/>
      <c r="J81" s="35"/>
      <c r="K81" s="35"/>
      <c r="L81" s="35"/>
      <c r="M81" s="57"/>
    </row>
    <row r="82" spans="1:13">
      <c r="A82" s="112" t="s">
        <v>102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4"/>
    </row>
    <row r="83" spans="1:13">
      <c r="A83" s="233"/>
      <c r="B83" s="234"/>
      <c r="C83" s="234"/>
      <c r="D83" s="234"/>
      <c r="E83" s="234"/>
      <c r="F83" s="234"/>
      <c r="G83" s="234"/>
      <c r="H83" s="234"/>
      <c r="I83" s="234"/>
      <c r="J83" s="234"/>
      <c r="K83" s="234"/>
      <c r="L83" s="234"/>
      <c r="M83" s="235"/>
    </row>
    <row r="84" spans="1:13">
      <c r="A84" s="224"/>
      <c r="B84" s="225"/>
      <c r="C84" s="225"/>
      <c r="D84" s="225"/>
      <c r="E84" s="225"/>
      <c r="F84" s="225"/>
      <c r="G84" s="225"/>
      <c r="H84" s="225"/>
      <c r="I84" s="225"/>
      <c r="J84" s="225"/>
      <c r="K84" s="225"/>
      <c r="L84" s="225"/>
      <c r="M84" s="226"/>
    </row>
    <row r="85" spans="1:13">
      <c r="A85" s="224"/>
      <c r="B85" s="225"/>
      <c r="C85" s="225"/>
      <c r="D85" s="225"/>
      <c r="E85" s="225"/>
      <c r="F85" s="225"/>
      <c r="G85" s="225"/>
      <c r="H85" s="225"/>
      <c r="I85" s="225"/>
      <c r="J85" s="225"/>
      <c r="K85" s="225"/>
      <c r="L85" s="225"/>
      <c r="M85" s="226"/>
    </row>
    <row r="86" spans="1:13">
      <c r="A86" s="115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1"/>
    </row>
    <row r="87" spans="1:13">
      <c r="A87" s="116"/>
      <c r="B87" s="35"/>
      <c r="C87" s="50"/>
      <c r="D87" s="50"/>
      <c r="E87" s="50"/>
      <c r="F87" s="117"/>
      <c r="G87" s="35"/>
      <c r="H87" s="35"/>
      <c r="I87" s="35"/>
      <c r="J87" s="50"/>
      <c r="K87" s="50"/>
      <c r="L87" s="50"/>
      <c r="M87" s="51"/>
    </row>
    <row r="88" spans="1:13">
      <c r="A88" s="116"/>
      <c r="B88" s="35"/>
      <c r="C88" s="50"/>
      <c r="D88" s="50"/>
      <c r="E88" s="50"/>
      <c r="F88" s="117"/>
      <c r="G88" s="35"/>
      <c r="H88" s="35"/>
      <c r="I88" s="35"/>
      <c r="J88" s="50"/>
      <c r="K88" s="50"/>
      <c r="L88" s="50"/>
      <c r="M88" s="51"/>
    </row>
    <row r="89" spans="1:13">
      <c r="A89" s="56"/>
      <c r="B89" s="118" t="s">
        <v>103</v>
      </c>
      <c r="C89" s="118"/>
      <c r="D89" s="118"/>
      <c r="E89" s="118"/>
      <c r="F89" s="35"/>
      <c r="G89" s="35"/>
      <c r="H89" s="35"/>
      <c r="I89" s="35" t="s">
        <v>103</v>
      </c>
      <c r="J89" s="35"/>
      <c r="K89" s="35"/>
      <c r="L89" s="35"/>
      <c r="M89" s="57"/>
    </row>
    <row r="90" spans="1:13">
      <c r="A90" s="56"/>
      <c r="B90" s="35"/>
      <c r="C90" s="117"/>
      <c r="D90" s="117"/>
      <c r="E90" s="117"/>
      <c r="F90" s="35"/>
      <c r="G90" s="35"/>
      <c r="H90" s="35"/>
      <c r="I90" s="108"/>
      <c r="J90" s="108"/>
      <c r="K90" s="108"/>
      <c r="L90" s="108"/>
      <c r="M90" s="57"/>
    </row>
    <row r="91" spans="1:13">
      <c r="A91" s="56"/>
      <c r="B91" s="35" t="s">
        <v>104</v>
      </c>
      <c r="C91" s="35"/>
      <c r="D91" s="35"/>
      <c r="E91" s="117"/>
      <c r="F91" s="35"/>
      <c r="G91" s="35"/>
      <c r="H91" s="35"/>
      <c r="I91" s="119" t="s">
        <v>105</v>
      </c>
      <c r="J91" s="119"/>
      <c r="K91" s="119"/>
      <c r="L91" s="119"/>
      <c r="M91" s="57"/>
    </row>
    <row r="92" spans="1:13">
      <c r="A92" s="116"/>
      <c r="B92" s="35"/>
      <c r="C92" s="50"/>
      <c r="D92" s="50"/>
      <c r="E92" s="50"/>
      <c r="F92" s="117"/>
      <c r="G92" s="35"/>
      <c r="H92" s="35"/>
      <c r="I92" s="35"/>
      <c r="J92" s="50"/>
      <c r="K92" s="50"/>
      <c r="L92" s="50"/>
      <c r="M92" s="51"/>
    </row>
    <row r="93" spans="1:13">
      <c r="A93" s="120"/>
      <c r="B93" s="121"/>
      <c r="C93" s="121"/>
      <c r="D93" s="35"/>
      <c r="E93" s="35"/>
      <c r="F93" s="35"/>
      <c r="G93" s="35"/>
      <c r="H93" s="35"/>
      <c r="I93" s="227"/>
      <c r="J93" s="227"/>
      <c r="K93" s="227"/>
      <c r="L93" s="227"/>
      <c r="M93" s="228"/>
    </row>
    <row r="94" spans="1:13" ht="15.75" thickBot="1">
      <c r="A94" s="231"/>
      <c r="B94" s="232"/>
      <c r="C94" s="232"/>
      <c r="D94" s="122"/>
      <c r="E94" s="122"/>
      <c r="F94" s="122"/>
      <c r="G94" s="122"/>
      <c r="H94" s="122"/>
      <c r="I94" s="229"/>
      <c r="J94" s="229"/>
      <c r="K94" s="229"/>
      <c r="L94" s="229"/>
      <c r="M94" s="230"/>
    </row>
  </sheetData>
  <mergeCells count="78">
    <mergeCell ref="A85:M85"/>
    <mergeCell ref="I93:M94"/>
    <mergeCell ref="A94:C94"/>
    <mergeCell ref="K74:L74"/>
    <mergeCell ref="K75:L75"/>
    <mergeCell ref="A76:L76"/>
    <mergeCell ref="A78:L78"/>
    <mergeCell ref="A83:M83"/>
    <mergeCell ref="A84:M84"/>
    <mergeCell ref="A73:G73"/>
    <mergeCell ref="K73:L73"/>
    <mergeCell ref="A60:G60"/>
    <mergeCell ref="K60:L60"/>
    <mergeCell ref="K61:L61"/>
    <mergeCell ref="K62:L62"/>
    <mergeCell ref="K63:L63"/>
    <mergeCell ref="K64:L64"/>
    <mergeCell ref="K65:L65"/>
    <mergeCell ref="A66:L66"/>
    <mergeCell ref="A68:L68"/>
    <mergeCell ref="A72:G72"/>
    <mergeCell ref="K72:L72"/>
    <mergeCell ref="A56:L56"/>
    <mergeCell ref="K43:L43"/>
    <mergeCell ref="K44:L44"/>
    <mergeCell ref="K45:L45"/>
    <mergeCell ref="A46:L46"/>
    <mergeCell ref="A50:G50"/>
    <mergeCell ref="K50:L50"/>
    <mergeCell ref="K51:L51"/>
    <mergeCell ref="K52:L52"/>
    <mergeCell ref="K53:L53"/>
    <mergeCell ref="K54:L54"/>
    <mergeCell ref="K55:L55"/>
    <mergeCell ref="K42:L42"/>
    <mergeCell ref="F34:G34"/>
    <mergeCell ref="H34:I34"/>
    <mergeCell ref="K34:L34"/>
    <mergeCell ref="F35:G35"/>
    <mergeCell ref="H35:I35"/>
    <mergeCell ref="K35:L35"/>
    <mergeCell ref="A36:L36"/>
    <mergeCell ref="A40:H40"/>
    <mergeCell ref="K40:L40"/>
    <mergeCell ref="A41:H41"/>
    <mergeCell ref="K41:L41"/>
    <mergeCell ref="F32:G32"/>
    <mergeCell ref="H32:I32"/>
    <mergeCell ref="K32:L32"/>
    <mergeCell ref="F33:G33"/>
    <mergeCell ref="H33:I33"/>
    <mergeCell ref="K33:L33"/>
    <mergeCell ref="F30:G30"/>
    <mergeCell ref="H30:I30"/>
    <mergeCell ref="K30:L30"/>
    <mergeCell ref="F31:G31"/>
    <mergeCell ref="H31:I31"/>
    <mergeCell ref="K31:L31"/>
    <mergeCell ref="B25:I25"/>
    <mergeCell ref="K25:L25"/>
    <mergeCell ref="A29:E29"/>
    <mergeCell ref="F29:G29"/>
    <mergeCell ref="H29:I29"/>
    <mergeCell ref="K29:L29"/>
    <mergeCell ref="F10:G10"/>
    <mergeCell ref="K10:L10"/>
    <mergeCell ref="C11:M12"/>
    <mergeCell ref="A22:M22"/>
    <mergeCell ref="B24:I24"/>
    <mergeCell ref="K24:L24"/>
    <mergeCell ref="A1:A7"/>
    <mergeCell ref="B1:M1"/>
    <mergeCell ref="B2:M2"/>
    <mergeCell ref="B3:M3"/>
    <mergeCell ref="B4:M4"/>
    <mergeCell ref="B5:M5"/>
    <mergeCell ref="B6:M6"/>
    <mergeCell ref="B7:M7"/>
  </mergeCells>
  <hyperlinks>
    <hyperlink ref="B5:M5" location="PRESUPUESTO!B17" display="SOLUCION ACUEDUCTO Y ALCANTARILLADO SECTOR VILLA DELFINA" xr:uid="{FAC8E493-3942-4F2C-A88A-B8DF9ABB6334}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58C50-2151-444C-8E8C-24793828AC8C}">
  <sheetPr>
    <tabColor rgb="FF00B050"/>
  </sheetPr>
  <dimension ref="A1:N94"/>
  <sheetViews>
    <sheetView topLeftCell="A19" workbookViewId="0">
      <selection activeCell="J30" sqref="J30"/>
    </sheetView>
  </sheetViews>
  <sheetFormatPr baseColWidth="10" defaultRowHeight="15"/>
  <cols>
    <col min="8" max="8" width="14.140625" customWidth="1"/>
    <col min="10" max="10" width="12.5703125" customWidth="1"/>
    <col min="13" max="13" width="13.42578125" customWidth="1"/>
  </cols>
  <sheetData>
    <row r="1" spans="1:13">
      <c r="A1" s="163"/>
      <c r="B1" s="166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8"/>
    </row>
    <row r="2" spans="1:13" ht="15.75">
      <c r="A2" s="164"/>
      <c r="B2" s="169" t="s">
        <v>49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>
      <c r="A3" s="164"/>
      <c r="B3" s="172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4"/>
    </row>
    <row r="4" spans="1:13">
      <c r="A4" s="164"/>
      <c r="B4" s="175" t="s">
        <v>50</v>
      </c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7"/>
    </row>
    <row r="5" spans="1:13">
      <c r="A5" s="164"/>
      <c r="B5" s="263" t="s">
        <v>116</v>
      </c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5"/>
    </row>
    <row r="6" spans="1:13">
      <c r="A6" s="164"/>
      <c r="B6" s="181" t="s">
        <v>52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3"/>
    </row>
    <row r="7" spans="1:13" ht="15.75" thickBot="1">
      <c r="A7" s="165"/>
      <c r="B7" s="18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6"/>
    </row>
    <row r="8" spans="1:13" ht="15.75" thickBot="1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  <c r="L8" s="32"/>
      <c r="M8" s="32"/>
    </row>
    <row r="9" spans="1:13">
      <c r="A9" s="33"/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6"/>
    </row>
    <row r="10" spans="1:13">
      <c r="A10" s="37" t="s">
        <v>53</v>
      </c>
      <c r="B10" s="38"/>
      <c r="C10" s="39"/>
      <c r="D10" s="40"/>
      <c r="E10" s="39"/>
      <c r="F10" s="252"/>
      <c r="G10" s="252"/>
      <c r="H10" s="39"/>
      <c r="I10" s="39"/>
      <c r="J10" s="41" t="s">
        <v>54</v>
      </c>
      <c r="K10" s="253"/>
      <c r="L10" s="253"/>
      <c r="M10" s="42"/>
    </row>
    <row r="11" spans="1:13">
      <c r="A11" s="43" t="s">
        <v>55</v>
      </c>
      <c r="B11" s="44"/>
      <c r="C11" s="254"/>
      <c r="D11" s="254"/>
      <c r="E11" s="254"/>
      <c r="F11" s="254"/>
      <c r="G11" s="254"/>
      <c r="H11" s="254"/>
      <c r="I11" s="254"/>
      <c r="J11" s="254"/>
      <c r="K11" s="254"/>
      <c r="L11" s="254"/>
      <c r="M11" s="255"/>
    </row>
    <row r="12" spans="1:13">
      <c r="A12" s="43"/>
      <c r="B12" s="44"/>
      <c r="C12" s="256"/>
      <c r="D12" s="256"/>
      <c r="E12" s="256"/>
      <c r="F12" s="256"/>
      <c r="G12" s="256"/>
      <c r="H12" s="256"/>
      <c r="I12" s="256"/>
      <c r="J12" s="256"/>
      <c r="K12" s="256"/>
      <c r="L12" s="256"/>
      <c r="M12" s="257"/>
    </row>
    <row r="13" spans="1:13">
      <c r="A13" s="43"/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6"/>
    </row>
    <row r="14" spans="1:13">
      <c r="A14" s="43" t="s">
        <v>56</v>
      </c>
      <c r="B14" s="44"/>
      <c r="C14" s="47"/>
      <c r="D14" s="48"/>
      <c r="E14" s="48"/>
      <c r="F14" s="48"/>
      <c r="G14" s="48"/>
      <c r="H14" s="48"/>
      <c r="I14" s="48"/>
      <c r="J14" s="48"/>
      <c r="K14" s="48"/>
      <c r="L14" s="48"/>
      <c r="M14" s="49"/>
    </row>
    <row r="15" spans="1:13">
      <c r="A15" s="43"/>
      <c r="B15" s="44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1:13">
      <c r="A16" s="43" t="s">
        <v>57</v>
      </c>
      <c r="B16" s="44"/>
      <c r="C16" s="47"/>
      <c r="D16" s="48"/>
      <c r="E16" s="48"/>
      <c r="F16" s="48"/>
      <c r="G16" s="48"/>
      <c r="H16" s="48"/>
      <c r="I16" s="48"/>
      <c r="J16" s="48"/>
      <c r="K16" s="48"/>
      <c r="L16" s="48"/>
      <c r="M16" s="49"/>
    </row>
    <row r="17" spans="1:13">
      <c r="A17" s="43"/>
      <c r="B17" s="44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1"/>
    </row>
    <row r="18" spans="1:13">
      <c r="A18" s="43" t="s">
        <v>58</v>
      </c>
      <c r="B18" s="43"/>
      <c r="C18" s="47"/>
      <c r="D18" s="48"/>
      <c r="E18" s="48"/>
      <c r="F18" s="48"/>
      <c r="G18" s="48"/>
      <c r="H18" s="48"/>
      <c r="I18" s="48"/>
      <c r="J18" s="48"/>
      <c r="K18" s="48"/>
      <c r="L18" s="48"/>
      <c r="M18" s="49"/>
    </row>
    <row r="19" spans="1:13">
      <c r="A19" s="37"/>
      <c r="B19" s="52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1"/>
    </row>
    <row r="20" spans="1:13">
      <c r="A20" s="43" t="s">
        <v>59</v>
      </c>
      <c r="B20" s="44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9"/>
    </row>
    <row r="21" spans="1:13" ht="15.75" thickBot="1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5"/>
    </row>
    <row r="22" spans="1:13" ht="15.75" thickBot="1">
      <c r="A22" s="155" t="s">
        <v>60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7"/>
    </row>
    <row r="23" spans="1:13" ht="15.75" thickBot="1">
      <c r="A23" s="56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57"/>
    </row>
    <row r="24" spans="1:13">
      <c r="A24" s="58" t="s">
        <v>0</v>
      </c>
      <c r="B24" s="158" t="s">
        <v>61</v>
      </c>
      <c r="C24" s="159"/>
      <c r="D24" s="159"/>
      <c r="E24" s="159"/>
      <c r="F24" s="159"/>
      <c r="G24" s="159"/>
      <c r="H24" s="159"/>
      <c r="I24" s="160"/>
      <c r="J24" s="59" t="s">
        <v>62</v>
      </c>
      <c r="K24" s="161" t="s">
        <v>63</v>
      </c>
      <c r="L24" s="162"/>
      <c r="M24" s="58" t="s">
        <v>64</v>
      </c>
    </row>
    <row r="25" spans="1:13" ht="15.75" thickBot="1">
      <c r="A25" s="60">
        <v>4</v>
      </c>
      <c r="B25" s="187" t="s">
        <v>123</v>
      </c>
      <c r="C25" s="188"/>
      <c r="D25" s="188"/>
      <c r="E25" s="188"/>
      <c r="F25" s="188"/>
      <c r="G25" s="188"/>
      <c r="H25" s="188"/>
      <c r="I25" s="189"/>
      <c r="J25" s="61" t="str">
        <f>+IFERROR(VLOOKUP(A25,[1]PRESUPUESTO!C:R,2,0),"")</f>
        <v/>
      </c>
      <c r="K25" s="190" t="s">
        <v>63</v>
      </c>
      <c r="L25" s="191"/>
      <c r="M25" s="62">
        <v>10</v>
      </c>
    </row>
    <row r="26" spans="1:13" ht="15.75" thickBot="1">
      <c r="A26" s="56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57"/>
    </row>
    <row r="27" spans="1:13" ht="15.75" thickBot="1">
      <c r="A27" s="63" t="s">
        <v>65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5"/>
    </row>
    <row r="28" spans="1:13">
      <c r="A28" s="66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57"/>
    </row>
    <row r="29" spans="1:13">
      <c r="A29" s="192" t="s">
        <v>61</v>
      </c>
      <c r="B29" s="193"/>
      <c r="C29" s="193"/>
      <c r="D29" s="193"/>
      <c r="E29" s="194"/>
      <c r="F29" s="195" t="s">
        <v>66</v>
      </c>
      <c r="G29" s="193"/>
      <c r="H29" s="195" t="s">
        <v>67</v>
      </c>
      <c r="I29" s="196"/>
      <c r="J29" s="67" t="s">
        <v>68</v>
      </c>
      <c r="K29" s="195" t="s">
        <v>69</v>
      </c>
      <c r="L29" s="196"/>
      <c r="M29" s="68" t="s">
        <v>70</v>
      </c>
    </row>
    <row r="30" spans="1:13">
      <c r="A30" s="258" t="s">
        <v>124</v>
      </c>
      <c r="B30" s="259"/>
      <c r="C30" s="259"/>
      <c r="D30" s="259"/>
      <c r="E30" s="260"/>
      <c r="F30" s="197" t="str">
        <f>+IFERROR(VLOOKUP($A30,'[1]I. EQUIPO'!$A:$D,2,FALSE),"")</f>
        <v/>
      </c>
      <c r="G30" s="198"/>
      <c r="H30" s="197" t="str">
        <f>+IFERROR(VLOOKUP($A30,'[1]I. EQUIPO'!$A:$D,3,FALSE),"")</f>
        <v/>
      </c>
      <c r="I30" s="198"/>
      <c r="J30" s="139">
        <v>64800</v>
      </c>
      <c r="K30" s="199">
        <f>1/0.15</f>
        <v>6.666666666666667</v>
      </c>
      <c r="L30" s="200"/>
      <c r="M30" s="73">
        <f>IFERROR(ROUND(J30/K30,2),"")</f>
        <v>9720</v>
      </c>
    </row>
    <row r="31" spans="1:13">
      <c r="A31" s="69"/>
      <c r="B31" s="70"/>
      <c r="C31" s="70"/>
      <c r="D31" s="70"/>
      <c r="E31" s="74"/>
      <c r="F31" s="197" t="str">
        <f>+IFERROR(VLOOKUP($A31,'[1]I. EQUIPO'!$A:$D,2,FALSE),"")</f>
        <v/>
      </c>
      <c r="G31" s="198"/>
      <c r="H31" s="197" t="str">
        <f>+IFERROR(VLOOKUP($A31,'[1]I. EQUIPO'!$A:$D,3,FALSE),"")</f>
        <v/>
      </c>
      <c r="I31" s="198"/>
      <c r="J31" s="72" t="str">
        <f>+IFERROR(VLOOKUP($A31,'[1]I. EQUIPO'!$A:$D,4,FALSE),"")</f>
        <v/>
      </c>
      <c r="K31" s="199"/>
      <c r="L31" s="200"/>
      <c r="M31" s="73" t="str">
        <f>IFERROR(ROUND(J31/K31,2),"")</f>
        <v/>
      </c>
    </row>
    <row r="32" spans="1:13">
      <c r="A32" s="75"/>
      <c r="B32" s="76"/>
      <c r="C32" s="76"/>
      <c r="D32" s="76"/>
      <c r="E32" s="74"/>
      <c r="F32" s="197" t="str">
        <f>+IFERROR(VLOOKUP($A32,'[1]I. EQUIPO'!$A:$D,2,FALSE),"")</f>
        <v/>
      </c>
      <c r="G32" s="198"/>
      <c r="H32" s="197" t="str">
        <f>+IFERROR(VLOOKUP($A32,'[1]I. EQUIPO'!$A:$D,3,FALSE),"")</f>
        <v/>
      </c>
      <c r="I32" s="198"/>
      <c r="J32" s="72" t="str">
        <f>+IFERROR(VLOOKUP($A32,'[1]I. EQUIPO'!$A:$D,4,FALSE),"")</f>
        <v/>
      </c>
      <c r="K32" s="199"/>
      <c r="L32" s="200"/>
      <c r="M32" s="73" t="str">
        <f>IFERROR(ROUND(J32/K32,2),"")</f>
        <v/>
      </c>
    </row>
    <row r="33" spans="1:13">
      <c r="A33" s="75"/>
      <c r="B33" s="76"/>
      <c r="C33" s="76"/>
      <c r="D33" s="76"/>
      <c r="E33" s="74"/>
      <c r="F33" s="197" t="str">
        <f>+IFERROR(VLOOKUP($A33,'[1]I. EQUIPO'!$A:$D,2,FALSE),"")</f>
        <v/>
      </c>
      <c r="G33" s="198"/>
      <c r="H33" s="197" t="str">
        <f>+IFERROR(VLOOKUP($A33,'[1]I. EQUIPO'!$A:$D,3,FALSE),"")</f>
        <v/>
      </c>
      <c r="I33" s="198"/>
      <c r="J33" s="72" t="str">
        <f>+IFERROR(VLOOKUP($A33,'[1]I. EQUIPO'!$A:$D,4,FALSE),"")</f>
        <v/>
      </c>
      <c r="K33" s="199"/>
      <c r="L33" s="200"/>
      <c r="M33" s="73" t="str">
        <f>IFERROR(ROUND(J33/K33,2),"")</f>
        <v/>
      </c>
    </row>
    <row r="34" spans="1:13">
      <c r="A34" s="75"/>
      <c r="B34" s="76">
        <f>B32+1</f>
        <v>1</v>
      </c>
      <c r="C34" s="76"/>
      <c r="D34" s="76"/>
      <c r="E34" s="74"/>
      <c r="F34" s="197" t="str">
        <f>+IFERROR(VLOOKUP($A34,'[1]I. EQUIPO'!$A:$D,2,FALSE),"")</f>
        <v/>
      </c>
      <c r="G34" s="198"/>
      <c r="H34" s="197" t="str">
        <f>+IFERROR(VLOOKUP($A34,'[1]I. EQUIPO'!$A:$D,3,FALSE),"")</f>
        <v/>
      </c>
      <c r="I34" s="198"/>
      <c r="J34" s="72" t="str">
        <f>+IFERROR(VLOOKUP($A34,'[1]I. EQUIPO'!$A:$D,4,FALSE),"")</f>
        <v/>
      </c>
      <c r="K34" s="199"/>
      <c r="L34" s="200"/>
      <c r="M34" s="73" t="str">
        <f>IFERROR(ROUND(J34/K34,2),"")</f>
        <v/>
      </c>
    </row>
    <row r="35" spans="1:13" ht="15.75" thickBot="1">
      <c r="A35" s="77" t="s">
        <v>73</v>
      </c>
      <c r="B35" s="78"/>
      <c r="C35" s="78"/>
      <c r="D35" s="78"/>
      <c r="E35" s="79"/>
      <c r="F35" s="205"/>
      <c r="G35" s="206"/>
      <c r="H35" s="205"/>
      <c r="I35" s="206"/>
      <c r="J35" s="80"/>
      <c r="K35" s="207">
        <v>0.05</v>
      </c>
      <c r="L35" s="208"/>
      <c r="M35" s="81">
        <f>ROUND(M66*K35,2)</f>
        <v>5391.1</v>
      </c>
    </row>
    <row r="36" spans="1:13" ht="15.75" thickBot="1">
      <c r="A36" s="201" t="s">
        <v>74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3"/>
      <c r="M36" s="82">
        <f>ROUND(SUM(M30:M35),2)</f>
        <v>15111.1</v>
      </c>
    </row>
    <row r="37" spans="1:13" ht="15.75" thickBot="1">
      <c r="A37" s="66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57"/>
    </row>
    <row r="38" spans="1:13" ht="15.75" thickBot="1">
      <c r="A38" s="63" t="s">
        <v>75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5"/>
    </row>
    <row r="39" spans="1:13">
      <c r="A39" s="56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57"/>
    </row>
    <row r="40" spans="1:13">
      <c r="A40" s="192" t="s">
        <v>61</v>
      </c>
      <c r="B40" s="204"/>
      <c r="C40" s="204"/>
      <c r="D40" s="204"/>
      <c r="E40" s="204"/>
      <c r="F40" s="204"/>
      <c r="G40" s="204"/>
      <c r="H40" s="196"/>
      <c r="I40" s="83" t="s">
        <v>63</v>
      </c>
      <c r="J40" s="67" t="s">
        <v>64</v>
      </c>
      <c r="K40" s="195" t="s">
        <v>76</v>
      </c>
      <c r="L40" s="196"/>
      <c r="M40" s="68" t="s">
        <v>70</v>
      </c>
    </row>
    <row r="41" spans="1:13">
      <c r="A41" s="258"/>
      <c r="B41" s="259"/>
      <c r="C41" s="259"/>
      <c r="D41" s="259"/>
      <c r="E41" s="259"/>
      <c r="F41" s="259"/>
      <c r="G41" s="259"/>
      <c r="H41" s="260"/>
      <c r="I41" s="84" t="str">
        <f>+IFERROR(VLOOKUP($A41,'[1]II. MATERIALES'!$A:$C,2,FALSE),"")</f>
        <v/>
      </c>
      <c r="J41" s="85"/>
      <c r="K41" s="209" t="str">
        <f>+IFERROR(VLOOKUP($A41,'[1]II. MATERIALES'!$A:$C,3,FALSE),"")</f>
        <v/>
      </c>
      <c r="L41" s="210" t="e">
        <f>+VLOOKUP($A41,'[1]II. MATERIALES'!$A:$C,2,FALSE)</f>
        <v>#N/A</v>
      </c>
      <c r="M41" s="73" t="str">
        <f>IFERROR(ROUND(J41*K41,2),"")</f>
        <v/>
      </c>
    </row>
    <row r="42" spans="1:13">
      <c r="A42" s="75"/>
      <c r="B42" s="76"/>
      <c r="C42" s="76"/>
      <c r="D42" s="76"/>
      <c r="E42" s="76"/>
      <c r="F42" s="76"/>
      <c r="G42" s="76"/>
      <c r="H42" s="86"/>
      <c r="I42" s="84" t="str">
        <f>+IFERROR(VLOOKUP($A42,'[1]II. MATERIALES'!$A:$C,2,FALSE),"")</f>
        <v/>
      </c>
      <c r="J42" s="87"/>
      <c r="K42" s="209" t="str">
        <f>+IFERROR(VLOOKUP($A42,'[1]II. MATERIALES'!$A:$C,3,FALSE),"")</f>
        <v/>
      </c>
      <c r="L42" s="210" t="e">
        <f>+VLOOKUP($A42,'[1]II. MATERIALES'!$A:$C,2,FALSE)</f>
        <v>#N/A</v>
      </c>
      <c r="M42" s="73" t="str">
        <f>IFERROR(ROUND(J42*K42,2),"")</f>
        <v/>
      </c>
    </row>
    <row r="43" spans="1:13">
      <c r="A43" s="75"/>
      <c r="B43" s="76"/>
      <c r="C43" s="76"/>
      <c r="D43" s="76"/>
      <c r="E43" s="76"/>
      <c r="F43" s="76"/>
      <c r="G43" s="76"/>
      <c r="H43" s="86"/>
      <c r="I43" s="84" t="str">
        <f>+IFERROR(VLOOKUP($A43,'[1]II. MATERIALES'!$A:$C,2,FALSE),"")</f>
        <v/>
      </c>
      <c r="J43" s="87"/>
      <c r="K43" s="209" t="str">
        <f>+IFERROR(VLOOKUP($A43,'[1]II. MATERIALES'!$A:$C,3,FALSE),"")</f>
        <v/>
      </c>
      <c r="L43" s="210" t="e">
        <f>+VLOOKUP($A43,'[1]II. MATERIALES'!$A:$C,2,FALSE)</f>
        <v>#N/A</v>
      </c>
      <c r="M43" s="73" t="str">
        <f>IFERROR(ROUND(J43*K43,2),"")</f>
        <v/>
      </c>
    </row>
    <row r="44" spans="1:13">
      <c r="A44" s="75"/>
      <c r="B44" s="76"/>
      <c r="C44" s="76"/>
      <c r="D44" s="76"/>
      <c r="E44" s="76"/>
      <c r="F44" s="76"/>
      <c r="G44" s="76"/>
      <c r="H44" s="86"/>
      <c r="I44" s="84" t="str">
        <f>+IFERROR(VLOOKUP($A44,'[1]II. MATERIALES'!$A:$C,2,FALSE),"")</f>
        <v/>
      </c>
      <c r="J44" s="87"/>
      <c r="K44" s="209" t="str">
        <f>+IFERROR(VLOOKUP($A44,'[1]II. MATERIALES'!$A:$C,3,FALSE),"")</f>
        <v/>
      </c>
      <c r="L44" s="210" t="e">
        <f>+VLOOKUP($A44,'[1]II. MATERIALES'!$A:$C,2,FALSE)</f>
        <v>#N/A</v>
      </c>
      <c r="M44" s="73" t="str">
        <f>IFERROR(ROUND(J44*K44,2),"")</f>
        <v/>
      </c>
    </row>
    <row r="45" spans="1:13" ht="15.75" thickBot="1">
      <c r="A45" s="77"/>
      <c r="B45" s="78"/>
      <c r="C45" s="78"/>
      <c r="D45" s="78"/>
      <c r="E45" s="78"/>
      <c r="F45" s="78"/>
      <c r="G45" s="78"/>
      <c r="H45" s="79"/>
      <c r="I45" s="84" t="str">
        <f>+IFERROR(VLOOKUP($A45,'[1]II. MATERIALES'!$A:$C,2,FALSE),"")</f>
        <v/>
      </c>
      <c r="J45" s="88"/>
      <c r="K45" s="209" t="str">
        <f>+IFERROR(VLOOKUP($A45,'[1]II. MATERIALES'!$A:$C,3,FALSE),"")</f>
        <v/>
      </c>
      <c r="L45" s="210" t="e">
        <f>+VLOOKUP($A45,'[1]II. MATERIALES'!$A:$C,2,FALSE)</f>
        <v>#N/A</v>
      </c>
      <c r="M45" s="73" t="str">
        <f>IFERROR(ROUND(J45*K45,2),"")</f>
        <v/>
      </c>
    </row>
    <row r="46" spans="1:13" ht="15.75" thickBot="1">
      <c r="A46" s="201" t="s">
        <v>74</v>
      </c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3"/>
      <c r="M46" s="82">
        <f>ROUND(SUM(M41:M45),2)</f>
        <v>0</v>
      </c>
    </row>
    <row r="47" spans="1:13" ht="15.75" thickBot="1">
      <c r="A47" s="56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57"/>
    </row>
    <row r="48" spans="1:13" ht="15.75" thickBot="1">
      <c r="A48" s="63" t="s">
        <v>78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5"/>
    </row>
    <row r="49" spans="1:13">
      <c r="A49" s="56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57"/>
    </row>
    <row r="50" spans="1:13">
      <c r="A50" s="192" t="s">
        <v>79</v>
      </c>
      <c r="B50" s="204"/>
      <c r="C50" s="204"/>
      <c r="D50" s="204"/>
      <c r="E50" s="204"/>
      <c r="F50" s="204"/>
      <c r="G50" s="204"/>
      <c r="H50" s="67" t="s">
        <v>80</v>
      </c>
      <c r="I50" s="89" t="s">
        <v>81</v>
      </c>
      <c r="J50" s="67" t="s">
        <v>82</v>
      </c>
      <c r="K50" s="195" t="s">
        <v>83</v>
      </c>
      <c r="L50" s="196"/>
      <c r="M50" s="68" t="s">
        <v>70</v>
      </c>
    </row>
    <row r="51" spans="1:13">
      <c r="A51" s="123" t="s">
        <v>109</v>
      </c>
      <c r="B51" s="76"/>
      <c r="C51" s="76"/>
      <c r="D51" s="76"/>
      <c r="E51" s="76"/>
      <c r="F51" s="76"/>
      <c r="G51" s="86"/>
      <c r="H51" s="90">
        <v>7.0000000000000007E-2</v>
      </c>
      <c r="I51" s="91">
        <v>40</v>
      </c>
      <c r="J51" s="90">
        <f>I51*H51</f>
        <v>2.8000000000000003</v>
      </c>
      <c r="K51" s="261">
        <v>3500</v>
      </c>
      <c r="L51" s="262"/>
      <c r="M51" s="73">
        <f>IFERROR(ROUND(J51*K51,2),"")</f>
        <v>9800</v>
      </c>
    </row>
    <row r="52" spans="1:13">
      <c r="A52" s="92"/>
      <c r="B52" s="93"/>
      <c r="C52" s="93"/>
      <c r="D52" s="93"/>
      <c r="E52" s="93"/>
      <c r="F52" s="93"/>
      <c r="G52" s="93"/>
      <c r="H52" s="90"/>
      <c r="I52" s="91"/>
      <c r="J52" s="90"/>
      <c r="K52" s="209" t="str">
        <f>+IFERROR(VLOOKUP($A52,'[1]III. TRANSPORTES'!$A:$B,6,FALSE),"")</f>
        <v/>
      </c>
      <c r="L52" s="210"/>
      <c r="M52" s="73" t="str">
        <f>IFERROR(ROUND(J52*K52,2),"")</f>
        <v/>
      </c>
    </row>
    <row r="53" spans="1:13">
      <c r="A53" s="92"/>
      <c r="B53" s="93"/>
      <c r="C53" s="93"/>
      <c r="D53" s="93"/>
      <c r="E53" s="93"/>
      <c r="F53" s="93"/>
      <c r="G53" s="93"/>
      <c r="H53" s="90"/>
      <c r="I53" s="91"/>
      <c r="J53" s="90"/>
      <c r="K53" s="209" t="str">
        <f>+IFERROR(VLOOKUP($A53,'[1]III. TRANSPORTES'!$A:$B,6,FALSE),"")</f>
        <v/>
      </c>
      <c r="L53" s="210"/>
      <c r="M53" s="73" t="str">
        <f>IFERROR(ROUND(J53*K53,2),"")</f>
        <v/>
      </c>
    </row>
    <row r="54" spans="1:13">
      <c r="A54" s="92"/>
      <c r="B54" s="93"/>
      <c r="C54" s="93"/>
      <c r="D54" s="93"/>
      <c r="E54" s="93"/>
      <c r="F54" s="93"/>
      <c r="G54" s="93"/>
      <c r="H54" s="90"/>
      <c r="I54" s="91"/>
      <c r="J54" s="90"/>
      <c r="K54" s="209" t="str">
        <f>+IFERROR(VLOOKUP($A54,'[1]III. TRANSPORTES'!$A:$B,6,FALSE),"")</f>
        <v/>
      </c>
      <c r="L54" s="210"/>
      <c r="M54" s="73" t="str">
        <f>IFERROR(ROUND(J54*K54,2),"")</f>
        <v/>
      </c>
    </row>
    <row r="55" spans="1:13" ht="15.75" thickBot="1">
      <c r="A55" s="77"/>
      <c r="B55" s="78"/>
      <c r="C55" s="78"/>
      <c r="D55" s="78"/>
      <c r="E55" s="78"/>
      <c r="F55" s="78"/>
      <c r="G55" s="79"/>
      <c r="H55" s="94"/>
      <c r="I55" s="95"/>
      <c r="J55" s="94"/>
      <c r="K55" s="209" t="str">
        <f>+IFERROR(VLOOKUP($A55,'[1]III. TRANSPORTES'!$A:$B,6,FALSE),"")</f>
        <v/>
      </c>
      <c r="L55" s="210"/>
      <c r="M55" s="73" t="str">
        <f>IFERROR(ROUND(J55*K55,2),"")</f>
        <v/>
      </c>
    </row>
    <row r="56" spans="1:13" ht="15.75" thickBot="1">
      <c r="A56" s="201" t="s">
        <v>74</v>
      </c>
      <c r="B56" s="202"/>
      <c r="C56" s="202"/>
      <c r="D56" s="202"/>
      <c r="E56" s="202"/>
      <c r="F56" s="202"/>
      <c r="G56" s="202"/>
      <c r="H56" s="202"/>
      <c r="I56" s="202"/>
      <c r="J56" s="202"/>
      <c r="K56" s="202"/>
      <c r="L56" s="203"/>
      <c r="M56" s="82">
        <f>ROUND(SUM(M51:M55),2)</f>
        <v>9800</v>
      </c>
    </row>
    <row r="57" spans="1:13" ht="15.75" thickBot="1">
      <c r="A57" s="56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57"/>
    </row>
    <row r="58" spans="1:13" ht="15.75" thickBot="1">
      <c r="A58" s="63" t="s">
        <v>84</v>
      </c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5"/>
    </row>
    <row r="59" spans="1:13">
      <c r="A59" s="56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57"/>
    </row>
    <row r="60" spans="1:13" ht="22.5">
      <c r="A60" s="192" t="s">
        <v>85</v>
      </c>
      <c r="B60" s="204"/>
      <c r="C60" s="204"/>
      <c r="D60" s="204"/>
      <c r="E60" s="204"/>
      <c r="F60" s="204"/>
      <c r="G60" s="204"/>
      <c r="H60" s="67" t="s">
        <v>86</v>
      </c>
      <c r="I60" s="96" t="s">
        <v>87</v>
      </c>
      <c r="J60" s="97" t="s">
        <v>88</v>
      </c>
      <c r="K60" s="215" t="s">
        <v>69</v>
      </c>
      <c r="L60" s="216"/>
      <c r="M60" s="98" t="s">
        <v>70</v>
      </c>
    </row>
    <row r="61" spans="1:13">
      <c r="A61" s="124" t="s">
        <v>125</v>
      </c>
      <c r="B61" s="76"/>
      <c r="C61" s="76"/>
      <c r="D61" s="76"/>
      <c r="E61" s="76"/>
      <c r="F61" s="76"/>
      <c r="G61" s="86"/>
      <c r="H61" s="138">
        <v>165000</v>
      </c>
      <c r="I61" s="100">
        <v>0.62</v>
      </c>
      <c r="J61" s="101">
        <f>+IFERROR(ROUND(H61*(1+I61),0),"")</f>
        <v>267300</v>
      </c>
      <c r="K61" s="217">
        <v>3.8313178672984614</v>
      </c>
      <c r="L61" s="218"/>
      <c r="M61" s="73">
        <f>IFERROR(ROUND(1/K61*J61,2),"")</f>
        <v>69767.12</v>
      </c>
    </row>
    <row r="62" spans="1:13">
      <c r="A62" s="124" t="s">
        <v>126</v>
      </c>
      <c r="B62" s="76"/>
      <c r="C62" s="76"/>
      <c r="D62" s="76"/>
      <c r="E62" s="76"/>
      <c r="F62" s="76"/>
      <c r="G62" s="86"/>
      <c r="H62" s="138">
        <v>90000</v>
      </c>
      <c r="I62" s="100">
        <v>0.62</v>
      </c>
      <c r="J62" s="101">
        <f>+IFERROR(ROUND(H62*(1+I62),0),"")</f>
        <v>145800</v>
      </c>
      <c r="K62" s="217">
        <f>+K61</f>
        <v>3.8313178672984614</v>
      </c>
      <c r="L62" s="218"/>
      <c r="M62" s="73">
        <f>IFERROR(ROUND(1/K62*J62,2),"")</f>
        <v>38054.79</v>
      </c>
    </row>
    <row r="63" spans="1:13">
      <c r="A63" s="75"/>
      <c r="B63" s="76"/>
      <c r="C63" s="76"/>
      <c r="D63" s="76"/>
      <c r="E63" s="76"/>
      <c r="F63" s="76"/>
      <c r="G63" s="86"/>
      <c r="H63" s="99" t="str">
        <f>+IFERROR(VLOOKUP($A63,'[1]IV. MANO DE OBRA'!$A:$D,2,FALSE),"")</f>
        <v/>
      </c>
      <c r="I63" s="100" t="str">
        <f>+IFERROR(VLOOKUP($A63,'[1]IV. MANO DE OBRA'!$A:$D,3,FALSE),"")</f>
        <v/>
      </c>
      <c r="J63" s="101" t="str">
        <f>+IFERROR(ROUND(H63*(1+I63),0),"")</f>
        <v/>
      </c>
      <c r="K63" s="217"/>
      <c r="L63" s="218"/>
      <c r="M63" s="73" t="str">
        <f>IFERROR(ROUND(1/K63*J63,2),"")</f>
        <v/>
      </c>
    </row>
    <row r="64" spans="1:13">
      <c r="A64" s="75"/>
      <c r="B64" s="76"/>
      <c r="C64" s="76"/>
      <c r="D64" s="76"/>
      <c r="E64" s="76"/>
      <c r="F64" s="76"/>
      <c r="G64" s="86"/>
      <c r="H64" s="99" t="str">
        <f>+IFERROR(VLOOKUP($A64,'[1]IV. MANO DE OBRA'!$A:$D,2,FALSE),"")</f>
        <v/>
      </c>
      <c r="I64" s="100" t="str">
        <f>+IFERROR(VLOOKUP($A64,'[1]IV. MANO DE OBRA'!$A:$D,3,FALSE),"")</f>
        <v/>
      </c>
      <c r="J64" s="101" t="str">
        <f>+IFERROR(ROUND(H64*(1+I64),0),"")</f>
        <v/>
      </c>
      <c r="K64" s="217"/>
      <c r="L64" s="218"/>
      <c r="M64" s="73" t="str">
        <f>IFERROR(ROUND(1/K64*J64,2),"")</f>
        <v/>
      </c>
    </row>
    <row r="65" spans="1:14" ht="15.75" thickBot="1">
      <c r="A65" s="77"/>
      <c r="B65" s="78"/>
      <c r="C65" s="78"/>
      <c r="D65" s="78"/>
      <c r="E65" s="78"/>
      <c r="F65" s="78"/>
      <c r="G65" s="79"/>
      <c r="H65" s="99" t="str">
        <f>+IFERROR(VLOOKUP($A65,'[1]IV. MANO DE OBRA'!$A:$D,2,FALSE),"")</f>
        <v/>
      </c>
      <c r="I65" s="100" t="str">
        <f>+IFERROR(VLOOKUP($A65,'[1]IV. MANO DE OBRA'!$A:$D,3,FALSE),"")</f>
        <v/>
      </c>
      <c r="J65" s="101" t="str">
        <f>+IFERROR(ROUND(H65*(1+I65),0),"")</f>
        <v/>
      </c>
      <c r="K65" s="219"/>
      <c r="L65" s="220"/>
      <c r="M65" s="73" t="str">
        <f>IFERROR(ROUND(1/K65*J65,2),"")</f>
        <v/>
      </c>
    </row>
    <row r="66" spans="1:14" ht="15.75" thickBot="1">
      <c r="A66" s="201" t="s">
        <v>74</v>
      </c>
      <c r="B66" s="202"/>
      <c r="C66" s="202"/>
      <c r="D66" s="202"/>
      <c r="E66" s="202"/>
      <c r="F66" s="202"/>
      <c r="G66" s="202"/>
      <c r="H66" s="202"/>
      <c r="I66" s="202"/>
      <c r="J66" s="202"/>
      <c r="K66" s="202"/>
      <c r="L66" s="203"/>
      <c r="M66" s="82">
        <f>ROUND(SUM(M61:M65),2)</f>
        <v>107821.91</v>
      </c>
    </row>
    <row r="67" spans="1:14" ht="15.75" thickBot="1">
      <c r="A67" s="56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57"/>
    </row>
    <row r="68" spans="1:14" ht="15.75" thickBot="1">
      <c r="A68" s="221" t="s">
        <v>92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3"/>
      <c r="M68" s="82">
        <f>ROUND(M66+M56+M46+M36,0)</f>
        <v>132733</v>
      </c>
    </row>
    <row r="69" spans="1:14" ht="15.75" thickBot="1">
      <c r="A69" s="56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57"/>
    </row>
    <row r="70" spans="1:14" ht="15.75" thickBot="1">
      <c r="A70" s="63" t="s">
        <v>93</v>
      </c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5"/>
    </row>
    <row r="71" spans="1:14">
      <c r="A71" s="56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57"/>
    </row>
    <row r="72" spans="1:14">
      <c r="A72" s="192" t="s">
        <v>94</v>
      </c>
      <c r="B72" s="204"/>
      <c r="C72" s="204"/>
      <c r="D72" s="204"/>
      <c r="E72" s="204"/>
      <c r="F72" s="204"/>
      <c r="G72" s="204"/>
      <c r="H72" s="89"/>
      <c r="I72" s="96"/>
      <c r="J72" s="102"/>
      <c r="K72" s="215" t="s">
        <v>95</v>
      </c>
      <c r="L72" s="216"/>
      <c r="M72" s="98" t="s">
        <v>96</v>
      </c>
    </row>
    <row r="73" spans="1:14">
      <c r="A73" s="211" t="s">
        <v>97</v>
      </c>
      <c r="B73" s="212"/>
      <c r="C73" s="212"/>
      <c r="D73" s="212"/>
      <c r="E73" s="212"/>
      <c r="F73" s="212"/>
      <c r="G73" s="212"/>
      <c r="H73" s="103"/>
      <c r="I73" s="104"/>
      <c r="J73" s="105"/>
      <c r="K73" s="213"/>
      <c r="L73" s="214"/>
      <c r="M73" s="106">
        <f>ROUND(K73*$M$68,2)</f>
        <v>0</v>
      </c>
    </row>
    <row r="74" spans="1:14">
      <c r="A74" s="107" t="s">
        <v>98</v>
      </c>
      <c r="B74" s="108"/>
      <c r="C74" s="108"/>
      <c r="D74" s="108"/>
      <c r="E74" s="108"/>
      <c r="F74" s="108"/>
      <c r="G74" s="108"/>
      <c r="H74" s="103"/>
      <c r="I74" s="104"/>
      <c r="J74" s="105"/>
      <c r="K74" s="213"/>
      <c r="L74" s="214"/>
      <c r="M74" s="106">
        <f>ROUND(K74*$M$68,2)</f>
        <v>0</v>
      </c>
    </row>
    <row r="75" spans="1:14" ht="15.75" thickBot="1">
      <c r="A75" s="77" t="s">
        <v>99</v>
      </c>
      <c r="B75" s="78"/>
      <c r="C75" s="78"/>
      <c r="D75" s="78"/>
      <c r="E75" s="78"/>
      <c r="F75" s="78"/>
      <c r="G75" s="78"/>
      <c r="H75" s="109"/>
      <c r="I75" s="110"/>
      <c r="J75" s="111"/>
      <c r="K75" s="213"/>
      <c r="L75" s="214"/>
      <c r="M75" s="106">
        <f>ROUND(K75*$M$68,2)</f>
        <v>0</v>
      </c>
    </row>
    <row r="76" spans="1:14" ht="15.75" thickBot="1">
      <c r="A76" s="201" t="s">
        <v>74</v>
      </c>
      <c r="B76" s="202"/>
      <c r="C76" s="202"/>
      <c r="D76" s="202"/>
      <c r="E76" s="202"/>
      <c r="F76" s="202"/>
      <c r="G76" s="202"/>
      <c r="H76" s="202"/>
      <c r="I76" s="202"/>
      <c r="J76" s="202"/>
      <c r="K76" s="202"/>
      <c r="L76" s="203"/>
      <c r="M76" s="82">
        <f>SUM(M73:M75)</f>
        <v>0</v>
      </c>
    </row>
    <row r="77" spans="1:14" ht="15.75" thickBot="1">
      <c r="A77" s="56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57"/>
    </row>
    <row r="78" spans="1:14" ht="15.75" thickBot="1">
      <c r="A78" s="221" t="s">
        <v>100</v>
      </c>
      <c r="B78" s="222"/>
      <c r="C78" s="222"/>
      <c r="D78" s="222"/>
      <c r="E78" s="222"/>
      <c r="F78" s="222"/>
      <c r="G78" s="222"/>
      <c r="H78" s="222"/>
      <c r="I78" s="222"/>
      <c r="J78" s="222"/>
      <c r="K78" s="222"/>
      <c r="L78" s="223"/>
      <c r="M78" s="82">
        <f>ROUND(M68+M76,0)</f>
        <v>132733</v>
      </c>
      <c r="N78">
        <v>120000</v>
      </c>
    </row>
    <row r="79" spans="1:14">
      <c r="A79" s="33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6"/>
    </row>
    <row r="80" spans="1:14">
      <c r="A80" s="56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57"/>
    </row>
    <row r="81" spans="1:13">
      <c r="A81" s="56"/>
      <c r="B81" s="35"/>
      <c r="C81" s="35"/>
      <c r="D81" s="35"/>
      <c r="E81" s="35"/>
      <c r="F81" s="35" t="s">
        <v>101</v>
      </c>
      <c r="G81" s="35"/>
      <c r="H81" s="35"/>
      <c r="I81" s="35"/>
      <c r="J81" s="35"/>
      <c r="K81" s="35"/>
      <c r="L81" s="35"/>
      <c r="M81" s="57"/>
    </row>
    <row r="82" spans="1:13">
      <c r="A82" s="112" t="s">
        <v>102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4"/>
    </row>
    <row r="83" spans="1:13">
      <c r="A83" s="233"/>
      <c r="B83" s="234"/>
      <c r="C83" s="234"/>
      <c r="D83" s="234"/>
      <c r="E83" s="234"/>
      <c r="F83" s="234"/>
      <c r="G83" s="234"/>
      <c r="H83" s="234"/>
      <c r="I83" s="234"/>
      <c r="J83" s="234"/>
      <c r="K83" s="234"/>
      <c r="L83" s="234"/>
      <c r="M83" s="235"/>
    </row>
    <row r="84" spans="1:13">
      <c r="A84" s="224"/>
      <c r="B84" s="225"/>
      <c r="C84" s="225"/>
      <c r="D84" s="225"/>
      <c r="E84" s="225"/>
      <c r="F84" s="225"/>
      <c r="G84" s="225"/>
      <c r="H84" s="225"/>
      <c r="I84" s="225"/>
      <c r="J84" s="225"/>
      <c r="K84" s="225"/>
      <c r="L84" s="225"/>
      <c r="M84" s="226"/>
    </row>
    <row r="85" spans="1:13">
      <c r="A85" s="224"/>
      <c r="B85" s="225"/>
      <c r="C85" s="225"/>
      <c r="D85" s="225"/>
      <c r="E85" s="225"/>
      <c r="F85" s="225"/>
      <c r="G85" s="225"/>
      <c r="H85" s="225"/>
      <c r="I85" s="225"/>
      <c r="J85" s="225"/>
      <c r="K85" s="225"/>
      <c r="L85" s="225"/>
      <c r="M85" s="226"/>
    </row>
    <row r="86" spans="1:13">
      <c r="A86" s="115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1"/>
    </row>
    <row r="87" spans="1:13">
      <c r="A87" s="116"/>
      <c r="B87" s="35"/>
      <c r="C87" s="50"/>
      <c r="D87" s="50"/>
      <c r="E87" s="50"/>
      <c r="F87" s="117"/>
      <c r="G87" s="35"/>
      <c r="H87" s="35"/>
      <c r="I87" s="35"/>
      <c r="J87" s="50"/>
      <c r="K87" s="50"/>
      <c r="L87" s="50"/>
      <c r="M87" s="51"/>
    </row>
    <row r="88" spans="1:13">
      <c r="A88" s="116"/>
      <c r="B88" s="35"/>
      <c r="C88" s="50"/>
      <c r="D88" s="50"/>
      <c r="E88" s="50"/>
      <c r="F88" s="117"/>
      <c r="G88" s="35"/>
      <c r="H88" s="35"/>
      <c r="I88" s="35"/>
      <c r="J88" s="50"/>
      <c r="K88" s="50"/>
      <c r="L88" s="50"/>
      <c r="M88" s="51"/>
    </row>
    <row r="89" spans="1:13">
      <c r="A89" s="56"/>
      <c r="B89" s="118" t="s">
        <v>103</v>
      </c>
      <c r="C89" s="118"/>
      <c r="D89" s="118"/>
      <c r="E89" s="118"/>
      <c r="F89" s="35"/>
      <c r="G89" s="35"/>
      <c r="H89" s="35"/>
      <c r="I89" s="35" t="s">
        <v>103</v>
      </c>
      <c r="J89" s="35"/>
      <c r="K89" s="35"/>
      <c r="L89" s="35"/>
      <c r="M89" s="57"/>
    </row>
    <row r="90" spans="1:13">
      <c r="A90" s="56"/>
      <c r="B90" s="35"/>
      <c r="C90" s="117"/>
      <c r="D90" s="117"/>
      <c r="E90" s="117"/>
      <c r="F90" s="35"/>
      <c r="G90" s="35"/>
      <c r="H90" s="35"/>
      <c r="I90" s="108"/>
      <c r="J90" s="108"/>
      <c r="K90" s="108"/>
      <c r="L90" s="108"/>
      <c r="M90" s="57"/>
    </row>
    <row r="91" spans="1:13">
      <c r="A91" s="56"/>
      <c r="B91" s="35" t="s">
        <v>104</v>
      </c>
      <c r="C91" s="35"/>
      <c r="D91" s="35"/>
      <c r="E91" s="117"/>
      <c r="F91" s="35"/>
      <c r="G91" s="35"/>
      <c r="H91" s="35"/>
      <c r="I91" s="119" t="s">
        <v>105</v>
      </c>
      <c r="J91" s="119"/>
      <c r="K91" s="119"/>
      <c r="L91" s="119"/>
      <c r="M91" s="57"/>
    </row>
    <row r="92" spans="1:13">
      <c r="A92" s="116"/>
      <c r="B92" s="35"/>
      <c r="C92" s="50"/>
      <c r="D92" s="50"/>
      <c r="E92" s="50"/>
      <c r="F92" s="117"/>
      <c r="G92" s="35"/>
      <c r="H92" s="35"/>
      <c r="I92" s="35"/>
      <c r="J92" s="50"/>
      <c r="K92" s="50"/>
      <c r="L92" s="50"/>
      <c r="M92" s="51"/>
    </row>
    <row r="93" spans="1:13">
      <c r="A93" s="120"/>
      <c r="B93" s="121"/>
      <c r="C93" s="121"/>
      <c r="D93" s="35"/>
      <c r="E93" s="35"/>
      <c r="F93" s="35"/>
      <c r="G93" s="35"/>
      <c r="H93" s="35"/>
      <c r="I93" s="227"/>
      <c r="J93" s="227"/>
      <c r="K93" s="227"/>
      <c r="L93" s="227"/>
      <c r="M93" s="228"/>
    </row>
    <row r="94" spans="1:13" ht="15.75" thickBot="1">
      <c r="A94" s="231"/>
      <c r="B94" s="232"/>
      <c r="C94" s="232"/>
      <c r="D94" s="122"/>
      <c r="E94" s="122"/>
      <c r="F94" s="122"/>
      <c r="G94" s="122"/>
      <c r="H94" s="122"/>
      <c r="I94" s="229"/>
      <c r="J94" s="229"/>
      <c r="K94" s="229"/>
      <c r="L94" s="229"/>
      <c r="M94" s="230"/>
    </row>
  </sheetData>
  <mergeCells count="79">
    <mergeCell ref="I93:M94"/>
    <mergeCell ref="A94:C94"/>
    <mergeCell ref="K74:L74"/>
    <mergeCell ref="K75:L75"/>
    <mergeCell ref="A76:L76"/>
    <mergeCell ref="A78:L78"/>
    <mergeCell ref="A83:M83"/>
    <mergeCell ref="A84:M84"/>
    <mergeCell ref="K65:L65"/>
    <mergeCell ref="A66:L66"/>
    <mergeCell ref="A68:L68"/>
    <mergeCell ref="A30:E30"/>
    <mergeCell ref="A85:M85"/>
    <mergeCell ref="A73:G73"/>
    <mergeCell ref="K73:L73"/>
    <mergeCell ref="A60:G60"/>
    <mergeCell ref="K60:L60"/>
    <mergeCell ref="K61:L61"/>
    <mergeCell ref="K62:L62"/>
    <mergeCell ref="A72:G72"/>
    <mergeCell ref="K72:L72"/>
    <mergeCell ref="A56:L56"/>
    <mergeCell ref="K43:L43"/>
    <mergeCell ref="K44:L44"/>
    <mergeCell ref="K55:L55"/>
    <mergeCell ref="K63:L63"/>
    <mergeCell ref="K45:L45"/>
    <mergeCell ref="A46:L46"/>
    <mergeCell ref="A50:G50"/>
    <mergeCell ref="K50:L50"/>
    <mergeCell ref="K51:L51"/>
    <mergeCell ref="K64:L64"/>
    <mergeCell ref="K42:L42"/>
    <mergeCell ref="F34:G34"/>
    <mergeCell ref="H34:I34"/>
    <mergeCell ref="K34:L34"/>
    <mergeCell ref="F35:G35"/>
    <mergeCell ref="H35:I35"/>
    <mergeCell ref="K35:L35"/>
    <mergeCell ref="A36:L36"/>
    <mergeCell ref="A40:H40"/>
    <mergeCell ref="K40:L40"/>
    <mergeCell ref="A41:H41"/>
    <mergeCell ref="K41:L41"/>
    <mergeCell ref="K52:L52"/>
    <mergeCell ref="K53:L53"/>
    <mergeCell ref="K54:L54"/>
    <mergeCell ref="F32:G32"/>
    <mergeCell ref="H32:I32"/>
    <mergeCell ref="K32:L32"/>
    <mergeCell ref="F33:G33"/>
    <mergeCell ref="H33:I33"/>
    <mergeCell ref="K33:L33"/>
    <mergeCell ref="F30:G30"/>
    <mergeCell ref="H30:I30"/>
    <mergeCell ref="K30:L30"/>
    <mergeCell ref="F31:G31"/>
    <mergeCell ref="H31:I31"/>
    <mergeCell ref="K31:L31"/>
    <mergeCell ref="B25:I25"/>
    <mergeCell ref="K25:L25"/>
    <mergeCell ref="A29:E29"/>
    <mergeCell ref="F29:G29"/>
    <mergeCell ref="H29:I29"/>
    <mergeCell ref="K29:L29"/>
    <mergeCell ref="F10:G10"/>
    <mergeCell ref="K10:L10"/>
    <mergeCell ref="C11:M12"/>
    <mergeCell ref="A22:M22"/>
    <mergeCell ref="B24:I24"/>
    <mergeCell ref="K24:L24"/>
    <mergeCell ref="A1:A7"/>
    <mergeCell ref="B1:M1"/>
    <mergeCell ref="B2:M2"/>
    <mergeCell ref="B3:M3"/>
    <mergeCell ref="B4:M4"/>
    <mergeCell ref="B5:M5"/>
    <mergeCell ref="B6:M6"/>
    <mergeCell ref="B7:M7"/>
  </mergeCells>
  <hyperlinks>
    <hyperlink ref="B5:M5" location="PRESUPUESTO!B17" display="SOLUCION ACUEDUCTO Y ALCANTARILLADO SECTOR VILLA DELFINA" xr:uid="{FBC8FA01-2697-4991-BC71-CCF8408C3895}"/>
  </hyperlink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D0D9A-9B82-4B7D-B2CC-D3BCCA79218D}">
  <sheetPr>
    <tabColor rgb="FF00B050"/>
  </sheetPr>
  <dimension ref="A1:Q94"/>
  <sheetViews>
    <sheetView topLeftCell="A28" zoomScale="90" zoomScaleNormal="90" workbookViewId="0">
      <selection activeCell="Q56" sqref="Q56"/>
    </sheetView>
  </sheetViews>
  <sheetFormatPr baseColWidth="10" defaultRowHeight="15"/>
  <cols>
    <col min="8" max="8" width="13.5703125" customWidth="1"/>
    <col min="10" max="10" width="14.140625" customWidth="1"/>
    <col min="13" max="13" width="15.42578125" bestFit="1" customWidth="1"/>
    <col min="17" max="17" width="15.42578125" bestFit="1" customWidth="1"/>
  </cols>
  <sheetData>
    <row r="1" spans="1:13">
      <c r="A1" s="163"/>
      <c r="B1" s="166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8"/>
    </row>
    <row r="2" spans="1:13" ht="15.75">
      <c r="A2" s="164"/>
      <c r="B2" s="169" t="s">
        <v>49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>
      <c r="A3" s="164"/>
      <c r="B3" s="172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4"/>
    </row>
    <row r="4" spans="1:13">
      <c r="A4" s="164"/>
      <c r="B4" s="175" t="s">
        <v>50</v>
      </c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7"/>
    </row>
    <row r="5" spans="1:13">
      <c r="A5" s="164"/>
      <c r="B5" s="263" t="s">
        <v>51</v>
      </c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5"/>
    </row>
    <row r="6" spans="1:13">
      <c r="A6" s="164"/>
      <c r="B6" s="181" t="s">
        <v>52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3"/>
    </row>
    <row r="7" spans="1:13" ht="15.75" thickBot="1">
      <c r="A7" s="165"/>
      <c r="B7" s="18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6"/>
    </row>
    <row r="8" spans="1:13" ht="15.75" thickBot="1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  <c r="L8" s="32"/>
      <c r="M8" s="32"/>
    </row>
    <row r="9" spans="1:13">
      <c r="A9" s="33"/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6"/>
    </row>
    <row r="10" spans="1:13">
      <c r="A10" s="37" t="s">
        <v>53</v>
      </c>
      <c r="B10" s="38"/>
      <c r="C10" s="39"/>
      <c r="D10" s="40"/>
      <c r="E10" s="39"/>
      <c r="F10" s="252"/>
      <c r="G10" s="252"/>
      <c r="H10" s="39"/>
      <c r="I10" s="39"/>
      <c r="J10" s="41" t="s">
        <v>54</v>
      </c>
      <c r="K10" s="253"/>
      <c r="L10" s="253"/>
      <c r="M10" s="42"/>
    </row>
    <row r="11" spans="1:13">
      <c r="A11" s="43" t="s">
        <v>55</v>
      </c>
      <c r="B11" s="44"/>
      <c r="C11" s="254"/>
      <c r="D11" s="254"/>
      <c r="E11" s="254"/>
      <c r="F11" s="254"/>
      <c r="G11" s="254"/>
      <c r="H11" s="254"/>
      <c r="I11" s="254"/>
      <c r="J11" s="254"/>
      <c r="K11" s="254"/>
      <c r="L11" s="254"/>
      <c r="M11" s="255"/>
    </row>
    <row r="12" spans="1:13">
      <c r="A12" s="43"/>
      <c r="B12" s="44"/>
      <c r="C12" s="256"/>
      <c r="D12" s="256"/>
      <c r="E12" s="256"/>
      <c r="F12" s="256"/>
      <c r="G12" s="256"/>
      <c r="H12" s="256"/>
      <c r="I12" s="256"/>
      <c r="J12" s="256"/>
      <c r="K12" s="256"/>
      <c r="L12" s="256"/>
      <c r="M12" s="257"/>
    </row>
    <row r="13" spans="1:13">
      <c r="A13" s="43"/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6"/>
    </row>
    <row r="14" spans="1:13">
      <c r="A14" s="43" t="s">
        <v>56</v>
      </c>
      <c r="B14" s="44"/>
      <c r="C14" s="47"/>
      <c r="D14" s="48"/>
      <c r="E14" s="48"/>
      <c r="F14" s="48"/>
      <c r="G14" s="48"/>
      <c r="H14" s="48"/>
      <c r="I14" s="48"/>
      <c r="J14" s="48"/>
      <c r="K14" s="48"/>
      <c r="L14" s="48"/>
      <c r="M14" s="49"/>
    </row>
    <row r="15" spans="1:13">
      <c r="A15" s="43"/>
      <c r="B15" s="44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1:13">
      <c r="A16" s="43" t="s">
        <v>57</v>
      </c>
      <c r="B16" s="44"/>
      <c r="C16" s="47"/>
      <c r="D16" s="48"/>
      <c r="E16" s="48"/>
      <c r="F16" s="48"/>
      <c r="G16" s="48"/>
      <c r="H16" s="48"/>
      <c r="I16" s="48"/>
      <c r="J16" s="48"/>
      <c r="K16" s="48"/>
      <c r="L16" s="48"/>
      <c r="M16" s="49"/>
    </row>
    <row r="17" spans="1:13">
      <c r="A17" s="43"/>
      <c r="B17" s="44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1"/>
    </row>
    <row r="18" spans="1:13">
      <c r="A18" s="43" t="s">
        <v>58</v>
      </c>
      <c r="B18" s="43"/>
      <c r="C18" s="47"/>
      <c r="D18" s="48"/>
      <c r="E18" s="48"/>
      <c r="F18" s="48"/>
      <c r="G18" s="48"/>
      <c r="H18" s="48"/>
      <c r="I18" s="48"/>
      <c r="J18" s="48"/>
      <c r="K18" s="48"/>
      <c r="L18" s="48"/>
      <c r="M18" s="49"/>
    </row>
    <row r="19" spans="1:13">
      <c r="A19" s="37"/>
      <c r="B19" s="52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1"/>
    </row>
    <row r="20" spans="1:13">
      <c r="A20" s="43" t="s">
        <v>59</v>
      </c>
      <c r="B20" s="44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9"/>
    </row>
    <row r="21" spans="1:13" ht="15.75" thickBot="1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5"/>
    </row>
    <row r="22" spans="1:13" ht="15.75" thickBot="1">
      <c r="A22" s="155" t="s">
        <v>60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7"/>
    </row>
    <row r="23" spans="1:13" ht="15.75" thickBot="1">
      <c r="A23" s="56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57"/>
    </row>
    <row r="24" spans="1:13">
      <c r="A24" s="58" t="s">
        <v>0</v>
      </c>
      <c r="B24" s="158" t="s">
        <v>61</v>
      </c>
      <c r="C24" s="159"/>
      <c r="D24" s="159"/>
      <c r="E24" s="159"/>
      <c r="F24" s="159"/>
      <c r="G24" s="159"/>
      <c r="H24" s="159"/>
      <c r="I24" s="160"/>
      <c r="J24" s="59" t="s">
        <v>62</v>
      </c>
      <c r="K24" s="161" t="s">
        <v>63</v>
      </c>
      <c r="L24" s="162"/>
      <c r="M24" s="58" t="s">
        <v>64</v>
      </c>
    </row>
    <row r="25" spans="1:13" ht="15.75" thickBot="1">
      <c r="A25" s="60">
        <v>5</v>
      </c>
      <c r="B25" s="187" t="s">
        <v>128</v>
      </c>
      <c r="C25" s="188"/>
      <c r="D25" s="188"/>
      <c r="E25" s="188"/>
      <c r="F25" s="188"/>
      <c r="G25" s="188"/>
      <c r="H25" s="188"/>
      <c r="I25" s="189"/>
      <c r="J25" s="61" t="str">
        <f>+IFERROR(VLOOKUP(A25,[1]PRESUPUESTO!C:R,2,0),"")</f>
        <v/>
      </c>
      <c r="K25" s="190" t="s">
        <v>63</v>
      </c>
      <c r="L25" s="191"/>
      <c r="M25" s="62">
        <v>1</v>
      </c>
    </row>
    <row r="26" spans="1:13" ht="15.75" thickBot="1">
      <c r="A26" s="56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57"/>
    </row>
    <row r="27" spans="1:13" ht="15.75" thickBot="1">
      <c r="A27" s="63" t="s">
        <v>65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5"/>
    </row>
    <row r="28" spans="1:13">
      <c r="A28" s="66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57"/>
    </row>
    <row r="29" spans="1:13">
      <c r="A29" s="192" t="s">
        <v>61</v>
      </c>
      <c r="B29" s="193"/>
      <c r="C29" s="193"/>
      <c r="D29" s="193"/>
      <c r="E29" s="194"/>
      <c r="F29" s="195" t="s">
        <v>66</v>
      </c>
      <c r="G29" s="193"/>
      <c r="H29" s="195" t="s">
        <v>67</v>
      </c>
      <c r="I29" s="196"/>
      <c r="J29" s="67" t="s">
        <v>68</v>
      </c>
      <c r="K29" s="195" t="s">
        <v>69</v>
      </c>
      <c r="L29" s="196"/>
      <c r="M29" s="68" t="s">
        <v>70</v>
      </c>
    </row>
    <row r="30" spans="1:13">
      <c r="A30" s="266" t="s">
        <v>127</v>
      </c>
      <c r="B30" s="267"/>
      <c r="C30" s="267"/>
      <c r="D30" s="267"/>
      <c r="E30" s="268"/>
      <c r="F30" s="197" t="str">
        <f>+IFERROR(VLOOKUP(#REF!,'[1]I. EQUIPO'!$A:$D,2,FALSE),"")</f>
        <v/>
      </c>
      <c r="G30" s="198"/>
      <c r="H30" s="197" t="str">
        <f>+IFERROR(VLOOKUP(#REF!,'[1]I. EQUIPO'!$A:$D,3,FALSE),"")</f>
        <v/>
      </c>
      <c r="I30" s="198"/>
      <c r="J30" s="139">
        <v>70200</v>
      </c>
      <c r="K30" s="199">
        <v>0.25</v>
      </c>
      <c r="L30" s="200"/>
      <c r="M30" s="73">
        <f>IFERROR(ROUND(J30/K30,2),"")</f>
        <v>280800</v>
      </c>
    </row>
    <row r="31" spans="1:13" ht="27" customHeight="1">
      <c r="A31" s="266" t="s">
        <v>115</v>
      </c>
      <c r="B31" s="267"/>
      <c r="C31" s="267"/>
      <c r="D31" s="267"/>
      <c r="E31" s="268"/>
      <c r="F31" s="197" t="str">
        <f>+IFERROR(VLOOKUP(#REF!,'[1]I. EQUIPO'!$A:$D,2,FALSE),"")</f>
        <v/>
      </c>
      <c r="G31" s="198"/>
      <c r="H31" s="197" t="str">
        <f>+IFERROR(VLOOKUP(#REF!,'[1]I. EQUIPO'!$A:$D,3,FALSE),"")</f>
        <v/>
      </c>
      <c r="I31" s="198"/>
      <c r="J31" s="139">
        <v>129600</v>
      </c>
      <c r="K31" s="199">
        <v>0.25</v>
      </c>
      <c r="L31" s="200"/>
      <c r="M31" s="73">
        <f>IFERROR(ROUND(J31/K31,2),"")</f>
        <v>518400</v>
      </c>
    </row>
    <row r="32" spans="1:13">
      <c r="A32" s="75"/>
      <c r="B32" s="76"/>
      <c r="C32" s="76"/>
      <c r="D32" s="76"/>
      <c r="E32" s="74"/>
      <c r="F32" s="197" t="str">
        <f>+IFERROR(VLOOKUP($A32,'[1]I. EQUIPO'!$A:$D,2,FALSE),"")</f>
        <v/>
      </c>
      <c r="G32" s="198"/>
      <c r="H32" s="197" t="str">
        <f>+IFERROR(VLOOKUP($A32,'[1]I. EQUIPO'!$A:$D,3,FALSE),"")</f>
        <v/>
      </c>
      <c r="I32" s="198"/>
      <c r="J32" s="72" t="str">
        <f>+IFERROR(VLOOKUP($A32,'[1]I. EQUIPO'!$A:$D,4,FALSE),"")</f>
        <v/>
      </c>
      <c r="K32" s="199"/>
      <c r="L32" s="200"/>
      <c r="M32" s="73" t="str">
        <f>IFERROR(ROUND(J32/K32,2),"")</f>
        <v/>
      </c>
    </row>
    <row r="33" spans="1:13">
      <c r="A33" s="75"/>
      <c r="B33" s="76"/>
      <c r="C33" s="76"/>
      <c r="D33" s="76"/>
      <c r="E33" s="74"/>
      <c r="F33" s="197" t="str">
        <f>+IFERROR(VLOOKUP($A33,'[1]I. EQUIPO'!$A:$D,2,FALSE),"")</f>
        <v/>
      </c>
      <c r="G33" s="198"/>
      <c r="H33" s="197" t="str">
        <f>+IFERROR(VLOOKUP($A33,'[1]I. EQUIPO'!$A:$D,3,FALSE),"")</f>
        <v/>
      </c>
      <c r="I33" s="198"/>
      <c r="J33" s="72" t="str">
        <f>+IFERROR(VLOOKUP($A33,'[1]I. EQUIPO'!$A:$D,4,FALSE),"")</f>
        <v/>
      </c>
      <c r="K33" s="199"/>
      <c r="L33" s="200"/>
      <c r="M33" s="73" t="str">
        <f>IFERROR(ROUND(J33/K33,2),"")</f>
        <v/>
      </c>
    </row>
    <row r="34" spans="1:13">
      <c r="A34" s="75"/>
      <c r="B34" s="76">
        <f>B32+1</f>
        <v>1</v>
      </c>
      <c r="C34" s="76"/>
      <c r="D34" s="76"/>
      <c r="E34" s="74"/>
      <c r="F34" s="197" t="str">
        <f>+IFERROR(VLOOKUP($A34,'[1]I. EQUIPO'!$A:$D,2,FALSE),"")</f>
        <v/>
      </c>
      <c r="G34" s="198"/>
      <c r="H34" s="197" t="str">
        <f>+IFERROR(VLOOKUP($A34,'[1]I. EQUIPO'!$A:$D,3,FALSE),"")</f>
        <v/>
      </c>
      <c r="I34" s="198"/>
      <c r="J34" s="72" t="str">
        <f>+IFERROR(VLOOKUP($A34,'[1]I. EQUIPO'!$A:$D,4,FALSE),"")</f>
        <v/>
      </c>
      <c r="K34" s="199"/>
      <c r="L34" s="200"/>
      <c r="M34" s="73" t="str">
        <f>IFERROR(ROUND(J34/K34,2),"")</f>
        <v/>
      </c>
    </row>
    <row r="35" spans="1:13" ht="15.75" thickBot="1">
      <c r="A35" s="77" t="s">
        <v>73</v>
      </c>
      <c r="B35" s="78"/>
      <c r="C35" s="78"/>
      <c r="D35" s="78"/>
      <c r="E35" s="79"/>
      <c r="F35" s="205"/>
      <c r="G35" s="206"/>
      <c r="H35" s="205"/>
      <c r="I35" s="206"/>
      <c r="J35" s="80"/>
      <c r="K35" s="207">
        <v>0.05</v>
      </c>
      <c r="L35" s="208"/>
      <c r="M35" s="81">
        <f>ROUND(M66*K35,2)</f>
        <v>66303.240000000005</v>
      </c>
    </row>
    <row r="36" spans="1:13" ht="15.75" thickBot="1">
      <c r="A36" s="201" t="s">
        <v>74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3"/>
      <c r="M36" s="82">
        <f>ROUND(SUM(M30:M35),2)</f>
        <v>865503.24</v>
      </c>
    </row>
    <row r="37" spans="1:13" ht="15.75" thickBot="1">
      <c r="A37" s="66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57"/>
    </row>
    <row r="38" spans="1:13" ht="15.75" thickBot="1">
      <c r="A38" s="63" t="s">
        <v>75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5"/>
    </row>
    <row r="39" spans="1:13">
      <c r="A39" s="56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57"/>
    </row>
    <row r="40" spans="1:13">
      <c r="A40" s="192" t="s">
        <v>61</v>
      </c>
      <c r="B40" s="204"/>
      <c r="C40" s="204"/>
      <c r="D40" s="204"/>
      <c r="E40" s="204"/>
      <c r="F40" s="204"/>
      <c r="G40" s="204"/>
      <c r="H40" s="196"/>
      <c r="I40" s="83" t="s">
        <v>63</v>
      </c>
      <c r="J40" s="67" t="s">
        <v>64</v>
      </c>
      <c r="K40" s="195" t="s">
        <v>76</v>
      </c>
      <c r="L40" s="196"/>
      <c r="M40" s="68" t="s">
        <v>70</v>
      </c>
    </row>
    <row r="41" spans="1:13">
      <c r="A41" s="258"/>
      <c r="B41" s="259"/>
      <c r="C41" s="259"/>
      <c r="D41" s="259"/>
      <c r="E41" s="259"/>
      <c r="F41" s="259"/>
      <c r="G41" s="259"/>
      <c r="H41" s="260"/>
      <c r="I41" s="84" t="str">
        <f>+IFERROR(VLOOKUP($A41,'[1]II. MATERIALES'!$A:$C,2,FALSE),"")</f>
        <v/>
      </c>
      <c r="J41" s="85"/>
      <c r="K41" s="209" t="str">
        <f>+IFERROR(VLOOKUP($A41,'[1]II. MATERIALES'!$A:$C,3,FALSE),"")</f>
        <v/>
      </c>
      <c r="L41" s="210" t="e">
        <f>+VLOOKUP($A41,'[1]II. MATERIALES'!$A:$C,2,FALSE)</f>
        <v>#N/A</v>
      </c>
      <c r="M41" s="73" t="str">
        <f>IFERROR(ROUND(J41*K41,2),"")</f>
        <v/>
      </c>
    </row>
    <row r="42" spans="1:13">
      <c r="A42" s="75"/>
      <c r="B42" s="76"/>
      <c r="C42" s="76"/>
      <c r="D42" s="76"/>
      <c r="E42" s="76"/>
      <c r="F42" s="76"/>
      <c r="G42" s="76"/>
      <c r="H42" s="86"/>
      <c r="I42" s="84" t="str">
        <f>+IFERROR(VLOOKUP($A42,'[1]II. MATERIALES'!$A:$C,2,FALSE),"")</f>
        <v/>
      </c>
      <c r="J42" s="87"/>
      <c r="K42" s="209" t="str">
        <f>+IFERROR(VLOOKUP($A42,'[1]II. MATERIALES'!$A:$C,3,FALSE),"")</f>
        <v/>
      </c>
      <c r="L42" s="210" t="e">
        <f>+VLOOKUP($A42,'[1]II. MATERIALES'!$A:$C,2,FALSE)</f>
        <v>#N/A</v>
      </c>
      <c r="M42" s="73" t="str">
        <f>IFERROR(ROUND(J42*K42,2),"")</f>
        <v/>
      </c>
    </row>
    <row r="43" spans="1:13">
      <c r="A43" s="75"/>
      <c r="B43" s="76"/>
      <c r="C43" s="76"/>
      <c r="D43" s="76"/>
      <c r="E43" s="76"/>
      <c r="F43" s="76"/>
      <c r="G43" s="76"/>
      <c r="H43" s="86"/>
      <c r="I43" s="84" t="str">
        <f>+IFERROR(VLOOKUP($A43,'[1]II. MATERIALES'!$A:$C,2,FALSE),"")</f>
        <v/>
      </c>
      <c r="J43" s="87"/>
      <c r="K43" s="209" t="str">
        <f>+IFERROR(VLOOKUP($A43,'[1]II. MATERIALES'!$A:$C,3,FALSE),"")</f>
        <v/>
      </c>
      <c r="L43" s="210" t="e">
        <f>+VLOOKUP($A43,'[1]II. MATERIALES'!$A:$C,2,FALSE)</f>
        <v>#N/A</v>
      </c>
      <c r="M43" s="73" t="str">
        <f>IFERROR(ROUND(J43*K43,2),"")</f>
        <v/>
      </c>
    </row>
    <row r="44" spans="1:13">
      <c r="A44" s="75"/>
      <c r="B44" s="76"/>
      <c r="C44" s="76"/>
      <c r="D44" s="76"/>
      <c r="E44" s="76"/>
      <c r="F44" s="76"/>
      <c r="G44" s="76"/>
      <c r="H44" s="86"/>
      <c r="I44" s="84" t="str">
        <f>+IFERROR(VLOOKUP($A44,'[1]II. MATERIALES'!$A:$C,2,FALSE),"")</f>
        <v/>
      </c>
      <c r="J44" s="87"/>
      <c r="K44" s="209" t="str">
        <f>+IFERROR(VLOOKUP($A44,'[1]II. MATERIALES'!$A:$C,3,FALSE),"")</f>
        <v/>
      </c>
      <c r="L44" s="210" t="e">
        <f>+VLOOKUP($A44,'[1]II. MATERIALES'!$A:$C,2,FALSE)</f>
        <v>#N/A</v>
      </c>
      <c r="M44" s="73" t="str">
        <f>IFERROR(ROUND(J44*K44,2),"")</f>
        <v/>
      </c>
    </row>
    <row r="45" spans="1:13" ht="15.75" thickBot="1">
      <c r="A45" s="77"/>
      <c r="B45" s="78"/>
      <c r="C45" s="78"/>
      <c r="D45" s="78"/>
      <c r="E45" s="78"/>
      <c r="F45" s="78"/>
      <c r="G45" s="78"/>
      <c r="H45" s="79"/>
      <c r="I45" s="84" t="str">
        <f>+IFERROR(VLOOKUP($A45,'[1]II. MATERIALES'!$A:$C,2,FALSE),"")</f>
        <v/>
      </c>
      <c r="J45" s="88"/>
      <c r="K45" s="209" t="str">
        <f>+IFERROR(VLOOKUP($A45,'[1]II. MATERIALES'!$A:$C,3,FALSE),"")</f>
        <v/>
      </c>
      <c r="L45" s="210" t="e">
        <f>+VLOOKUP($A45,'[1]II. MATERIALES'!$A:$C,2,FALSE)</f>
        <v>#N/A</v>
      </c>
      <c r="M45" s="73" t="str">
        <f>IFERROR(ROUND(J45*K45,2),"")</f>
        <v/>
      </c>
    </row>
    <row r="46" spans="1:13" ht="15.75" thickBot="1">
      <c r="A46" s="201" t="s">
        <v>74</v>
      </c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3"/>
      <c r="M46" s="82">
        <f>ROUND(SUM(M41:M45),2)</f>
        <v>0</v>
      </c>
    </row>
    <row r="47" spans="1:13" ht="15.75" thickBot="1">
      <c r="A47" s="56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57"/>
    </row>
    <row r="48" spans="1:13" ht="15.75" thickBot="1">
      <c r="A48" s="63" t="s">
        <v>78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5"/>
    </row>
    <row r="49" spans="1:17">
      <c r="A49" s="56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57"/>
    </row>
    <row r="50" spans="1:17">
      <c r="A50" s="192" t="s">
        <v>79</v>
      </c>
      <c r="B50" s="204"/>
      <c r="C50" s="204"/>
      <c r="D50" s="204"/>
      <c r="E50" s="204"/>
      <c r="F50" s="204"/>
      <c r="G50" s="204"/>
      <c r="H50" s="67" t="s">
        <v>80</v>
      </c>
      <c r="I50" s="89" t="s">
        <v>81</v>
      </c>
      <c r="J50" s="67" t="s">
        <v>82</v>
      </c>
      <c r="K50" s="195" t="s">
        <v>83</v>
      </c>
      <c r="L50" s="196"/>
      <c r="M50" s="68" t="s">
        <v>70</v>
      </c>
    </row>
    <row r="51" spans="1:17">
      <c r="A51" s="123" t="s">
        <v>109</v>
      </c>
      <c r="B51" s="76"/>
      <c r="C51" s="76"/>
      <c r="D51" s="76"/>
      <c r="E51" s="76"/>
      <c r="F51" s="76"/>
      <c r="G51" s="86"/>
      <c r="H51" s="90">
        <v>7.0000000000000007E-2</v>
      </c>
      <c r="I51" s="91">
        <v>40</v>
      </c>
      <c r="J51" s="90">
        <f>I51*H51</f>
        <v>2.8000000000000003</v>
      </c>
      <c r="K51" s="261">
        <v>3500</v>
      </c>
      <c r="L51" s="262"/>
      <c r="M51" s="73">
        <f>IFERROR(ROUND(J51*K51,2),"")</f>
        <v>9800</v>
      </c>
    </row>
    <row r="52" spans="1:17">
      <c r="A52" s="92"/>
      <c r="B52" s="93"/>
      <c r="C52" s="93"/>
      <c r="D52" s="93"/>
      <c r="E52" s="93"/>
      <c r="F52" s="93"/>
      <c r="G52" s="93"/>
      <c r="H52" s="90"/>
      <c r="I52" s="91"/>
      <c r="J52" s="90"/>
      <c r="K52" s="209" t="str">
        <f>+IFERROR(VLOOKUP($A52,'[1]III. TRANSPORTES'!$A:$B,6,FALSE),"")</f>
        <v/>
      </c>
      <c r="L52" s="210"/>
      <c r="M52" s="73" t="str">
        <f>IFERROR(ROUND(J52*K52,2),"")</f>
        <v/>
      </c>
    </row>
    <row r="53" spans="1:17">
      <c r="A53" s="92"/>
      <c r="B53" s="93"/>
      <c r="C53" s="93"/>
      <c r="D53" s="93"/>
      <c r="E53" s="93"/>
      <c r="F53" s="93"/>
      <c r="G53" s="93"/>
      <c r="H53" s="90"/>
      <c r="I53" s="91"/>
      <c r="J53" s="90"/>
      <c r="K53" s="209" t="str">
        <f>+IFERROR(VLOOKUP($A53,'[1]III. TRANSPORTES'!$A:$B,6,FALSE),"")</f>
        <v/>
      </c>
      <c r="L53" s="210"/>
      <c r="M53" s="73" t="str">
        <f>IFERROR(ROUND(J53*K53,2),"")</f>
        <v/>
      </c>
    </row>
    <row r="54" spans="1:17">
      <c r="A54" s="92"/>
      <c r="B54" s="93"/>
      <c r="C54" s="93"/>
      <c r="D54" s="93"/>
      <c r="E54" s="93"/>
      <c r="F54" s="93"/>
      <c r="G54" s="93"/>
      <c r="H54" s="90"/>
      <c r="I54" s="91"/>
      <c r="J54" s="90"/>
      <c r="K54" s="209" t="str">
        <f>+IFERROR(VLOOKUP($A54,'[1]III. TRANSPORTES'!$A:$B,6,FALSE),"")</f>
        <v/>
      </c>
      <c r="L54" s="210"/>
      <c r="M54" s="73" t="str">
        <f>IFERROR(ROUND(J54*K54,2),"")</f>
        <v/>
      </c>
    </row>
    <row r="55" spans="1:17" ht="15.75" thickBot="1">
      <c r="A55" s="77"/>
      <c r="B55" s="78"/>
      <c r="C55" s="78"/>
      <c r="D55" s="78"/>
      <c r="E55" s="78"/>
      <c r="F55" s="78"/>
      <c r="G55" s="79"/>
      <c r="H55" s="94"/>
      <c r="I55" s="95"/>
      <c r="J55" s="94"/>
      <c r="K55" s="209" t="str">
        <f>+IFERROR(VLOOKUP($A55,'[1]III. TRANSPORTES'!$A:$B,6,FALSE),"")</f>
        <v/>
      </c>
      <c r="L55" s="210"/>
      <c r="M55" s="73" t="str">
        <f>IFERROR(ROUND(J55*K55,2),"")</f>
        <v/>
      </c>
    </row>
    <row r="56" spans="1:17" ht="15.75" thickBot="1">
      <c r="A56" s="201" t="s">
        <v>74</v>
      </c>
      <c r="B56" s="202"/>
      <c r="C56" s="202"/>
      <c r="D56" s="202"/>
      <c r="E56" s="202"/>
      <c r="F56" s="202"/>
      <c r="G56" s="202"/>
      <c r="H56" s="202"/>
      <c r="I56" s="202"/>
      <c r="J56" s="202"/>
      <c r="K56" s="202"/>
      <c r="L56" s="203"/>
      <c r="M56" s="82">
        <f>ROUND(SUM(M51:M55),2)</f>
        <v>9800</v>
      </c>
      <c r="Q56" s="137"/>
    </row>
    <row r="57" spans="1:17" ht="15.75" thickBot="1">
      <c r="A57" s="56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57"/>
    </row>
    <row r="58" spans="1:17" ht="15.75" thickBot="1">
      <c r="A58" s="63" t="s">
        <v>84</v>
      </c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5"/>
    </row>
    <row r="59" spans="1:17">
      <c r="A59" s="56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57"/>
    </row>
    <row r="60" spans="1:17" ht="22.5">
      <c r="A60" s="192" t="s">
        <v>85</v>
      </c>
      <c r="B60" s="204"/>
      <c r="C60" s="204"/>
      <c r="D60" s="204"/>
      <c r="E60" s="204"/>
      <c r="F60" s="204"/>
      <c r="G60" s="204"/>
      <c r="H60" s="67" t="s">
        <v>86</v>
      </c>
      <c r="I60" s="96" t="s">
        <v>87</v>
      </c>
      <c r="J60" s="97" t="s">
        <v>88</v>
      </c>
      <c r="K60" s="215" t="s">
        <v>69</v>
      </c>
      <c r="L60" s="216"/>
      <c r="M60" s="98" t="s">
        <v>70</v>
      </c>
    </row>
    <row r="61" spans="1:17">
      <c r="A61" s="124" t="s">
        <v>125</v>
      </c>
      <c r="B61" s="76"/>
      <c r="C61" s="76"/>
      <c r="D61" s="76"/>
      <c r="E61" s="76"/>
      <c r="F61" s="76"/>
      <c r="G61" s="86"/>
      <c r="H61" s="138">
        <v>165000</v>
      </c>
      <c r="I61" s="100">
        <v>0.62</v>
      </c>
      <c r="J61" s="101">
        <f>+IFERROR(ROUND(H61*(1+I61),0),"")</f>
        <v>267300</v>
      </c>
      <c r="K61" s="217">
        <v>0.42147263591324741</v>
      </c>
      <c r="L61" s="218"/>
      <c r="M61" s="73">
        <f>IFERROR(ROUND(1/K61*J61,2),"")</f>
        <v>634204.87</v>
      </c>
    </row>
    <row r="62" spans="1:17">
      <c r="A62" s="124" t="s">
        <v>91</v>
      </c>
      <c r="B62" s="76"/>
      <c r="C62" s="76"/>
      <c r="D62" s="76"/>
      <c r="E62" s="76"/>
      <c r="F62" s="76"/>
      <c r="G62" s="86"/>
      <c r="H62" s="138">
        <v>180000</v>
      </c>
      <c r="I62" s="100">
        <v>0.62</v>
      </c>
      <c r="J62" s="101">
        <f>+IFERROR(ROUND(H62*(1+I62),0),"")</f>
        <v>291600</v>
      </c>
      <c r="K62" s="217">
        <f>+K61</f>
        <v>0.42147263591324741</v>
      </c>
      <c r="L62" s="218"/>
      <c r="M62" s="73">
        <f>IFERROR(ROUND(1/K62*J62,2),"")</f>
        <v>691859.86</v>
      </c>
    </row>
    <row r="63" spans="1:17">
      <c r="A63" s="75"/>
      <c r="B63" s="76"/>
      <c r="C63" s="76"/>
      <c r="D63" s="76"/>
      <c r="E63" s="76"/>
      <c r="F63" s="76"/>
      <c r="G63" s="86"/>
      <c r="H63" s="99" t="str">
        <f>+IFERROR(VLOOKUP($A63,'[1]IV. MANO DE OBRA'!$A:$D,2,FALSE),"")</f>
        <v/>
      </c>
      <c r="I63" s="100" t="str">
        <f>+IFERROR(VLOOKUP($A63,'[1]IV. MANO DE OBRA'!$A:$D,3,FALSE),"")</f>
        <v/>
      </c>
      <c r="J63" s="101" t="str">
        <f>+IFERROR(ROUND(H63*(1+I63),0),"")</f>
        <v/>
      </c>
      <c r="K63" s="217"/>
      <c r="L63" s="218"/>
      <c r="M63" s="73" t="str">
        <f>IFERROR(ROUND(1/K63*J63,2),"")</f>
        <v/>
      </c>
    </row>
    <row r="64" spans="1:17">
      <c r="A64" s="75"/>
      <c r="B64" s="76"/>
      <c r="C64" s="76"/>
      <c r="D64" s="76"/>
      <c r="E64" s="76"/>
      <c r="F64" s="76"/>
      <c r="G64" s="86"/>
      <c r="H64" s="99" t="str">
        <f>+IFERROR(VLOOKUP($A64,'[1]IV. MANO DE OBRA'!$A:$D,2,FALSE),"")</f>
        <v/>
      </c>
      <c r="I64" s="100" t="str">
        <f>+IFERROR(VLOOKUP($A64,'[1]IV. MANO DE OBRA'!$A:$D,3,FALSE),"")</f>
        <v/>
      </c>
      <c r="J64" s="101" t="str">
        <f>+IFERROR(ROUND(H64*(1+I64),0),"")</f>
        <v/>
      </c>
      <c r="K64" s="217"/>
      <c r="L64" s="218"/>
      <c r="M64" s="73" t="str">
        <f>IFERROR(ROUND(1/K64*J64,2),"")</f>
        <v/>
      </c>
    </row>
    <row r="65" spans="1:13" ht="15.75" thickBot="1">
      <c r="A65" s="77"/>
      <c r="B65" s="78"/>
      <c r="C65" s="78"/>
      <c r="D65" s="78"/>
      <c r="E65" s="78"/>
      <c r="F65" s="78"/>
      <c r="G65" s="79"/>
      <c r="H65" s="99" t="str">
        <f>+IFERROR(VLOOKUP($A65,'[1]IV. MANO DE OBRA'!$A:$D,2,FALSE),"")</f>
        <v/>
      </c>
      <c r="I65" s="100" t="str">
        <f>+IFERROR(VLOOKUP($A65,'[1]IV. MANO DE OBRA'!$A:$D,3,FALSE),"")</f>
        <v/>
      </c>
      <c r="J65" s="101" t="str">
        <f>+IFERROR(ROUND(H65*(1+I65),0),"")</f>
        <v/>
      </c>
      <c r="K65" s="219"/>
      <c r="L65" s="220"/>
      <c r="M65" s="73" t="str">
        <f>IFERROR(ROUND(1/K65*J65,2),"")</f>
        <v/>
      </c>
    </row>
    <row r="66" spans="1:13" ht="15.75" thickBot="1">
      <c r="A66" s="201" t="s">
        <v>74</v>
      </c>
      <c r="B66" s="202"/>
      <c r="C66" s="202"/>
      <c r="D66" s="202"/>
      <c r="E66" s="202"/>
      <c r="F66" s="202"/>
      <c r="G66" s="202"/>
      <c r="H66" s="202"/>
      <c r="I66" s="202"/>
      <c r="J66" s="202"/>
      <c r="K66" s="202"/>
      <c r="L66" s="203"/>
      <c r="M66" s="82">
        <f>ROUND(SUM(M61:M65),2)</f>
        <v>1326064.73</v>
      </c>
    </row>
    <row r="67" spans="1:13" ht="15.75" thickBot="1">
      <c r="A67" s="56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57"/>
    </row>
    <row r="68" spans="1:13" ht="15.75" thickBot="1">
      <c r="A68" s="221" t="s">
        <v>92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3"/>
      <c r="M68" s="82">
        <f>ROUND(M66+M56+M46+M36,0)</f>
        <v>2201368</v>
      </c>
    </row>
    <row r="69" spans="1:13" ht="15.75" thickBot="1">
      <c r="A69" s="56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57"/>
    </row>
    <row r="70" spans="1:13" ht="15.75" thickBot="1">
      <c r="A70" s="63" t="s">
        <v>93</v>
      </c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5"/>
    </row>
    <row r="71" spans="1:13">
      <c r="A71" s="56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57"/>
    </row>
    <row r="72" spans="1:13">
      <c r="A72" s="192" t="s">
        <v>94</v>
      </c>
      <c r="B72" s="204"/>
      <c r="C72" s="204"/>
      <c r="D72" s="204"/>
      <c r="E72" s="204"/>
      <c r="F72" s="204"/>
      <c r="G72" s="204"/>
      <c r="H72" s="89"/>
      <c r="I72" s="96"/>
      <c r="J72" s="102"/>
      <c r="K72" s="215" t="s">
        <v>95</v>
      </c>
      <c r="L72" s="216"/>
      <c r="M72" s="98" t="s">
        <v>96</v>
      </c>
    </row>
    <row r="73" spans="1:13">
      <c r="A73" s="211" t="s">
        <v>97</v>
      </c>
      <c r="B73" s="212"/>
      <c r="C73" s="212"/>
      <c r="D73" s="212"/>
      <c r="E73" s="212"/>
      <c r="F73" s="212"/>
      <c r="G73" s="212"/>
      <c r="H73" s="103"/>
      <c r="I73" s="104"/>
      <c r="J73" s="105"/>
      <c r="K73" s="213"/>
      <c r="L73" s="214"/>
      <c r="M73" s="106">
        <f>ROUND(K73*$M$68,2)</f>
        <v>0</v>
      </c>
    </row>
    <row r="74" spans="1:13">
      <c r="A74" s="107" t="s">
        <v>98</v>
      </c>
      <c r="B74" s="108"/>
      <c r="C74" s="108"/>
      <c r="D74" s="108"/>
      <c r="E74" s="108"/>
      <c r="F74" s="108"/>
      <c r="G74" s="108"/>
      <c r="H74" s="103"/>
      <c r="I74" s="104"/>
      <c r="J74" s="105"/>
      <c r="K74" s="213"/>
      <c r="L74" s="214"/>
      <c r="M74" s="106">
        <f>ROUND(K74*$M$68,2)</f>
        <v>0</v>
      </c>
    </row>
    <row r="75" spans="1:13" ht="15.75" thickBot="1">
      <c r="A75" s="77" t="s">
        <v>99</v>
      </c>
      <c r="B75" s="78"/>
      <c r="C75" s="78"/>
      <c r="D75" s="78"/>
      <c r="E75" s="78"/>
      <c r="F75" s="78"/>
      <c r="G75" s="78"/>
      <c r="H75" s="109"/>
      <c r="I75" s="110"/>
      <c r="J75" s="111"/>
      <c r="K75" s="213"/>
      <c r="L75" s="214"/>
      <c r="M75" s="106">
        <f>ROUND(K75*$M$68,2)</f>
        <v>0</v>
      </c>
    </row>
    <row r="76" spans="1:13" ht="15.75" thickBot="1">
      <c r="A76" s="201" t="s">
        <v>74</v>
      </c>
      <c r="B76" s="202"/>
      <c r="C76" s="202"/>
      <c r="D76" s="202"/>
      <c r="E76" s="202"/>
      <c r="F76" s="202"/>
      <c r="G76" s="202"/>
      <c r="H76" s="202"/>
      <c r="I76" s="202"/>
      <c r="J76" s="202"/>
      <c r="K76" s="202"/>
      <c r="L76" s="203"/>
      <c r="M76" s="82">
        <f>SUM(M73:M75)</f>
        <v>0</v>
      </c>
    </row>
    <row r="77" spans="1:13" ht="15.75" thickBot="1">
      <c r="A77" s="56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57"/>
    </row>
    <row r="78" spans="1:13" ht="15.75" thickBot="1">
      <c r="A78" s="221" t="s">
        <v>100</v>
      </c>
      <c r="B78" s="222"/>
      <c r="C78" s="222"/>
      <c r="D78" s="222"/>
      <c r="E78" s="222"/>
      <c r="F78" s="222"/>
      <c r="G78" s="222"/>
      <c r="H78" s="222"/>
      <c r="I78" s="222"/>
      <c r="J78" s="222"/>
      <c r="K78" s="222"/>
      <c r="L78" s="223"/>
      <c r="M78" s="82">
        <f>ROUND(M68+M76,0)</f>
        <v>2201368</v>
      </c>
    </row>
    <row r="79" spans="1:13">
      <c r="A79" s="33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6"/>
    </row>
    <row r="80" spans="1:13">
      <c r="A80" s="56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57"/>
    </row>
    <row r="81" spans="1:13">
      <c r="A81" s="56"/>
      <c r="B81" s="35"/>
      <c r="C81" s="35"/>
      <c r="D81" s="35"/>
      <c r="E81" s="35"/>
      <c r="F81" s="35" t="s">
        <v>101</v>
      </c>
      <c r="G81" s="35"/>
      <c r="H81" s="35"/>
      <c r="I81" s="35"/>
      <c r="J81" s="35"/>
      <c r="K81" s="35"/>
      <c r="L81" s="35"/>
      <c r="M81" s="57"/>
    </row>
    <row r="82" spans="1:13">
      <c r="A82" s="112" t="s">
        <v>102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4"/>
    </row>
    <row r="83" spans="1:13">
      <c r="A83" s="233"/>
      <c r="B83" s="234"/>
      <c r="C83" s="234"/>
      <c r="D83" s="234"/>
      <c r="E83" s="234"/>
      <c r="F83" s="234"/>
      <c r="G83" s="234"/>
      <c r="H83" s="234"/>
      <c r="I83" s="234"/>
      <c r="J83" s="234"/>
      <c r="K83" s="234"/>
      <c r="L83" s="234"/>
      <c r="M83" s="235"/>
    </row>
    <row r="84" spans="1:13">
      <c r="A84" s="224"/>
      <c r="B84" s="225"/>
      <c r="C84" s="225"/>
      <c r="D84" s="225"/>
      <c r="E84" s="225"/>
      <c r="F84" s="225"/>
      <c r="G84" s="225"/>
      <c r="H84" s="225"/>
      <c r="I84" s="225"/>
      <c r="J84" s="225"/>
      <c r="K84" s="225"/>
      <c r="L84" s="225"/>
      <c r="M84" s="226"/>
    </row>
    <row r="85" spans="1:13">
      <c r="A85" s="224"/>
      <c r="B85" s="225"/>
      <c r="C85" s="225"/>
      <c r="D85" s="225"/>
      <c r="E85" s="225"/>
      <c r="F85" s="225"/>
      <c r="G85" s="225"/>
      <c r="H85" s="225"/>
      <c r="I85" s="225"/>
      <c r="J85" s="225"/>
      <c r="K85" s="225"/>
      <c r="L85" s="225"/>
      <c r="M85" s="226"/>
    </row>
    <row r="86" spans="1:13">
      <c r="A86" s="115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1"/>
    </row>
    <row r="87" spans="1:13">
      <c r="A87" s="116"/>
      <c r="B87" s="35"/>
      <c r="C87" s="50"/>
      <c r="D87" s="50"/>
      <c r="E87" s="50"/>
      <c r="F87" s="117"/>
      <c r="G87" s="35"/>
      <c r="H87" s="35"/>
      <c r="I87" s="35"/>
      <c r="J87" s="50"/>
      <c r="K87" s="50"/>
      <c r="L87" s="50"/>
      <c r="M87" s="51"/>
    </row>
    <row r="88" spans="1:13">
      <c r="A88" s="116"/>
      <c r="B88" s="35"/>
      <c r="C88" s="50"/>
      <c r="D88" s="50"/>
      <c r="E88" s="50"/>
      <c r="F88" s="117"/>
      <c r="G88" s="35"/>
      <c r="H88" s="35"/>
      <c r="I88" s="35"/>
      <c r="J88" s="50"/>
      <c r="K88" s="50"/>
      <c r="L88" s="50"/>
      <c r="M88" s="51"/>
    </row>
    <row r="89" spans="1:13">
      <c r="A89" s="56"/>
      <c r="B89" s="118" t="s">
        <v>103</v>
      </c>
      <c r="C89" s="118"/>
      <c r="D89" s="118"/>
      <c r="E89" s="118"/>
      <c r="F89" s="35"/>
      <c r="G89" s="35"/>
      <c r="H89" s="35"/>
      <c r="I89" s="35" t="s">
        <v>103</v>
      </c>
      <c r="J89" s="35"/>
      <c r="K89" s="35"/>
      <c r="L89" s="35"/>
      <c r="M89" s="57"/>
    </row>
    <row r="90" spans="1:13">
      <c r="A90" s="56"/>
      <c r="B90" s="35"/>
      <c r="C90" s="117"/>
      <c r="D90" s="117"/>
      <c r="E90" s="117"/>
      <c r="F90" s="35"/>
      <c r="G90" s="35"/>
      <c r="H90" s="35"/>
      <c r="I90" s="108"/>
      <c r="J90" s="108"/>
      <c r="K90" s="108"/>
      <c r="L90" s="108"/>
      <c r="M90" s="57"/>
    </row>
    <row r="91" spans="1:13">
      <c r="A91" s="56"/>
      <c r="B91" s="35" t="s">
        <v>104</v>
      </c>
      <c r="C91" s="35"/>
      <c r="D91" s="35"/>
      <c r="E91" s="117"/>
      <c r="F91" s="35"/>
      <c r="G91" s="35"/>
      <c r="H91" s="35"/>
      <c r="I91" s="119" t="s">
        <v>105</v>
      </c>
      <c r="J91" s="119"/>
      <c r="K91" s="119"/>
      <c r="L91" s="119"/>
      <c r="M91" s="57"/>
    </row>
    <row r="92" spans="1:13">
      <c r="A92" s="116"/>
      <c r="B92" s="35"/>
      <c r="C92" s="50"/>
      <c r="D92" s="50"/>
      <c r="E92" s="50"/>
      <c r="F92" s="117"/>
      <c r="G92" s="35"/>
      <c r="H92" s="35"/>
      <c r="I92" s="35"/>
      <c r="J92" s="50"/>
      <c r="K92" s="50"/>
      <c r="L92" s="50"/>
      <c r="M92" s="51"/>
    </row>
    <row r="93" spans="1:13">
      <c r="A93" s="120"/>
      <c r="B93" s="121"/>
      <c r="C93" s="121"/>
      <c r="D93" s="35"/>
      <c r="E93" s="35"/>
      <c r="F93" s="35"/>
      <c r="G93" s="35"/>
      <c r="H93" s="35"/>
      <c r="I93" s="227"/>
      <c r="J93" s="227"/>
      <c r="K93" s="227"/>
      <c r="L93" s="227"/>
      <c r="M93" s="228"/>
    </row>
    <row r="94" spans="1:13" ht="15.75" thickBot="1">
      <c r="A94" s="231"/>
      <c r="B94" s="232"/>
      <c r="C94" s="232"/>
      <c r="D94" s="122"/>
      <c r="E94" s="122"/>
      <c r="F94" s="122"/>
      <c r="G94" s="122"/>
      <c r="H94" s="122"/>
      <c r="I94" s="229"/>
      <c r="J94" s="229"/>
      <c r="K94" s="229"/>
      <c r="L94" s="229"/>
      <c r="M94" s="230"/>
    </row>
  </sheetData>
  <mergeCells count="80">
    <mergeCell ref="A31:E31"/>
    <mergeCell ref="A85:M85"/>
    <mergeCell ref="I93:M94"/>
    <mergeCell ref="A94:C94"/>
    <mergeCell ref="A30:E30"/>
    <mergeCell ref="K74:L74"/>
    <mergeCell ref="K75:L75"/>
    <mergeCell ref="A76:L76"/>
    <mergeCell ref="A78:L78"/>
    <mergeCell ref="A83:M83"/>
    <mergeCell ref="A84:M84"/>
    <mergeCell ref="K65:L65"/>
    <mergeCell ref="A66:L66"/>
    <mergeCell ref="A68:L68"/>
    <mergeCell ref="A72:G72"/>
    <mergeCell ref="K72:L72"/>
    <mergeCell ref="A73:G73"/>
    <mergeCell ref="K73:L73"/>
    <mergeCell ref="A60:G60"/>
    <mergeCell ref="K60:L60"/>
    <mergeCell ref="K61:L61"/>
    <mergeCell ref="K62:L62"/>
    <mergeCell ref="K63:L63"/>
    <mergeCell ref="K64:L64"/>
    <mergeCell ref="A56:L56"/>
    <mergeCell ref="K43:L43"/>
    <mergeCell ref="K44:L44"/>
    <mergeCell ref="K45:L45"/>
    <mergeCell ref="A46:L46"/>
    <mergeCell ref="A50:G50"/>
    <mergeCell ref="K50:L50"/>
    <mergeCell ref="K51:L51"/>
    <mergeCell ref="K52:L52"/>
    <mergeCell ref="K53:L53"/>
    <mergeCell ref="K54:L54"/>
    <mergeCell ref="K55:L55"/>
    <mergeCell ref="K42:L42"/>
    <mergeCell ref="F34:G34"/>
    <mergeCell ref="H34:I34"/>
    <mergeCell ref="K34:L34"/>
    <mergeCell ref="F35:G35"/>
    <mergeCell ref="H35:I35"/>
    <mergeCell ref="K35:L35"/>
    <mergeCell ref="A36:L36"/>
    <mergeCell ref="A40:H40"/>
    <mergeCell ref="K40:L40"/>
    <mergeCell ref="A41:H41"/>
    <mergeCell ref="K41:L41"/>
    <mergeCell ref="F32:G32"/>
    <mergeCell ref="H32:I32"/>
    <mergeCell ref="K32:L32"/>
    <mergeCell ref="F33:G33"/>
    <mergeCell ref="H33:I33"/>
    <mergeCell ref="K33:L33"/>
    <mergeCell ref="F30:G30"/>
    <mergeCell ref="H30:I30"/>
    <mergeCell ref="K30:L30"/>
    <mergeCell ref="F31:G31"/>
    <mergeCell ref="H31:I31"/>
    <mergeCell ref="K31:L31"/>
    <mergeCell ref="B25:I25"/>
    <mergeCell ref="K25:L25"/>
    <mergeCell ref="A29:E29"/>
    <mergeCell ref="F29:G29"/>
    <mergeCell ref="H29:I29"/>
    <mergeCell ref="K29:L29"/>
    <mergeCell ref="F10:G10"/>
    <mergeCell ref="K10:L10"/>
    <mergeCell ref="C11:M12"/>
    <mergeCell ref="A22:M22"/>
    <mergeCell ref="B24:I24"/>
    <mergeCell ref="K24:L24"/>
    <mergeCell ref="A1:A7"/>
    <mergeCell ref="B1:M1"/>
    <mergeCell ref="B2:M2"/>
    <mergeCell ref="B3:M3"/>
    <mergeCell ref="B4:M4"/>
    <mergeCell ref="B5:M5"/>
    <mergeCell ref="B6:M6"/>
    <mergeCell ref="B7:M7"/>
  </mergeCells>
  <hyperlinks>
    <hyperlink ref="B5:M5" location="PRESUPUESTO!B17" display="SOLUCION ACUEDUCTO Y ALCANTARILLADO SECTOR VILLA DELFINA" xr:uid="{97861855-3F1E-4411-BEA7-3CDEEBA5EA55}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76F11-7737-4EEA-BFAD-49C235978116}">
  <sheetPr>
    <tabColor rgb="FF00B050"/>
  </sheetPr>
  <dimension ref="A1:M94"/>
  <sheetViews>
    <sheetView topLeftCell="A13" workbookViewId="0">
      <selection activeCell="H61" sqref="H61"/>
    </sheetView>
  </sheetViews>
  <sheetFormatPr baseColWidth="10" defaultRowHeight="15"/>
  <cols>
    <col min="8" max="8" width="14.7109375" customWidth="1"/>
    <col min="10" max="10" width="14.140625" customWidth="1"/>
    <col min="13" max="13" width="15.85546875" customWidth="1"/>
  </cols>
  <sheetData>
    <row r="1" spans="1:13">
      <c r="A1" s="163"/>
      <c r="B1" s="166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8"/>
    </row>
    <row r="2" spans="1:13" ht="15.75">
      <c r="A2" s="164"/>
      <c r="B2" s="169" t="s">
        <v>49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>
      <c r="A3" s="164"/>
      <c r="B3" s="172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4"/>
    </row>
    <row r="4" spans="1:13">
      <c r="A4" s="164"/>
      <c r="B4" s="175" t="s">
        <v>50</v>
      </c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7"/>
    </row>
    <row r="5" spans="1:13">
      <c r="A5" s="164"/>
      <c r="B5" s="263" t="s">
        <v>106</v>
      </c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5"/>
    </row>
    <row r="6" spans="1:13">
      <c r="A6" s="164"/>
      <c r="B6" s="181" t="s">
        <v>52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3"/>
    </row>
    <row r="7" spans="1:13" ht="15.75" thickBot="1">
      <c r="A7" s="165"/>
      <c r="B7" s="18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6"/>
    </row>
    <row r="8" spans="1:13" ht="15.75" thickBot="1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  <c r="L8" s="32"/>
      <c r="M8" s="32"/>
    </row>
    <row r="9" spans="1:13">
      <c r="A9" s="33"/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6"/>
    </row>
    <row r="10" spans="1:13">
      <c r="A10" s="37" t="s">
        <v>53</v>
      </c>
      <c r="B10" s="38"/>
      <c r="C10" s="39"/>
      <c r="D10" s="40"/>
      <c r="E10" s="39"/>
      <c r="F10" s="252"/>
      <c r="G10" s="252"/>
      <c r="H10" s="39"/>
      <c r="I10" s="39"/>
      <c r="J10" s="41" t="s">
        <v>54</v>
      </c>
      <c r="K10" s="253"/>
      <c r="L10" s="253"/>
      <c r="M10" s="42"/>
    </row>
    <row r="11" spans="1:13">
      <c r="A11" s="43" t="s">
        <v>55</v>
      </c>
      <c r="B11" s="44"/>
      <c r="C11" s="254"/>
      <c r="D11" s="254"/>
      <c r="E11" s="254"/>
      <c r="F11" s="254"/>
      <c r="G11" s="254"/>
      <c r="H11" s="254"/>
      <c r="I11" s="254"/>
      <c r="J11" s="254"/>
      <c r="K11" s="254"/>
      <c r="L11" s="254"/>
      <c r="M11" s="255"/>
    </row>
    <row r="12" spans="1:13">
      <c r="A12" s="43"/>
      <c r="B12" s="44"/>
      <c r="C12" s="256"/>
      <c r="D12" s="256"/>
      <c r="E12" s="256"/>
      <c r="F12" s="256"/>
      <c r="G12" s="256"/>
      <c r="H12" s="256"/>
      <c r="I12" s="256"/>
      <c r="J12" s="256"/>
      <c r="K12" s="256"/>
      <c r="L12" s="256"/>
      <c r="M12" s="257"/>
    </row>
    <row r="13" spans="1:13">
      <c r="A13" s="43"/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6"/>
    </row>
    <row r="14" spans="1:13">
      <c r="A14" s="43" t="s">
        <v>56</v>
      </c>
      <c r="B14" s="44"/>
      <c r="C14" s="47"/>
      <c r="D14" s="48"/>
      <c r="E14" s="48"/>
      <c r="F14" s="48"/>
      <c r="G14" s="48"/>
      <c r="H14" s="48"/>
      <c r="I14" s="48"/>
      <c r="J14" s="48"/>
      <c r="K14" s="48"/>
      <c r="L14" s="48"/>
      <c r="M14" s="49"/>
    </row>
    <row r="15" spans="1:13">
      <c r="A15" s="43"/>
      <c r="B15" s="44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1:13">
      <c r="A16" s="43" t="s">
        <v>57</v>
      </c>
      <c r="B16" s="44"/>
      <c r="C16" s="47"/>
      <c r="D16" s="48"/>
      <c r="E16" s="48"/>
      <c r="F16" s="48"/>
      <c r="G16" s="48"/>
      <c r="H16" s="48"/>
      <c r="I16" s="48"/>
      <c r="J16" s="48"/>
      <c r="K16" s="48"/>
      <c r="L16" s="48"/>
      <c r="M16" s="49"/>
    </row>
    <row r="17" spans="1:13">
      <c r="A17" s="43"/>
      <c r="B17" s="44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1"/>
    </row>
    <row r="18" spans="1:13">
      <c r="A18" s="43" t="s">
        <v>58</v>
      </c>
      <c r="B18" s="43"/>
      <c r="C18" s="47"/>
      <c r="D18" s="48"/>
      <c r="E18" s="48"/>
      <c r="F18" s="48"/>
      <c r="G18" s="48"/>
      <c r="H18" s="48"/>
      <c r="I18" s="48"/>
      <c r="J18" s="48"/>
      <c r="K18" s="48"/>
      <c r="L18" s="48"/>
      <c r="M18" s="49"/>
    </row>
    <row r="19" spans="1:13">
      <c r="A19" s="37"/>
      <c r="B19" s="52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1"/>
    </row>
    <row r="20" spans="1:13">
      <c r="A20" s="43" t="s">
        <v>59</v>
      </c>
      <c r="B20" s="44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9"/>
    </row>
    <row r="21" spans="1:13" ht="15.75" thickBot="1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5"/>
    </row>
    <row r="22" spans="1:13" ht="15.75" thickBot="1">
      <c r="A22" s="155" t="s">
        <v>60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7"/>
    </row>
    <row r="23" spans="1:13" ht="15.75" thickBot="1">
      <c r="A23" s="56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57"/>
    </row>
    <row r="24" spans="1:13">
      <c r="A24" s="58" t="s">
        <v>0</v>
      </c>
      <c r="B24" s="158" t="s">
        <v>61</v>
      </c>
      <c r="C24" s="159"/>
      <c r="D24" s="159"/>
      <c r="E24" s="159"/>
      <c r="F24" s="159"/>
      <c r="G24" s="159"/>
      <c r="H24" s="159"/>
      <c r="I24" s="160"/>
      <c r="J24" s="59" t="s">
        <v>62</v>
      </c>
      <c r="K24" s="161" t="s">
        <v>63</v>
      </c>
      <c r="L24" s="162"/>
      <c r="M24" s="58" t="s">
        <v>64</v>
      </c>
    </row>
    <row r="25" spans="1:13" ht="15.75" thickBot="1">
      <c r="A25" s="60">
        <v>6</v>
      </c>
      <c r="B25" s="187" t="s">
        <v>129</v>
      </c>
      <c r="C25" s="188"/>
      <c r="D25" s="188"/>
      <c r="E25" s="188"/>
      <c r="F25" s="188"/>
      <c r="G25" s="188"/>
      <c r="H25" s="188"/>
      <c r="I25" s="189"/>
      <c r="J25" s="61" t="str">
        <f>+IFERROR(VLOOKUP(A25,[1]PRESUPUESTO!C:R,2,0),"")</f>
        <v/>
      </c>
      <c r="K25" s="190" t="s">
        <v>8</v>
      </c>
      <c r="L25" s="191"/>
      <c r="M25" s="62">
        <v>10</v>
      </c>
    </row>
    <row r="26" spans="1:13" ht="15.75" thickBot="1">
      <c r="A26" s="56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57"/>
    </row>
    <row r="27" spans="1:13" ht="15.75" thickBot="1">
      <c r="A27" s="63" t="s">
        <v>65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5"/>
    </row>
    <row r="28" spans="1:13">
      <c r="A28" s="66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57"/>
    </row>
    <row r="29" spans="1:13">
      <c r="A29" s="192" t="s">
        <v>61</v>
      </c>
      <c r="B29" s="193"/>
      <c r="C29" s="193"/>
      <c r="D29" s="193"/>
      <c r="E29" s="194"/>
      <c r="F29" s="195" t="s">
        <v>66</v>
      </c>
      <c r="G29" s="193"/>
      <c r="H29" s="195" t="s">
        <v>67</v>
      </c>
      <c r="I29" s="196"/>
      <c r="J29" s="67" t="s">
        <v>68</v>
      </c>
      <c r="K29" s="195" t="s">
        <v>69</v>
      </c>
      <c r="L29" s="196"/>
      <c r="M29" s="68" t="s">
        <v>70</v>
      </c>
    </row>
    <row r="30" spans="1:13">
      <c r="A30" s="123" t="s">
        <v>117</v>
      </c>
      <c r="B30" s="70"/>
      <c r="C30" s="70"/>
      <c r="D30" s="70"/>
      <c r="E30" s="71"/>
      <c r="F30" s="197" t="str">
        <f>+IFERROR(VLOOKUP($A30,'[1]I. EQUIPO'!$A:$D,2,FALSE),"")</f>
        <v/>
      </c>
      <c r="G30" s="198"/>
      <c r="H30" s="197" t="str">
        <f>+IFERROR(VLOOKUP($A30,'[1]I. EQUIPO'!$A:$D,3,FALSE),"")</f>
        <v/>
      </c>
      <c r="I30" s="198"/>
      <c r="J30" s="139">
        <v>70000</v>
      </c>
      <c r="K30" s="269">
        <v>5</v>
      </c>
      <c r="L30" s="270"/>
      <c r="M30" s="73">
        <f>IFERROR(ROUND(J30/K30,2),"")</f>
        <v>14000</v>
      </c>
    </row>
    <row r="31" spans="1:13">
      <c r="A31" s="69"/>
      <c r="B31" s="70"/>
      <c r="C31" s="70"/>
      <c r="D31" s="70"/>
      <c r="E31" s="74"/>
      <c r="F31" s="197" t="str">
        <f>+IFERROR(VLOOKUP($A31,'[1]I. EQUIPO'!$A:$D,2,FALSE),"")</f>
        <v/>
      </c>
      <c r="G31" s="198"/>
      <c r="H31" s="197" t="str">
        <f>+IFERROR(VLOOKUP($A31,'[1]I. EQUIPO'!$A:$D,3,FALSE),"")</f>
        <v/>
      </c>
      <c r="I31" s="198"/>
      <c r="J31" s="72" t="str">
        <f>+IFERROR(VLOOKUP($A31,'[1]I. EQUIPO'!$A:$D,4,FALSE),"")</f>
        <v/>
      </c>
      <c r="K31" s="199"/>
      <c r="L31" s="200"/>
      <c r="M31" s="73" t="str">
        <f>IFERROR(ROUND(J31/K31,2),"")</f>
        <v/>
      </c>
    </row>
    <row r="32" spans="1:13">
      <c r="A32" s="75"/>
      <c r="B32" s="76"/>
      <c r="C32" s="76"/>
      <c r="D32" s="76"/>
      <c r="E32" s="74"/>
      <c r="F32" s="197" t="str">
        <f>+IFERROR(VLOOKUP($A32,'[1]I. EQUIPO'!$A:$D,2,FALSE),"")</f>
        <v/>
      </c>
      <c r="G32" s="198"/>
      <c r="H32" s="197" t="str">
        <f>+IFERROR(VLOOKUP($A32,'[1]I. EQUIPO'!$A:$D,3,FALSE),"")</f>
        <v/>
      </c>
      <c r="I32" s="198"/>
      <c r="J32" s="72" t="str">
        <f>+IFERROR(VLOOKUP($A32,'[1]I. EQUIPO'!$A:$D,4,FALSE),"")</f>
        <v/>
      </c>
      <c r="K32" s="199"/>
      <c r="L32" s="200"/>
      <c r="M32" s="73" t="str">
        <f>IFERROR(ROUND(J32/K32,2),"")</f>
        <v/>
      </c>
    </row>
    <row r="33" spans="1:13">
      <c r="A33" s="75"/>
      <c r="B33" s="76"/>
      <c r="C33" s="76"/>
      <c r="D33" s="76"/>
      <c r="E33" s="74"/>
      <c r="F33" s="197" t="str">
        <f>+IFERROR(VLOOKUP($A33,'[1]I. EQUIPO'!$A:$D,2,FALSE),"")</f>
        <v/>
      </c>
      <c r="G33" s="198"/>
      <c r="H33" s="197" t="str">
        <f>+IFERROR(VLOOKUP($A33,'[1]I. EQUIPO'!$A:$D,3,FALSE),"")</f>
        <v/>
      </c>
      <c r="I33" s="198"/>
      <c r="J33" s="72" t="str">
        <f>+IFERROR(VLOOKUP($A33,'[1]I. EQUIPO'!$A:$D,4,FALSE),"")</f>
        <v/>
      </c>
      <c r="K33" s="199"/>
      <c r="L33" s="200"/>
      <c r="M33" s="73" t="str">
        <f>IFERROR(ROUND(J33/K33,2),"")</f>
        <v/>
      </c>
    </row>
    <row r="34" spans="1:13">
      <c r="A34" s="75"/>
      <c r="B34" s="76"/>
      <c r="C34" s="76"/>
      <c r="D34" s="76"/>
      <c r="E34" s="74"/>
      <c r="F34" s="197" t="str">
        <f>+IFERROR(VLOOKUP($A34,'[1]I. EQUIPO'!$A:$D,2,FALSE),"")</f>
        <v/>
      </c>
      <c r="G34" s="198"/>
      <c r="H34" s="197" t="str">
        <f>+IFERROR(VLOOKUP($A34,'[1]I. EQUIPO'!$A:$D,3,FALSE),"")</f>
        <v/>
      </c>
      <c r="I34" s="198"/>
      <c r="J34" s="72" t="str">
        <f>+IFERROR(VLOOKUP($A34,'[1]I. EQUIPO'!$A:$D,4,FALSE),"")</f>
        <v/>
      </c>
      <c r="K34" s="199"/>
      <c r="L34" s="200"/>
      <c r="M34" s="73" t="str">
        <f>IFERROR(ROUND(J34/K34,2),"")</f>
        <v/>
      </c>
    </row>
    <row r="35" spans="1:13" ht="15.75" thickBot="1">
      <c r="A35" s="77" t="s">
        <v>73</v>
      </c>
      <c r="B35" s="78"/>
      <c r="C35" s="78"/>
      <c r="D35" s="78"/>
      <c r="E35" s="79"/>
      <c r="F35" s="205"/>
      <c r="G35" s="206"/>
      <c r="H35" s="205"/>
      <c r="I35" s="206"/>
      <c r="J35" s="80"/>
      <c r="K35" s="207">
        <v>0.05</v>
      </c>
      <c r="L35" s="208"/>
      <c r="M35" s="81">
        <f>ROUND(M66*K35,2)</f>
        <v>1928.57</v>
      </c>
    </row>
    <row r="36" spans="1:13" ht="15.75" thickBot="1">
      <c r="A36" s="201" t="s">
        <v>74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3"/>
      <c r="M36" s="82">
        <f>ROUND(SUM(M30:M35),2)</f>
        <v>15928.57</v>
      </c>
    </row>
    <row r="37" spans="1:13" ht="15.75" thickBot="1">
      <c r="A37" s="66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57"/>
    </row>
    <row r="38" spans="1:13" ht="15.75" thickBot="1">
      <c r="A38" s="63" t="s">
        <v>75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5"/>
    </row>
    <row r="39" spans="1:13">
      <c r="A39" s="56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57"/>
    </row>
    <row r="40" spans="1:13">
      <c r="A40" s="192" t="s">
        <v>61</v>
      </c>
      <c r="B40" s="204"/>
      <c r="C40" s="204"/>
      <c r="D40" s="204"/>
      <c r="E40" s="204"/>
      <c r="F40" s="204"/>
      <c r="G40" s="204"/>
      <c r="H40" s="196"/>
      <c r="I40" s="83" t="s">
        <v>63</v>
      </c>
      <c r="J40" s="67" t="s">
        <v>64</v>
      </c>
      <c r="K40" s="195" t="s">
        <v>76</v>
      </c>
      <c r="L40" s="196"/>
      <c r="M40" s="68" t="s">
        <v>70</v>
      </c>
    </row>
    <row r="41" spans="1:13">
      <c r="A41" s="258"/>
      <c r="B41" s="259"/>
      <c r="C41" s="259"/>
      <c r="D41" s="259"/>
      <c r="E41" s="259"/>
      <c r="F41" s="259"/>
      <c r="G41" s="259"/>
      <c r="H41" s="260"/>
      <c r="I41" s="84" t="str">
        <f>+IFERROR(VLOOKUP($A41,'[1]II. MATERIALES'!$A:$C,2,FALSE),"")</f>
        <v/>
      </c>
      <c r="J41" s="85">
        <v>1.3</v>
      </c>
      <c r="K41" s="209" t="str">
        <f>+IFERROR(VLOOKUP($A41,'[1]II. MATERIALES'!$A:$C,3,FALSE),"")</f>
        <v/>
      </c>
      <c r="L41" s="210" t="e">
        <f>+VLOOKUP($A41,'[1]II. MATERIALES'!$A:$C,2,FALSE)</f>
        <v>#N/A</v>
      </c>
      <c r="M41" s="73" t="str">
        <f>IFERROR(ROUND(J41*K41,2),"")</f>
        <v/>
      </c>
    </row>
    <row r="42" spans="1:13">
      <c r="A42" s="75"/>
      <c r="B42" s="76"/>
      <c r="C42" s="76"/>
      <c r="D42" s="76"/>
      <c r="E42" s="76"/>
      <c r="F42" s="76"/>
      <c r="G42" s="76"/>
      <c r="H42" s="86"/>
      <c r="I42" s="84" t="str">
        <f>+IFERROR(VLOOKUP($A42,'[1]II. MATERIALES'!$A:$C,2,FALSE),"")</f>
        <v/>
      </c>
      <c r="J42" s="87"/>
      <c r="K42" s="209" t="str">
        <f>+IFERROR(VLOOKUP($A42,'[1]II. MATERIALES'!$A:$C,3,FALSE),"")</f>
        <v/>
      </c>
      <c r="L42" s="210" t="e">
        <f>+VLOOKUP($A42,'[1]II. MATERIALES'!$A:$C,2,FALSE)</f>
        <v>#N/A</v>
      </c>
      <c r="M42" s="73" t="str">
        <f>IFERROR(ROUND(J42*K42,2),"")</f>
        <v/>
      </c>
    </row>
    <row r="43" spans="1:13">
      <c r="A43" s="75"/>
      <c r="B43" s="76"/>
      <c r="C43" s="76"/>
      <c r="D43" s="76"/>
      <c r="E43" s="76"/>
      <c r="F43" s="76"/>
      <c r="G43" s="76"/>
      <c r="H43" s="86"/>
      <c r="I43" s="84" t="str">
        <f>+IFERROR(VLOOKUP($A43,'[1]II. MATERIALES'!$A:$C,2,FALSE),"")</f>
        <v/>
      </c>
      <c r="J43" s="87"/>
      <c r="K43" s="209" t="str">
        <f>+IFERROR(VLOOKUP($A43,'[1]II. MATERIALES'!$A:$C,3,FALSE),"")</f>
        <v/>
      </c>
      <c r="L43" s="210" t="e">
        <f>+VLOOKUP($A43,'[1]II. MATERIALES'!$A:$C,2,FALSE)</f>
        <v>#N/A</v>
      </c>
      <c r="M43" s="73" t="str">
        <f>IFERROR(ROUND(J43*K43,2),"")</f>
        <v/>
      </c>
    </row>
    <row r="44" spans="1:13">
      <c r="A44" s="75"/>
      <c r="B44" s="76"/>
      <c r="C44" s="76"/>
      <c r="D44" s="76"/>
      <c r="E44" s="76"/>
      <c r="F44" s="76"/>
      <c r="G44" s="76"/>
      <c r="H44" s="86"/>
      <c r="I44" s="84" t="str">
        <f>+IFERROR(VLOOKUP($A44,'[1]II. MATERIALES'!$A:$C,2,FALSE),"")</f>
        <v/>
      </c>
      <c r="J44" s="87"/>
      <c r="K44" s="209" t="str">
        <f>+IFERROR(VLOOKUP($A44,'[1]II. MATERIALES'!$A:$C,3,FALSE),"")</f>
        <v/>
      </c>
      <c r="L44" s="210" t="e">
        <f>+VLOOKUP($A44,'[1]II. MATERIALES'!$A:$C,2,FALSE)</f>
        <v>#N/A</v>
      </c>
      <c r="M44" s="73" t="str">
        <f>IFERROR(ROUND(J44*K44,2),"")</f>
        <v/>
      </c>
    </row>
    <row r="45" spans="1:13" ht="15.75" thickBot="1">
      <c r="A45" s="77"/>
      <c r="B45" s="78"/>
      <c r="C45" s="78"/>
      <c r="D45" s="78"/>
      <c r="E45" s="78"/>
      <c r="F45" s="78"/>
      <c r="G45" s="78"/>
      <c r="H45" s="79"/>
      <c r="I45" s="84" t="str">
        <f>+IFERROR(VLOOKUP($A45,'[1]II. MATERIALES'!$A:$C,2,FALSE),"")</f>
        <v/>
      </c>
      <c r="J45" s="88"/>
      <c r="K45" s="209" t="str">
        <f>+IFERROR(VLOOKUP($A45,'[1]II. MATERIALES'!$A:$C,3,FALSE),"")</f>
        <v/>
      </c>
      <c r="L45" s="210" t="e">
        <f>+VLOOKUP($A45,'[1]II. MATERIALES'!$A:$C,2,FALSE)</f>
        <v>#N/A</v>
      </c>
      <c r="M45" s="73" t="str">
        <f>IFERROR(ROUND(J45*K45,2),"")</f>
        <v/>
      </c>
    </row>
    <row r="46" spans="1:13" ht="15.75" thickBot="1">
      <c r="A46" s="201" t="s">
        <v>74</v>
      </c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3"/>
      <c r="M46" s="82">
        <f>ROUND(SUM(M41:M45),2)</f>
        <v>0</v>
      </c>
    </row>
    <row r="47" spans="1:13" ht="15.75" thickBot="1">
      <c r="A47" s="56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57"/>
    </row>
    <row r="48" spans="1:13" ht="15.75" thickBot="1">
      <c r="A48" s="63" t="s">
        <v>78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5"/>
    </row>
    <row r="49" spans="1:13">
      <c r="A49" s="56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57"/>
    </row>
    <row r="50" spans="1:13">
      <c r="A50" s="192" t="s">
        <v>79</v>
      </c>
      <c r="B50" s="204"/>
      <c r="C50" s="204"/>
      <c r="D50" s="204"/>
      <c r="E50" s="204"/>
      <c r="F50" s="204"/>
      <c r="G50" s="204"/>
      <c r="H50" s="67" t="s">
        <v>80</v>
      </c>
      <c r="I50" s="89" t="s">
        <v>81</v>
      </c>
      <c r="J50" s="67" t="s">
        <v>82</v>
      </c>
      <c r="K50" s="195" t="s">
        <v>83</v>
      </c>
      <c r="L50" s="196"/>
      <c r="M50" s="68" t="s">
        <v>70</v>
      </c>
    </row>
    <row r="51" spans="1:13">
      <c r="A51" s="75"/>
      <c r="B51" s="76"/>
      <c r="C51" s="76"/>
      <c r="D51" s="76"/>
      <c r="E51" s="76"/>
      <c r="F51" s="76"/>
      <c r="G51" s="86"/>
      <c r="H51" s="90"/>
      <c r="I51" s="91"/>
      <c r="J51" s="90">
        <f>I51*H51</f>
        <v>0</v>
      </c>
      <c r="K51" s="209" t="str">
        <f>+IFERROR(VLOOKUP($A51,'[1]III. TRANSPORTES'!$A:$B,6,FALSE),"")</f>
        <v/>
      </c>
      <c r="L51" s="210"/>
      <c r="M51" s="73" t="str">
        <f>IFERROR(ROUND(J51*K51,2),"")</f>
        <v/>
      </c>
    </row>
    <row r="52" spans="1:13">
      <c r="A52" s="92"/>
      <c r="B52" s="93"/>
      <c r="C52" s="93"/>
      <c r="D52" s="93"/>
      <c r="E52" s="93"/>
      <c r="F52" s="93"/>
      <c r="G52" s="93"/>
      <c r="H52" s="90"/>
      <c r="I52" s="91"/>
      <c r="J52" s="90"/>
      <c r="K52" s="209" t="str">
        <f>+IFERROR(VLOOKUP($A52,'[1]III. TRANSPORTES'!$A:$B,6,FALSE),"")</f>
        <v/>
      </c>
      <c r="L52" s="210"/>
      <c r="M52" s="73" t="str">
        <f>IFERROR(ROUND(J52*K52,2),"")</f>
        <v/>
      </c>
    </row>
    <row r="53" spans="1:13">
      <c r="A53" s="92"/>
      <c r="B53" s="93"/>
      <c r="C53" s="93"/>
      <c r="D53" s="93"/>
      <c r="E53" s="93"/>
      <c r="F53" s="93"/>
      <c r="G53" s="93"/>
      <c r="H53" s="90"/>
      <c r="I53" s="91"/>
      <c r="J53" s="90"/>
      <c r="K53" s="209" t="str">
        <f>+IFERROR(VLOOKUP($A53,'[1]III. TRANSPORTES'!$A:$B,6,FALSE),"")</f>
        <v/>
      </c>
      <c r="L53" s="210"/>
      <c r="M53" s="73" t="str">
        <f>IFERROR(ROUND(J53*K53,2),"")</f>
        <v/>
      </c>
    </row>
    <row r="54" spans="1:13">
      <c r="A54" s="92"/>
      <c r="B54" s="93"/>
      <c r="C54" s="93"/>
      <c r="D54" s="93"/>
      <c r="E54" s="93"/>
      <c r="F54" s="93"/>
      <c r="G54" s="93"/>
      <c r="H54" s="90"/>
      <c r="I54" s="91"/>
      <c r="J54" s="90"/>
      <c r="K54" s="209" t="str">
        <f>+IFERROR(VLOOKUP($A54,'[1]III. TRANSPORTES'!$A:$B,6,FALSE),"")</f>
        <v/>
      </c>
      <c r="L54" s="210"/>
      <c r="M54" s="73" t="str">
        <f>IFERROR(ROUND(J54*K54,2),"")</f>
        <v/>
      </c>
    </row>
    <row r="55" spans="1:13" ht="15.75" thickBot="1">
      <c r="A55" s="77"/>
      <c r="B55" s="78"/>
      <c r="C55" s="78"/>
      <c r="D55" s="78"/>
      <c r="E55" s="78"/>
      <c r="F55" s="78"/>
      <c r="G55" s="79"/>
      <c r="H55" s="94"/>
      <c r="I55" s="95"/>
      <c r="J55" s="94"/>
      <c r="K55" s="209" t="str">
        <f>+IFERROR(VLOOKUP($A55,'[1]III. TRANSPORTES'!$A:$B,6,FALSE),"")</f>
        <v/>
      </c>
      <c r="L55" s="210"/>
      <c r="M55" s="73" t="str">
        <f>IFERROR(ROUND(J55*K55,2),"")</f>
        <v/>
      </c>
    </row>
    <row r="56" spans="1:13" ht="15.75" thickBot="1">
      <c r="A56" s="201" t="s">
        <v>74</v>
      </c>
      <c r="B56" s="202"/>
      <c r="C56" s="202"/>
      <c r="D56" s="202"/>
      <c r="E56" s="202"/>
      <c r="F56" s="202"/>
      <c r="G56" s="202"/>
      <c r="H56" s="202"/>
      <c r="I56" s="202"/>
      <c r="J56" s="202"/>
      <c r="K56" s="202"/>
      <c r="L56" s="203"/>
      <c r="M56" s="82">
        <f>ROUND(SUM(M51:M55),2)</f>
        <v>0</v>
      </c>
    </row>
    <row r="57" spans="1:13" ht="15.75" thickBot="1">
      <c r="A57" s="56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57"/>
    </row>
    <row r="58" spans="1:13" ht="15.75" thickBot="1">
      <c r="A58" s="63" t="s">
        <v>84</v>
      </c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5"/>
    </row>
    <row r="59" spans="1:13">
      <c r="A59" s="56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57"/>
    </row>
    <row r="60" spans="1:13" ht="22.5">
      <c r="A60" s="192" t="s">
        <v>85</v>
      </c>
      <c r="B60" s="204"/>
      <c r="C60" s="204"/>
      <c r="D60" s="204"/>
      <c r="E60" s="204"/>
      <c r="F60" s="204"/>
      <c r="G60" s="204"/>
      <c r="H60" s="67" t="s">
        <v>86</v>
      </c>
      <c r="I60" s="96" t="s">
        <v>87</v>
      </c>
      <c r="J60" s="97" t="s">
        <v>88</v>
      </c>
      <c r="K60" s="215" t="s">
        <v>69</v>
      </c>
      <c r="L60" s="216"/>
      <c r="M60" s="98" t="s">
        <v>70</v>
      </c>
    </row>
    <row r="61" spans="1:13">
      <c r="A61" s="75" t="s">
        <v>110</v>
      </c>
      <c r="B61" s="76"/>
      <c r="C61" s="76"/>
      <c r="D61" s="76"/>
      <c r="E61" s="76"/>
      <c r="F61" s="76"/>
      <c r="G61" s="86"/>
      <c r="H61" s="138">
        <v>180000</v>
      </c>
      <c r="I61" s="100">
        <v>0.62</v>
      </c>
      <c r="J61" s="101">
        <f>+IFERROR(ROUND(H61*(1+I61),0),"")</f>
        <v>291600</v>
      </c>
      <c r="K61" s="217">
        <v>7.56</v>
      </c>
      <c r="L61" s="218"/>
      <c r="M61" s="73">
        <f>IFERROR(ROUND(1/K61*J61,2),"")</f>
        <v>38571.43</v>
      </c>
    </row>
    <row r="62" spans="1:13">
      <c r="A62" s="75"/>
      <c r="B62" s="76"/>
      <c r="C62" s="76"/>
      <c r="D62" s="76"/>
      <c r="E62" s="76"/>
      <c r="F62" s="76"/>
      <c r="G62" s="86"/>
      <c r="H62" s="99" t="str">
        <f>+IFERROR(VLOOKUP($A62,'[1]IV. MANO DE OBRA'!$A:$D,2,FALSE),"")</f>
        <v/>
      </c>
      <c r="I62" s="100" t="str">
        <f>+IFERROR(VLOOKUP($A62,'[1]IV. MANO DE OBRA'!$A:$D,3,FALSE),"")</f>
        <v/>
      </c>
      <c r="J62" s="101" t="str">
        <f>+IFERROR(ROUND(H62*(1+I62),0),"")</f>
        <v/>
      </c>
      <c r="K62" s="217"/>
      <c r="L62" s="218"/>
      <c r="M62" s="73" t="str">
        <f>IFERROR(ROUND(1/K62*J62,2),"")</f>
        <v/>
      </c>
    </row>
    <row r="63" spans="1:13">
      <c r="A63" s="75"/>
      <c r="B63" s="76"/>
      <c r="C63" s="76"/>
      <c r="D63" s="76"/>
      <c r="E63" s="76"/>
      <c r="F63" s="76"/>
      <c r="G63" s="86"/>
      <c r="H63" s="99" t="str">
        <f>+IFERROR(VLOOKUP($A63,'[1]IV. MANO DE OBRA'!$A:$D,2,FALSE),"")</f>
        <v/>
      </c>
      <c r="I63" s="100" t="str">
        <f>+IFERROR(VLOOKUP($A63,'[1]IV. MANO DE OBRA'!$A:$D,3,FALSE),"")</f>
        <v/>
      </c>
      <c r="J63" s="101" t="str">
        <f>+IFERROR(ROUND(H63*(1+I63),0),"")</f>
        <v/>
      </c>
      <c r="K63" s="217"/>
      <c r="L63" s="218"/>
      <c r="M63" s="73" t="str">
        <f>IFERROR(ROUND(1/K63*J63,2),"")</f>
        <v/>
      </c>
    </row>
    <row r="64" spans="1:13">
      <c r="A64" s="75"/>
      <c r="B64" s="76"/>
      <c r="C64" s="76"/>
      <c r="D64" s="76"/>
      <c r="E64" s="76"/>
      <c r="F64" s="76"/>
      <c r="G64" s="86"/>
      <c r="H64" s="99" t="str">
        <f>+IFERROR(VLOOKUP($A64,'[1]IV. MANO DE OBRA'!$A:$D,2,FALSE),"")</f>
        <v/>
      </c>
      <c r="I64" s="100" t="str">
        <f>+IFERROR(VLOOKUP($A64,'[1]IV. MANO DE OBRA'!$A:$D,3,FALSE),"")</f>
        <v/>
      </c>
      <c r="J64" s="101" t="str">
        <f>+IFERROR(ROUND(H64*(1+I64),0),"")</f>
        <v/>
      </c>
      <c r="K64" s="217"/>
      <c r="L64" s="218"/>
      <c r="M64" s="73" t="str">
        <f>IFERROR(ROUND(1/K64*J64,2),"")</f>
        <v/>
      </c>
    </row>
    <row r="65" spans="1:13" ht="15.75" thickBot="1">
      <c r="A65" s="77"/>
      <c r="B65" s="78"/>
      <c r="C65" s="78"/>
      <c r="D65" s="78"/>
      <c r="E65" s="78"/>
      <c r="F65" s="78"/>
      <c r="G65" s="79"/>
      <c r="H65" s="99" t="str">
        <f>+IFERROR(VLOOKUP($A65,'[1]IV. MANO DE OBRA'!$A:$D,2,FALSE),"")</f>
        <v/>
      </c>
      <c r="I65" s="100" t="str">
        <f>+IFERROR(VLOOKUP($A65,'[1]IV. MANO DE OBRA'!$A:$D,3,FALSE),"")</f>
        <v/>
      </c>
      <c r="J65" s="101" t="str">
        <f>+IFERROR(ROUND(H65*(1+I65),0),"")</f>
        <v/>
      </c>
      <c r="K65" s="219"/>
      <c r="L65" s="220"/>
      <c r="M65" s="73" t="str">
        <f>IFERROR(ROUND(1/K65*J65,2),"")</f>
        <v/>
      </c>
    </row>
    <row r="66" spans="1:13" ht="15.75" thickBot="1">
      <c r="A66" s="201" t="s">
        <v>74</v>
      </c>
      <c r="B66" s="202"/>
      <c r="C66" s="202"/>
      <c r="D66" s="202"/>
      <c r="E66" s="202"/>
      <c r="F66" s="202"/>
      <c r="G66" s="202"/>
      <c r="H66" s="202"/>
      <c r="I66" s="202"/>
      <c r="J66" s="202"/>
      <c r="K66" s="202"/>
      <c r="L66" s="203"/>
      <c r="M66" s="82">
        <f>ROUND(SUM(M61:M65),2)</f>
        <v>38571.43</v>
      </c>
    </row>
    <row r="67" spans="1:13" ht="15.75" thickBot="1">
      <c r="A67" s="56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57"/>
    </row>
    <row r="68" spans="1:13" ht="15.75" thickBot="1">
      <c r="A68" s="221" t="s">
        <v>92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3"/>
      <c r="M68" s="82">
        <f>ROUND(M66+M56+M46+M36,2)</f>
        <v>54500</v>
      </c>
    </row>
    <row r="69" spans="1:13" ht="15.75" thickBot="1">
      <c r="A69" s="56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57"/>
    </row>
    <row r="70" spans="1:13" ht="15.75" thickBot="1">
      <c r="A70" s="63" t="s">
        <v>93</v>
      </c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5"/>
    </row>
    <row r="71" spans="1:13">
      <c r="A71" s="56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57"/>
    </row>
    <row r="72" spans="1:13">
      <c r="A72" s="192" t="s">
        <v>94</v>
      </c>
      <c r="B72" s="204"/>
      <c r="C72" s="204"/>
      <c r="D72" s="204"/>
      <c r="E72" s="204"/>
      <c r="F72" s="204"/>
      <c r="G72" s="204"/>
      <c r="H72" s="89"/>
      <c r="I72" s="96"/>
      <c r="J72" s="102"/>
      <c r="K72" s="215" t="s">
        <v>95</v>
      </c>
      <c r="L72" s="216"/>
      <c r="M72" s="98" t="s">
        <v>96</v>
      </c>
    </row>
    <row r="73" spans="1:13">
      <c r="A73" s="211" t="s">
        <v>97</v>
      </c>
      <c r="B73" s="212"/>
      <c r="C73" s="212"/>
      <c r="D73" s="212"/>
      <c r="E73" s="212"/>
      <c r="F73" s="212"/>
      <c r="G73" s="212"/>
      <c r="H73" s="103"/>
      <c r="I73" s="104"/>
      <c r="J73" s="105"/>
      <c r="K73" s="213"/>
      <c r="L73" s="214"/>
      <c r="M73" s="106">
        <f>ROUND(K73*$M$68,2)</f>
        <v>0</v>
      </c>
    </row>
    <row r="74" spans="1:13">
      <c r="A74" s="107" t="s">
        <v>98</v>
      </c>
      <c r="B74" s="108"/>
      <c r="C74" s="108"/>
      <c r="D74" s="108"/>
      <c r="E74" s="108"/>
      <c r="F74" s="108"/>
      <c r="G74" s="108"/>
      <c r="H74" s="103"/>
      <c r="I74" s="104"/>
      <c r="J74" s="105"/>
      <c r="K74" s="213"/>
      <c r="L74" s="214"/>
      <c r="M74" s="106">
        <f>ROUND(K74*$M$68,2)</f>
        <v>0</v>
      </c>
    </row>
    <row r="75" spans="1:13" ht="15.75" thickBot="1">
      <c r="A75" s="77" t="s">
        <v>99</v>
      </c>
      <c r="B75" s="78"/>
      <c r="C75" s="78"/>
      <c r="D75" s="78"/>
      <c r="E75" s="78"/>
      <c r="F75" s="78"/>
      <c r="G75" s="78"/>
      <c r="H75" s="109"/>
      <c r="I75" s="110"/>
      <c r="J75" s="111"/>
      <c r="K75" s="213"/>
      <c r="L75" s="214"/>
      <c r="M75" s="106">
        <f>ROUND(K75*$M$68,2)</f>
        <v>0</v>
      </c>
    </row>
    <row r="76" spans="1:13" ht="15.75" thickBot="1">
      <c r="A76" s="201" t="s">
        <v>74</v>
      </c>
      <c r="B76" s="202"/>
      <c r="C76" s="202"/>
      <c r="D76" s="202"/>
      <c r="E76" s="202"/>
      <c r="F76" s="202"/>
      <c r="G76" s="202"/>
      <c r="H76" s="202"/>
      <c r="I76" s="202"/>
      <c r="J76" s="202"/>
      <c r="K76" s="202"/>
      <c r="L76" s="203"/>
      <c r="M76" s="82">
        <f>SUM(M73:M75)</f>
        <v>0</v>
      </c>
    </row>
    <row r="77" spans="1:13" ht="15.75" thickBot="1">
      <c r="A77" s="56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57"/>
    </row>
    <row r="78" spans="1:13" ht="15.75" thickBot="1">
      <c r="A78" s="221" t="s">
        <v>100</v>
      </c>
      <c r="B78" s="222"/>
      <c r="C78" s="222"/>
      <c r="D78" s="222"/>
      <c r="E78" s="222"/>
      <c r="F78" s="222"/>
      <c r="G78" s="222"/>
      <c r="H78" s="222"/>
      <c r="I78" s="222"/>
      <c r="J78" s="222"/>
      <c r="K78" s="222"/>
      <c r="L78" s="223"/>
      <c r="M78" s="82">
        <f>ROUND(M68+M76,0)</f>
        <v>54500</v>
      </c>
    </row>
    <row r="79" spans="1:13">
      <c r="A79" s="33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6"/>
    </row>
    <row r="80" spans="1:13">
      <c r="A80" s="56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57"/>
    </row>
    <row r="81" spans="1:13">
      <c r="A81" s="56"/>
      <c r="B81" s="35"/>
      <c r="C81" s="35"/>
      <c r="D81" s="35"/>
      <c r="E81" s="35"/>
      <c r="F81" s="35" t="s">
        <v>101</v>
      </c>
      <c r="G81" s="35"/>
      <c r="H81" s="35"/>
      <c r="I81" s="35"/>
      <c r="J81" s="35"/>
      <c r="K81" s="35"/>
      <c r="L81" s="35"/>
      <c r="M81" s="57"/>
    </row>
    <row r="82" spans="1:13">
      <c r="A82" s="112" t="s">
        <v>102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4"/>
    </row>
    <row r="83" spans="1:13">
      <c r="A83" s="233"/>
      <c r="B83" s="234"/>
      <c r="C83" s="234"/>
      <c r="D83" s="234"/>
      <c r="E83" s="234"/>
      <c r="F83" s="234"/>
      <c r="G83" s="234"/>
      <c r="H83" s="234"/>
      <c r="I83" s="234"/>
      <c r="J83" s="234"/>
      <c r="K83" s="234"/>
      <c r="L83" s="234"/>
      <c r="M83" s="235"/>
    </row>
    <row r="84" spans="1:13">
      <c r="A84" s="224"/>
      <c r="B84" s="225"/>
      <c r="C84" s="225"/>
      <c r="D84" s="225"/>
      <c r="E84" s="225"/>
      <c r="F84" s="225"/>
      <c r="G84" s="225"/>
      <c r="H84" s="225"/>
      <c r="I84" s="225"/>
      <c r="J84" s="225"/>
      <c r="K84" s="225"/>
      <c r="L84" s="225"/>
      <c r="M84" s="226"/>
    </row>
    <row r="85" spans="1:13">
      <c r="A85" s="224"/>
      <c r="B85" s="225"/>
      <c r="C85" s="225"/>
      <c r="D85" s="225"/>
      <c r="E85" s="225"/>
      <c r="F85" s="225"/>
      <c r="G85" s="225"/>
      <c r="H85" s="225"/>
      <c r="I85" s="225"/>
      <c r="J85" s="225"/>
      <c r="K85" s="225"/>
      <c r="L85" s="225"/>
      <c r="M85" s="226"/>
    </row>
    <row r="86" spans="1:13">
      <c r="A86" s="115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1"/>
    </row>
    <row r="87" spans="1:13">
      <c r="A87" s="116"/>
      <c r="B87" s="35"/>
      <c r="C87" s="50"/>
      <c r="D87" s="50"/>
      <c r="E87" s="50"/>
      <c r="F87" s="117"/>
      <c r="G87" s="35"/>
      <c r="H87" s="35"/>
      <c r="I87" s="35"/>
      <c r="J87" s="50"/>
      <c r="K87" s="50"/>
      <c r="L87" s="50"/>
      <c r="M87" s="51"/>
    </row>
    <row r="88" spans="1:13">
      <c r="A88" s="116"/>
      <c r="B88" s="35"/>
      <c r="C88" s="50"/>
      <c r="D88" s="50"/>
      <c r="E88" s="50"/>
      <c r="F88" s="117"/>
      <c r="G88" s="35"/>
      <c r="H88" s="35"/>
      <c r="I88" s="35"/>
      <c r="J88" s="50"/>
      <c r="K88" s="50"/>
      <c r="L88" s="50"/>
      <c r="M88" s="51"/>
    </row>
    <row r="89" spans="1:13">
      <c r="A89" s="56"/>
      <c r="B89" s="118" t="s">
        <v>103</v>
      </c>
      <c r="C89" s="118"/>
      <c r="D89" s="118"/>
      <c r="E89" s="118"/>
      <c r="F89" s="35"/>
      <c r="G89" s="35"/>
      <c r="H89" s="35"/>
      <c r="I89" s="35" t="s">
        <v>103</v>
      </c>
      <c r="J89" s="35"/>
      <c r="K89" s="35"/>
      <c r="L89" s="35"/>
      <c r="M89" s="57"/>
    </row>
    <row r="90" spans="1:13">
      <c r="A90" s="56"/>
      <c r="B90" s="35"/>
      <c r="C90" s="117"/>
      <c r="D90" s="117"/>
      <c r="E90" s="117"/>
      <c r="F90" s="35"/>
      <c r="G90" s="35"/>
      <c r="H90" s="35"/>
      <c r="I90" s="108"/>
      <c r="J90" s="108"/>
      <c r="K90" s="108"/>
      <c r="L90" s="108"/>
      <c r="M90" s="57"/>
    </row>
    <row r="91" spans="1:13">
      <c r="A91" s="56"/>
      <c r="B91" s="35" t="s">
        <v>104</v>
      </c>
      <c r="C91" s="35"/>
      <c r="D91" s="35"/>
      <c r="E91" s="117"/>
      <c r="F91" s="35"/>
      <c r="G91" s="35"/>
      <c r="H91" s="35"/>
      <c r="I91" s="119" t="s">
        <v>105</v>
      </c>
      <c r="J91" s="119"/>
      <c r="K91" s="119"/>
      <c r="L91" s="119"/>
      <c r="M91" s="57"/>
    </row>
    <row r="92" spans="1:13">
      <c r="A92" s="116"/>
      <c r="B92" s="35"/>
      <c r="C92" s="50"/>
      <c r="D92" s="50"/>
      <c r="E92" s="50"/>
      <c r="F92" s="117"/>
      <c r="G92" s="35"/>
      <c r="H92" s="35"/>
      <c r="I92" s="35"/>
      <c r="J92" s="50"/>
      <c r="K92" s="50"/>
      <c r="L92" s="50"/>
      <c r="M92" s="51"/>
    </row>
    <row r="93" spans="1:13">
      <c r="A93" s="120"/>
      <c r="B93" s="121"/>
      <c r="C93" s="121"/>
      <c r="D93" s="35"/>
      <c r="E93" s="35"/>
      <c r="F93" s="35"/>
      <c r="G93" s="35"/>
      <c r="H93" s="35"/>
      <c r="I93" s="227"/>
      <c r="J93" s="227"/>
      <c r="K93" s="227"/>
      <c r="L93" s="227"/>
      <c r="M93" s="228"/>
    </row>
    <row r="94" spans="1:13" ht="15.75" thickBot="1">
      <c r="A94" s="231"/>
      <c r="B94" s="232"/>
      <c r="C94" s="232"/>
      <c r="D94" s="122"/>
      <c r="E94" s="122"/>
      <c r="F94" s="122"/>
      <c r="G94" s="122"/>
      <c r="H94" s="122"/>
      <c r="I94" s="229"/>
      <c r="J94" s="229"/>
      <c r="K94" s="229"/>
      <c r="L94" s="229"/>
      <c r="M94" s="230"/>
    </row>
  </sheetData>
  <mergeCells count="78">
    <mergeCell ref="A85:M85"/>
    <mergeCell ref="I93:M94"/>
    <mergeCell ref="A94:C94"/>
    <mergeCell ref="K74:L74"/>
    <mergeCell ref="K75:L75"/>
    <mergeCell ref="A76:L76"/>
    <mergeCell ref="A78:L78"/>
    <mergeCell ref="A83:M83"/>
    <mergeCell ref="A84:M84"/>
    <mergeCell ref="A73:G73"/>
    <mergeCell ref="K73:L73"/>
    <mergeCell ref="A60:G60"/>
    <mergeCell ref="K60:L60"/>
    <mergeCell ref="K61:L61"/>
    <mergeCell ref="K62:L62"/>
    <mergeCell ref="K63:L63"/>
    <mergeCell ref="K64:L64"/>
    <mergeCell ref="K65:L65"/>
    <mergeCell ref="A66:L66"/>
    <mergeCell ref="A68:L68"/>
    <mergeCell ref="A72:G72"/>
    <mergeCell ref="K72:L72"/>
    <mergeCell ref="A56:L56"/>
    <mergeCell ref="K43:L43"/>
    <mergeCell ref="K44:L44"/>
    <mergeCell ref="K45:L45"/>
    <mergeCell ref="A46:L46"/>
    <mergeCell ref="A50:G50"/>
    <mergeCell ref="K50:L50"/>
    <mergeCell ref="K51:L51"/>
    <mergeCell ref="K52:L52"/>
    <mergeCell ref="K53:L53"/>
    <mergeCell ref="K54:L54"/>
    <mergeCell ref="K55:L55"/>
    <mergeCell ref="K42:L42"/>
    <mergeCell ref="F34:G34"/>
    <mergeCell ref="H34:I34"/>
    <mergeCell ref="K34:L34"/>
    <mergeCell ref="F35:G35"/>
    <mergeCell ref="H35:I35"/>
    <mergeCell ref="K35:L35"/>
    <mergeCell ref="A36:L36"/>
    <mergeCell ref="A40:H40"/>
    <mergeCell ref="K40:L40"/>
    <mergeCell ref="A41:H41"/>
    <mergeCell ref="K41:L41"/>
    <mergeCell ref="F32:G32"/>
    <mergeCell ref="H32:I32"/>
    <mergeCell ref="K32:L32"/>
    <mergeCell ref="F33:G33"/>
    <mergeCell ref="H33:I33"/>
    <mergeCell ref="K33:L33"/>
    <mergeCell ref="F30:G30"/>
    <mergeCell ref="H30:I30"/>
    <mergeCell ref="K30:L30"/>
    <mergeCell ref="F31:G31"/>
    <mergeCell ref="H31:I31"/>
    <mergeCell ref="K31:L31"/>
    <mergeCell ref="B25:I25"/>
    <mergeCell ref="K25:L25"/>
    <mergeCell ref="A29:E29"/>
    <mergeCell ref="F29:G29"/>
    <mergeCell ref="H29:I29"/>
    <mergeCell ref="K29:L29"/>
    <mergeCell ref="F10:G10"/>
    <mergeCell ref="K10:L10"/>
    <mergeCell ref="C11:M12"/>
    <mergeCell ref="A22:M22"/>
    <mergeCell ref="B24:I24"/>
    <mergeCell ref="K24:L24"/>
    <mergeCell ref="A1:A7"/>
    <mergeCell ref="B1:M1"/>
    <mergeCell ref="B2:M2"/>
    <mergeCell ref="B3:M3"/>
    <mergeCell ref="B4:M4"/>
    <mergeCell ref="B5:M5"/>
    <mergeCell ref="B6:M6"/>
    <mergeCell ref="B7:M7"/>
  </mergeCells>
  <hyperlinks>
    <hyperlink ref="B5:M5" location="PRESUPUESTO!B17" display="SOLUCION ACUEDUCTO Y ALCANTARILLADO SECTOR VILLA DELFINA" xr:uid="{68DF815C-99A2-4675-AE44-5CDA249AF7FF}"/>
  </hyperlink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0826D-FDEA-41CE-AE3E-8F3302845090}">
  <sheetPr>
    <tabColor rgb="FF00B050"/>
  </sheetPr>
  <dimension ref="A1:M94"/>
  <sheetViews>
    <sheetView topLeftCell="A52" workbookViewId="0">
      <selection activeCell="H61" sqref="H61:H62"/>
    </sheetView>
  </sheetViews>
  <sheetFormatPr baseColWidth="10" defaultRowHeight="15"/>
  <cols>
    <col min="8" max="8" width="11.85546875" bestFit="1" customWidth="1"/>
    <col min="10" max="10" width="15.42578125" customWidth="1"/>
    <col min="13" max="13" width="17.28515625" customWidth="1"/>
  </cols>
  <sheetData>
    <row r="1" spans="1:13">
      <c r="A1" s="163"/>
      <c r="B1" s="166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8"/>
    </row>
    <row r="2" spans="1:13" ht="15.75">
      <c r="A2" s="164"/>
      <c r="B2" s="169" t="s">
        <v>49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>
      <c r="A3" s="164"/>
      <c r="B3" s="172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4"/>
    </row>
    <row r="4" spans="1:13">
      <c r="A4" s="164"/>
      <c r="B4" s="175" t="s">
        <v>50</v>
      </c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7"/>
    </row>
    <row r="5" spans="1:13">
      <c r="A5" s="164"/>
      <c r="B5" s="263" t="s">
        <v>116</v>
      </c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5"/>
    </row>
    <row r="6" spans="1:13">
      <c r="A6" s="164"/>
      <c r="B6" s="181" t="s">
        <v>52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3"/>
    </row>
    <row r="7" spans="1:13" ht="15.75" thickBot="1">
      <c r="A7" s="165"/>
      <c r="B7" s="18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6"/>
    </row>
    <row r="8" spans="1:13" ht="15.75" thickBot="1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  <c r="L8" s="32"/>
      <c r="M8" s="32"/>
    </row>
    <row r="9" spans="1:13">
      <c r="A9" s="33"/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6"/>
    </row>
    <row r="10" spans="1:13">
      <c r="A10" s="37" t="s">
        <v>53</v>
      </c>
      <c r="B10" s="38"/>
      <c r="C10" s="39"/>
      <c r="D10" s="40"/>
      <c r="E10" s="39"/>
      <c r="F10" s="252"/>
      <c r="G10" s="252"/>
      <c r="H10" s="39"/>
      <c r="I10" s="39"/>
      <c r="J10" s="41" t="s">
        <v>54</v>
      </c>
      <c r="K10" s="253"/>
      <c r="L10" s="253"/>
      <c r="M10" s="42"/>
    </row>
    <row r="11" spans="1:13">
      <c r="A11" s="43" t="s">
        <v>55</v>
      </c>
      <c r="B11" s="44"/>
      <c r="C11" s="254"/>
      <c r="D11" s="254"/>
      <c r="E11" s="254"/>
      <c r="F11" s="254"/>
      <c r="G11" s="254"/>
      <c r="H11" s="254"/>
      <c r="I11" s="254"/>
      <c r="J11" s="254"/>
      <c r="K11" s="254"/>
      <c r="L11" s="254"/>
      <c r="M11" s="255"/>
    </row>
    <row r="12" spans="1:13">
      <c r="A12" s="43"/>
      <c r="B12" s="44"/>
      <c r="C12" s="256"/>
      <c r="D12" s="256"/>
      <c r="E12" s="256"/>
      <c r="F12" s="256"/>
      <c r="G12" s="256"/>
      <c r="H12" s="256"/>
      <c r="I12" s="256"/>
      <c r="J12" s="256"/>
      <c r="K12" s="256"/>
      <c r="L12" s="256"/>
      <c r="M12" s="257"/>
    </row>
    <row r="13" spans="1:13">
      <c r="A13" s="43"/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6"/>
    </row>
    <row r="14" spans="1:13">
      <c r="A14" s="43" t="s">
        <v>56</v>
      </c>
      <c r="B14" s="44"/>
      <c r="C14" s="47"/>
      <c r="D14" s="48"/>
      <c r="E14" s="48"/>
      <c r="F14" s="48"/>
      <c r="G14" s="48"/>
      <c r="H14" s="48"/>
      <c r="I14" s="48"/>
      <c r="J14" s="48"/>
      <c r="K14" s="48"/>
      <c r="L14" s="48"/>
      <c r="M14" s="49"/>
    </row>
    <row r="15" spans="1:13">
      <c r="A15" s="43"/>
      <c r="B15" s="44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1:13">
      <c r="A16" s="43" t="s">
        <v>57</v>
      </c>
      <c r="B16" s="44"/>
      <c r="C16" s="47"/>
      <c r="D16" s="48"/>
      <c r="E16" s="48"/>
      <c r="F16" s="48"/>
      <c r="G16" s="48"/>
      <c r="H16" s="48"/>
      <c r="I16" s="48"/>
      <c r="J16" s="48"/>
      <c r="K16" s="48"/>
      <c r="L16" s="48"/>
      <c r="M16" s="49"/>
    </row>
    <row r="17" spans="1:13">
      <c r="A17" s="43"/>
      <c r="B17" s="44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1"/>
    </row>
    <row r="18" spans="1:13">
      <c r="A18" s="43" t="s">
        <v>58</v>
      </c>
      <c r="B18" s="43"/>
      <c r="C18" s="47"/>
      <c r="D18" s="48"/>
      <c r="E18" s="48"/>
      <c r="F18" s="48"/>
      <c r="G18" s="48"/>
      <c r="H18" s="48"/>
      <c r="I18" s="48"/>
      <c r="J18" s="48"/>
      <c r="K18" s="48"/>
      <c r="L18" s="48"/>
      <c r="M18" s="49"/>
    </row>
    <row r="19" spans="1:13">
      <c r="A19" s="37"/>
      <c r="B19" s="52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1"/>
    </row>
    <row r="20" spans="1:13">
      <c r="A20" s="43" t="s">
        <v>59</v>
      </c>
      <c r="B20" s="44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9"/>
    </row>
    <row r="21" spans="1:13" ht="15.75" thickBot="1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5"/>
    </row>
    <row r="22" spans="1:13" ht="15.75" thickBot="1">
      <c r="A22" s="155" t="s">
        <v>60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7"/>
    </row>
    <row r="23" spans="1:13" ht="15.75" thickBot="1">
      <c r="A23" s="56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57"/>
    </row>
    <row r="24" spans="1:13">
      <c r="A24" s="58" t="s">
        <v>0</v>
      </c>
      <c r="B24" s="158" t="s">
        <v>61</v>
      </c>
      <c r="C24" s="159"/>
      <c r="D24" s="159"/>
      <c r="E24" s="159"/>
      <c r="F24" s="159"/>
      <c r="G24" s="159"/>
      <c r="H24" s="159"/>
      <c r="I24" s="160"/>
      <c r="J24" s="59" t="s">
        <v>62</v>
      </c>
      <c r="K24" s="161" t="s">
        <v>63</v>
      </c>
      <c r="L24" s="162"/>
      <c r="M24" s="58" t="s">
        <v>64</v>
      </c>
    </row>
    <row r="25" spans="1:13" ht="28.5" customHeight="1" thickBot="1">
      <c r="A25" s="60">
        <v>7</v>
      </c>
      <c r="B25" s="271" t="s">
        <v>42</v>
      </c>
      <c r="C25" s="272"/>
      <c r="D25" s="272"/>
      <c r="E25" s="272"/>
      <c r="F25" s="272"/>
      <c r="G25" s="272"/>
      <c r="H25" s="272"/>
      <c r="I25" s="273"/>
      <c r="J25" s="61" t="str">
        <f>+IFERROR(VLOOKUP(A25,[1]PRESUPUESTO!C:R,2,0),"")</f>
        <v/>
      </c>
      <c r="K25" s="190" t="s">
        <v>63</v>
      </c>
      <c r="L25" s="191"/>
      <c r="M25" s="62">
        <v>1</v>
      </c>
    </row>
    <row r="26" spans="1:13" ht="15.75" thickBot="1">
      <c r="A26" s="56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57"/>
    </row>
    <row r="27" spans="1:13" ht="15.75" thickBot="1">
      <c r="A27" s="63" t="s">
        <v>65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5"/>
    </row>
    <row r="28" spans="1:13">
      <c r="A28" s="66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57"/>
    </row>
    <row r="29" spans="1:13">
      <c r="A29" s="192" t="s">
        <v>61</v>
      </c>
      <c r="B29" s="193"/>
      <c r="C29" s="193"/>
      <c r="D29" s="193"/>
      <c r="E29" s="194"/>
      <c r="F29" s="195" t="s">
        <v>66</v>
      </c>
      <c r="G29" s="193"/>
      <c r="H29" s="195" t="s">
        <v>67</v>
      </c>
      <c r="I29" s="196"/>
      <c r="J29" s="67" t="s">
        <v>68</v>
      </c>
      <c r="K29" s="195" t="s">
        <v>69</v>
      </c>
      <c r="L29" s="196"/>
      <c r="M29" s="68" t="s">
        <v>70</v>
      </c>
    </row>
    <row r="30" spans="1:13">
      <c r="A30" s="69"/>
      <c r="B30" s="70"/>
      <c r="C30" s="70"/>
      <c r="D30" s="70"/>
      <c r="E30" s="71"/>
      <c r="F30" s="197" t="str">
        <f>+IFERROR(VLOOKUP($A30,'[1]I. EQUIPO'!$A:$D,2,FALSE),"")</f>
        <v/>
      </c>
      <c r="G30" s="198"/>
      <c r="H30" s="197" t="str">
        <f>+IFERROR(VLOOKUP($A30,'[1]I. EQUIPO'!$A:$D,3,FALSE),"")</f>
        <v/>
      </c>
      <c r="I30" s="198"/>
      <c r="J30" s="72" t="str">
        <f>+IFERROR(VLOOKUP($A30,'[1]I. EQUIPO'!$A:$D,4,FALSE),"")</f>
        <v/>
      </c>
      <c r="K30" s="199"/>
      <c r="L30" s="200"/>
      <c r="M30" s="73" t="str">
        <f>IFERROR(ROUND(J30/K30,2),"")</f>
        <v/>
      </c>
    </row>
    <row r="31" spans="1:13">
      <c r="A31" s="69"/>
      <c r="B31" s="70"/>
      <c r="C31" s="70"/>
      <c r="D31" s="93"/>
      <c r="E31" s="74"/>
      <c r="F31" s="197" t="str">
        <f>+IFERROR(VLOOKUP($A31,'[1]I. EQUIPO'!$A:$D,2,FALSE),"")</f>
        <v/>
      </c>
      <c r="G31" s="198"/>
      <c r="H31" s="197" t="str">
        <f>+IFERROR(VLOOKUP($A31,'[1]I. EQUIPO'!$A:$D,3,FALSE),"")</f>
        <v/>
      </c>
      <c r="I31" s="198"/>
      <c r="J31" s="72" t="str">
        <f>+IFERROR(VLOOKUP($A31,'[1]I. EQUIPO'!$A:$D,4,FALSE),"")</f>
        <v/>
      </c>
      <c r="K31" s="199"/>
      <c r="L31" s="200"/>
      <c r="M31" s="73" t="str">
        <f>IFERROR(ROUND(J31/K31,2),"")</f>
        <v/>
      </c>
    </row>
    <row r="32" spans="1:13">
      <c r="A32" s="75"/>
      <c r="B32" s="76"/>
      <c r="C32" s="76"/>
      <c r="D32" s="126"/>
      <c r="E32" s="74"/>
      <c r="F32" s="197" t="str">
        <f>+IFERROR(VLOOKUP($A32,'[1]I. EQUIPO'!$A:$D,2,FALSE),"")</f>
        <v/>
      </c>
      <c r="G32" s="198"/>
      <c r="H32" s="197" t="str">
        <f>+IFERROR(VLOOKUP($A32,'[1]I. EQUIPO'!$A:$D,3,FALSE),"")</f>
        <v/>
      </c>
      <c r="I32" s="198"/>
      <c r="J32" s="72" t="str">
        <f>+IFERROR(VLOOKUP($A32,'[1]I. EQUIPO'!$A:$D,4,FALSE),"")</f>
        <v/>
      </c>
      <c r="K32" s="199"/>
      <c r="L32" s="200"/>
      <c r="M32" s="73" t="str">
        <f>IFERROR(ROUND(J32/K32,2),"")</f>
        <v/>
      </c>
    </row>
    <row r="33" spans="1:13">
      <c r="A33" s="75"/>
      <c r="B33" s="76"/>
      <c r="C33" s="76"/>
      <c r="D33" s="118"/>
      <c r="E33" s="74"/>
      <c r="F33" s="197" t="str">
        <f>+IFERROR(VLOOKUP($A33,'[1]I. EQUIPO'!$A:$D,2,FALSE),"")</f>
        <v/>
      </c>
      <c r="G33" s="198"/>
      <c r="H33" s="197" t="str">
        <f>+IFERROR(VLOOKUP($A33,'[1]I. EQUIPO'!$A:$D,3,FALSE),"")</f>
        <v/>
      </c>
      <c r="I33" s="198"/>
      <c r="J33" s="72" t="str">
        <f>+IFERROR(VLOOKUP($A33,'[1]I. EQUIPO'!$A:$D,4,FALSE),"")</f>
        <v/>
      </c>
      <c r="K33" s="199"/>
      <c r="L33" s="200"/>
      <c r="M33" s="73" t="str">
        <f>IFERROR(ROUND(J33/K33,2),"")</f>
        <v/>
      </c>
    </row>
    <row r="34" spans="1:13">
      <c r="A34" s="75"/>
      <c r="B34" s="76"/>
      <c r="C34" s="76"/>
      <c r="D34" s="76"/>
      <c r="E34" s="74"/>
      <c r="F34" s="197" t="str">
        <f>+IFERROR(VLOOKUP($A34,'[1]I. EQUIPO'!$A:$D,2,FALSE),"")</f>
        <v/>
      </c>
      <c r="G34" s="198"/>
      <c r="H34" s="197" t="str">
        <f>+IFERROR(VLOOKUP($A34,'[1]I. EQUIPO'!$A:$D,3,FALSE),"")</f>
        <v/>
      </c>
      <c r="I34" s="198"/>
      <c r="J34" s="72" t="str">
        <f>+IFERROR(VLOOKUP($A34,'[1]I. EQUIPO'!$A:$D,4,FALSE),"")</f>
        <v/>
      </c>
      <c r="K34" s="199"/>
      <c r="L34" s="200"/>
      <c r="M34" s="73" t="str">
        <f>IFERROR(ROUND(J34/K34,2),"")</f>
        <v/>
      </c>
    </row>
    <row r="35" spans="1:13" ht="15.75" thickBot="1">
      <c r="A35" s="77" t="s">
        <v>73</v>
      </c>
      <c r="B35" s="78"/>
      <c r="C35" s="78"/>
      <c r="D35" s="78"/>
      <c r="E35" s="79"/>
      <c r="F35" s="205"/>
      <c r="G35" s="206"/>
      <c r="H35" s="205"/>
      <c r="I35" s="206"/>
      <c r="J35" s="80"/>
      <c r="K35" s="207">
        <v>0.05</v>
      </c>
      <c r="L35" s="208"/>
      <c r="M35" s="81">
        <f>ROUND(M66*K35,2)</f>
        <v>3134.19</v>
      </c>
    </row>
    <row r="36" spans="1:13" ht="15.75" thickBot="1">
      <c r="A36" s="201" t="s">
        <v>74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3"/>
      <c r="M36" s="82">
        <f>ROUND(SUM(M30:M35),2)</f>
        <v>3134.19</v>
      </c>
    </row>
    <row r="37" spans="1:13" ht="15.75" thickBot="1">
      <c r="A37" s="66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57"/>
    </row>
    <row r="38" spans="1:13" ht="15.75" thickBot="1">
      <c r="A38" s="63" t="s">
        <v>75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5"/>
    </row>
    <row r="39" spans="1:13">
      <c r="A39" s="56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57"/>
    </row>
    <row r="40" spans="1:13">
      <c r="A40" s="192" t="s">
        <v>61</v>
      </c>
      <c r="B40" s="204"/>
      <c r="C40" s="204"/>
      <c r="D40" s="204"/>
      <c r="E40" s="204"/>
      <c r="F40" s="204"/>
      <c r="G40" s="204"/>
      <c r="H40" s="196"/>
      <c r="I40" s="83" t="s">
        <v>63</v>
      </c>
      <c r="J40" s="67" t="s">
        <v>64</v>
      </c>
      <c r="K40" s="195" t="s">
        <v>76</v>
      </c>
      <c r="L40" s="196"/>
      <c r="M40" s="68" t="s">
        <v>70</v>
      </c>
    </row>
    <row r="41" spans="1:13">
      <c r="A41" s="127" t="s">
        <v>118</v>
      </c>
      <c r="B41" s="76"/>
      <c r="C41" s="76"/>
      <c r="D41" s="76"/>
      <c r="E41" s="76"/>
      <c r="F41" s="76"/>
      <c r="G41" s="76"/>
      <c r="H41" s="86"/>
      <c r="I41" s="84" t="str">
        <f>+IFERROR(VLOOKUP($A41,'[1]II. MATERIALES'!$A:$C,2,FALSE),"")</f>
        <v/>
      </c>
      <c r="J41" s="87">
        <v>1</v>
      </c>
      <c r="K41" s="261">
        <v>550000</v>
      </c>
      <c r="L41" s="262" t="e">
        <f>+VLOOKUP($A41,'[1]II. MATERIALES'!$A:$C,2,FALSE)</f>
        <v>#N/A</v>
      </c>
      <c r="M41" s="73">
        <f>IFERROR(ROUND(J41*K41,2),"")</f>
        <v>550000</v>
      </c>
    </row>
    <row r="42" spans="1:13">
      <c r="A42" s="69"/>
      <c r="B42" s="70"/>
      <c r="C42" s="70"/>
      <c r="D42" s="70"/>
      <c r="E42" s="70"/>
      <c r="F42" s="70"/>
      <c r="G42" s="70"/>
      <c r="H42" s="71"/>
      <c r="I42" s="84" t="str">
        <f>+IFERROR(VLOOKUP($A42,'[1]II. MATERIALES'!$A:$C,2,FALSE),"")</f>
        <v/>
      </c>
      <c r="J42" s="85"/>
      <c r="K42" s="209" t="str">
        <f>+IFERROR(VLOOKUP($A42,'[1]II. MATERIALES'!$A:$C,3,FALSE),"")</f>
        <v/>
      </c>
      <c r="L42" s="210" t="e">
        <f>+VLOOKUP($A42,'[1]II. MATERIALES'!$A:$C,2,FALSE)</f>
        <v>#N/A</v>
      </c>
      <c r="M42" s="73" t="str">
        <f>IFERROR(ROUND(J42*K42,2),"")</f>
        <v/>
      </c>
    </row>
    <row r="43" spans="1:13">
      <c r="A43" s="75"/>
      <c r="B43" s="76"/>
      <c r="C43" s="76"/>
      <c r="D43" s="76"/>
      <c r="E43" s="76"/>
      <c r="F43" s="76"/>
      <c r="G43" s="76"/>
      <c r="H43" s="86"/>
      <c r="I43" s="84" t="str">
        <f>+IFERROR(VLOOKUP($A43,'[1]II. MATERIALES'!$A:$C,2,FALSE),"")</f>
        <v/>
      </c>
      <c r="J43" s="87"/>
      <c r="K43" s="209" t="str">
        <f>+IFERROR(VLOOKUP($A43,'[1]II. MATERIALES'!$A:$C,3,FALSE),"")</f>
        <v/>
      </c>
      <c r="L43" s="210" t="e">
        <f>+VLOOKUP($A43,'[1]II. MATERIALES'!$A:$C,2,FALSE)</f>
        <v>#N/A</v>
      </c>
      <c r="M43" s="73" t="str">
        <f>IFERROR(ROUND(J43*K43,2),"")</f>
        <v/>
      </c>
    </row>
    <row r="44" spans="1:13">
      <c r="A44" s="75"/>
      <c r="B44" s="76"/>
      <c r="C44" s="76"/>
      <c r="D44" s="76"/>
      <c r="E44" s="76"/>
      <c r="F44" s="76"/>
      <c r="G44" s="76"/>
      <c r="H44" s="86"/>
      <c r="I44" s="84" t="str">
        <f>+IFERROR(VLOOKUP($A44,'[1]II. MATERIALES'!$A:$C,2,FALSE),"")</f>
        <v/>
      </c>
      <c r="J44" s="87"/>
      <c r="K44" s="209" t="str">
        <f>+IFERROR(VLOOKUP($A44,'[1]II. MATERIALES'!$A:$C,3,FALSE),"")</f>
        <v/>
      </c>
      <c r="L44" s="210" t="e">
        <f>+VLOOKUP($A44,'[1]II. MATERIALES'!$A:$C,2,FALSE)</f>
        <v>#N/A</v>
      </c>
      <c r="M44" s="73" t="str">
        <f>IFERROR(ROUND(J44*K44,2),"")</f>
        <v/>
      </c>
    </row>
    <row r="45" spans="1:13" ht="15.75" thickBot="1">
      <c r="A45" s="77"/>
      <c r="B45" s="78"/>
      <c r="C45" s="78"/>
      <c r="D45" s="78"/>
      <c r="E45" s="78"/>
      <c r="F45" s="78"/>
      <c r="G45" s="78"/>
      <c r="H45" s="79"/>
      <c r="I45" s="84" t="str">
        <f>+IFERROR(VLOOKUP($A45,'[1]II. MATERIALES'!$A:$C,2,FALSE),"")</f>
        <v/>
      </c>
      <c r="J45" s="88"/>
      <c r="K45" s="209" t="str">
        <f>+IFERROR(VLOOKUP($A45,'[1]II. MATERIALES'!$A:$C,3,FALSE),"")</f>
        <v/>
      </c>
      <c r="L45" s="210" t="e">
        <f>+VLOOKUP($A45,'[1]II. MATERIALES'!$A:$C,2,FALSE)</f>
        <v>#N/A</v>
      </c>
      <c r="M45" s="73" t="str">
        <f>IFERROR(ROUND(J45*K45,2),"")</f>
        <v/>
      </c>
    </row>
    <row r="46" spans="1:13" ht="15.75" thickBot="1">
      <c r="A46" s="201" t="s">
        <v>74</v>
      </c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3"/>
      <c r="M46" s="82">
        <f>ROUND(SUM(M41:M45),2)</f>
        <v>550000</v>
      </c>
    </row>
    <row r="47" spans="1:13" ht="15.75" thickBot="1">
      <c r="A47" s="56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57"/>
    </row>
    <row r="48" spans="1:13" ht="15.75" thickBot="1">
      <c r="A48" s="63" t="s">
        <v>78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5"/>
    </row>
    <row r="49" spans="1:13">
      <c r="A49" s="56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57"/>
    </row>
    <row r="50" spans="1:13">
      <c r="A50" s="192" t="s">
        <v>79</v>
      </c>
      <c r="B50" s="204"/>
      <c r="C50" s="204"/>
      <c r="D50" s="204"/>
      <c r="E50" s="204"/>
      <c r="F50" s="204"/>
      <c r="G50" s="204"/>
      <c r="H50" s="67" t="s">
        <v>80</v>
      </c>
      <c r="I50" s="89" t="s">
        <v>81</v>
      </c>
      <c r="J50" s="67" t="s">
        <v>82</v>
      </c>
      <c r="K50" s="195" t="s">
        <v>83</v>
      </c>
      <c r="L50" s="196"/>
      <c r="M50" s="68" t="s">
        <v>70</v>
      </c>
    </row>
    <row r="51" spans="1:13">
      <c r="A51" s="123" t="s">
        <v>109</v>
      </c>
      <c r="B51" s="76"/>
      <c r="C51" s="76"/>
      <c r="D51" s="76"/>
      <c r="E51" s="76"/>
      <c r="F51" s="76"/>
      <c r="G51" s="86"/>
      <c r="H51" s="90">
        <v>5.0000000000000001E-3</v>
      </c>
      <c r="I51" s="91">
        <v>40</v>
      </c>
      <c r="J51" s="90">
        <f>I51*H51</f>
        <v>0.2</v>
      </c>
      <c r="K51" s="261">
        <v>3500</v>
      </c>
      <c r="L51" s="262"/>
      <c r="M51" s="73">
        <f>IFERROR(ROUND(J51*K51,2),"")</f>
        <v>700</v>
      </c>
    </row>
    <row r="52" spans="1:13">
      <c r="A52" s="92"/>
      <c r="B52" s="93"/>
      <c r="C52" s="93"/>
      <c r="D52" s="93"/>
      <c r="E52" s="93"/>
      <c r="F52" s="93"/>
      <c r="G52" s="93"/>
      <c r="H52" s="90"/>
      <c r="I52" s="91"/>
      <c r="J52" s="90"/>
      <c r="K52" s="209" t="str">
        <f>+IFERROR(VLOOKUP($A52,'[1]III. TRANSPORTES'!$A:$B,2,FALSE),"")</f>
        <v/>
      </c>
      <c r="L52" s="210"/>
      <c r="M52" s="73" t="str">
        <f>IFERROR(ROUND(J52*K52,2),"")</f>
        <v/>
      </c>
    </row>
    <row r="53" spans="1:13">
      <c r="A53" s="92"/>
      <c r="B53" s="93"/>
      <c r="C53" s="93"/>
      <c r="D53" s="93"/>
      <c r="E53" s="93"/>
      <c r="F53" s="93"/>
      <c r="G53" s="93"/>
      <c r="H53" s="90"/>
      <c r="I53" s="91"/>
      <c r="J53" s="90"/>
      <c r="K53" s="209" t="str">
        <f>+IFERROR(VLOOKUP($A53,'[1]III. TRANSPORTES'!$A:$B,2,FALSE),"")</f>
        <v/>
      </c>
      <c r="L53" s="210"/>
      <c r="M53" s="73" t="str">
        <f>IFERROR(ROUND(J53*K53,2),"")</f>
        <v/>
      </c>
    </row>
    <row r="54" spans="1:13">
      <c r="A54" s="92"/>
      <c r="B54" s="93"/>
      <c r="C54" s="93"/>
      <c r="D54" s="93"/>
      <c r="E54" s="93"/>
      <c r="F54" s="93"/>
      <c r="G54" s="93"/>
      <c r="H54" s="90"/>
      <c r="I54" s="91"/>
      <c r="J54" s="90"/>
      <c r="K54" s="209" t="str">
        <f>+IFERROR(VLOOKUP($A54,'[1]III. TRANSPORTES'!$A:$B,2,FALSE),"")</f>
        <v/>
      </c>
      <c r="L54" s="210"/>
      <c r="M54" s="73" t="str">
        <f>IFERROR(ROUND(J54*K54,2),"")</f>
        <v/>
      </c>
    </row>
    <row r="55" spans="1:13" ht="15.75" thickBot="1">
      <c r="A55" s="77"/>
      <c r="B55" s="78"/>
      <c r="C55" s="78"/>
      <c r="D55" s="78"/>
      <c r="E55" s="78"/>
      <c r="F55" s="78"/>
      <c r="G55" s="79"/>
      <c r="H55" s="94"/>
      <c r="I55" s="95"/>
      <c r="J55" s="94"/>
      <c r="K55" s="209" t="str">
        <f>+IFERROR(VLOOKUP($A55,'[1]III. TRANSPORTES'!$A:$B,2,FALSE),"")</f>
        <v/>
      </c>
      <c r="L55" s="210"/>
      <c r="M55" s="73" t="str">
        <f>IFERROR(ROUND(J55*K55,2),"")</f>
        <v/>
      </c>
    </row>
    <row r="56" spans="1:13" ht="15.75" thickBot="1">
      <c r="A56" s="201" t="s">
        <v>74</v>
      </c>
      <c r="B56" s="202"/>
      <c r="C56" s="202"/>
      <c r="D56" s="202"/>
      <c r="E56" s="202"/>
      <c r="F56" s="202"/>
      <c r="G56" s="202"/>
      <c r="H56" s="202"/>
      <c r="I56" s="202"/>
      <c r="J56" s="202"/>
      <c r="K56" s="202"/>
      <c r="L56" s="203"/>
      <c r="M56" s="82">
        <f>ROUND(SUM(M51:M55),2)</f>
        <v>700</v>
      </c>
    </row>
    <row r="57" spans="1:13" ht="15.75" thickBot="1">
      <c r="A57" s="56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57"/>
    </row>
    <row r="58" spans="1:13" ht="15.75" thickBot="1">
      <c r="A58" s="63" t="s">
        <v>84</v>
      </c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5"/>
    </row>
    <row r="59" spans="1:13">
      <c r="A59" s="56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57"/>
    </row>
    <row r="60" spans="1:13" ht="22.5">
      <c r="A60" s="192" t="s">
        <v>85</v>
      </c>
      <c r="B60" s="204"/>
      <c r="C60" s="204"/>
      <c r="D60" s="204"/>
      <c r="E60" s="204"/>
      <c r="F60" s="204"/>
      <c r="G60" s="204"/>
      <c r="H60" s="67" t="s">
        <v>86</v>
      </c>
      <c r="I60" s="96" t="s">
        <v>87</v>
      </c>
      <c r="J60" s="97" t="s">
        <v>88</v>
      </c>
      <c r="K60" s="215" t="s">
        <v>69</v>
      </c>
      <c r="L60" s="216"/>
      <c r="M60" s="98" t="s">
        <v>70</v>
      </c>
    </row>
    <row r="61" spans="1:13">
      <c r="A61" s="75" t="s">
        <v>111</v>
      </c>
      <c r="B61" s="76"/>
      <c r="C61" s="76"/>
      <c r="D61" s="76"/>
      <c r="E61" s="76"/>
      <c r="F61" s="76"/>
      <c r="G61" s="86"/>
      <c r="H61" s="138">
        <v>90000</v>
      </c>
      <c r="I61" s="100">
        <v>0.62</v>
      </c>
      <c r="J61" s="101">
        <f>+IFERROR(ROUND(H61*(1+I61),0),"")</f>
        <v>145800</v>
      </c>
      <c r="K61" s="217">
        <v>6.5902241496598641</v>
      </c>
      <c r="L61" s="218"/>
      <c r="M61" s="73">
        <f>IFERROR(ROUND(1/K61*J61,2),"")</f>
        <v>22123.68</v>
      </c>
    </row>
    <row r="62" spans="1:13">
      <c r="A62" s="75" t="s">
        <v>112</v>
      </c>
      <c r="B62" s="76"/>
      <c r="C62" s="76"/>
      <c r="D62" s="76"/>
      <c r="E62" s="76"/>
      <c r="F62" s="76"/>
      <c r="G62" s="86"/>
      <c r="H62" s="138">
        <v>165000</v>
      </c>
      <c r="I62" s="100">
        <v>0.62</v>
      </c>
      <c r="J62" s="101">
        <f>+IFERROR(ROUND(H62*(1+I62),0),"")</f>
        <v>267300</v>
      </c>
      <c r="K62" s="217">
        <f>+K61</f>
        <v>6.5902241496598641</v>
      </c>
      <c r="L62" s="218"/>
      <c r="M62" s="73">
        <f>IFERROR(ROUND(1/K62*J62,2),"")</f>
        <v>40560.080000000002</v>
      </c>
    </row>
    <row r="63" spans="1:13">
      <c r="A63" s="75"/>
      <c r="B63" s="76"/>
      <c r="C63" s="76"/>
      <c r="D63" s="76"/>
      <c r="E63" s="76"/>
      <c r="F63" s="76"/>
      <c r="G63" s="86"/>
      <c r="H63" s="99" t="str">
        <f>+IFERROR(VLOOKUP($A63,'[1]IV. MANO DE OBRA'!$A:$D,2,FALSE),"")</f>
        <v/>
      </c>
      <c r="I63" s="100" t="str">
        <f>+IFERROR(VLOOKUP($A63,'[1]IV. MANO DE OBRA'!$A:$D,3,FALSE),"")</f>
        <v/>
      </c>
      <c r="J63" s="101" t="str">
        <f>+IFERROR(ROUND(H63*(1+I63),0),"")</f>
        <v/>
      </c>
      <c r="K63" s="217"/>
      <c r="L63" s="218"/>
      <c r="M63" s="73" t="str">
        <f>IFERROR(ROUND(1/K63*J63,2),"")</f>
        <v/>
      </c>
    </row>
    <row r="64" spans="1:13">
      <c r="A64" s="75"/>
      <c r="B64" s="76"/>
      <c r="C64" s="76"/>
      <c r="D64" s="76"/>
      <c r="E64" s="76"/>
      <c r="F64" s="76"/>
      <c r="G64" s="86"/>
      <c r="H64" s="99" t="str">
        <f>+IFERROR(VLOOKUP($A64,'[1]IV. MANO DE OBRA'!$A:$D,2,FALSE),"")</f>
        <v/>
      </c>
      <c r="I64" s="100" t="str">
        <f>+IFERROR(VLOOKUP($A64,'[1]IV. MANO DE OBRA'!$A:$D,3,FALSE),"")</f>
        <v/>
      </c>
      <c r="J64" s="101" t="str">
        <f>+IFERROR(ROUND(H64*(1+I64),0),"")</f>
        <v/>
      </c>
      <c r="K64" s="217"/>
      <c r="L64" s="218"/>
      <c r="M64" s="73" t="str">
        <f>IFERROR(ROUND(1/K64*J64,2),"")</f>
        <v/>
      </c>
    </row>
    <row r="65" spans="1:13" ht="15.75" thickBot="1">
      <c r="A65" s="77"/>
      <c r="B65" s="78"/>
      <c r="C65" s="78"/>
      <c r="D65" s="78"/>
      <c r="E65" s="78"/>
      <c r="F65" s="78"/>
      <c r="G65" s="79"/>
      <c r="H65" s="99" t="str">
        <f>+IFERROR(VLOOKUP($A65,'[1]IV. MANO DE OBRA'!$A:$D,2,FALSE),"")</f>
        <v/>
      </c>
      <c r="I65" s="100" t="str">
        <f>+IFERROR(VLOOKUP($A65,'[1]IV. MANO DE OBRA'!$A:$D,3,FALSE),"")</f>
        <v/>
      </c>
      <c r="J65" s="101" t="str">
        <f>+IFERROR(ROUND(H65*(1+I65),0),"")</f>
        <v/>
      </c>
      <c r="K65" s="219"/>
      <c r="L65" s="220"/>
      <c r="M65" s="73" t="str">
        <f>IFERROR(ROUND(1/K65*J65,2),"")</f>
        <v/>
      </c>
    </row>
    <row r="66" spans="1:13" ht="15.75" thickBot="1">
      <c r="A66" s="201" t="s">
        <v>74</v>
      </c>
      <c r="B66" s="202"/>
      <c r="C66" s="202"/>
      <c r="D66" s="202"/>
      <c r="E66" s="202"/>
      <c r="F66" s="202"/>
      <c r="G66" s="202"/>
      <c r="H66" s="202"/>
      <c r="I66" s="202"/>
      <c r="J66" s="202"/>
      <c r="K66" s="202"/>
      <c r="L66" s="203"/>
      <c r="M66" s="82">
        <f>ROUND(SUM(M61:M65),2)</f>
        <v>62683.76</v>
      </c>
    </row>
    <row r="67" spans="1:13" ht="15.75" thickBot="1">
      <c r="A67" s="56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57"/>
    </row>
    <row r="68" spans="1:13" ht="15.75" thickBot="1">
      <c r="A68" s="221" t="s">
        <v>92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3"/>
      <c r="M68" s="82">
        <f>ROUND(M66+M56+M46+M36,0)</f>
        <v>616518</v>
      </c>
    </row>
    <row r="69" spans="1:13" ht="15.75" thickBot="1">
      <c r="A69" s="56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57"/>
    </row>
    <row r="70" spans="1:13" ht="15.75" thickBot="1">
      <c r="A70" s="63" t="s">
        <v>93</v>
      </c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5"/>
    </row>
    <row r="71" spans="1:13">
      <c r="A71" s="56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57"/>
    </row>
    <row r="72" spans="1:13">
      <c r="A72" s="192" t="s">
        <v>94</v>
      </c>
      <c r="B72" s="204"/>
      <c r="C72" s="204"/>
      <c r="D72" s="204"/>
      <c r="E72" s="204"/>
      <c r="F72" s="204"/>
      <c r="G72" s="204"/>
      <c r="H72" s="89"/>
      <c r="I72" s="96"/>
      <c r="J72" s="102"/>
      <c r="K72" s="215" t="s">
        <v>95</v>
      </c>
      <c r="L72" s="216"/>
      <c r="M72" s="98" t="s">
        <v>96</v>
      </c>
    </row>
    <row r="73" spans="1:13">
      <c r="A73" s="211" t="s">
        <v>97</v>
      </c>
      <c r="B73" s="212"/>
      <c r="C73" s="212"/>
      <c r="D73" s="212"/>
      <c r="E73" s="212"/>
      <c r="F73" s="212"/>
      <c r="G73" s="212"/>
      <c r="H73" s="103"/>
      <c r="I73" s="104"/>
      <c r="J73" s="105"/>
      <c r="K73" s="213"/>
      <c r="L73" s="214"/>
      <c r="M73" s="106">
        <f>ROUND(K73*$M$68,2)</f>
        <v>0</v>
      </c>
    </row>
    <row r="74" spans="1:13">
      <c r="A74" s="107" t="s">
        <v>98</v>
      </c>
      <c r="B74" s="108"/>
      <c r="C74" s="108"/>
      <c r="D74" s="108"/>
      <c r="E74" s="108"/>
      <c r="F74" s="108"/>
      <c r="G74" s="108"/>
      <c r="H74" s="103"/>
      <c r="I74" s="104"/>
      <c r="J74" s="105"/>
      <c r="K74" s="213"/>
      <c r="L74" s="214"/>
      <c r="M74" s="106">
        <f>ROUND(K74*$M$68,2)</f>
        <v>0</v>
      </c>
    </row>
    <row r="75" spans="1:13" ht="15.75" thickBot="1">
      <c r="A75" s="77" t="s">
        <v>99</v>
      </c>
      <c r="B75" s="78"/>
      <c r="C75" s="78"/>
      <c r="D75" s="78"/>
      <c r="E75" s="78"/>
      <c r="F75" s="78"/>
      <c r="G75" s="78"/>
      <c r="H75" s="109"/>
      <c r="I75" s="110"/>
      <c r="J75" s="111"/>
      <c r="K75" s="213"/>
      <c r="L75" s="214"/>
      <c r="M75" s="106">
        <f>ROUND(K75*$M$68,2)</f>
        <v>0</v>
      </c>
    </row>
    <row r="76" spans="1:13" ht="15.75" thickBot="1">
      <c r="A76" s="201" t="s">
        <v>74</v>
      </c>
      <c r="B76" s="202"/>
      <c r="C76" s="202"/>
      <c r="D76" s="202"/>
      <c r="E76" s="202"/>
      <c r="F76" s="202"/>
      <c r="G76" s="202"/>
      <c r="H76" s="202"/>
      <c r="I76" s="202"/>
      <c r="J76" s="202"/>
      <c r="K76" s="202"/>
      <c r="L76" s="203"/>
      <c r="M76" s="82">
        <f>SUM(M73:M75)</f>
        <v>0</v>
      </c>
    </row>
    <row r="77" spans="1:13" ht="15.75" thickBot="1">
      <c r="A77" s="56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57"/>
    </row>
    <row r="78" spans="1:13" ht="15.75" thickBot="1">
      <c r="A78" s="221" t="s">
        <v>100</v>
      </c>
      <c r="B78" s="222"/>
      <c r="C78" s="222"/>
      <c r="D78" s="222"/>
      <c r="E78" s="222"/>
      <c r="F78" s="222"/>
      <c r="G78" s="222"/>
      <c r="H78" s="222"/>
      <c r="I78" s="222"/>
      <c r="J78" s="222"/>
      <c r="K78" s="222"/>
      <c r="L78" s="223"/>
      <c r="M78" s="82">
        <f>ROUND(M68+M76,0)</f>
        <v>616518</v>
      </c>
    </row>
    <row r="79" spans="1:13">
      <c r="A79" s="33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6"/>
    </row>
    <row r="80" spans="1:13">
      <c r="A80" s="56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57"/>
    </row>
    <row r="81" spans="1:13">
      <c r="A81" s="56"/>
      <c r="B81" s="35"/>
      <c r="C81" s="35"/>
      <c r="D81" s="35"/>
      <c r="E81" s="35"/>
      <c r="F81" s="35" t="s">
        <v>101</v>
      </c>
      <c r="G81" s="35"/>
      <c r="H81" s="35"/>
      <c r="I81" s="35"/>
      <c r="J81" s="35"/>
      <c r="K81" s="35"/>
      <c r="L81" s="35"/>
      <c r="M81" s="57"/>
    </row>
    <row r="82" spans="1:13">
      <c r="A82" s="112" t="s">
        <v>102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4"/>
    </row>
    <row r="83" spans="1:13">
      <c r="A83" s="233"/>
      <c r="B83" s="234"/>
      <c r="C83" s="234"/>
      <c r="D83" s="234"/>
      <c r="E83" s="234"/>
      <c r="F83" s="234"/>
      <c r="G83" s="234"/>
      <c r="H83" s="234"/>
      <c r="I83" s="234"/>
      <c r="J83" s="234"/>
      <c r="K83" s="234"/>
      <c r="L83" s="234"/>
      <c r="M83" s="235"/>
    </row>
    <row r="84" spans="1:13">
      <c r="A84" s="224"/>
      <c r="B84" s="225"/>
      <c r="C84" s="225"/>
      <c r="D84" s="225"/>
      <c r="E84" s="225"/>
      <c r="F84" s="225"/>
      <c r="G84" s="225"/>
      <c r="H84" s="225"/>
      <c r="I84" s="225"/>
      <c r="J84" s="225"/>
      <c r="K84" s="225"/>
      <c r="L84" s="225"/>
      <c r="M84" s="226"/>
    </row>
    <row r="85" spans="1:13">
      <c r="A85" s="224"/>
      <c r="B85" s="225"/>
      <c r="C85" s="225"/>
      <c r="D85" s="225"/>
      <c r="E85" s="225"/>
      <c r="F85" s="225"/>
      <c r="G85" s="225"/>
      <c r="H85" s="225"/>
      <c r="I85" s="225"/>
      <c r="J85" s="225"/>
      <c r="K85" s="225"/>
      <c r="L85" s="225"/>
      <c r="M85" s="226"/>
    </row>
    <row r="86" spans="1:13">
      <c r="A86" s="115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1"/>
    </row>
    <row r="87" spans="1:13">
      <c r="A87" s="116"/>
      <c r="B87" s="35"/>
      <c r="C87" s="50"/>
      <c r="D87" s="50"/>
      <c r="E87" s="50"/>
      <c r="F87" s="117"/>
      <c r="G87" s="35"/>
      <c r="H87" s="35"/>
      <c r="I87" s="35"/>
      <c r="J87" s="50"/>
      <c r="K87" s="50"/>
      <c r="L87" s="50"/>
      <c r="M87" s="51"/>
    </row>
    <row r="88" spans="1:13">
      <c r="A88" s="116"/>
      <c r="B88" s="35"/>
      <c r="C88" s="50"/>
      <c r="D88" s="50"/>
      <c r="E88" s="50"/>
      <c r="F88" s="117"/>
      <c r="G88" s="35"/>
      <c r="H88" s="35"/>
      <c r="I88" s="35"/>
      <c r="J88" s="50"/>
      <c r="K88" s="50"/>
      <c r="L88" s="50"/>
      <c r="M88" s="51"/>
    </row>
    <row r="89" spans="1:13">
      <c r="A89" s="56"/>
      <c r="B89" s="118" t="s">
        <v>103</v>
      </c>
      <c r="C89" s="118"/>
      <c r="D89" s="118"/>
      <c r="E89" s="118"/>
      <c r="F89" s="35"/>
      <c r="G89" s="35"/>
      <c r="H89" s="35"/>
      <c r="I89" s="35" t="s">
        <v>103</v>
      </c>
      <c r="J89" s="35"/>
      <c r="K89" s="35"/>
      <c r="L89" s="35"/>
      <c r="M89" s="57"/>
    </row>
    <row r="90" spans="1:13">
      <c r="A90" s="56"/>
      <c r="B90" s="35"/>
      <c r="C90" s="117"/>
      <c r="D90" s="117"/>
      <c r="E90" s="117"/>
      <c r="F90" s="35"/>
      <c r="G90" s="35"/>
      <c r="H90" s="35"/>
      <c r="I90" s="108"/>
      <c r="J90" s="108"/>
      <c r="K90" s="108"/>
      <c r="L90" s="108"/>
      <c r="M90" s="57"/>
    </row>
    <row r="91" spans="1:13">
      <c r="A91" s="56"/>
      <c r="B91" s="35" t="s">
        <v>104</v>
      </c>
      <c r="C91" s="35"/>
      <c r="D91" s="35"/>
      <c r="E91" s="117"/>
      <c r="F91" s="35"/>
      <c r="G91" s="35"/>
      <c r="H91" s="35"/>
      <c r="I91" s="119" t="s">
        <v>105</v>
      </c>
      <c r="J91" s="119"/>
      <c r="K91" s="119"/>
      <c r="L91" s="119"/>
      <c r="M91" s="57"/>
    </row>
    <row r="92" spans="1:13">
      <c r="A92" s="116"/>
      <c r="B92" s="35"/>
      <c r="C92" s="50"/>
      <c r="D92" s="50"/>
      <c r="E92" s="50"/>
      <c r="F92" s="117"/>
      <c r="G92" s="35"/>
      <c r="H92" s="35"/>
      <c r="I92" s="35"/>
      <c r="J92" s="50"/>
      <c r="K92" s="50"/>
      <c r="L92" s="50"/>
      <c r="M92" s="51"/>
    </row>
    <row r="93" spans="1:13">
      <c r="A93" s="120"/>
      <c r="B93" s="121"/>
      <c r="C93" s="121"/>
      <c r="D93" s="35"/>
      <c r="E93" s="35"/>
      <c r="F93" s="35"/>
      <c r="G93" s="35"/>
      <c r="H93" s="35"/>
      <c r="I93" s="227"/>
      <c r="J93" s="227"/>
      <c r="K93" s="227"/>
      <c r="L93" s="227"/>
      <c r="M93" s="228"/>
    </row>
    <row r="94" spans="1:13" ht="15.75" thickBot="1">
      <c r="A94" s="231"/>
      <c r="B94" s="232"/>
      <c r="C94" s="232"/>
      <c r="D94" s="122"/>
      <c r="E94" s="122"/>
      <c r="F94" s="122"/>
      <c r="G94" s="122"/>
      <c r="H94" s="122"/>
      <c r="I94" s="229"/>
      <c r="J94" s="229"/>
      <c r="K94" s="229"/>
      <c r="L94" s="229"/>
      <c r="M94" s="230"/>
    </row>
  </sheetData>
  <mergeCells count="77">
    <mergeCell ref="I93:M94"/>
    <mergeCell ref="A94:C94"/>
    <mergeCell ref="K75:L75"/>
    <mergeCell ref="A76:L76"/>
    <mergeCell ref="A78:L78"/>
    <mergeCell ref="A83:M83"/>
    <mergeCell ref="A84:M84"/>
    <mergeCell ref="A85:M85"/>
    <mergeCell ref="K74:L74"/>
    <mergeCell ref="K61:L61"/>
    <mergeCell ref="K62:L62"/>
    <mergeCell ref="K63:L63"/>
    <mergeCell ref="K64:L64"/>
    <mergeCell ref="K65:L65"/>
    <mergeCell ref="A66:L66"/>
    <mergeCell ref="A68:L68"/>
    <mergeCell ref="A72:G72"/>
    <mergeCell ref="K72:L72"/>
    <mergeCell ref="A73:G73"/>
    <mergeCell ref="K73:L73"/>
    <mergeCell ref="A60:G60"/>
    <mergeCell ref="K60:L60"/>
    <mergeCell ref="K44:L44"/>
    <mergeCell ref="K45:L45"/>
    <mergeCell ref="A46:L46"/>
    <mergeCell ref="A50:G50"/>
    <mergeCell ref="K50:L50"/>
    <mergeCell ref="K51:L51"/>
    <mergeCell ref="K52:L52"/>
    <mergeCell ref="K53:L53"/>
    <mergeCell ref="K54:L54"/>
    <mergeCell ref="K55:L55"/>
    <mergeCell ref="A56:L56"/>
    <mergeCell ref="K43:L43"/>
    <mergeCell ref="F34:G34"/>
    <mergeCell ref="H34:I34"/>
    <mergeCell ref="K34:L34"/>
    <mergeCell ref="F35:G35"/>
    <mergeCell ref="H35:I35"/>
    <mergeCell ref="K35:L35"/>
    <mergeCell ref="A36:L36"/>
    <mergeCell ref="A40:H40"/>
    <mergeCell ref="K40:L40"/>
    <mergeCell ref="K41:L41"/>
    <mergeCell ref="K42:L42"/>
    <mergeCell ref="F32:G32"/>
    <mergeCell ref="H32:I32"/>
    <mergeCell ref="K32:L32"/>
    <mergeCell ref="F33:G33"/>
    <mergeCell ref="H33:I33"/>
    <mergeCell ref="K33:L33"/>
    <mergeCell ref="F30:G30"/>
    <mergeCell ref="H30:I30"/>
    <mergeCell ref="K30:L30"/>
    <mergeCell ref="F31:G31"/>
    <mergeCell ref="H31:I31"/>
    <mergeCell ref="K31:L31"/>
    <mergeCell ref="B25:I25"/>
    <mergeCell ref="K25:L25"/>
    <mergeCell ref="A29:E29"/>
    <mergeCell ref="F29:G29"/>
    <mergeCell ref="H29:I29"/>
    <mergeCell ref="K29:L29"/>
    <mergeCell ref="F10:G10"/>
    <mergeCell ref="K10:L10"/>
    <mergeCell ref="C11:M12"/>
    <mergeCell ref="A22:M22"/>
    <mergeCell ref="B24:I24"/>
    <mergeCell ref="K24:L24"/>
    <mergeCell ref="A1:A7"/>
    <mergeCell ref="B1:M1"/>
    <mergeCell ref="B2:M2"/>
    <mergeCell ref="B3:M3"/>
    <mergeCell ref="B4:M4"/>
    <mergeCell ref="B5:M5"/>
    <mergeCell ref="B6:M6"/>
    <mergeCell ref="B7:M7"/>
  </mergeCells>
  <hyperlinks>
    <hyperlink ref="B5:M5" location="PRESUPUESTO!B17" display="SOLUCION ACUEDUCTO Y ALCANTARILLADO SECTOR VILLA DELFINA" xr:uid="{01ACE310-EBC4-4D64-9A1E-2B555B04D30E}"/>
  </hyperlink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2A7CD-1A7E-4E9A-8437-6B04B7AF4F48}">
  <sheetPr>
    <tabColor rgb="FF00B050"/>
  </sheetPr>
  <dimension ref="A1:M94"/>
  <sheetViews>
    <sheetView topLeftCell="A24" workbookViewId="0">
      <selection activeCell="Q57" sqref="Q57"/>
    </sheetView>
  </sheetViews>
  <sheetFormatPr baseColWidth="10" defaultRowHeight="15"/>
  <cols>
    <col min="8" max="8" width="11.85546875" bestFit="1" customWidth="1"/>
    <col min="10" max="10" width="14.28515625" customWidth="1"/>
    <col min="13" max="13" width="15.5703125" customWidth="1"/>
  </cols>
  <sheetData>
    <row r="1" spans="1:13">
      <c r="A1" s="163"/>
      <c r="B1" s="166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8"/>
    </row>
    <row r="2" spans="1:13" ht="15.75">
      <c r="A2" s="164"/>
      <c r="B2" s="169" t="s">
        <v>49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>
      <c r="A3" s="164"/>
      <c r="B3" s="172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4"/>
    </row>
    <row r="4" spans="1:13">
      <c r="A4" s="164"/>
      <c r="B4" s="175" t="s">
        <v>50</v>
      </c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7"/>
    </row>
    <row r="5" spans="1:13">
      <c r="A5" s="164"/>
      <c r="B5" s="263" t="s">
        <v>106</v>
      </c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5"/>
    </row>
    <row r="6" spans="1:13">
      <c r="A6" s="164"/>
      <c r="B6" s="181" t="s">
        <v>52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3"/>
    </row>
    <row r="7" spans="1:13" ht="15.75" thickBot="1">
      <c r="A7" s="165"/>
      <c r="B7" s="18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6"/>
    </row>
    <row r="8" spans="1:13" ht="15.75" thickBot="1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  <c r="L8" s="32"/>
      <c r="M8" s="32"/>
    </row>
    <row r="9" spans="1:13">
      <c r="A9" s="33"/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6"/>
    </row>
    <row r="10" spans="1:13">
      <c r="A10" s="37" t="s">
        <v>53</v>
      </c>
      <c r="B10" s="38"/>
      <c r="C10" s="39"/>
      <c r="D10" s="40"/>
      <c r="E10" s="39"/>
      <c r="F10" s="252"/>
      <c r="G10" s="252"/>
      <c r="H10" s="39"/>
      <c r="I10" s="39"/>
      <c r="J10" s="41" t="s">
        <v>54</v>
      </c>
      <c r="K10" s="253"/>
      <c r="L10" s="253"/>
      <c r="M10" s="42"/>
    </row>
    <row r="11" spans="1:13">
      <c r="A11" s="43" t="s">
        <v>55</v>
      </c>
      <c r="B11" s="44"/>
      <c r="C11" s="254"/>
      <c r="D11" s="254"/>
      <c r="E11" s="254"/>
      <c r="F11" s="254"/>
      <c r="G11" s="254"/>
      <c r="H11" s="254"/>
      <c r="I11" s="254"/>
      <c r="J11" s="254"/>
      <c r="K11" s="254"/>
      <c r="L11" s="254"/>
      <c r="M11" s="255"/>
    </row>
    <row r="12" spans="1:13">
      <c r="A12" s="43"/>
      <c r="B12" s="44"/>
      <c r="C12" s="256"/>
      <c r="D12" s="256"/>
      <c r="E12" s="256"/>
      <c r="F12" s="256"/>
      <c r="G12" s="256"/>
      <c r="H12" s="256"/>
      <c r="I12" s="256"/>
      <c r="J12" s="256"/>
      <c r="K12" s="256"/>
      <c r="L12" s="256"/>
      <c r="M12" s="257"/>
    </row>
    <row r="13" spans="1:13">
      <c r="A13" s="43"/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6"/>
    </row>
    <row r="14" spans="1:13">
      <c r="A14" s="43" t="s">
        <v>56</v>
      </c>
      <c r="B14" s="44"/>
      <c r="C14" s="47"/>
      <c r="D14" s="48"/>
      <c r="E14" s="48"/>
      <c r="F14" s="48"/>
      <c r="G14" s="48"/>
      <c r="H14" s="48"/>
      <c r="I14" s="48"/>
      <c r="J14" s="48"/>
      <c r="K14" s="48"/>
      <c r="L14" s="48"/>
      <c r="M14" s="49"/>
    </row>
    <row r="15" spans="1:13">
      <c r="A15" s="43"/>
      <c r="B15" s="44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1:13">
      <c r="A16" s="43" t="s">
        <v>57</v>
      </c>
      <c r="B16" s="44"/>
      <c r="C16" s="47"/>
      <c r="D16" s="48"/>
      <c r="E16" s="48"/>
      <c r="F16" s="48"/>
      <c r="G16" s="48"/>
      <c r="H16" s="48"/>
      <c r="I16" s="48"/>
      <c r="J16" s="48"/>
      <c r="K16" s="48"/>
      <c r="L16" s="48"/>
      <c r="M16" s="49"/>
    </row>
    <row r="17" spans="1:13">
      <c r="A17" s="43"/>
      <c r="B17" s="44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1"/>
    </row>
    <row r="18" spans="1:13">
      <c r="A18" s="43" t="s">
        <v>58</v>
      </c>
      <c r="B18" s="43"/>
      <c r="C18" s="47"/>
      <c r="D18" s="48"/>
      <c r="E18" s="48"/>
      <c r="F18" s="48"/>
      <c r="G18" s="48"/>
      <c r="H18" s="48"/>
      <c r="I18" s="48"/>
      <c r="J18" s="48"/>
      <c r="K18" s="48"/>
      <c r="L18" s="48"/>
      <c r="M18" s="49"/>
    </row>
    <row r="19" spans="1:13">
      <c r="A19" s="37"/>
      <c r="B19" s="52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1"/>
    </row>
    <row r="20" spans="1:13">
      <c r="A20" s="43" t="s">
        <v>59</v>
      </c>
      <c r="B20" s="44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9"/>
    </row>
    <row r="21" spans="1:13" ht="15.75" thickBot="1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5"/>
    </row>
    <row r="22" spans="1:13" ht="15.75" thickBot="1">
      <c r="A22" s="155" t="s">
        <v>60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7"/>
    </row>
    <row r="23" spans="1:13" ht="15.75" thickBot="1">
      <c r="A23" s="56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57"/>
    </row>
    <row r="24" spans="1:13">
      <c r="A24" s="58" t="s">
        <v>0</v>
      </c>
      <c r="B24" s="158" t="s">
        <v>61</v>
      </c>
      <c r="C24" s="159"/>
      <c r="D24" s="159"/>
      <c r="E24" s="159"/>
      <c r="F24" s="159"/>
      <c r="G24" s="159"/>
      <c r="H24" s="159"/>
      <c r="I24" s="160"/>
      <c r="J24" s="59" t="s">
        <v>62</v>
      </c>
      <c r="K24" s="161" t="s">
        <v>63</v>
      </c>
      <c r="L24" s="162"/>
      <c r="M24" s="58" t="s">
        <v>64</v>
      </c>
    </row>
    <row r="25" spans="1:13" ht="15.75" thickBot="1">
      <c r="A25" s="60">
        <v>8</v>
      </c>
      <c r="B25" s="187" t="s">
        <v>22</v>
      </c>
      <c r="C25" s="188"/>
      <c r="D25" s="188"/>
      <c r="E25" s="188"/>
      <c r="F25" s="188"/>
      <c r="G25" s="188"/>
      <c r="H25" s="188"/>
      <c r="I25" s="189"/>
      <c r="J25" s="61" t="str">
        <f>+IFERROR(VLOOKUP(A25,[1]PRESUPUESTO!C:R,2,0),"")</f>
        <v/>
      </c>
      <c r="K25" s="190" t="s">
        <v>7</v>
      </c>
      <c r="L25" s="191"/>
      <c r="M25" s="62">
        <v>50</v>
      </c>
    </row>
    <row r="26" spans="1:13" ht="15.75" thickBot="1">
      <c r="A26" s="56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57"/>
    </row>
    <row r="27" spans="1:13" ht="15.75" thickBot="1">
      <c r="A27" s="63" t="s">
        <v>65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5"/>
    </row>
    <row r="28" spans="1:13">
      <c r="A28" s="66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57"/>
    </row>
    <row r="29" spans="1:13">
      <c r="A29" s="192" t="s">
        <v>61</v>
      </c>
      <c r="B29" s="193"/>
      <c r="C29" s="193"/>
      <c r="D29" s="193"/>
      <c r="E29" s="194"/>
      <c r="F29" s="195" t="s">
        <v>66</v>
      </c>
      <c r="G29" s="193"/>
      <c r="H29" s="195" t="s">
        <v>67</v>
      </c>
      <c r="I29" s="196"/>
      <c r="J29" s="67" t="s">
        <v>68</v>
      </c>
      <c r="K29" s="195" t="s">
        <v>69</v>
      </c>
      <c r="L29" s="196"/>
      <c r="M29" s="68" t="s">
        <v>70</v>
      </c>
    </row>
    <row r="30" spans="1:13">
      <c r="A30" s="69"/>
      <c r="B30" s="70"/>
      <c r="C30" s="70"/>
      <c r="D30" s="70"/>
      <c r="E30" s="71"/>
      <c r="F30" s="197" t="str">
        <f>+IFERROR(VLOOKUP($A30,'[1]I. EQUIPO'!$A:$D,2,FALSE),"")</f>
        <v/>
      </c>
      <c r="G30" s="198"/>
      <c r="H30" s="197" t="str">
        <f>+IFERROR(VLOOKUP($A30,'[1]I. EQUIPO'!$A:$D,3,FALSE),"")</f>
        <v/>
      </c>
      <c r="I30" s="198"/>
      <c r="J30" s="72" t="str">
        <f>+IFERROR(VLOOKUP($A30,'[1]I. EQUIPO'!$A:$D,4,FALSE),"")</f>
        <v/>
      </c>
      <c r="K30" s="199"/>
      <c r="L30" s="200"/>
      <c r="M30" s="73" t="str">
        <f>IFERROR(ROUND(J30/K30,2),"")</f>
        <v/>
      </c>
    </row>
    <row r="31" spans="1:13">
      <c r="A31" s="69"/>
      <c r="B31" s="70"/>
      <c r="C31" s="70"/>
      <c r="D31" s="70"/>
      <c r="E31" s="74"/>
      <c r="F31" s="197" t="str">
        <f>+IFERROR(VLOOKUP($A31,'[1]I. EQUIPO'!$A:$D,2,FALSE),"")</f>
        <v/>
      </c>
      <c r="G31" s="198"/>
      <c r="H31" s="197" t="str">
        <f>+IFERROR(VLOOKUP($A31,'[1]I. EQUIPO'!$A:$D,3,FALSE),"")</f>
        <v/>
      </c>
      <c r="I31" s="198"/>
      <c r="J31" s="72" t="str">
        <f>+IFERROR(VLOOKUP($A31,'[1]I. EQUIPO'!$A:$D,4,FALSE),"")</f>
        <v/>
      </c>
      <c r="K31" s="199"/>
      <c r="L31" s="200"/>
      <c r="M31" s="73" t="str">
        <f>IFERROR(ROUND(J31/K31,2),"")</f>
        <v/>
      </c>
    </row>
    <row r="32" spans="1:13">
      <c r="A32" s="75"/>
      <c r="B32" s="76"/>
      <c r="C32" s="76"/>
      <c r="D32" s="76"/>
      <c r="E32" s="74"/>
      <c r="F32" s="197" t="str">
        <f>+IFERROR(VLOOKUP($A32,'[1]I. EQUIPO'!$A:$D,2,FALSE),"")</f>
        <v/>
      </c>
      <c r="G32" s="198"/>
      <c r="H32" s="197" t="str">
        <f>+IFERROR(VLOOKUP($A32,'[1]I. EQUIPO'!$A:$D,3,FALSE),"")</f>
        <v/>
      </c>
      <c r="I32" s="198"/>
      <c r="J32" s="72" t="str">
        <f>+IFERROR(VLOOKUP($A32,'[1]I. EQUIPO'!$A:$D,4,FALSE),"")</f>
        <v/>
      </c>
      <c r="K32" s="199"/>
      <c r="L32" s="200"/>
      <c r="M32" s="73" t="str">
        <f>IFERROR(ROUND(J32/K32,2),"")</f>
        <v/>
      </c>
    </row>
    <row r="33" spans="1:13">
      <c r="A33" s="75"/>
      <c r="B33" s="76"/>
      <c r="C33" s="76"/>
      <c r="D33" s="76"/>
      <c r="E33" s="74"/>
      <c r="F33" s="197" t="str">
        <f>+IFERROR(VLOOKUP($A33,'[1]I. EQUIPO'!$A:$D,2,FALSE),"")</f>
        <v/>
      </c>
      <c r="G33" s="198"/>
      <c r="H33" s="197" t="str">
        <f>+IFERROR(VLOOKUP($A33,'[1]I. EQUIPO'!$A:$D,3,FALSE),"")</f>
        <v/>
      </c>
      <c r="I33" s="198"/>
      <c r="J33" s="72" t="str">
        <f>+IFERROR(VLOOKUP($A33,'[1]I. EQUIPO'!$A:$D,4,FALSE),"")</f>
        <v/>
      </c>
      <c r="K33" s="199"/>
      <c r="L33" s="200"/>
      <c r="M33" s="73" t="str">
        <f>IFERROR(ROUND(J33/K33,2),"")</f>
        <v/>
      </c>
    </row>
    <row r="34" spans="1:13">
      <c r="A34" s="75"/>
      <c r="B34" s="76"/>
      <c r="C34" s="76"/>
      <c r="D34" s="76"/>
      <c r="E34" s="74"/>
      <c r="F34" s="197" t="str">
        <f>+IFERROR(VLOOKUP($A34,'[1]I. EQUIPO'!$A:$D,2,FALSE),"")</f>
        <v/>
      </c>
      <c r="G34" s="198"/>
      <c r="H34" s="197" t="str">
        <f>+IFERROR(VLOOKUP($A34,'[1]I. EQUIPO'!$A:$D,3,FALSE),"")</f>
        <v/>
      </c>
      <c r="I34" s="198"/>
      <c r="J34" s="72" t="str">
        <f>+IFERROR(VLOOKUP($A34,'[1]I. EQUIPO'!$A:$D,4,FALSE),"")</f>
        <v/>
      </c>
      <c r="K34" s="199"/>
      <c r="L34" s="200"/>
      <c r="M34" s="73" t="str">
        <f>IFERROR(ROUND(J34/K34,2),"")</f>
        <v/>
      </c>
    </row>
    <row r="35" spans="1:13" ht="15.75" thickBot="1">
      <c r="A35" s="77" t="s">
        <v>73</v>
      </c>
      <c r="B35" s="78"/>
      <c r="C35" s="78"/>
      <c r="D35" s="78"/>
      <c r="E35" s="79"/>
      <c r="F35" s="205"/>
      <c r="G35" s="206"/>
      <c r="H35" s="205"/>
      <c r="I35" s="206"/>
      <c r="J35" s="80"/>
      <c r="K35" s="207">
        <v>0.05</v>
      </c>
      <c r="L35" s="208"/>
      <c r="M35" s="81">
        <f>ROUND(M66*K35,2)</f>
        <v>433.26</v>
      </c>
    </row>
    <row r="36" spans="1:13" ht="15.75" thickBot="1">
      <c r="A36" s="201" t="s">
        <v>74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3"/>
      <c r="M36" s="82">
        <f>ROUND(SUM(M30:M35),2)</f>
        <v>433.26</v>
      </c>
    </row>
    <row r="37" spans="1:13" ht="15.75" thickBot="1">
      <c r="A37" s="66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57"/>
    </row>
    <row r="38" spans="1:13" ht="15.75" thickBot="1">
      <c r="A38" s="63" t="s">
        <v>75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5"/>
    </row>
    <row r="39" spans="1:13">
      <c r="A39" s="56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57"/>
    </row>
    <row r="40" spans="1:13">
      <c r="A40" s="192" t="s">
        <v>61</v>
      </c>
      <c r="B40" s="204"/>
      <c r="C40" s="204"/>
      <c r="D40" s="204"/>
      <c r="E40" s="204"/>
      <c r="F40" s="204"/>
      <c r="G40" s="204"/>
      <c r="H40" s="196"/>
      <c r="I40" s="83" t="s">
        <v>63</v>
      </c>
      <c r="J40" s="67" t="s">
        <v>64</v>
      </c>
      <c r="K40" s="195" t="s">
        <v>76</v>
      </c>
      <c r="L40" s="196"/>
      <c r="M40" s="68" t="s">
        <v>70</v>
      </c>
    </row>
    <row r="41" spans="1:13">
      <c r="A41" s="123" t="s">
        <v>119</v>
      </c>
      <c r="B41" s="70"/>
      <c r="C41" s="70"/>
      <c r="D41" s="70"/>
      <c r="E41" s="70"/>
      <c r="F41" s="70"/>
      <c r="G41" s="70"/>
      <c r="H41" s="71"/>
      <c r="I41" s="84" t="str">
        <f>+IFERROR(VLOOKUP($A41,'[1]II. MATERIALES'!$A:$C,2,FALSE),"")</f>
        <v/>
      </c>
      <c r="J41" s="85">
        <v>1.05</v>
      </c>
      <c r="K41" s="261">
        <v>23300</v>
      </c>
      <c r="L41" s="262" t="e">
        <f>+VLOOKUP($A41,'[1]II. MATERIALES'!$A:$C,2,FALSE)</f>
        <v>#N/A</v>
      </c>
      <c r="M41" s="73">
        <f>IFERROR(ROUND(J41*K41,2),"")</f>
        <v>24465</v>
      </c>
    </row>
    <row r="42" spans="1:13">
      <c r="A42" s="123"/>
      <c r="B42" s="76"/>
      <c r="C42" s="76"/>
      <c r="D42" s="76"/>
      <c r="E42" s="76"/>
      <c r="F42" s="76"/>
      <c r="G42" s="76"/>
      <c r="H42" s="86"/>
      <c r="I42" s="84" t="str">
        <f>+IFERROR(VLOOKUP($A42,'[1]II. MATERIALES'!$A:$C,2,FALSE),"")</f>
        <v/>
      </c>
      <c r="J42" s="87"/>
      <c r="K42" s="209" t="str">
        <f>+IFERROR(VLOOKUP($A42,'[1]II. MATERIALES'!$A:$C,3,FALSE),"")</f>
        <v/>
      </c>
      <c r="L42" s="210" t="e">
        <f>+VLOOKUP($A42,'[1]II. MATERIALES'!$A:$C,2,FALSE)</f>
        <v>#N/A</v>
      </c>
      <c r="M42" s="73" t="str">
        <f t="shared" ref="M42:M48" si="0">IFERROR(ROUND(J42*K42,2),"")</f>
        <v/>
      </c>
    </row>
    <row r="43" spans="1:13">
      <c r="A43" s="75"/>
      <c r="B43" s="76"/>
      <c r="C43" s="76"/>
      <c r="D43" s="76"/>
      <c r="E43" s="76"/>
      <c r="F43" s="76"/>
      <c r="G43" s="76"/>
      <c r="H43" s="86"/>
      <c r="I43" s="84"/>
      <c r="J43" s="87"/>
      <c r="K43" s="209"/>
      <c r="L43" s="210"/>
      <c r="M43" s="73">
        <f t="shared" si="0"/>
        <v>0</v>
      </c>
    </row>
    <row r="44" spans="1:13">
      <c r="A44" s="75"/>
      <c r="B44" s="76"/>
      <c r="C44" s="76"/>
      <c r="D44" s="76"/>
      <c r="E44" s="76"/>
      <c r="F44" s="76"/>
      <c r="G44" s="76"/>
      <c r="H44" s="86"/>
      <c r="I44" s="84"/>
      <c r="J44" s="87"/>
      <c r="K44" s="209"/>
      <c r="L44" s="210"/>
      <c r="M44" s="73">
        <f t="shared" si="0"/>
        <v>0</v>
      </c>
    </row>
    <row r="45" spans="1:13">
      <c r="A45" s="75"/>
      <c r="B45" s="76"/>
      <c r="C45" s="76"/>
      <c r="D45" s="76"/>
      <c r="E45" s="76"/>
      <c r="F45" s="76"/>
      <c r="G45" s="76"/>
      <c r="H45" s="86"/>
      <c r="I45" s="84"/>
      <c r="J45" s="87"/>
      <c r="K45" s="209"/>
      <c r="L45" s="210"/>
      <c r="M45" s="73">
        <f t="shared" si="0"/>
        <v>0</v>
      </c>
    </row>
    <row r="46" spans="1:13">
      <c r="A46" s="75"/>
      <c r="B46" s="76"/>
      <c r="C46" s="76"/>
      <c r="D46" s="76"/>
      <c r="E46" s="76"/>
      <c r="F46" s="76"/>
      <c r="G46" s="76"/>
      <c r="H46" s="86"/>
      <c r="I46" s="84"/>
      <c r="J46" s="87"/>
      <c r="K46" s="209"/>
      <c r="L46" s="210"/>
      <c r="M46" s="73">
        <f t="shared" si="0"/>
        <v>0</v>
      </c>
    </row>
    <row r="47" spans="1:13">
      <c r="A47" s="75"/>
      <c r="B47" s="76"/>
      <c r="C47" s="76"/>
      <c r="D47" s="76"/>
      <c r="E47" s="76"/>
      <c r="F47" s="76"/>
      <c r="G47" s="76"/>
      <c r="H47" s="86"/>
      <c r="I47" s="84"/>
      <c r="J47" s="87"/>
      <c r="K47" s="209"/>
      <c r="L47" s="210"/>
      <c r="M47" s="73">
        <f t="shared" si="0"/>
        <v>0</v>
      </c>
    </row>
    <row r="48" spans="1:13" ht="15.75" thickBot="1">
      <c r="A48" s="77"/>
      <c r="B48" s="78"/>
      <c r="C48" s="78"/>
      <c r="D48" s="78"/>
      <c r="E48" s="78"/>
      <c r="F48" s="78"/>
      <c r="G48" s="78"/>
      <c r="H48" s="79"/>
      <c r="I48" s="84"/>
      <c r="J48" s="88"/>
      <c r="K48" s="209"/>
      <c r="L48" s="210"/>
      <c r="M48" s="73">
        <f t="shared" si="0"/>
        <v>0</v>
      </c>
    </row>
    <row r="49" spans="1:13" ht="15.75" thickBot="1">
      <c r="A49" s="201"/>
      <c r="B49" s="202"/>
      <c r="C49" s="202"/>
      <c r="D49" s="202"/>
      <c r="E49" s="202"/>
      <c r="F49" s="202"/>
      <c r="G49" s="202"/>
      <c r="H49" s="202"/>
      <c r="I49" s="202"/>
      <c r="J49" s="202"/>
      <c r="K49" s="202"/>
      <c r="L49" s="203"/>
      <c r="M49" s="82">
        <f>ROUND(SUM(M41:M48),2)</f>
        <v>24465</v>
      </c>
    </row>
    <row r="50" spans="1:13" ht="15.75" thickBot="1">
      <c r="A50" s="56"/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57"/>
    </row>
    <row r="51" spans="1:13" ht="15.75" thickBot="1">
      <c r="A51" s="63" t="s">
        <v>78</v>
      </c>
      <c r="B51" s="64"/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5"/>
    </row>
    <row r="52" spans="1:13">
      <c r="A52" s="56"/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57"/>
    </row>
    <row r="53" spans="1:13">
      <c r="A53" s="192" t="s">
        <v>79</v>
      </c>
      <c r="B53" s="204"/>
      <c r="C53" s="204"/>
      <c r="D53" s="204"/>
      <c r="E53" s="204"/>
      <c r="F53" s="204"/>
      <c r="G53" s="204"/>
      <c r="H53" s="67" t="s">
        <v>80</v>
      </c>
      <c r="I53" s="89" t="s">
        <v>81</v>
      </c>
      <c r="J53" s="67" t="s">
        <v>82</v>
      </c>
      <c r="K53" s="195" t="s">
        <v>83</v>
      </c>
      <c r="L53" s="196"/>
      <c r="M53" s="68" t="s">
        <v>70</v>
      </c>
    </row>
    <row r="54" spans="1:13">
      <c r="A54" s="92" t="s">
        <v>109</v>
      </c>
      <c r="B54" s="76"/>
      <c r="C54" s="76"/>
      <c r="D54" s="76"/>
      <c r="E54" s="76"/>
      <c r="F54" s="76"/>
      <c r="G54" s="86"/>
      <c r="H54" s="90">
        <v>0.01</v>
      </c>
      <c r="I54" s="91">
        <v>40</v>
      </c>
      <c r="J54" s="90">
        <f>I54*H54</f>
        <v>0.4</v>
      </c>
      <c r="K54" s="261">
        <v>3500</v>
      </c>
      <c r="L54" s="262"/>
      <c r="M54" s="73">
        <f>IFERROR(ROUND(J54*K54,2),"")</f>
        <v>1400</v>
      </c>
    </row>
    <row r="55" spans="1:13">
      <c r="A55" s="92"/>
      <c r="B55" s="93"/>
      <c r="C55" s="93"/>
      <c r="D55" s="93"/>
      <c r="E55" s="93"/>
      <c r="F55" s="93"/>
      <c r="G55" s="93"/>
      <c r="H55" s="90"/>
      <c r="I55" s="91"/>
      <c r="J55" s="90"/>
      <c r="K55" s="209" t="str">
        <f>+IFERROR(VLOOKUP($A55,'[1]III. TRANSPORTES'!$A:$B,2,FALSE),"")</f>
        <v/>
      </c>
      <c r="L55" s="210"/>
      <c r="M55" s="73" t="str">
        <f>IFERROR(ROUND(J55*K55,2),"")</f>
        <v/>
      </c>
    </row>
    <row r="56" spans="1:13" ht="15.75" thickBot="1">
      <c r="A56" s="77"/>
      <c r="B56" s="78"/>
      <c r="C56" s="78"/>
      <c r="D56" s="78"/>
      <c r="E56" s="78"/>
      <c r="F56" s="78"/>
      <c r="G56" s="79"/>
      <c r="H56" s="94"/>
      <c r="I56" s="95"/>
      <c r="J56" s="94"/>
      <c r="K56" s="209" t="str">
        <f>+IFERROR(VLOOKUP($A56,'[1]III. TRANSPORTES'!$A:$B,2,FALSE),"")</f>
        <v/>
      </c>
      <c r="L56" s="210"/>
      <c r="M56" s="73" t="str">
        <f>IFERROR(ROUND(J56*K56,2),"")</f>
        <v/>
      </c>
    </row>
    <row r="57" spans="1:13" ht="15.75" thickBot="1">
      <c r="A57" s="201" t="s">
        <v>74</v>
      </c>
      <c r="B57" s="202"/>
      <c r="C57" s="202"/>
      <c r="D57" s="202"/>
      <c r="E57" s="202"/>
      <c r="F57" s="202"/>
      <c r="G57" s="202"/>
      <c r="H57" s="202"/>
      <c r="I57" s="202"/>
      <c r="J57" s="202"/>
      <c r="K57" s="202"/>
      <c r="L57" s="203"/>
      <c r="M57" s="82">
        <f>ROUND(SUM(M54:M56),2)</f>
        <v>1400</v>
      </c>
    </row>
    <row r="58" spans="1:13" ht="15.75" thickBot="1">
      <c r="A58" s="56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57"/>
    </row>
    <row r="59" spans="1:13" ht="15.75" thickBot="1">
      <c r="A59" s="63" t="s">
        <v>84</v>
      </c>
      <c r="B59" s="64"/>
      <c r="C59" s="64"/>
      <c r="D59" s="64"/>
      <c r="E59" s="64"/>
      <c r="F59" s="64"/>
      <c r="G59" s="64"/>
      <c r="H59" s="64"/>
      <c r="I59" s="64"/>
      <c r="J59" s="64"/>
      <c r="K59" s="64"/>
      <c r="L59" s="64"/>
      <c r="M59" s="65"/>
    </row>
    <row r="60" spans="1:13">
      <c r="A60" s="56"/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57"/>
    </row>
    <row r="61" spans="1:13" ht="22.5">
      <c r="A61" s="192" t="s">
        <v>85</v>
      </c>
      <c r="B61" s="204"/>
      <c r="C61" s="204"/>
      <c r="D61" s="204"/>
      <c r="E61" s="204"/>
      <c r="F61" s="204"/>
      <c r="G61" s="204"/>
      <c r="H61" s="67" t="s">
        <v>86</v>
      </c>
      <c r="I61" s="96" t="s">
        <v>87</v>
      </c>
      <c r="J61" s="97" t="s">
        <v>88</v>
      </c>
      <c r="K61" s="215" t="s">
        <v>69</v>
      </c>
      <c r="L61" s="216"/>
      <c r="M61" s="98" t="s">
        <v>70</v>
      </c>
    </row>
    <row r="62" spans="1:13">
      <c r="A62" s="75" t="s">
        <v>91</v>
      </c>
      <c r="B62" s="76"/>
      <c r="C62" s="76"/>
      <c r="D62" s="76"/>
      <c r="E62" s="76"/>
      <c r="F62" s="76"/>
      <c r="G62" s="86"/>
      <c r="H62" s="138">
        <v>180000</v>
      </c>
      <c r="I62" s="100">
        <v>0.62</v>
      </c>
      <c r="J62" s="101">
        <f>+IFERROR(ROUND(H62*(1+I62),0),"")</f>
        <v>291600</v>
      </c>
      <c r="K62" s="217">
        <v>64.5</v>
      </c>
      <c r="L62" s="218"/>
      <c r="M62" s="73">
        <f>IFERROR(ROUND(1/K62*J62,2),"")</f>
        <v>4520.93</v>
      </c>
    </row>
    <row r="63" spans="1:13">
      <c r="A63" s="75" t="s">
        <v>112</v>
      </c>
      <c r="B63" s="76"/>
      <c r="C63" s="76"/>
      <c r="D63" s="76"/>
      <c r="E63" s="76"/>
      <c r="F63" s="76"/>
      <c r="G63" s="86"/>
      <c r="H63" s="138">
        <v>165000</v>
      </c>
      <c r="I63" s="100">
        <v>0.62</v>
      </c>
      <c r="J63" s="101">
        <f>+IFERROR(ROUND(H63*(1+I63),0),"")</f>
        <v>267300</v>
      </c>
      <c r="K63" s="217">
        <f>+K62</f>
        <v>64.5</v>
      </c>
      <c r="L63" s="218"/>
      <c r="M63" s="73">
        <f>IFERROR(ROUND(1/K63*J63,2),"")</f>
        <v>4144.1899999999996</v>
      </c>
    </row>
    <row r="64" spans="1:13">
      <c r="A64" s="75"/>
      <c r="B64" s="76"/>
      <c r="C64" s="76"/>
      <c r="D64" s="76"/>
      <c r="E64" s="76"/>
      <c r="F64" s="76"/>
      <c r="G64" s="86"/>
      <c r="H64" s="99" t="str">
        <f>+IFERROR(VLOOKUP($A64,'[1]IV. MANO DE OBRA'!$A:$D,2,FALSE),"")</f>
        <v/>
      </c>
      <c r="I64" s="100" t="str">
        <f>+IFERROR(VLOOKUP($A64,'[1]IV. MANO DE OBRA'!$A:$D,3,FALSE),"")</f>
        <v/>
      </c>
      <c r="J64" s="101" t="str">
        <f>+IFERROR(ROUND(H64*(1+I64),0),"")</f>
        <v/>
      </c>
      <c r="K64" s="217"/>
      <c r="L64" s="218"/>
      <c r="M64" s="73" t="str">
        <f>IFERROR(ROUND(1/K64*J64,2),"")</f>
        <v/>
      </c>
    </row>
    <row r="65" spans="1:13" ht="15.75" thickBot="1">
      <c r="A65" s="77"/>
      <c r="B65" s="78"/>
      <c r="C65" s="78"/>
      <c r="D65" s="78"/>
      <c r="E65" s="78"/>
      <c r="F65" s="78"/>
      <c r="G65" s="79"/>
      <c r="H65" s="99" t="str">
        <f>+IFERROR(VLOOKUP($A65,'[1]IV. MANO DE OBRA'!$A:$D,2,FALSE),"")</f>
        <v/>
      </c>
      <c r="I65" s="100" t="str">
        <f>+IFERROR(VLOOKUP($A65,'[1]IV. MANO DE OBRA'!$A:$D,3,FALSE),"")</f>
        <v/>
      </c>
      <c r="J65" s="101" t="str">
        <f>+IFERROR(ROUND(H65*(1+I65),0),"")</f>
        <v/>
      </c>
      <c r="K65" s="219"/>
      <c r="L65" s="220"/>
      <c r="M65" s="73" t="str">
        <f>IFERROR(ROUND(1/K65*J65,2),"")</f>
        <v/>
      </c>
    </row>
    <row r="66" spans="1:13" ht="15.75" thickBot="1">
      <c r="A66" s="201" t="s">
        <v>74</v>
      </c>
      <c r="B66" s="202"/>
      <c r="C66" s="202"/>
      <c r="D66" s="202"/>
      <c r="E66" s="202"/>
      <c r="F66" s="202"/>
      <c r="G66" s="202"/>
      <c r="H66" s="202"/>
      <c r="I66" s="202"/>
      <c r="J66" s="202"/>
      <c r="K66" s="202"/>
      <c r="L66" s="203"/>
      <c r="M66" s="82">
        <f>ROUND(SUM(M62:M65),2)</f>
        <v>8665.1200000000008</v>
      </c>
    </row>
    <row r="67" spans="1:13" ht="15.75" thickBot="1">
      <c r="A67" s="56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57"/>
    </row>
    <row r="68" spans="1:13" ht="15.75" thickBot="1">
      <c r="A68" s="221" t="s">
        <v>92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3"/>
      <c r="M68" s="82">
        <f>ROUND(M66+M57+M49+M36,0)</f>
        <v>34963</v>
      </c>
    </row>
    <row r="69" spans="1:13" ht="15.75" thickBot="1">
      <c r="A69" s="56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57"/>
    </row>
    <row r="70" spans="1:13" ht="15.75" thickBot="1">
      <c r="A70" s="63" t="s">
        <v>93</v>
      </c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5"/>
    </row>
    <row r="71" spans="1:13">
      <c r="A71" s="56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57"/>
    </row>
    <row r="72" spans="1:13">
      <c r="A72" s="192" t="s">
        <v>94</v>
      </c>
      <c r="B72" s="204"/>
      <c r="C72" s="204"/>
      <c r="D72" s="204"/>
      <c r="E72" s="204"/>
      <c r="F72" s="204"/>
      <c r="G72" s="204"/>
      <c r="H72" s="89"/>
      <c r="I72" s="96"/>
      <c r="J72" s="102"/>
      <c r="K72" s="215" t="s">
        <v>95</v>
      </c>
      <c r="L72" s="216"/>
      <c r="M72" s="98" t="s">
        <v>96</v>
      </c>
    </row>
    <row r="73" spans="1:13">
      <c r="A73" s="211" t="s">
        <v>97</v>
      </c>
      <c r="B73" s="212"/>
      <c r="C73" s="212"/>
      <c r="D73" s="212"/>
      <c r="E73" s="212"/>
      <c r="F73" s="212"/>
      <c r="G73" s="212"/>
      <c r="H73" s="103"/>
      <c r="I73" s="104"/>
      <c r="J73" s="105"/>
      <c r="K73" s="213"/>
      <c r="L73" s="214"/>
      <c r="M73" s="106">
        <f>ROUND(K73*$M$68,2)</f>
        <v>0</v>
      </c>
    </row>
    <row r="74" spans="1:13">
      <c r="A74" s="107" t="s">
        <v>98</v>
      </c>
      <c r="B74" s="108"/>
      <c r="C74" s="108"/>
      <c r="D74" s="108"/>
      <c r="E74" s="108"/>
      <c r="F74" s="108"/>
      <c r="G74" s="108"/>
      <c r="H74" s="103"/>
      <c r="I74" s="104"/>
      <c r="J74" s="105"/>
      <c r="K74" s="213"/>
      <c r="L74" s="214"/>
      <c r="M74" s="106">
        <f>ROUND(K74*$M$68,2)</f>
        <v>0</v>
      </c>
    </row>
    <row r="75" spans="1:13" ht="15.75" thickBot="1">
      <c r="A75" s="77" t="s">
        <v>99</v>
      </c>
      <c r="B75" s="78"/>
      <c r="C75" s="78"/>
      <c r="D75" s="78"/>
      <c r="E75" s="78"/>
      <c r="F75" s="78"/>
      <c r="G75" s="78"/>
      <c r="H75" s="109"/>
      <c r="I75" s="110"/>
      <c r="J75" s="111"/>
      <c r="K75" s="213"/>
      <c r="L75" s="214"/>
      <c r="M75" s="106">
        <f>ROUND(K75*$M$68,2)</f>
        <v>0</v>
      </c>
    </row>
    <row r="76" spans="1:13" ht="15.75" thickBot="1">
      <c r="A76" s="201" t="s">
        <v>74</v>
      </c>
      <c r="B76" s="202"/>
      <c r="C76" s="202"/>
      <c r="D76" s="202"/>
      <c r="E76" s="202"/>
      <c r="F76" s="202"/>
      <c r="G76" s="202"/>
      <c r="H76" s="202"/>
      <c r="I76" s="202"/>
      <c r="J76" s="202"/>
      <c r="K76" s="202"/>
      <c r="L76" s="203"/>
      <c r="M76" s="82">
        <f>SUM(M73:M75)</f>
        <v>0</v>
      </c>
    </row>
    <row r="77" spans="1:13" ht="15.75" thickBot="1">
      <c r="A77" s="56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57"/>
    </row>
    <row r="78" spans="1:13" ht="15.75" thickBot="1">
      <c r="A78" s="221" t="s">
        <v>100</v>
      </c>
      <c r="B78" s="222"/>
      <c r="C78" s="222"/>
      <c r="D78" s="222"/>
      <c r="E78" s="222"/>
      <c r="F78" s="222"/>
      <c r="G78" s="222"/>
      <c r="H78" s="222"/>
      <c r="I78" s="222"/>
      <c r="J78" s="222"/>
      <c r="K78" s="222"/>
      <c r="L78" s="223"/>
      <c r="M78" s="82">
        <f>ROUND(M68+M76,0)</f>
        <v>34963</v>
      </c>
    </row>
    <row r="79" spans="1:13">
      <c r="A79" s="33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6"/>
    </row>
    <row r="80" spans="1:13">
      <c r="A80" s="56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57"/>
    </row>
    <row r="81" spans="1:13">
      <c r="A81" s="56"/>
      <c r="B81" s="35"/>
      <c r="C81" s="35"/>
      <c r="D81" s="35"/>
      <c r="E81" s="35"/>
      <c r="F81" s="35" t="s">
        <v>101</v>
      </c>
      <c r="G81" s="35"/>
      <c r="H81" s="35"/>
      <c r="I81" s="35"/>
      <c r="J81" s="35"/>
      <c r="K81" s="35"/>
      <c r="L81" s="35"/>
      <c r="M81" s="57"/>
    </row>
    <row r="82" spans="1:13">
      <c r="A82" s="112" t="s">
        <v>102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4"/>
    </row>
    <row r="83" spans="1:13">
      <c r="A83" s="233"/>
      <c r="B83" s="234"/>
      <c r="C83" s="234"/>
      <c r="D83" s="234"/>
      <c r="E83" s="234"/>
      <c r="F83" s="234"/>
      <c r="G83" s="234"/>
      <c r="H83" s="234"/>
      <c r="I83" s="234"/>
      <c r="J83" s="234"/>
      <c r="K83" s="234"/>
      <c r="L83" s="234"/>
      <c r="M83" s="235"/>
    </row>
    <row r="84" spans="1:13">
      <c r="A84" s="224"/>
      <c r="B84" s="225"/>
      <c r="C84" s="225"/>
      <c r="D84" s="225"/>
      <c r="E84" s="225"/>
      <c r="F84" s="225"/>
      <c r="G84" s="225"/>
      <c r="H84" s="225"/>
      <c r="I84" s="225"/>
      <c r="J84" s="225"/>
      <c r="K84" s="225"/>
      <c r="L84" s="225"/>
      <c r="M84" s="226"/>
    </row>
    <row r="85" spans="1:13">
      <c r="A85" s="224"/>
      <c r="B85" s="225"/>
      <c r="C85" s="225"/>
      <c r="D85" s="225"/>
      <c r="E85" s="225"/>
      <c r="F85" s="225"/>
      <c r="G85" s="225"/>
      <c r="H85" s="225"/>
      <c r="I85" s="225"/>
      <c r="J85" s="225"/>
      <c r="K85" s="225"/>
      <c r="L85" s="225"/>
      <c r="M85" s="226"/>
    </row>
    <row r="86" spans="1:13">
      <c r="A86" s="115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1"/>
    </row>
    <row r="87" spans="1:13">
      <c r="A87" s="116"/>
      <c r="B87" s="35"/>
      <c r="C87" s="50"/>
      <c r="D87" s="50"/>
      <c r="E87" s="50"/>
      <c r="F87" s="117"/>
      <c r="G87" s="35"/>
      <c r="H87" s="35"/>
      <c r="I87" s="35"/>
      <c r="J87" s="50"/>
      <c r="K87" s="50"/>
      <c r="L87" s="50"/>
      <c r="M87" s="51"/>
    </row>
    <row r="88" spans="1:13">
      <c r="A88" s="116"/>
      <c r="B88" s="35"/>
      <c r="C88" s="50"/>
      <c r="D88" s="50"/>
      <c r="E88" s="50"/>
      <c r="F88" s="117"/>
      <c r="G88" s="35"/>
      <c r="H88" s="35"/>
      <c r="I88" s="35"/>
      <c r="J88" s="50"/>
      <c r="K88" s="50"/>
      <c r="L88" s="50"/>
      <c r="M88" s="51"/>
    </row>
    <row r="89" spans="1:13">
      <c r="A89" s="56"/>
      <c r="B89" s="118" t="s">
        <v>103</v>
      </c>
      <c r="C89" s="118"/>
      <c r="D89" s="118"/>
      <c r="E89" s="118"/>
      <c r="F89" s="35"/>
      <c r="G89" s="35"/>
      <c r="H89" s="35"/>
      <c r="I89" s="35" t="s">
        <v>103</v>
      </c>
      <c r="J89" s="35"/>
      <c r="K89" s="35"/>
      <c r="L89" s="35"/>
      <c r="M89" s="57"/>
    </row>
    <row r="90" spans="1:13">
      <c r="A90" s="56"/>
      <c r="B90" s="35"/>
      <c r="C90" s="117"/>
      <c r="D90" s="117"/>
      <c r="E90" s="117"/>
      <c r="F90" s="35"/>
      <c r="G90" s="35"/>
      <c r="H90" s="35"/>
      <c r="I90" s="108"/>
      <c r="J90" s="108"/>
      <c r="K90" s="108"/>
      <c r="L90" s="108"/>
      <c r="M90" s="57"/>
    </row>
    <row r="91" spans="1:13">
      <c r="A91" s="56"/>
      <c r="B91" s="35" t="s">
        <v>104</v>
      </c>
      <c r="C91" s="35"/>
      <c r="D91" s="35"/>
      <c r="E91" s="117"/>
      <c r="F91" s="35"/>
      <c r="G91" s="35"/>
      <c r="H91" s="35"/>
      <c r="I91" s="119" t="s">
        <v>105</v>
      </c>
      <c r="J91" s="119"/>
      <c r="K91" s="119"/>
      <c r="L91" s="119"/>
      <c r="M91" s="57"/>
    </row>
    <row r="92" spans="1:13">
      <c r="A92" s="116"/>
      <c r="B92" s="35"/>
      <c r="C92" s="50"/>
      <c r="D92" s="50"/>
      <c r="E92" s="50"/>
      <c r="F92" s="117"/>
      <c r="G92" s="35"/>
      <c r="H92" s="35"/>
      <c r="I92" s="35"/>
      <c r="J92" s="50"/>
      <c r="K92" s="50"/>
      <c r="L92" s="50"/>
      <c r="M92" s="51"/>
    </row>
    <row r="93" spans="1:13">
      <c r="A93" s="120"/>
      <c r="B93" s="121"/>
      <c r="C93" s="121"/>
      <c r="D93" s="35"/>
      <c r="E93" s="35"/>
      <c r="F93" s="35"/>
      <c r="G93" s="35"/>
      <c r="H93" s="35"/>
      <c r="I93" s="227"/>
      <c r="J93" s="227"/>
      <c r="K93" s="227"/>
      <c r="L93" s="227"/>
      <c r="M93" s="228"/>
    </row>
    <row r="94" spans="1:13" ht="15.75" thickBot="1">
      <c r="A94" s="231"/>
      <c r="B94" s="232"/>
      <c r="C94" s="232"/>
      <c r="D94" s="122"/>
      <c r="E94" s="122"/>
      <c r="F94" s="122"/>
      <c r="G94" s="122"/>
      <c r="H94" s="122"/>
      <c r="I94" s="229"/>
      <c r="J94" s="229"/>
      <c r="K94" s="229"/>
      <c r="L94" s="229"/>
      <c r="M94" s="230"/>
    </row>
  </sheetData>
  <mergeCells count="77">
    <mergeCell ref="A85:M85"/>
    <mergeCell ref="I93:M94"/>
    <mergeCell ref="A94:C94"/>
    <mergeCell ref="K74:L74"/>
    <mergeCell ref="K75:L75"/>
    <mergeCell ref="A76:L76"/>
    <mergeCell ref="A78:L78"/>
    <mergeCell ref="A83:M83"/>
    <mergeCell ref="A84:M84"/>
    <mergeCell ref="A66:L66"/>
    <mergeCell ref="A68:L68"/>
    <mergeCell ref="A72:G72"/>
    <mergeCell ref="K72:L72"/>
    <mergeCell ref="A73:G73"/>
    <mergeCell ref="K73:L73"/>
    <mergeCell ref="K65:L65"/>
    <mergeCell ref="A53:G53"/>
    <mergeCell ref="K53:L53"/>
    <mergeCell ref="K54:L54"/>
    <mergeCell ref="K55:L55"/>
    <mergeCell ref="K56:L56"/>
    <mergeCell ref="A57:L57"/>
    <mergeCell ref="A61:G61"/>
    <mergeCell ref="K61:L61"/>
    <mergeCell ref="K62:L62"/>
    <mergeCell ref="K63:L63"/>
    <mergeCell ref="K64:L64"/>
    <mergeCell ref="A49:L49"/>
    <mergeCell ref="A36:L36"/>
    <mergeCell ref="A40:H40"/>
    <mergeCell ref="K40:L40"/>
    <mergeCell ref="K41:L41"/>
    <mergeCell ref="K42:L42"/>
    <mergeCell ref="K43:L43"/>
    <mergeCell ref="K44:L44"/>
    <mergeCell ref="K45:L45"/>
    <mergeCell ref="K46:L46"/>
    <mergeCell ref="K47:L47"/>
    <mergeCell ref="K48:L48"/>
    <mergeCell ref="F34:G34"/>
    <mergeCell ref="H34:I34"/>
    <mergeCell ref="K34:L34"/>
    <mergeCell ref="F35:G35"/>
    <mergeCell ref="H35:I35"/>
    <mergeCell ref="K35:L35"/>
    <mergeCell ref="F32:G32"/>
    <mergeCell ref="H32:I32"/>
    <mergeCell ref="K32:L32"/>
    <mergeCell ref="F33:G33"/>
    <mergeCell ref="H33:I33"/>
    <mergeCell ref="K33:L33"/>
    <mergeCell ref="F30:G30"/>
    <mergeCell ref="H30:I30"/>
    <mergeCell ref="K30:L30"/>
    <mergeCell ref="F31:G31"/>
    <mergeCell ref="H31:I31"/>
    <mergeCell ref="K31:L31"/>
    <mergeCell ref="B25:I25"/>
    <mergeCell ref="K25:L25"/>
    <mergeCell ref="A29:E29"/>
    <mergeCell ref="F29:G29"/>
    <mergeCell ref="H29:I29"/>
    <mergeCell ref="K29:L29"/>
    <mergeCell ref="F10:G10"/>
    <mergeCell ref="K10:L10"/>
    <mergeCell ref="C11:M12"/>
    <mergeCell ref="A22:M22"/>
    <mergeCell ref="B24:I24"/>
    <mergeCell ref="K24:L24"/>
    <mergeCell ref="A1:A7"/>
    <mergeCell ref="B1:M1"/>
    <mergeCell ref="B2:M2"/>
    <mergeCell ref="B3:M3"/>
    <mergeCell ref="B4:M4"/>
    <mergeCell ref="B5:M5"/>
    <mergeCell ref="B6:M6"/>
    <mergeCell ref="B7:M7"/>
  </mergeCells>
  <hyperlinks>
    <hyperlink ref="B5:M5" location="PRESUPUESTO!B17" display="SOLUCION ACUEDUCTO Y ALCANTARILLADO SECTOR VILLA DELFINA" xr:uid="{2389F906-23B6-4D19-8F6D-F25D1CB88E63}"/>
  </hyperlink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06BEA-3520-4B0E-B550-D98253A6615A}">
  <sheetPr>
    <tabColor rgb="FF00B050"/>
  </sheetPr>
  <dimension ref="A1:M94"/>
  <sheetViews>
    <sheetView topLeftCell="A16" workbookViewId="0">
      <selection activeCell="H62" sqref="H62"/>
    </sheetView>
  </sheetViews>
  <sheetFormatPr baseColWidth="10" defaultRowHeight="15"/>
  <cols>
    <col min="8" max="8" width="11.85546875" bestFit="1" customWidth="1"/>
    <col min="10" max="10" width="12.85546875" bestFit="1" customWidth="1"/>
    <col min="13" max="13" width="13.7109375" customWidth="1"/>
  </cols>
  <sheetData>
    <row r="1" spans="1:13">
      <c r="A1" s="163"/>
      <c r="B1" s="166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8"/>
    </row>
    <row r="2" spans="1:13" ht="15.75">
      <c r="A2" s="164"/>
      <c r="B2" s="169" t="s">
        <v>49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>
      <c r="A3" s="164"/>
      <c r="B3" s="172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4"/>
    </row>
    <row r="4" spans="1:13">
      <c r="A4" s="164"/>
      <c r="B4" s="175" t="s">
        <v>50</v>
      </c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7"/>
    </row>
    <row r="5" spans="1:13">
      <c r="A5" s="164"/>
      <c r="B5" s="263" t="s">
        <v>116</v>
      </c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5"/>
    </row>
    <row r="6" spans="1:13">
      <c r="A6" s="164"/>
      <c r="B6" s="181" t="s">
        <v>52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3"/>
    </row>
    <row r="7" spans="1:13" ht="15.75" thickBot="1">
      <c r="A7" s="165"/>
      <c r="B7" s="18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6"/>
    </row>
    <row r="8" spans="1:13" ht="15.75" thickBot="1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  <c r="L8" s="32"/>
      <c r="M8" s="32"/>
    </row>
    <row r="9" spans="1:13">
      <c r="A9" s="33"/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6"/>
    </row>
    <row r="10" spans="1:13">
      <c r="A10" s="37" t="s">
        <v>53</v>
      </c>
      <c r="B10" s="38"/>
      <c r="C10" s="39"/>
      <c r="D10" s="40"/>
      <c r="E10" s="39"/>
      <c r="F10" s="252"/>
      <c r="G10" s="252"/>
      <c r="H10" s="39"/>
      <c r="I10" s="39"/>
      <c r="J10" s="41" t="s">
        <v>54</v>
      </c>
      <c r="K10" s="253"/>
      <c r="L10" s="253"/>
      <c r="M10" s="42"/>
    </row>
    <row r="11" spans="1:13">
      <c r="A11" s="43" t="s">
        <v>55</v>
      </c>
      <c r="B11" s="44"/>
      <c r="C11" s="254"/>
      <c r="D11" s="254"/>
      <c r="E11" s="254"/>
      <c r="F11" s="254"/>
      <c r="G11" s="254"/>
      <c r="H11" s="254"/>
      <c r="I11" s="254"/>
      <c r="J11" s="254"/>
      <c r="K11" s="254"/>
      <c r="L11" s="254"/>
      <c r="M11" s="255"/>
    </row>
    <row r="12" spans="1:13">
      <c r="A12" s="43"/>
      <c r="B12" s="44"/>
      <c r="C12" s="256"/>
      <c r="D12" s="256"/>
      <c r="E12" s="256"/>
      <c r="F12" s="256"/>
      <c r="G12" s="256"/>
      <c r="H12" s="256"/>
      <c r="I12" s="256"/>
      <c r="J12" s="256"/>
      <c r="K12" s="256"/>
      <c r="L12" s="256"/>
      <c r="M12" s="257"/>
    </row>
    <row r="13" spans="1:13">
      <c r="A13" s="43"/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6"/>
    </row>
    <row r="14" spans="1:13">
      <c r="A14" s="43" t="s">
        <v>56</v>
      </c>
      <c r="B14" s="44"/>
      <c r="C14" s="47"/>
      <c r="D14" s="48"/>
      <c r="E14" s="48"/>
      <c r="F14" s="48"/>
      <c r="G14" s="48"/>
      <c r="H14" s="48"/>
      <c r="I14" s="48"/>
      <c r="J14" s="48"/>
      <c r="K14" s="48"/>
      <c r="L14" s="48"/>
      <c r="M14" s="49"/>
    </row>
    <row r="15" spans="1:13">
      <c r="A15" s="43"/>
      <c r="B15" s="44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1:13">
      <c r="A16" s="43" t="s">
        <v>57</v>
      </c>
      <c r="B16" s="44"/>
      <c r="C16" s="47"/>
      <c r="D16" s="48"/>
      <c r="E16" s="48"/>
      <c r="F16" s="48"/>
      <c r="G16" s="48"/>
      <c r="H16" s="48"/>
      <c r="I16" s="48"/>
      <c r="J16" s="48"/>
      <c r="K16" s="48"/>
      <c r="L16" s="48"/>
      <c r="M16" s="49"/>
    </row>
    <row r="17" spans="1:13">
      <c r="A17" s="43"/>
      <c r="B17" s="44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1"/>
    </row>
    <row r="18" spans="1:13">
      <c r="A18" s="43" t="s">
        <v>58</v>
      </c>
      <c r="B18" s="43"/>
      <c r="C18" s="47"/>
      <c r="D18" s="48"/>
      <c r="E18" s="48"/>
      <c r="F18" s="48"/>
      <c r="G18" s="48"/>
      <c r="H18" s="48"/>
      <c r="I18" s="48"/>
      <c r="J18" s="48"/>
      <c r="K18" s="48"/>
      <c r="L18" s="48"/>
      <c r="M18" s="49"/>
    </row>
    <row r="19" spans="1:13">
      <c r="A19" s="37"/>
      <c r="B19" s="52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1"/>
    </row>
    <row r="20" spans="1:13">
      <c r="A20" s="43" t="s">
        <v>59</v>
      </c>
      <c r="B20" s="44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9"/>
    </row>
    <row r="21" spans="1:13" ht="15.75" thickBot="1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5"/>
    </row>
    <row r="22" spans="1:13" ht="15.75" thickBot="1">
      <c r="A22" s="155" t="s">
        <v>60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7"/>
    </row>
    <row r="23" spans="1:13" ht="15.75" thickBot="1">
      <c r="A23" s="56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57"/>
    </row>
    <row r="24" spans="1:13">
      <c r="A24" s="58" t="s">
        <v>0</v>
      </c>
      <c r="B24" s="158" t="s">
        <v>61</v>
      </c>
      <c r="C24" s="159"/>
      <c r="D24" s="159"/>
      <c r="E24" s="159"/>
      <c r="F24" s="159"/>
      <c r="G24" s="159"/>
      <c r="H24" s="159"/>
      <c r="I24" s="160"/>
      <c r="J24" s="59" t="s">
        <v>62</v>
      </c>
      <c r="K24" s="161" t="s">
        <v>63</v>
      </c>
      <c r="L24" s="162"/>
      <c r="M24" s="58" t="s">
        <v>64</v>
      </c>
    </row>
    <row r="25" spans="1:13" ht="15.75" thickBot="1">
      <c r="A25" s="60">
        <v>9</v>
      </c>
      <c r="B25" s="187" t="s">
        <v>23</v>
      </c>
      <c r="C25" s="188"/>
      <c r="D25" s="188"/>
      <c r="E25" s="188"/>
      <c r="F25" s="188"/>
      <c r="G25" s="188"/>
      <c r="H25" s="188"/>
      <c r="I25" s="189"/>
      <c r="J25" s="61" t="str">
        <f>+IFERROR(VLOOKUP(A25,[1]PRESUPUESTO!C:R,2,0),"")</f>
        <v/>
      </c>
      <c r="K25" s="190" t="s">
        <v>63</v>
      </c>
      <c r="L25" s="191"/>
      <c r="M25" s="62">
        <v>5</v>
      </c>
    </row>
    <row r="26" spans="1:13" ht="15.75" thickBot="1">
      <c r="A26" s="56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57"/>
    </row>
    <row r="27" spans="1:13" ht="15.75" thickBot="1">
      <c r="A27" s="63" t="s">
        <v>65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5"/>
    </row>
    <row r="28" spans="1:13">
      <c r="A28" s="66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57"/>
    </row>
    <row r="29" spans="1:13">
      <c r="A29" s="192" t="s">
        <v>61</v>
      </c>
      <c r="B29" s="193"/>
      <c r="C29" s="193"/>
      <c r="D29" s="193"/>
      <c r="E29" s="194"/>
      <c r="F29" s="195" t="s">
        <v>66</v>
      </c>
      <c r="G29" s="193"/>
      <c r="H29" s="195" t="s">
        <v>67</v>
      </c>
      <c r="I29" s="196"/>
      <c r="J29" s="67" t="s">
        <v>68</v>
      </c>
      <c r="K29" s="195" t="s">
        <v>69</v>
      </c>
      <c r="L29" s="196"/>
      <c r="M29" s="68" t="s">
        <v>70</v>
      </c>
    </row>
    <row r="30" spans="1:13">
      <c r="A30" s="69"/>
      <c r="B30" s="70"/>
      <c r="C30" s="70"/>
      <c r="D30" s="70"/>
      <c r="E30" s="71"/>
      <c r="F30" s="197" t="str">
        <f>+IFERROR(VLOOKUP($A30,'[1]I. EQUIPO'!$A:$D,2,FALSE),"")</f>
        <v/>
      </c>
      <c r="G30" s="198"/>
      <c r="H30" s="197" t="str">
        <f>+IFERROR(VLOOKUP($A30,'[1]I. EQUIPO'!$A:$D,3,FALSE),"")</f>
        <v/>
      </c>
      <c r="I30" s="198"/>
      <c r="J30" s="72" t="str">
        <f>+IFERROR(VLOOKUP($A30,'[1]I. EQUIPO'!$A:$D,4,FALSE),"")</f>
        <v/>
      </c>
      <c r="K30" s="199"/>
      <c r="L30" s="200"/>
      <c r="M30" s="73" t="str">
        <f>IFERROR(ROUND(J30/K30,2),"")</f>
        <v/>
      </c>
    </row>
    <row r="31" spans="1:13">
      <c r="A31" s="69"/>
      <c r="B31" s="70"/>
      <c r="C31" s="70"/>
      <c r="D31" s="70"/>
      <c r="E31" s="74"/>
      <c r="F31" s="197" t="str">
        <f>+IFERROR(VLOOKUP($A31,'[1]I. EQUIPO'!$A:$D,2,FALSE),"")</f>
        <v/>
      </c>
      <c r="G31" s="198"/>
      <c r="H31" s="197" t="str">
        <f>+IFERROR(VLOOKUP($A31,'[1]I. EQUIPO'!$A:$D,3,FALSE),"")</f>
        <v/>
      </c>
      <c r="I31" s="198"/>
      <c r="J31" s="72" t="str">
        <f>+IFERROR(VLOOKUP($A31,'[1]I. EQUIPO'!$A:$D,4,FALSE),"")</f>
        <v/>
      </c>
      <c r="K31" s="199"/>
      <c r="L31" s="200"/>
      <c r="M31" s="73" t="str">
        <f>IFERROR(ROUND(J31/K31,2),"")</f>
        <v/>
      </c>
    </row>
    <row r="32" spans="1:13">
      <c r="A32" s="75"/>
      <c r="B32" s="76"/>
      <c r="C32" s="76"/>
      <c r="D32" s="76"/>
      <c r="E32" s="74"/>
      <c r="F32" s="197" t="str">
        <f>+IFERROR(VLOOKUP($A32,'[1]I. EQUIPO'!$A:$D,2,FALSE),"")</f>
        <v/>
      </c>
      <c r="G32" s="198"/>
      <c r="H32" s="197" t="str">
        <f>+IFERROR(VLOOKUP($A32,'[1]I. EQUIPO'!$A:$D,3,FALSE),"")</f>
        <v/>
      </c>
      <c r="I32" s="198"/>
      <c r="J32" s="72" t="str">
        <f>+IFERROR(VLOOKUP($A32,'[1]I. EQUIPO'!$A:$D,4,FALSE),"")</f>
        <v/>
      </c>
      <c r="K32" s="199"/>
      <c r="L32" s="200"/>
      <c r="M32" s="73" t="str">
        <f>IFERROR(ROUND(J32/K32,2),"")</f>
        <v/>
      </c>
    </row>
    <row r="33" spans="1:13">
      <c r="A33" s="75"/>
      <c r="B33" s="76"/>
      <c r="C33" s="76"/>
      <c r="D33" s="76"/>
      <c r="E33" s="74"/>
      <c r="F33" s="197" t="str">
        <f>+IFERROR(VLOOKUP($A33,'[1]I. EQUIPO'!$A:$D,2,FALSE),"")</f>
        <v/>
      </c>
      <c r="G33" s="198"/>
      <c r="H33" s="197" t="str">
        <f>+IFERROR(VLOOKUP($A33,'[1]I. EQUIPO'!$A:$D,3,FALSE),"")</f>
        <v/>
      </c>
      <c r="I33" s="198"/>
      <c r="J33" s="72" t="str">
        <f>+IFERROR(VLOOKUP($A33,'[1]I. EQUIPO'!$A:$D,4,FALSE),"")</f>
        <v/>
      </c>
      <c r="K33" s="199"/>
      <c r="L33" s="200"/>
      <c r="M33" s="73" t="str">
        <f>IFERROR(ROUND(J33/K33,2),"")</f>
        <v/>
      </c>
    </row>
    <row r="34" spans="1:13">
      <c r="A34" s="75"/>
      <c r="B34" s="76"/>
      <c r="C34" s="76"/>
      <c r="D34" s="76"/>
      <c r="E34" s="74"/>
      <c r="F34" s="197" t="str">
        <f>+IFERROR(VLOOKUP($A34,'[1]I. EQUIPO'!$A:$D,2,FALSE),"")</f>
        <v/>
      </c>
      <c r="G34" s="198"/>
      <c r="H34" s="197" t="str">
        <f>+IFERROR(VLOOKUP($A34,'[1]I. EQUIPO'!$A:$D,3,FALSE),"")</f>
        <v/>
      </c>
      <c r="I34" s="198"/>
      <c r="J34" s="72" t="str">
        <f>+IFERROR(VLOOKUP($A34,'[1]I. EQUIPO'!$A:$D,4,FALSE),"")</f>
        <v/>
      </c>
      <c r="K34" s="199"/>
      <c r="L34" s="200"/>
      <c r="M34" s="73" t="str">
        <f>IFERROR(ROUND(J34/K34,2),"")</f>
        <v/>
      </c>
    </row>
    <row r="35" spans="1:13" ht="15.75" thickBot="1">
      <c r="A35" s="77" t="s">
        <v>73</v>
      </c>
      <c r="B35" s="78"/>
      <c r="C35" s="78"/>
      <c r="D35" s="78"/>
      <c r="E35" s="79"/>
      <c r="F35" s="205"/>
      <c r="G35" s="206"/>
      <c r="H35" s="205"/>
      <c r="I35" s="206"/>
      <c r="J35" s="80"/>
      <c r="K35" s="207">
        <v>0.05</v>
      </c>
      <c r="L35" s="208"/>
      <c r="M35" s="81">
        <f>ROUND(M66*K35,2)</f>
        <v>445.5</v>
      </c>
    </row>
    <row r="36" spans="1:13" ht="15.75" thickBot="1">
      <c r="A36" s="201" t="s">
        <v>74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3"/>
      <c r="M36" s="82">
        <f>ROUND(SUM(M30:M35),2)</f>
        <v>445.5</v>
      </c>
    </row>
    <row r="37" spans="1:13" ht="15.75" thickBot="1">
      <c r="A37" s="66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57"/>
    </row>
    <row r="38" spans="1:13" ht="15.75" thickBot="1">
      <c r="A38" s="63" t="s">
        <v>75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5"/>
    </row>
    <row r="39" spans="1:13">
      <c r="A39" s="56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57"/>
    </row>
    <row r="40" spans="1:13">
      <c r="A40" s="192" t="s">
        <v>61</v>
      </c>
      <c r="B40" s="204"/>
      <c r="C40" s="204"/>
      <c r="D40" s="204"/>
      <c r="E40" s="204"/>
      <c r="F40" s="204"/>
      <c r="G40" s="204"/>
      <c r="H40" s="196"/>
      <c r="I40" s="83" t="s">
        <v>63</v>
      </c>
      <c r="J40" s="67" t="s">
        <v>64</v>
      </c>
      <c r="K40" s="195" t="s">
        <v>76</v>
      </c>
      <c r="L40" s="196"/>
      <c r="M40" s="68" t="s">
        <v>70</v>
      </c>
    </row>
    <row r="41" spans="1:13">
      <c r="A41" s="123"/>
      <c r="B41" s="70"/>
      <c r="C41" s="70"/>
      <c r="D41" s="70"/>
      <c r="E41" s="70"/>
      <c r="F41" s="70"/>
      <c r="G41" s="70"/>
      <c r="H41" s="71"/>
      <c r="I41" s="84" t="str">
        <f>+IFERROR(VLOOKUP($A41,'[1]II. MATERIALES'!$A:$C,2,FALSE),"")</f>
        <v/>
      </c>
      <c r="J41" s="85"/>
      <c r="K41" s="209" t="str">
        <f>+IFERROR(VLOOKUP($A41,'[1]II. MATERIALES'!$A:$C,3,FALSE),"")</f>
        <v/>
      </c>
      <c r="L41" s="210" t="e">
        <f>+VLOOKUP($A41,'[1]II. MATERIALES'!$A:$C,2,FALSE)</f>
        <v>#N/A</v>
      </c>
      <c r="M41" s="73" t="str">
        <f>IFERROR(ROUND(J41*K41,2),"")</f>
        <v/>
      </c>
    </row>
    <row r="42" spans="1:13">
      <c r="A42" s="123" t="s">
        <v>120</v>
      </c>
      <c r="B42" s="76"/>
      <c r="C42" s="76"/>
      <c r="D42" s="76"/>
      <c r="E42" s="76"/>
      <c r="F42" s="76"/>
      <c r="G42" s="76"/>
      <c r="H42" s="86"/>
      <c r="I42" s="84" t="str">
        <f>+IFERROR(VLOOKUP($A42,'[1]II. MATERIALES'!$A:$C,2,FALSE),"")</f>
        <v/>
      </c>
      <c r="J42" s="87">
        <v>1</v>
      </c>
      <c r="K42" s="261">
        <v>16800</v>
      </c>
      <c r="L42" s="262" t="e">
        <f>+VLOOKUP($A42,'[1]II. MATERIALES'!$A:$C,2,FALSE)</f>
        <v>#N/A</v>
      </c>
      <c r="M42" s="73">
        <f t="shared" ref="M42:M48" si="0">IFERROR(ROUND(J42*K42,2),"")</f>
        <v>16800</v>
      </c>
    </row>
    <row r="43" spans="1:13">
      <c r="A43" s="75"/>
      <c r="B43" s="76"/>
      <c r="C43" s="76"/>
      <c r="D43" s="76"/>
      <c r="E43" s="76"/>
      <c r="F43" s="76"/>
      <c r="G43" s="76"/>
      <c r="H43" s="86"/>
      <c r="I43" s="84"/>
      <c r="J43" s="87"/>
      <c r="K43" s="209"/>
      <c r="L43" s="210"/>
      <c r="M43" s="73">
        <f t="shared" si="0"/>
        <v>0</v>
      </c>
    </row>
    <row r="44" spans="1:13">
      <c r="A44" s="75"/>
      <c r="B44" s="76"/>
      <c r="C44" s="76"/>
      <c r="D44" s="76"/>
      <c r="E44" s="76"/>
      <c r="F44" s="76"/>
      <c r="G44" s="76"/>
      <c r="H44" s="86"/>
      <c r="I44" s="84"/>
      <c r="J44" s="87"/>
      <c r="K44" s="209"/>
      <c r="L44" s="210"/>
      <c r="M44" s="73">
        <f t="shared" si="0"/>
        <v>0</v>
      </c>
    </row>
    <row r="45" spans="1:13">
      <c r="A45" s="75"/>
      <c r="B45" s="76"/>
      <c r="C45" s="76"/>
      <c r="D45" s="76"/>
      <c r="E45" s="76"/>
      <c r="F45" s="76"/>
      <c r="G45" s="76"/>
      <c r="H45" s="86"/>
      <c r="I45" s="84"/>
      <c r="J45" s="87"/>
      <c r="K45" s="209"/>
      <c r="L45" s="210"/>
      <c r="M45" s="73">
        <f t="shared" si="0"/>
        <v>0</v>
      </c>
    </row>
    <row r="46" spans="1:13">
      <c r="A46" s="75"/>
      <c r="B46" s="76"/>
      <c r="C46" s="76"/>
      <c r="D46" s="76"/>
      <c r="E46" s="76"/>
      <c r="F46" s="76"/>
      <c r="G46" s="76"/>
      <c r="H46" s="86"/>
      <c r="I46" s="84"/>
      <c r="J46" s="87"/>
      <c r="K46" s="209"/>
      <c r="L46" s="210"/>
      <c r="M46" s="73">
        <f t="shared" si="0"/>
        <v>0</v>
      </c>
    </row>
    <row r="47" spans="1:13">
      <c r="A47" s="75"/>
      <c r="B47" s="76"/>
      <c r="C47" s="76"/>
      <c r="D47" s="76"/>
      <c r="E47" s="76"/>
      <c r="F47" s="76"/>
      <c r="G47" s="76"/>
      <c r="H47" s="86"/>
      <c r="I47" s="84"/>
      <c r="J47" s="87"/>
      <c r="K47" s="209"/>
      <c r="L47" s="210"/>
      <c r="M47" s="73">
        <f t="shared" si="0"/>
        <v>0</v>
      </c>
    </row>
    <row r="48" spans="1:13" ht="15.75" thickBot="1">
      <c r="A48" s="77"/>
      <c r="B48" s="78"/>
      <c r="C48" s="78"/>
      <c r="D48" s="78"/>
      <c r="E48" s="78"/>
      <c r="F48" s="78"/>
      <c r="G48" s="78"/>
      <c r="H48" s="79"/>
      <c r="I48" s="84"/>
      <c r="J48" s="88"/>
      <c r="K48" s="209"/>
      <c r="L48" s="210"/>
      <c r="M48" s="73">
        <f t="shared" si="0"/>
        <v>0</v>
      </c>
    </row>
    <row r="49" spans="1:13" ht="15.75" thickBot="1">
      <c r="A49" s="201"/>
      <c r="B49" s="202"/>
      <c r="C49" s="202"/>
      <c r="D49" s="202"/>
      <c r="E49" s="202"/>
      <c r="F49" s="202"/>
      <c r="G49" s="202"/>
      <c r="H49" s="202"/>
      <c r="I49" s="202"/>
      <c r="J49" s="202"/>
      <c r="K49" s="202"/>
      <c r="L49" s="203"/>
      <c r="M49" s="82">
        <f>ROUND(SUM(M41:M48),2)</f>
        <v>16800</v>
      </c>
    </row>
    <row r="50" spans="1:13" ht="15.75" thickBot="1">
      <c r="A50" s="56"/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57"/>
    </row>
    <row r="51" spans="1:13" ht="15.75" thickBot="1">
      <c r="A51" s="63" t="s">
        <v>78</v>
      </c>
      <c r="B51" s="64"/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5"/>
    </row>
    <row r="52" spans="1:13">
      <c r="A52" s="56"/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57"/>
    </row>
    <row r="53" spans="1:13">
      <c r="A53" s="192" t="s">
        <v>79</v>
      </c>
      <c r="B53" s="204"/>
      <c r="C53" s="204"/>
      <c r="D53" s="204"/>
      <c r="E53" s="204"/>
      <c r="F53" s="204"/>
      <c r="G53" s="204"/>
      <c r="H53" s="67" t="s">
        <v>80</v>
      </c>
      <c r="I53" s="89" t="s">
        <v>81</v>
      </c>
      <c r="J53" s="67" t="s">
        <v>82</v>
      </c>
      <c r="K53" s="195" t="s">
        <v>83</v>
      </c>
      <c r="L53" s="196"/>
      <c r="M53" s="68" t="s">
        <v>70</v>
      </c>
    </row>
    <row r="54" spans="1:13">
      <c r="A54" s="92" t="s">
        <v>109</v>
      </c>
      <c r="B54" s="76"/>
      <c r="C54" s="76"/>
      <c r="D54" s="76"/>
      <c r="E54" s="76"/>
      <c r="F54" s="76"/>
      <c r="G54" s="86"/>
      <c r="H54" s="90">
        <v>0.01</v>
      </c>
      <c r="I54" s="91">
        <v>40</v>
      </c>
      <c r="J54" s="90">
        <f>I54*H54</f>
        <v>0.4</v>
      </c>
      <c r="K54" s="261">
        <v>3500</v>
      </c>
      <c r="L54" s="262"/>
      <c r="M54" s="73">
        <f>IFERROR(ROUND(J54*K54,2),"")</f>
        <v>1400</v>
      </c>
    </row>
    <row r="55" spans="1:13">
      <c r="A55" s="92"/>
      <c r="B55" s="93"/>
      <c r="C55" s="93"/>
      <c r="D55" s="93"/>
      <c r="E55" s="93"/>
      <c r="F55" s="93"/>
      <c r="G55" s="93"/>
      <c r="H55" s="90"/>
      <c r="I55" s="91"/>
      <c r="J55" s="90"/>
      <c r="K55" s="209" t="str">
        <f>+IFERROR(VLOOKUP($A55,'[1]III. TRANSPORTES'!$A:$B,2,FALSE),"")</f>
        <v/>
      </c>
      <c r="L55" s="210"/>
      <c r="M55" s="73" t="str">
        <f>IFERROR(ROUND(J55*K55,2),"")</f>
        <v/>
      </c>
    </row>
    <row r="56" spans="1:13" ht="15.75" thickBot="1">
      <c r="A56" s="77"/>
      <c r="B56" s="78"/>
      <c r="C56" s="78"/>
      <c r="D56" s="78"/>
      <c r="E56" s="78"/>
      <c r="F56" s="78"/>
      <c r="G56" s="79"/>
      <c r="H56" s="94"/>
      <c r="I56" s="95"/>
      <c r="J56" s="94"/>
      <c r="K56" s="209" t="str">
        <f>+IFERROR(VLOOKUP($A56,'[1]III. TRANSPORTES'!$A:$B,2,FALSE),"")</f>
        <v/>
      </c>
      <c r="L56" s="210"/>
      <c r="M56" s="73" t="str">
        <f>IFERROR(ROUND(J56*K56,2),"")</f>
        <v/>
      </c>
    </row>
    <row r="57" spans="1:13" ht="15.75" thickBot="1">
      <c r="A57" s="201" t="s">
        <v>74</v>
      </c>
      <c r="B57" s="202"/>
      <c r="C57" s="202"/>
      <c r="D57" s="202"/>
      <c r="E57" s="202"/>
      <c r="F57" s="202"/>
      <c r="G57" s="202"/>
      <c r="H57" s="202"/>
      <c r="I57" s="202"/>
      <c r="J57" s="202"/>
      <c r="K57" s="202"/>
      <c r="L57" s="203"/>
      <c r="M57" s="82">
        <f>ROUND(SUM(M54:M56),2)</f>
        <v>1400</v>
      </c>
    </row>
    <row r="58" spans="1:13" ht="15.75" thickBot="1">
      <c r="A58" s="56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57"/>
    </row>
    <row r="59" spans="1:13" ht="15.75" thickBot="1">
      <c r="A59" s="63" t="s">
        <v>84</v>
      </c>
      <c r="B59" s="64"/>
      <c r="C59" s="64"/>
      <c r="D59" s="64"/>
      <c r="E59" s="64"/>
      <c r="F59" s="64"/>
      <c r="G59" s="64"/>
      <c r="H59" s="64"/>
      <c r="I59" s="64"/>
      <c r="J59" s="64"/>
      <c r="K59" s="64"/>
      <c r="L59" s="64"/>
      <c r="M59" s="65"/>
    </row>
    <row r="60" spans="1:13">
      <c r="A60" s="56"/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57"/>
    </row>
    <row r="61" spans="1:13" ht="22.5">
      <c r="A61" s="192" t="s">
        <v>85</v>
      </c>
      <c r="B61" s="204"/>
      <c r="C61" s="204"/>
      <c r="D61" s="204"/>
      <c r="E61" s="204"/>
      <c r="F61" s="204"/>
      <c r="G61" s="204"/>
      <c r="H61" s="67" t="s">
        <v>86</v>
      </c>
      <c r="I61" s="96" t="s">
        <v>87</v>
      </c>
      <c r="J61" s="97" t="s">
        <v>88</v>
      </c>
      <c r="K61" s="215" t="s">
        <v>69</v>
      </c>
      <c r="L61" s="216"/>
      <c r="M61" s="98" t="s">
        <v>70</v>
      </c>
    </row>
    <row r="62" spans="1:13">
      <c r="A62" s="75" t="s">
        <v>112</v>
      </c>
      <c r="B62" s="76"/>
      <c r="C62" s="76"/>
      <c r="D62" s="76"/>
      <c r="E62" s="76"/>
      <c r="F62" s="76"/>
      <c r="G62" s="86"/>
      <c r="H62" s="138">
        <v>165000</v>
      </c>
      <c r="I62" s="100">
        <v>0.62</v>
      </c>
      <c r="J62" s="101">
        <f>+IFERROR(ROUND(H62*(1+I62),0),"")</f>
        <v>267300</v>
      </c>
      <c r="K62" s="217">
        <v>30</v>
      </c>
      <c r="L62" s="218"/>
      <c r="M62" s="73">
        <f>IFERROR(ROUND(1/K62*J62,2),"")</f>
        <v>8910</v>
      </c>
    </row>
    <row r="63" spans="1:13">
      <c r="A63" s="75"/>
      <c r="B63" s="76"/>
      <c r="C63" s="76"/>
      <c r="D63" s="76"/>
      <c r="E63" s="76"/>
      <c r="F63" s="76"/>
      <c r="G63" s="86"/>
      <c r="H63" s="99"/>
      <c r="I63" s="100"/>
      <c r="J63" s="101"/>
      <c r="K63" s="217"/>
      <c r="L63" s="218"/>
      <c r="M63" s="73"/>
    </row>
    <row r="64" spans="1:13">
      <c r="A64" s="75"/>
      <c r="B64" s="76"/>
      <c r="C64" s="76"/>
      <c r="D64" s="76"/>
      <c r="E64" s="76"/>
      <c r="F64" s="76"/>
      <c r="G64" s="86"/>
      <c r="H64" s="99" t="str">
        <f>+IFERROR(VLOOKUP($A64,'[1]IV. MANO DE OBRA'!$A:$D,2,FALSE),"")</f>
        <v/>
      </c>
      <c r="I64" s="100" t="str">
        <f>+IFERROR(VLOOKUP($A64,'[1]IV. MANO DE OBRA'!$A:$D,3,FALSE),"")</f>
        <v/>
      </c>
      <c r="J64" s="101" t="str">
        <f>+IFERROR(ROUND(H64*(1+I64),0),"")</f>
        <v/>
      </c>
      <c r="K64" s="217"/>
      <c r="L64" s="218"/>
      <c r="M64" s="73" t="str">
        <f>IFERROR(ROUND(1/K64*J64,2),"")</f>
        <v/>
      </c>
    </row>
    <row r="65" spans="1:13" ht="15.75" thickBot="1">
      <c r="A65" s="77"/>
      <c r="B65" s="78"/>
      <c r="C65" s="78"/>
      <c r="D65" s="78"/>
      <c r="E65" s="78"/>
      <c r="F65" s="78"/>
      <c r="G65" s="79"/>
      <c r="H65" s="99" t="str">
        <f>+IFERROR(VLOOKUP($A65,'[1]IV. MANO DE OBRA'!$A:$D,2,FALSE),"")</f>
        <v/>
      </c>
      <c r="I65" s="100" t="str">
        <f>+IFERROR(VLOOKUP($A65,'[1]IV. MANO DE OBRA'!$A:$D,3,FALSE),"")</f>
        <v/>
      </c>
      <c r="J65" s="101" t="str">
        <f>+IFERROR(ROUND(H65*(1+I65),0),"")</f>
        <v/>
      </c>
      <c r="K65" s="219"/>
      <c r="L65" s="220"/>
      <c r="M65" s="73" t="str">
        <f>IFERROR(ROUND(1/K65*J65,2),"")</f>
        <v/>
      </c>
    </row>
    <row r="66" spans="1:13" ht="15.75" thickBot="1">
      <c r="A66" s="201" t="s">
        <v>74</v>
      </c>
      <c r="B66" s="202"/>
      <c r="C66" s="202"/>
      <c r="D66" s="202"/>
      <c r="E66" s="202"/>
      <c r="F66" s="202"/>
      <c r="G66" s="202"/>
      <c r="H66" s="202"/>
      <c r="I66" s="202"/>
      <c r="J66" s="202"/>
      <c r="K66" s="202"/>
      <c r="L66" s="203"/>
      <c r="M66" s="82">
        <f>ROUND(SUM(M62:M65),2)</f>
        <v>8910</v>
      </c>
    </row>
    <row r="67" spans="1:13" ht="15.75" thickBot="1">
      <c r="A67" s="56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57"/>
    </row>
    <row r="68" spans="1:13" ht="15.75" thickBot="1">
      <c r="A68" s="221" t="s">
        <v>92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3"/>
      <c r="M68" s="82">
        <f>ROUND(M66+M57+M49+M36,2)</f>
        <v>27555.5</v>
      </c>
    </row>
    <row r="69" spans="1:13" ht="15.75" thickBot="1">
      <c r="A69" s="56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57"/>
    </row>
    <row r="70" spans="1:13" ht="15.75" thickBot="1">
      <c r="A70" s="63" t="s">
        <v>93</v>
      </c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5"/>
    </row>
    <row r="71" spans="1:13">
      <c r="A71" s="56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57"/>
    </row>
    <row r="72" spans="1:13">
      <c r="A72" s="192" t="s">
        <v>94</v>
      </c>
      <c r="B72" s="204"/>
      <c r="C72" s="204"/>
      <c r="D72" s="204"/>
      <c r="E72" s="204"/>
      <c r="F72" s="204"/>
      <c r="G72" s="204"/>
      <c r="H72" s="89"/>
      <c r="I72" s="96"/>
      <c r="J72" s="102"/>
      <c r="K72" s="215" t="s">
        <v>95</v>
      </c>
      <c r="L72" s="216"/>
      <c r="M72" s="98" t="s">
        <v>96</v>
      </c>
    </row>
    <row r="73" spans="1:13">
      <c r="A73" s="211" t="s">
        <v>97</v>
      </c>
      <c r="B73" s="212"/>
      <c r="C73" s="212"/>
      <c r="D73" s="212"/>
      <c r="E73" s="212"/>
      <c r="F73" s="212"/>
      <c r="G73" s="212"/>
      <c r="H73" s="103"/>
      <c r="I73" s="104"/>
      <c r="J73" s="105"/>
      <c r="K73" s="213"/>
      <c r="L73" s="214"/>
      <c r="M73" s="106">
        <f>ROUND(K73*$M$68,2)</f>
        <v>0</v>
      </c>
    </row>
    <row r="74" spans="1:13">
      <c r="A74" s="107" t="s">
        <v>98</v>
      </c>
      <c r="B74" s="108"/>
      <c r="C74" s="108"/>
      <c r="D74" s="108"/>
      <c r="E74" s="108"/>
      <c r="F74" s="108"/>
      <c r="G74" s="108"/>
      <c r="H74" s="103"/>
      <c r="I74" s="104"/>
      <c r="J74" s="105"/>
      <c r="K74" s="213"/>
      <c r="L74" s="214"/>
      <c r="M74" s="106">
        <f>ROUND(K74*$M$68,2)</f>
        <v>0</v>
      </c>
    </row>
    <row r="75" spans="1:13" ht="15.75" thickBot="1">
      <c r="A75" s="77" t="s">
        <v>99</v>
      </c>
      <c r="B75" s="78"/>
      <c r="C75" s="78"/>
      <c r="D75" s="78"/>
      <c r="E75" s="78"/>
      <c r="F75" s="78"/>
      <c r="G75" s="78"/>
      <c r="H75" s="109"/>
      <c r="I75" s="110"/>
      <c r="J75" s="111"/>
      <c r="K75" s="213"/>
      <c r="L75" s="214"/>
      <c r="M75" s="106">
        <f>ROUND(K75*$M$68,2)</f>
        <v>0</v>
      </c>
    </row>
    <row r="76" spans="1:13" ht="15.75" thickBot="1">
      <c r="A76" s="201" t="s">
        <v>74</v>
      </c>
      <c r="B76" s="202"/>
      <c r="C76" s="202"/>
      <c r="D76" s="202"/>
      <c r="E76" s="202"/>
      <c r="F76" s="202"/>
      <c r="G76" s="202"/>
      <c r="H76" s="202"/>
      <c r="I76" s="202"/>
      <c r="J76" s="202"/>
      <c r="K76" s="202"/>
      <c r="L76" s="203"/>
      <c r="M76" s="82">
        <f>SUM(M73:M75)</f>
        <v>0</v>
      </c>
    </row>
    <row r="77" spans="1:13" ht="15.75" thickBot="1">
      <c r="A77" s="56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57"/>
    </row>
    <row r="78" spans="1:13" ht="15.75" thickBot="1">
      <c r="A78" s="221" t="s">
        <v>100</v>
      </c>
      <c r="B78" s="222"/>
      <c r="C78" s="222"/>
      <c r="D78" s="222"/>
      <c r="E78" s="222"/>
      <c r="F78" s="222"/>
      <c r="G78" s="222"/>
      <c r="H78" s="222"/>
      <c r="I78" s="222"/>
      <c r="J78" s="222"/>
      <c r="K78" s="222"/>
      <c r="L78" s="223"/>
      <c r="M78" s="82">
        <f>ROUND(M68+M76,0)</f>
        <v>27556</v>
      </c>
    </row>
    <row r="79" spans="1:13">
      <c r="A79" s="33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6"/>
    </row>
    <row r="80" spans="1:13">
      <c r="A80" s="56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57"/>
    </row>
    <row r="81" spans="1:13">
      <c r="A81" s="56"/>
      <c r="B81" s="35"/>
      <c r="C81" s="35"/>
      <c r="D81" s="35"/>
      <c r="E81" s="35"/>
      <c r="F81" s="35" t="s">
        <v>101</v>
      </c>
      <c r="G81" s="35"/>
      <c r="H81" s="35"/>
      <c r="I81" s="35"/>
      <c r="J81" s="35"/>
      <c r="K81" s="35"/>
      <c r="L81" s="35"/>
      <c r="M81" s="57"/>
    </row>
    <row r="82" spans="1:13">
      <c r="A82" s="112" t="s">
        <v>102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4"/>
    </row>
    <row r="83" spans="1:13">
      <c r="A83" s="233"/>
      <c r="B83" s="234"/>
      <c r="C83" s="234"/>
      <c r="D83" s="234"/>
      <c r="E83" s="234"/>
      <c r="F83" s="234"/>
      <c r="G83" s="234"/>
      <c r="H83" s="234"/>
      <c r="I83" s="234"/>
      <c r="J83" s="234"/>
      <c r="K83" s="234"/>
      <c r="L83" s="234"/>
      <c r="M83" s="235"/>
    </row>
    <row r="84" spans="1:13">
      <c r="A84" s="224"/>
      <c r="B84" s="225"/>
      <c r="C84" s="225"/>
      <c r="D84" s="225"/>
      <c r="E84" s="225"/>
      <c r="F84" s="225"/>
      <c r="G84" s="225"/>
      <c r="H84" s="225"/>
      <c r="I84" s="225"/>
      <c r="J84" s="225"/>
      <c r="K84" s="225"/>
      <c r="L84" s="225"/>
      <c r="M84" s="226"/>
    </row>
    <row r="85" spans="1:13">
      <c r="A85" s="224"/>
      <c r="B85" s="225"/>
      <c r="C85" s="225"/>
      <c r="D85" s="225"/>
      <c r="E85" s="225"/>
      <c r="F85" s="225"/>
      <c r="G85" s="225"/>
      <c r="H85" s="225"/>
      <c r="I85" s="225"/>
      <c r="J85" s="225"/>
      <c r="K85" s="225"/>
      <c r="L85" s="225"/>
      <c r="M85" s="226"/>
    </row>
    <row r="86" spans="1:13">
      <c r="A86" s="115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1"/>
    </row>
    <row r="87" spans="1:13">
      <c r="A87" s="116"/>
      <c r="B87" s="35"/>
      <c r="C87" s="50"/>
      <c r="D87" s="50"/>
      <c r="E87" s="50"/>
      <c r="F87" s="117"/>
      <c r="G87" s="35"/>
      <c r="H87" s="35"/>
      <c r="I87" s="35"/>
      <c r="J87" s="50"/>
      <c r="K87" s="50"/>
      <c r="L87" s="50"/>
      <c r="M87" s="51"/>
    </row>
    <row r="88" spans="1:13">
      <c r="A88" s="116"/>
      <c r="B88" s="35"/>
      <c r="C88" s="50"/>
      <c r="D88" s="50"/>
      <c r="E88" s="50"/>
      <c r="F88" s="117"/>
      <c r="G88" s="35"/>
      <c r="H88" s="35"/>
      <c r="I88" s="35"/>
      <c r="J88" s="50"/>
      <c r="K88" s="50"/>
      <c r="L88" s="50"/>
      <c r="M88" s="51"/>
    </row>
    <row r="89" spans="1:13">
      <c r="A89" s="56"/>
      <c r="B89" s="118" t="s">
        <v>103</v>
      </c>
      <c r="C89" s="118"/>
      <c r="D89" s="118"/>
      <c r="E89" s="118"/>
      <c r="F89" s="35"/>
      <c r="G89" s="35"/>
      <c r="H89" s="35"/>
      <c r="I89" s="35" t="s">
        <v>103</v>
      </c>
      <c r="J89" s="35"/>
      <c r="K89" s="35"/>
      <c r="L89" s="35"/>
      <c r="M89" s="57"/>
    </row>
    <row r="90" spans="1:13">
      <c r="A90" s="56"/>
      <c r="B90" s="35"/>
      <c r="C90" s="117"/>
      <c r="D90" s="117"/>
      <c r="E90" s="117"/>
      <c r="F90" s="35"/>
      <c r="G90" s="35"/>
      <c r="H90" s="35"/>
      <c r="I90" s="108"/>
      <c r="J90" s="108"/>
      <c r="K90" s="108"/>
      <c r="L90" s="108"/>
      <c r="M90" s="57"/>
    </row>
    <row r="91" spans="1:13">
      <c r="A91" s="56"/>
      <c r="B91" s="35" t="s">
        <v>104</v>
      </c>
      <c r="C91" s="35"/>
      <c r="D91" s="35"/>
      <c r="E91" s="117"/>
      <c r="F91" s="35"/>
      <c r="G91" s="35"/>
      <c r="H91" s="35"/>
      <c r="I91" s="119" t="s">
        <v>105</v>
      </c>
      <c r="J91" s="119"/>
      <c r="K91" s="119"/>
      <c r="L91" s="119"/>
      <c r="M91" s="57"/>
    </row>
    <row r="92" spans="1:13">
      <c r="A92" s="116"/>
      <c r="B92" s="35"/>
      <c r="C92" s="50"/>
      <c r="D92" s="50"/>
      <c r="E92" s="50"/>
      <c r="F92" s="117"/>
      <c r="G92" s="35"/>
      <c r="H92" s="35"/>
      <c r="I92" s="35"/>
      <c r="J92" s="50"/>
      <c r="K92" s="50"/>
      <c r="L92" s="50"/>
      <c r="M92" s="51"/>
    </row>
    <row r="93" spans="1:13">
      <c r="A93" s="120"/>
      <c r="B93" s="121"/>
      <c r="C93" s="121"/>
      <c r="D93" s="35"/>
      <c r="E93" s="35"/>
      <c r="F93" s="35"/>
      <c r="G93" s="35"/>
      <c r="H93" s="35"/>
      <c r="I93" s="227"/>
      <c r="J93" s="227"/>
      <c r="K93" s="227"/>
      <c r="L93" s="227"/>
      <c r="M93" s="228"/>
    </row>
    <row r="94" spans="1:13" ht="15.75" thickBot="1">
      <c r="A94" s="231"/>
      <c r="B94" s="232"/>
      <c r="C94" s="232"/>
      <c r="D94" s="122"/>
      <c r="E94" s="122"/>
      <c r="F94" s="122"/>
      <c r="G94" s="122"/>
      <c r="H94" s="122"/>
      <c r="I94" s="229"/>
      <c r="J94" s="229"/>
      <c r="K94" s="229"/>
      <c r="L94" s="229"/>
      <c r="M94" s="230"/>
    </row>
  </sheetData>
  <mergeCells count="77">
    <mergeCell ref="A85:M85"/>
    <mergeCell ref="I93:M94"/>
    <mergeCell ref="A94:C94"/>
    <mergeCell ref="K74:L74"/>
    <mergeCell ref="K75:L75"/>
    <mergeCell ref="A76:L76"/>
    <mergeCell ref="A78:L78"/>
    <mergeCell ref="A83:M83"/>
    <mergeCell ref="A84:M84"/>
    <mergeCell ref="A66:L66"/>
    <mergeCell ref="A68:L68"/>
    <mergeCell ref="A72:G72"/>
    <mergeCell ref="K72:L72"/>
    <mergeCell ref="A73:G73"/>
    <mergeCell ref="K73:L73"/>
    <mergeCell ref="K65:L65"/>
    <mergeCell ref="A53:G53"/>
    <mergeCell ref="K53:L53"/>
    <mergeCell ref="K54:L54"/>
    <mergeCell ref="K55:L55"/>
    <mergeCell ref="K56:L56"/>
    <mergeCell ref="A57:L57"/>
    <mergeCell ref="A61:G61"/>
    <mergeCell ref="K61:L61"/>
    <mergeCell ref="K62:L62"/>
    <mergeCell ref="K63:L63"/>
    <mergeCell ref="K64:L64"/>
    <mergeCell ref="A49:L49"/>
    <mergeCell ref="A36:L36"/>
    <mergeCell ref="A40:H40"/>
    <mergeCell ref="K40:L40"/>
    <mergeCell ref="K41:L41"/>
    <mergeCell ref="K42:L42"/>
    <mergeCell ref="K43:L43"/>
    <mergeCell ref="K44:L44"/>
    <mergeCell ref="K45:L45"/>
    <mergeCell ref="K46:L46"/>
    <mergeCell ref="K47:L47"/>
    <mergeCell ref="K48:L48"/>
    <mergeCell ref="F34:G34"/>
    <mergeCell ref="H34:I34"/>
    <mergeCell ref="K34:L34"/>
    <mergeCell ref="F35:G35"/>
    <mergeCell ref="H35:I35"/>
    <mergeCell ref="K35:L35"/>
    <mergeCell ref="F32:G32"/>
    <mergeCell ref="H32:I32"/>
    <mergeCell ref="K32:L32"/>
    <mergeCell ref="F33:G33"/>
    <mergeCell ref="H33:I33"/>
    <mergeCell ref="K33:L33"/>
    <mergeCell ref="F30:G30"/>
    <mergeCell ref="H30:I30"/>
    <mergeCell ref="K30:L30"/>
    <mergeCell ref="F31:G31"/>
    <mergeCell ref="H31:I31"/>
    <mergeCell ref="K31:L31"/>
    <mergeCell ref="B25:I25"/>
    <mergeCell ref="K25:L25"/>
    <mergeCell ref="A29:E29"/>
    <mergeCell ref="F29:G29"/>
    <mergeCell ref="H29:I29"/>
    <mergeCell ref="K29:L29"/>
    <mergeCell ref="F10:G10"/>
    <mergeCell ref="K10:L10"/>
    <mergeCell ref="C11:M12"/>
    <mergeCell ref="A22:M22"/>
    <mergeCell ref="B24:I24"/>
    <mergeCell ref="K24:L24"/>
    <mergeCell ref="A1:A7"/>
    <mergeCell ref="B1:M1"/>
    <mergeCell ref="B2:M2"/>
    <mergeCell ref="B3:M3"/>
    <mergeCell ref="B4:M4"/>
    <mergeCell ref="B5:M5"/>
    <mergeCell ref="B6:M6"/>
    <mergeCell ref="B7:M7"/>
  </mergeCells>
  <hyperlinks>
    <hyperlink ref="B5:M5" location="PRESUPUESTO!B17" display="SOLUCION ACUEDUCTO Y ALCANTARILLADO SECTOR VILLA DELFINA" xr:uid="{C1372A88-7419-4F1E-B6DC-7CA36C7D3CE4}"/>
  </hyperlink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25159-F70B-4D5E-97A4-4437892AF162}">
  <sheetPr>
    <tabColor rgb="FF00B050"/>
  </sheetPr>
  <dimension ref="A1:M94"/>
  <sheetViews>
    <sheetView topLeftCell="A10" workbookViewId="0">
      <selection activeCell="H62" sqref="H62"/>
    </sheetView>
  </sheetViews>
  <sheetFormatPr baseColWidth="10" defaultRowHeight="15"/>
  <cols>
    <col min="8" max="8" width="11.85546875" bestFit="1" customWidth="1"/>
    <col min="10" max="10" width="12.85546875" bestFit="1" customWidth="1"/>
    <col min="13" max="13" width="13.140625" customWidth="1"/>
  </cols>
  <sheetData>
    <row r="1" spans="1:13">
      <c r="A1" s="163"/>
      <c r="B1" s="166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8"/>
    </row>
    <row r="2" spans="1:13" ht="15.75">
      <c r="A2" s="164"/>
      <c r="B2" s="169" t="s">
        <v>49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>
      <c r="A3" s="164"/>
      <c r="B3" s="172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4"/>
    </row>
    <row r="4" spans="1:13">
      <c r="A4" s="164"/>
      <c r="B4" s="175" t="s">
        <v>50</v>
      </c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7"/>
    </row>
    <row r="5" spans="1:13">
      <c r="A5" s="164"/>
      <c r="B5" s="263" t="s">
        <v>51</v>
      </c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5"/>
    </row>
    <row r="6" spans="1:13">
      <c r="A6" s="164"/>
      <c r="B6" s="181" t="s">
        <v>52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3"/>
    </row>
    <row r="7" spans="1:13" ht="15.75" thickBot="1">
      <c r="A7" s="165"/>
      <c r="B7" s="18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6"/>
    </row>
    <row r="8" spans="1:13" ht="15.75" thickBot="1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  <c r="L8" s="32"/>
      <c r="M8" s="32"/>
    </row>
    <row r="9" spans="1:13">
      <c r="A9" s="33"/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6"/>
    </row>
    <row r="10" spans="1:13">
      <c r="A10" s="37" t="s">
        <v>53</v>
      </c>
      <c r="B10" s="38"/>
      <c r="C10" s="39"/>
      <c r="D10" s="40"/>
      <c r="E10" s="39"/>
      <c r="F10" s="252"/>
      <c r="G10" s="252"/>
      <c r="H10" s="39"/>
      <c r="I10" s="39"/>
      <c r="J10" s="41" t="s">
        <v>54</v>
      </c>
      <c r="K10" s="253"/>
      <c r="L10" s="253"/>
      <c r="M10" s="42"/>
    </row>
    <row r="11" spans="1:13">
      <c r="A11" s="43" t="s">
        <v>55</v>
      </c>
      <c r="B11" s="44"/>
      <c r="C11" s="254"/>
      <c r="D11" s="254"/>
      <c r="E11" s="254"/>
      <c r="F11" s="254"/>
      <c r="G11" s="254"/>
      <c r="H11" s="254"/>
      <c r="I11" s="254"/>
      <c r="J11" s="254"/>
      <c r="K11" s="254"/>
      <c r="L11" s="254"/>
      <c r="M11" s="255"/>
    </row>
    <row r="12" spans="1:13">
      <c r="A12" s="43"/>
      <c r="B12" s="44"/>
      <c r="C12" s="256"/>
      <c r="D12" s="256"/>
      <c r="E12" s="256"/>
      <c r="F12" s="256"/>
      <c r="G12" s="256"/>
      <c r="H12" s="256"/>
      <c r="I12" s="256"/>
      <c r="J12" s="256"/>
      <c r="K12" s="256"/>
      <c r="L12" s="256"/>
      <c r="M12" s="257"/>
    </row>
    <row r="13" spans="1:13">
      <c r="A13" s="43"/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6"/>
    </row>
    <row r="14" spans="1:13">
      <c r="A14" s="43" t="s">
        <v>56</v>
      </c>
      <c r="B14" s="44"/>
      <c r="C14" s="47"/>
      <c r="D14" s="48"/>
      <c r="E14" s="48"/>
      <c r="F14" s="48"/>
      <c r="G14" s="48"/>
      <c r="H14" s="48"/>
      <c r="I14" s="48"/>
      <c r="J14" s="48"/>
      <c r="K14" s="48"/>
      <c r="L14" s="48"/>
      <c r="M14" s="49"/>
    </row>
    <row r="15" spans="1:13">
      <c r="A15" s="43"/>
      <c r="B15" s="44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1:13">
      <c r="A16" s="43" t="s">
        <v>57</v>
      </c>
      <c r="B16" s="44"/>
      <c r="C16" s="47"/>
      <c r="D16" s="48"/>
      <c r="E16" s="48"/>
      <c r="F16" s="48"/>
      <c r="G16" s="48"/>
      <c r="H16" s="48"/>
      <c r="I16" s="48"/>
      <c r="J16" s="48"/>
      <c r="K16" s="48"/>
      <c r="L16" s="48"/>
      <c r="M16" s="49"/>
    </row>
    <row r="17" spans="1:13">
      <c r="A17" s="43"/>
      <c r="B17" s="44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1"/>
    </row>
    <row r="18" spans="1:13">
      <c r="A18" s="43" t="s">
        <v>58</v>
      </c>
      <c r="B18" s="43"/>
      <c r="C18" s="47"/>
      <c r="D18" s="48"/>
      <c r="E18" s="48"/>
      <c r="F18" s="48"/>
      <c r="G18" s="48"/>
      <c r="H18" s="48"/>
      <c r="I18" s="48"/>
      <c r="J18" s="48"/>
      <c r="K18" s="48"/>
      <c r="L18" s="48"/>
      <c r="M18" s="49"/>
    </row>
    <row r="19" spans="1:13">
      <c r="A19" s="37"/>
      <c r="B19" s="52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1"/>
    </row>
    <row r="20" spans="1:13">
      <c r="A20" s="43" t="s">
        <v>59</v>
      </c>
      <c r="B20" s="44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9"/>
    </row>
    <row r="21" spans="1:13" ht="15.75" thickBot="1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5"/>
    </row>
    <row r="22" spans="1:13" ht="15.75" thickBot="1">
      <c r="A22" s="155" t="s">
        <v>60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7"/>
    </row>
    <row r="23" spans="1:13" ht="15.75" thickBot="1">
      <c r="A23" s="56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57"/>
    </row>
    <row r="24" spans="1:13">
      <c r="A24" s="58" t="s">
        <v>0</v>
      </c>
      <c r="B24" s="158" t="s">
        <v>61</v>
      </c>
      <c r="C24" s="159"/>
      <c r="D24" s="159"/>
      <c r="E24" s="159"/>
      <c r="F24" s="159"/>
      <c r="G24" s="159"/>
      <c r="H24" s="159"/>
      <c r="I24" s="160"/>
      <c r="J24" s="59" t="s">
        <v>62</v>
      </c>
      <c r="K24" s="161" t="s">
        <v>63</v>
      </c>
      <c r="L24" s="162"/>
      <c r="M24" s="58" t="s">
        <v>64</v>
      </c>
    </row>
    <row r="25" spans="1:13" ht="15.75" thickBot="1">
      <c r="A25" s="60">
        <v>10</v>
      </c>
      <c r="B25" s="187" t="s">
        <v>24</v>
      </c>
      <c r="C25" s="188"/>
      <c r="D25" s="188"/>
      <c r="E25" s="188"/>
      <c r="F25" s="188"/>
      <c r="G25" s="188"/>
      <c r="H25" s="188"/>
      <c r="I25" s="189"/>
      <c r="J25" s="61" t="str">
        <f>+IFERROR(VLOOKUP(A25,[1]PRESUPUESTO!C:R,2,0),"")</f>
        <v/>
      </c>
      <c r="K25" s="190" t="s">
        <v>63</v>
      </c>
      <c r="L25" s="191"/>
      <c r="M25" s="62">
        <v>1</v>
      </c>
    </row>
    <row r="26" spans="1:13" ht="15.75" thickBot="1">
      <c r="A26" s="56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57"/>
    </row>
    <row r="27" spans="1:13" ht="15.75" thickBot="1">
      <c r="A27" s="63" t="s">
        <v>65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5"/>
    </row>
    <row r="28" spans="1:13">
      <c r="A28" s="66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57"/>
    </row>
    <row r="29" spans="1:13">
      <c r="A29" s="192" t="s">
        <v>61</v>
      </c>
      <c r="B29" s="193"/>
      <c r="C29" s="193"/>
      <c r="D29" s="193"/>
      <c r="E29" s="194"/>
      <c r="F29" s="195" t="s">
        <v>66</v>
      </c>
      <c r="G29" s="193"/>
      <c r="H29" s="195" t="s">
        <v>67</v>
      </c>
      <c r="I29" s="196"/>
      <c r="J29" s="67" t="s">
        <v>68</v>
      </c>
      <c r="K29" s="195" t="s">
        <v>69</v>
      </c>
      <c r="L29" s="196"/>
      <c r="M29" s="68" t="s">
        <v>70</v>
      </c>
    </row>
    <row r="30" spans="1:13">
      <c r="A30" s="69"/>
      <c r="B30" s="70"/>
      <c r="C30" s="70"/>
      <c r="D30" s="70"/>
      <c r="E30" s="71"/>
      <c r="F30" s="197" t="str">
        <f>+IFERROR(VLOOKUP($A30,'[1]I. EQUIPO'!$A:$D,2,FALSE),"")</f>
        <v/>
      </c>
      <c r="G30" s="198"/>
      <c r="H30" s="197" t="str">
        <f>+IFERROR(VLOOKUP($A30,'[1]I. EQUIPO'!$A:$D,3,FALSE),"")</f>
        <v/>
      </c>
      <c r="I30" s="198"/>
      <c r="J30" s="72" t="str">
        <f>+IFERROR(VLOOKUP($A30,'[1]I. EQUIPO'!$A:$D,4,FALSE),"")</f>
        <v/>
      </c>
      <c r="K30" s="199"/>
      <c r="L30" s="200"/>
      <c r="M30" s="73" t="str">
        <f>IFERROR(ROUND(J30/K30,2),"")</f>
        <v/>
      </c>
    </row>
    <row r="31" spans="1:13">
      <c r="A31" s="69"/>
      <c r="B31" s="70"/>
      <c r="C31" s="70"/>
      <c r="D31" s="70"/>
      <c r="E31" s="74"/>
      <c r="F31" s="197" t="str">
        <f>+IFERROR(VLOOKUP($A31,'[1]I. EQUIPO'!$A:$D,2,FALSE),"")</f>
        <v/>
      </c>
      <c r="G31" s="198"/>
      <c r="H31" s="197" t="str">
        <f>+IFERROR(VLOOKUP($A31,'[1]I. EQUIPO'!$A:$D,3,FALSE),"")</f>
        <v/>
      </c>
      <c r="I31" s="198"/>
      <c r="J31" s="72" t="str">
        <f>+IFERROR(VLOOKUP($A31,'[1]I. EQUIPO'!$A:$D,4,FALSE),"")</f>
        <v/>
      </c>
      <c r="K31" s="199"/>
      <c r="L31" s="200"/>
      <c r="M31" s="73" t="str">
        <f>IFERROR(ROUND(J31/K31,2),"")</f>
        <v/>
      </c>
    </row>
    <row r="32" spans="1:13">
      <c r="A32" s="75"/>
      <c r="B32" s="76"/>
      <c r="C32" s="76"/>
      <c r="D32" s="76"/>
      <c r="E32" s="74"/>
      <c r="F32" s="197" t="str">
        <f>+IFERROR(VLOOKUP($A32,'[1]I. EQUIPO'!$A:$D,2,FALSE),"")</f>
        <v/>
      </c>
      <c r="G32" s="198"/>
      <c r="H32" s="197" t="str">
        <f>+IFERROR(VLOOKUP($A32,'[1]I. EQUIPO'!$A:$D,3,FALSE),"")</f>
        <v/>
      </c>
      <c r="I32" s="198"/>
      <c r="J32" s="72" t="str">
        <f>+IFERROR(VLOOKUP($A32,'[1]I. EQUIPO'!$A:$D,4,FALSE),"")</f>
        <v/>
      </c>
      <c r="K32" s="199"/>
      <c r="L32" s="200"/>
      <c r="M32" s="73" t="str">
        <f>IFERROR(ROUND(J32/K32,2),"")</f>
        <v/>
      </c>
    </row>
    <row r="33" spans="1:13">
      <c r="A33" s="75"/>
      <c r="B33" s="76"/>
      <c r="C33" s="76"/>
      <c r="D33" s="76"/>
      <c r="E33" s="74"/>
      <c r="F33" s="197" t="str">
        <f>+IFERROR(VLOOKUP($A33,'[1]I. EQUIPO'!$A:$D,2,FALSE),"")</f>
        <v/>
      </c>
      <c r="G33" s="198"/>
      <c r="H33" s="197" t="str">
        <f>+IFERROR(VLOOKUP($A33,'[1]I. EQUIPO'!$A:$D,3,FALSE),"")</f>
        <v/>
      </c>
      <c r="I33" s="198"/>
      <c r="J33" s="72" t="str">
        <f>+IFERROR(VLOOKUP($A33,'[1]I. EQUIPO'!$A:$D,4,FALSE),"")</f>
        <v/>
      </c>
      <c r="K33" s="199"/>
      <c r="L33" s="200"/>
      <c r="M33" s="73" t="str">
        <f>IFERROR(ROUND(J33/K33,2),"")</f>
        <v/>
      </c>
    </row>
    <row r="34" spans="1:13">
      <c r="A34" s="75"/>
      <c r="B34" s="76"/>
      <c r="C34" s="76"/>
      <c r="D34" s="76"/>
      <c r="E34" s="74"/>
      <c r="F34" s="197" t="str">
        <f>+IFERROR(VLOOKUP($A34,'[1]I. EQUIPO'!$A:$D,2,FALSE),"")</f>
        <v/>
      </c>
      <c r="G34" s="198"/>
      <c r="H34" s="197" t="str">
        <f>+IFERROR(VLOOKUP($A34,'[1]I. EQUIPO'!$A:$D,3,FALSE),"")</f>
        <v/>
      </c>
      <c r="I34" s="198"/>
      <c r="J34" s="72" t="str">
        <f>+IFERROR(VLOOKUP($A34,'[1]I. EQUIPO'!$A:$D,4,FALSE),"")</f>
        <v/>
      </c>
      <c r="K34" s="199"/>
      <c r="L34" s="200"/>
      <c r="M34" s="73" t="str">
        <f>IFERROR(ROUND(J34/K34,2),"")</f>
        <v/>
      </c>
    </row>
    <row r="35" spans="1:13" ht="15.75" thickBot="1">
      <c r="A35" s="77" t="s">
        <v>73</v>
      </c>
      <c r="B35" s="78"/>
      <c r="C35" s="78"/>
      <c r="D35" s="78"/>
      <c r="E35" s="79"/>
      <c r="F35" s="205"/>
      <c r="G35" s="206"/>
      <c r="H35" s="205"/>
      <c r="I35" s="206"/>
      <c r="J35" s="80"/>
      <c r="K35" s="207">
        <v>0.05</v>
      </c>
      <c r="L35" s="208"/>
      <c r="M35" s="81">
        <f>ROUND(M66*K35,2)</f>
        <v>2324.35</v>
      </c>
    </row>
    <row r="36" spans="1:13" ht="15.75" thickBot="1">
      <c r="A36" s="201" t="s">
        <v>74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3"/>
      <c r="M36" s="82">
        <f>ROUND(SUM(M30:M35),2)</f>
        <v>2324.35</v>
      </c>
    </row>
    <row r="37" spans="1:13" ht="15.75" thickBot="1">
      <c r="A37" s="66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57"/>
    </row>
    <row r="38" spans="1:13" ht="15.75" thickBot="1">
      <c r="A38" s="63" t="s">
        <v>75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5"/>
    </row>
    <row r="39" spans="1:13">
      <c r="A39" s="56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57"/>
    </row>
    <row r="40" spans="1:13">
      <c r="A40" s="192" t="s">
        <v>61</v>
      </c>
      <c r="B40" s="204"/>
      <c r="C40" s="204"/>
      <c r="D40" s="204"/>
      <c r="E40" s="204"/>
      <c r="F40" s="204"/>
      <c r="G40" s="204"/>
      <c r="H40" s="196"/>
      <c r="I40" s="83" t="s">
        <v>63</v>
      </c>
      <c r="J40" s="67" t="s">
        <v>64</v>
      </c>
      <c r="K40" s="195" t="s">
        <v>76</v>
      </c>
      <c r="L40" s="196"/>
      <c r="M40" s="68" t="s">
        <v>70</v>
      </c>
    </row>
    <row r="41" spans="1:13">
      <c r="A41" s="123"/>
      <c r="B41" s="70"/>
      <c r="C41" s="70"/>
      <c r="D41" s="70"/>
      <c r="E41" s="70"/>
      <c r="F41" s="70"/>
      <c r="G41" s="70"/>
      <c r="H41" s="71"/>
      <c r="I41" s="84"/>
      <c r="J41" s="85"/>
      <c r="K41" s="209"/>
      <c r="L41" s="210"/>
      <c r="M41" s="73"/>
    </row>
    <row r="42" spans="1:13">
      <c r="A42" s="123" t="s">
        <v>121</v>
      </c>
      <c r="B42" s="76"/>
      <c r="C42" s="76"/>
      <c r="D42" s="76"/>
      <c r="E42" s="76"/>
      <c r="F42" s="76"/>
      <c r="G42" s="76"/>
      <c r="H42" s="86"/>
      <c r="I42" s="84" t="str">
        <f>+IFERROR(VLOOKUP($A42,'[1]II. MATERIALES'!$A:$C,2,FALSE),"")</f>
        <v/>
      </c>
      <c r="J42" s="87">
        <v>1</v>
      </c>
      <c r="K42" s="261">
        <v>81000</v>
      </c>
      <c r="L42" s="262" t="e">
        <f>+VLOOKUP($A42,'[1]II. MATERIALES'!$A:$C,2,FALSE)</f>
        <v>#N/A</v>
      </c>
      <c r="M42" s="73">
        <f t="shared" ref="M42:M48" si="0">IFERROR(ROUND(J42*K42,2),"")</f>
        <v>81000</v>
      </c>
    </row>
    <row r="43" spans="1:13">
      <c r="A43" s="75"/>
      <c r="B43" s="76"/>
      <c r="C43" s="76"/>
      <c r="D43" s="76"/>
      <c r="E43" s="76"/>
      <c r="F43" s="76"/>
      <c r="G43" s="76"/>
      <c r="H43" s="86"/>
      <c r="I43" s="84"/>
      <c r="J43" s="87"/>
      <c r="K43" s="209"/>
      <c r="L43" s="210"/>
      <c r="M43" s="73">
        <f t="shared" si="0"/>
        <v>0</v>
      </c>
    </row>
    <row r="44" spans="1:13">
      <c r="A44" s="75"/>
      <c r="B44" s="76"/>
      <c r="C44" s="76"/>
      <c r="D44" s="76"/>
      <c r="E44" s="76"/>
      <c r="F44" s="76"/>
      <c r="G44" s="76"/>
      <c r="H44" s="86"/>
      <c r="I44" s="84"/>
      <c r="J44" s="87"/>
      <c r="K44" s="209"/>
      <c r="L44" s="210"/>
      <c r="M44" s="73">
        <f t="shared" si="0"/>
        <v>0</v>
      </c>
    </row>
    <row r="45" spans="1:13">
      <c r="A45" s="75"/>
      <c r="B45" s="76"/>
      <c r="C45" s="76"/>
      <c r="D45" s="76"/>
      <c r="E45" s="76"/>
      <c r="F45" s="76"/>
      <c r="G45" s="76"/>
      <c r="H45" s="86"/>
      <c r="I45" s="84"/>
      <c r="J45" s="87"/>
      <c r="K45" s="209"/>
      <c r="L45" s="210"/>
      <c r="M45" s="73">
        <f t="shared" si="0"/>
        <v>0</v>
      </c>
    </row>
    <row r="46" spans="1:13">
      <c r="A46" s="75"/>
      <c r="B46" s="76"/>
      <c r="C46" s="76"/>
      <c r="D46" s="76"/>
      <c r="E46" s="76"/>
      <c r="F46" s="76"/>
      <c r="G46" s="76"/>
      <c r="H46" s="86"/>
      <c r="I46" s="84"/>
      <c r="J46" s="87"/>
      <c r="K46" s="209"/>
      <c r="L46" s="210"/>
      <c r="M46" s="73">
        <f t="shared" si="0"/>
        <v>0</v>
      </c>
    </row>
    <row r="47" spans="1:13">
      <c r="A47" s="75"/>
      <c r="B47" s="76"/>
      <c r="C47" s="76"/>
      <c r="D47" s="76"/>
      <c r="E47" s="76"/>
      <c r="F47" s="76"/>
      <c r="G47" s="76"/>
      <c r="H47" s="86"/>
      <c r="I47" s="84"/>
      <c r="J47" s="87"/>
      <c r="K47" s="209"/>
      <c r="L47" s="210"/>
      <c r="M47" s="73">
        <f t="shared" si="0"/>
        <v>0</v>
      </c>
    </row>
    <row r="48" spans="1:13" ht="15.75" thickBot="1">
      <c r="A48" s="77"/>
      <c r="B48" s="78"/>
      <c r="C48" s="78"/>
      <c r="D48" s="78"/>
      <c r="E48" s="78"/>
      <c r="F48" s="78"/>
      <c r="G48" s="78"/>
      <c r="H48" s="79"/>
      <c r="I48" s="84"/>
      <c r="J48" s="88"/>
      <c r="K48" s="209"/>
      <c r="L48" s="210"/>
      <c r="M48" s="73">
        <f t="shared" si="0"/>
        <v>0</v>
      </c>
    </row>
    <row r="49" spans="1:13" ht="15.75" thickBot="1">
      <c r="A49" s="201"/>
      <c r="B49" s="202"/>
      <c r="C49" s="202"/>
      <c r="D49" s="202"/>
      <c r="E49" s="202"/>
      <c r="F49" s="202"/>
      <c r="G49" s="202"/>
      <c r="H49" s="202"/>
      <c r="I49" s="202"/>
      <c r="J49" s="202"/>
      <c r="K49" s="202"/>
      <c r="L49" s="203"/>
      <c r="M49" s="82">
        <f>ROUND(SUM(M41:M48),2)</f>
        <v>81000</v>
      </c>
    </row>
    <row r="50" spans="1:13" ht="15.75" thickBot="1">
      <c r="A50" s="56"/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57"/>
    </row>
    <row r="51" spans="1:13" ht="15.75" thickBot="1">
      <c r="A51" s="63" t="s">
        <v>78</v>
      </c>
      <c r="B51" s="64"/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5"/>
    </row>
    <row r="52" spans="1:13">
      <c r="A52" s="56"/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57"/>
    </row>
    <row r="53" spans="1:13">
      <c r="A53" s="192" t="s">
        <v>79</v>
      </c>
      <c r="B53" s="204"/>
      <c r="C53" s="204"/>
      <c r="D53" s="204"/>
      <c r="E53" s="204"/>
      <c r="F53" s="204"/>
      <c r="G53" s="204"/>
      <c r="H53" s="67" t="s">
        <v>80</v>
      </c>
      <c r="I53" s="89" t="s">
        <v>81</v>
      </c>
      <c r="J53" s="67" t="s">
        <v>82</v>
      </c>
      <c r="K53" s="195" t="s">
        <v>83</v>
      </c>
      <c r="L53" s="196"/>
      <c r="M53" s="68" t="s">
        <v>70</v>
      </c>
    </row>
    <row r="54" spans="1:13">
      <c r="A54" s="92" t="s">
        <v>109</v>
      </c>
      <c r="B54" s="76"/>
      <c r="C54" s="76"/>
      <c r="D54" s="76"/>
      <c r="E54" s="76"/>
      <c r="F54" s="76"/>
      <c r="G54" s="86"/>
      <c r="H54" s="90">
        <v>0.01</v>
      </c>
      <c r="I54" s="91">
        <v>40</v>
      </c>
      <c r="J54" s="90">
        <f>I54*H54</f>
        <v>0.4</v>
      </c>
      <c r="K54" s="261">
        <v>1900</v>
      </c>
      <c r="L54" s="262"/>
      <c r="M54" s="73">
        <f>IFERROR(ROUND(J54*K54,2),"")</f>
        <v>760</v>
      </c>
    </row>
    <row r="55" spans="1:13">
      <c r="A55" s="92"/>
      <c r="B55" s="93"/>
      <c r="C55" s="93"/>
      <c r="D55" s="93"/>
      <c r="E55" s="93"/>
      <c r="F55" s="93"/>
      <c r="G55" s="93"/>
      <c r="H55" s="90"/>
      <c r="I55" s="91"/>
      <c r="J55" s="90"/>
      <c r="K55" s="209" t="str">
        <f>+IFERROR(VLOOKUP($A55,'[1]III. TRANSPORTES'!$A:$B,2,FALSE),"")</f>
        <v/>
      </c>
      <c r="L55" s="210"/>
      <c r="M55" s="73" t="str">
        <f>IFERROR(ROUND(J55*K55,2),"")</f>
        <v/>
      </c>
    </row>
    <row r="56" spans="1:13" ht="15.75" thickBot="1">
      <c r="A56" s="77"/>
      <c r="B56" s="78"/>
      <c r="C56" s="78"/>
      <c r="D56" s="78"/>
      <c r="E56" s="78"/>
      <c r="F56" s="78"/>
      <c r="G56" s="79"/>
      <c r="H56" s="94"/>
      <c r="I56" s="95"/>
      <c r="J56" s="94"/>
      <c r="K56" s="209" t="str">
        <f>+IFERROR(VLOOKUP($A56,'[1]III. TRANSPORTES'!$A:$B,2,FALSE),"")</f>
        <v/>
      </c>
      <c r="L56" s="210"/>
      <c r="M56" s="73" t="str">
        <f>IFERROR(ROUND(J56*K56,2),"")</f>
        <v/>
      </c>
    </row>
    <row r="57" spans="1:13" ht="15.75" thickBot="1">
      <c r="A57" s="201" t="s">
        <v>74</v>
      </c>
      <c r="B57" s="202"/>
      <c r="C57" s="202"/>
      <c r="D57" s="202"/>
      <c r="E57" s="202"/>
      <c r="F57" s="202"/>
      <c r="G57" s="202"/>
      <c r="H57" s="202"/>
      <c r="I57" s="202"/>
      <c r="J57" s="202"/>
      <c r="K57" s="202"/>
      <c r="L57" s="203"/>
      <c r="M57" s="82">
        <f>ROUND(SUM(M54:M56),2)</f>
        <v>760</v>
      </c>
    </row>
    <row r="58" spans="1:13" ht="15.75" thickBot="1">
      <c r="A58" s="56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57"/>
    </row>
    <row r="59" spans="1:13" ht="15.75" thickBot="1">
      <c r="A59" s="63" t="s">
        <v>84</v>
      </c>
      <c r="B59" s="64"/>
      <c r="C59" s="64"/>
      <c r="D59" s="64"/>
      <c r="E59" s="64"/>
      <c r="F59" s="64"/>
      <c r="G59" s="64"/>
      <c r="H59" s="64"/>
      <c r="I59" s="64"/>
      <c r="J59" s="64"/>
      <c r="K59" s="64"/>
      <c r="L59" s="64"/>
      <c r="M59" s="65"/>
    </row>
    <row r="60" spans="1:13">
      <c r="A60" s="56"/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57"/>
    </row>
    <row r="61" spans="1:13" ht="22.5">
      <c r="A61" s="192" t="s">
        <v>85</v>
      </c>
      <c r="B61" s="204"/>
      <c r="C61" s="204"/>
      <c r="D61" s="204"/>
      <c r="E61" s="204"/>
      <c r="F61" s="204"/>
      <c r="G61" s="204"/>
      <c r="H61" s="67" t="s">
        <v>86</v>
      </c>
      <c r="I61" s="96" t="s">
        <v>87</v>
      </c>
      <c r="J61" s="97" t="s">
        <v>88</v>
      </c>
      <c r="K61" s="215" t="s">
        <v>69</v>
      </c>
      <c r="L61" s="216"/>
      <c r="M61" s="98" t="s">
        <v>70</v>
      </c>
    </row>
    <row r="62" spans="1:13">
      <c r="A62" s="75" t="s">
        <v>112</v>
      </c>
      <c r="B62" s="76"/>
      <c r="C62" s="76"/>
      <c r="D62" s="76"/>
      <c r="E62" s="76"/>
      <c r="F62" s="76"/>
      <c r="G62" s="86"/>
      <c r="H62" s="138">
        <v>165000</v>
      </c>
      <c r="I62" s="100">
        <v>0.62</v>
      </c>
      <c r="J62" s="101">
        <f>+IFERROR(ROUND(H62*(1+I62),0),"")</f>
        <v>267300</v>
      </c>
      <c r="K62" s="217">
        <v>5.75</v>
      </c>
      <c r="L62" s="218"/>
      <c r="M62" s="73">
        <f>IFERROR(ROUND(1/K62*J62,2),"")</f>
        <v>46486.96</v>
      </c>
    </row>
    <row r="63" spans="1:13">
      <c r="A63" s="75"/>
      <c r="B63" s="76"/>
      <c r="C63" s="76"/>
      <c r="D63" s="76"/>
      <c r="E63" s="76"/>
      <c r="F63" s="76"/>
      <c r="G63" s="86"/>
      <c r="H63" s="99"/>
      <c r="I63" s="100"/>
      <c r="J63" s="101"/>
      <c r="K63" s="217"/>
      <c r="L63" s="218"/>
      <c r="M63" s="73"/>
    </row>
    <row r="64" spans="1:13">
      <c r="A64" s="75"/>
      <c r="B64" s="76"/>
      <c r="C64" s="76"/>
      <c r="D64" s="76"/>
      <c r="E64" s="76"/>
      <c r="F64" s="76"/>
      <c r="G64" s="86"/>
      <c r="H64" s="99" t="str">
        <f>+IFERROR(VLOOKUP($A64,'[1]IV. MANO DE OBRA'!$A:$D,2,FALSE),"")</f>
        <v/>
      </c>
      <c r="I64" s="100" t="str">
        <f>+IFERROR(VLOOKUP($A64,'[1]IV. MANO DE OBRA'!$A:$D,3,FALSE),"")</f>
        <v/>
      </c>
      <c r="J64" s="101" t="str">
        <f>+IFERROR(ROUND(H64*(1+I64),0),"")</f>
        <v/>
      </c>
      <c r="K64" s="217"/>
      <c r="L64" s="218"/>
      <c r="M64" s="73" t="str">
        <f>IFERROR(ROUND(1/K64*J64,2),"")</f>
        <v/>
      </c>
    </row>
    <row r="65" spans="1:13" ht="15.75" thickBot="1">
      <c r="A65" s="77"/>
      <c r="B65" s="78"/>
      <c r="C65" s="78"/>
      <c r="D65" s="78"/>
      <c r="E65" s="78"/>
      <c r="F65" s="78"/>
      <c r="G65" s="79"/>
      <c r="H65" s="99" t="str">
        <f>+IFERROR(VLOOKUP($A65,'[1]IV. MANO DE OBRA'!$A:$D,2,FALSE),"")</f>
        <v/>
      </c>
      <c r="I65" s="100" t="str">
        <f>+IFERROR(VLOOKUP($A65,'[1]IV. MANO DE OBRA'!$A:$D,3,FALSE),"")</f>
        <v/>
      </c>
      <c r="J65" s="101" t="str">
        <f>+IFERROR(ROUND(H65*(1+I65),0),"")</f>
        <v/>
      </c>
      <c r="K65" s="219"/>
      <c r="L65" s="220"/>
      <c r="M65" s="73" t="str">
        <f>IFERROR(ROUND(1/K65*J65,2),"")</f>
        <v/>
      </c>
    </row>
    <row r="66" spans="1:13" ht="15.75" thickBot="1">
      <c r="A66" s="201" t="s">
        <v>74</v>
      </c>
      <c r="B66" s="202"/>
      <c r="C66" s="202"/>
      <c r="D66" s="202"/>
      <c r="E66" s="202"/>
      <c r="F66" s="202"/>
      <c r="G66" s="202"/>
      <c r="H66" s="202"/>
      <c r="I66" s="202"/>
      <c r="J66" s="202"/>
      <c r="K66" s="202"/>
      <c r="L66" s="203"/>
      <c r="M66" s="82">
        <f>ROUND(SUM(M62:M65),2)</f>
        <v>46486.96</v>
      </c>
    </row>
    <row r="67" spans="1:13" ht="15.75" thickBot="1">
      <c r="A67" s="56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57"/>
    </row>
    <row r="68" spans="1:13" ht="15.75" thickBot="1">
      <c r="A68" s="221" t="s">
        <v>92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3"/>
      <c r="M68" s="82">
        <f>ROUND(M66+M57+M49+M36,2)</f>
        <v>130571.31</v>
      </c>
    </row>
    <row r="69" spans="1:13" ht="15.75" thickBot="1">
      <c r="A69" s="56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57"/>
    </row>
    <row r="70" spans="1:13" ht="15.75" thickBot="1">
      <c r="A70" s="63" t="s">
        <v>93</v>
      </c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5"/>
    </row>
    <row r="71" spans="1:13">
      <c r="A71" s="56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57"/>
    </row>
    <row r="72" spans="1:13">
      <c r="A72" s="192" t="s">
        <v>94</v>
      </c>
      <c r="B72" s="204"/>
      <c r="C72" s="204"/>
      <c r="D72" s="204"/>
      <c r="E72" s="204"/>
      <c r="F72" s="204"/>
      <c r="G72" s="204"/>
      <c r="H72" s="89"/>
      <c r="I72" s="96"/>
      <c r="J72" s="102"/>
      <c r="K72" s="215" t="s">
        <v>95</v>
      </c>
      <c r="L72" s="216"/>
      <c r="M72" s="98" t="s">
        <v>96</v>
      </c>
    </row>
    <row r="73" spans="1:13">
      <c r="A73" s="211" t="s">
        <v>97</v>
      </c>
      <c r="B73" s="212"/>
      <c r="C73" s="212"/>
      <c r="D73" s="212"/>
      <c r="E73" s="212"/>
      <c r="F73" s="212"/>
      <c r="G73" s="212"/>
      <c r="H73" s="103"/>
      <c r="I73" s="104"/>
      <c r="J73" s="105"/>
      <c r="K73" s="213"/>
      <c r="L73" s="214"/>
      <c r="M73" s="106">
        <f>ROUND(K73*$M$68,2)</f>
        <v>0</v>
      </c>
    </row>
    <row r="74" spans="1:13">
      <c r="A74" s="107" t="s">
        <v>98</v>
      </c>
      <c r="B74" s="108"/>
      <c r="C74" s="108"/>
      <c r="D74" s="108"/>
      <c r="E74" s="108"/>
      <c r="F74" s="108"/>
      <c r="G74" s="108"/>
      <c r="H74" s="103"/>
      <c r="I74" s="104"/>
      <c r="J74" s="105"/>
      <c r="K74" s="213"/>
      <c r="L74" s="214"/>
      <c r="M74" s="106">
        <f>ROUND(K74*$M$68,2)</f>
        <v>0</v>
      </c>
    </row>
    <row r="75" spans="1:13" ht="15.75" thickBot="1">
      <c r="A75" s="77" t="s">
        <v>99</v>
      </c>
      <c r="B75" s="78"/>
      <c r="C75" s="78"/>
      <c r="D75" s="78"/>
      <c r="E75" s="78"/>
      <c r="F75" s="78"/>
      <c r="G75" s="78"/>
      <c r="H75" s="109"/>
      <c r="I75" s="110"/>
      <c r="J75" s="111"/>
      <c r="K75" s="213"/>
      <c r="L75" s="214"/>
      <c r="M75" s="106">
        <f>ROUND(K75*$M$68,2)</f>
        <v>0</v>
      </c>
    </row>
    <row r="76" spans="1:13" ht="15.75" thickBot="1">
      <c r="A76" s="201" t="s">
        <v>74</v>
      </c>
      <c r="B76" s="202"/>
      <c r="C76" s="202"/>
      <c r="D76" s="202"/>
      <c r="E76" s="202"/>
      <c r="F76" s="202"/>
      <c r="G76" s="202"/>
      <c r="H76" s="202"/>
      <c r="I76" s="202"/>
      <c r="J76" s="202"/>
      <c r="K76" s="202"/>
      <c r="L76" s="203"/>
      <c r="M76" s="82">
        <f>SUM(M73:M75)</f>
        <v>0</v>
      </c>
    </row>
    <row r="77" spans="1:13" ht="15.75" thickBot="1">
      <c r="A77" s="56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57"/>
    </row>
    <row r="78" spans="1:13" ht="15.75" thickBot="1">
      <c r="A78" s="221" t="s">
        <v>100</v>
      </c>
      <c r="B78" s="222"/>
      <c r="C78" s="222"/>
      <c r="D78" s="222"/>
      <c r="E78" s="222"/>
      <c r="F78" s="222"/>
      <c r="G78" s="222"/>
      <c r="H78" s="222"/>
      <c r="I78" s="222"/>
      <c r="J78" s="222"/>
      <c r="K78" s="222"/>
      <c r="L78" s="223"/>
      <c r="M78" s="82">
        <f>ROUND(M68+M76,0)</f>
        <v>130571</v>
      </c>
    </row>
    <row r="79" spans="1:13">
      <c r="A79" s="33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6"/>
    </row>
    <row r="80" spans="1:13">
      <c r="A80" s="56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57"/>
    </row>
    <row r="81" spans="1:13">
      <c r="A81" s="56"/>
      <c r="B81" s="35"/>
      <c r="C81" s="35"/>
      <c r="D81" s="35"/>
      <c r="E81" s="35"/>
      <c r="F81" s="35" t="s">
        <v>101</v>
      </c>
      <c r="G81" s="35"/>
      <c r="H81" s="35"/>
      <c r="I81" s="35"/>
      <c r="J81" s="35"/>
      <c r="K81" s="35"/>
      <c r="L81" s="35"/>
      <c r="M81" s="57"/>
    </row>
    <row r="82" spans="1:13">
      <c r="A82" s="112" t="s">
        <v>102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4"/>
    </row>
    <row r="83" spans="1:13">
      <c r="A83" s="233"/>
      <c r="B83" s="234"/>
      <c r="C83" s="234"/>
      <c r="D83" s="234"/>
      <c r="E83" s="234"/>
      <c r="F83" s="234"/>
      <c r="G83" s="234"/>
      <c r="H83" s="234"/>
      <c r="I83" s="234"/>
      <c r="J83" s="234"/>
      <c r="K83" s="234"/>
      <c r="L83" s="234"/>
      <c r="M83" s="235"/>
    </row>
    <row r="84" spans="1:13">
      <c r="A84" s="224"/>
      <c r="B84" s="225"/>
      <c r="C84" s="225"/>
      <c r="D84" s="225"/>
      <c r="E84" s="225"/>
      <c r="F84" s="225"/>
      <c r="G84" s="225"/>
      <c r="H84" s="225"/>
      <c r="I84" s="225"/>
      <c r="J84" s="225"/>
      <c r="K84" s="225"/>
      <c r="L84" s="225"/>
      <c r="M84" s="226"/>
    </row>
    <row r="85" spans="1:13">
      <c r="A85" s="224"/>
      <c r="B85" s="225"/>
      <c r="C85" s="225"/>
      <c r="D85" s="225"/>
      <c r="E85" s="225"/>
      <c r="F85" s="225"/>
      <c r="G85" s="225"/>
      <c r="H85" s="225"/>
      <c r="I85" s="225"/>
      <c r="J85" s="225"/>
      <c r="K85" s="225"/>
      <c r="L85" s="225"/>
      <c r="M85" s="226"/>
    </row>
    <row r="86" spans="1:13">
      <c r="A86" s="115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1"/>
    </row>
    <row r="87" spans="1:13">
      <c r="A87" s="116"/>
      <c r="B87" s="35"/>
      <c r="C87" s="50"/>
      <c r="D87" s="50"/>
      <c r="E87" s="50"/>
      <c r="F87" s="117"/>
      <c r="G87" s="35"/>
      <c r="H87" s="35"/>
      <c r="I87" s="35"/>
      <c r="J87" s="50"/>
      <c r="K87" s="50"/>
      <c r="L87" s="50"/>
      <c r="M87" s="51"/>
    </row>
    <row r="88" spans="1:13">
      <c r="A88" s="116"/>
      <c r="B88" s="35"/>
      <c r="C88" s="50"/>
      <c r="D88" s="50"/>
      <c r="E88" s="50"/>
      <c r="F88" s="117"/>
      <c r="G88" s="35"/>
      <c r="H88" s="35"/>
      <c r="I88" s="35"/>
      <c r="J88" s="50"/>
      <c r="K88" s="50"/>
      <c r="L88" s="50"/>
      <c r="M88" s="51"/>
    </row>
    <row r="89" spans="1:13">
      <c r="A89" s="56"/>
      <c r="B89" s="118" t="s">
        <v>103</v>
      </c>
      <c r="C89" s="118"/>
      <c r="D89" s="118"/>
      <c r="E89" s="118"/>
      <c r="F89" s="35"/>
      <c r="G89" s="35"/>
      <c r="H89" s="35"/>
      <c r="I89" s="35" t="s">
        <v>103</v>
      </c>
      <c r="J89" s="35"/>
      <c r="K89" s="35"/>
      <c r="L89" s="35"/>
      <c r="M89" s="57"/>
    </row>
    <row r="90" spans="1:13">
      <c r="A90" s="56"/>
      <c r="B90" s="35"/>
      <c r="C90" s="117"/>
      <c r="D90" s="117"/>
      <c r="E90" s="117"/>
      <c r="F90" s="35"/>
      <c r="G90" s="35"/>
      <c r="H90" s="35"/>
      <c r="I90" s="108"/>
      <c r="J90" s="108"/>
      <c r="K90" s="108"/>
      <c r="L90" s="108"/>
      <c r="M90" s="57"/>
    </row>
    <row r="91" spans="1:13">
      <c r="A91" s="56"/>
      <c r="B91" s="35" t="s">
        <v>104</v>
      </c>
      <c r="C91" s="35"/>
      <c r="D91" s="35"/>
      <c r="E91" s="117"/>
      <c r="F91" s="35"/>
      <c r="G91" s="35"/>
      <c r="H91" s="35"/>
      <c r="I91" s="119" t="s">
        <v>105</v>
      </c>
      <c r="J91" s="119"/>
      <c r="K91" s="119"/>
      <c r="L91" s="119"/>
      <c r="M91" s="57"/>
    </row>
    <row r="92" spans="1:13">
      <c r="A92" s="116"/>
      <c r="B92" s="35"/>
      <c r="C92" s="50"/>
      <c r="D92" s="50"/>
      <c r="E92" s="50"/>
      <c r="F92" s="117"/>
      <c r="G92" s="35"/>
      <c r="H92" s="35"/>
      <c r="I92" s="35"/>
      <c r="J92" s="50"/>
      <c r="K92" s="50"/>
      <c r="L92" s="50"/>
      <c r="M92" s="51"/>
    </row>
    <row r="93" spans="1:13">
      <c r="A93" s="120"/>
      <c r="B93" s="121"/>
      <c r="C93" s="121"/>
      <c r="D93" s="35"/>
      <c r="E93" s="35"/>
      <c r="F93" s="35"/>
      <c r="G93" s="35"/>
      <c r="H93" s="35"/>
      <c r="I93" s="227"/>
      <c r="J93" s="227"/>
      <c r="K93" s="227"/>
      <c r="L93" s="227"/>
      <c r="M93" s="228"/>
    </row>
    <row r="94" spans="1:13" ht="15.75" thickBot="1">
      <c r="A94" s="231"/>
      <c r="B94" s="232"/>
      <c r="C94" s="232"/>
      <c r="D94" s="122"/>
      <c r="E94" s="122"/>
      <c r="F94" s="122"/>
      <c r="G94" s="122"/>
      <c r="H94" s="122"/>
      <c r="I94" s="229"/>
      <c r="J94" s="229"/>
      <c r="K94" s="229"/>
      <c r="L94" s="229"/>
      <c r="M94" s="230"/>
    </row>
  </sheetData>
  <mergeCells count="77">
    <mergeCell ref="A85:M85"/>
    <mergeCell ref="I93:M94"/>
    <mergeCell ref="A94:C94"/>
    <mergeCell ref="K74:L74"/>
    <mergeCell ref="K75:L75"/>
    <mergeCell ref="A76:L76"/>
    <mergeCell ref="A78:L78"/>
    <mergeCell ref="A83:M83"/>
    <mergeCell ref="A84:M84"/>
    <mergeCell ref="A66:L66"/>
    <mergeCell ref="A68:L68"/>
    <mergeCell ref="A72:G72"/>
    <mergeCell ref="K72:L72"/>
    <mergeCell ref="A73:G73"/>
    <mergeCell ref="K73:L73"/>
    <mergeCell ref="K65:L65"/>
    <mergeCell ref="A53:G53"/>
    <mergeCell ref="K53:L53"/>
    <mergeCell ref="K54:L54"/>
    <mergeCell ref="K55:L55"/>
    <mergeCell ref="K56:L56"/>
    <mergeCell ref="A57:L57"/>
    <mergeCell ref="A61:G61"/>
    <mergeCell ref="K61:L61"/>
    <mergeCell ref="K62:L62"/>
    <mergeCell ref="K63:L63"/>
    <mergeCell ref="K64:L64"/>
    <mergeCell ref="A49:L49"/>
    <mergeCell ref="A36:L36"/>
    <mergeCell ref="A40:H40"/>
    <mergeCell ref="K40:L40"/>
    <mergeCell ref="K41:L41"/>
    <mergeCell ref="K42:L42"/>
    <mergeCell ref="K43:L43"/>
    <mergeCell ref="K44:L44"/>
    <mergeCell ref="K45:L45"/>
    <mergeCell ref="K46:L46"/>
    <mergeCell ref="K47:L47"/>
    <mergeCell ref="K48:L48"/>
    <mergeCell ref="F34:G34"/>
    <mergeCell ref="H34:I34"/>
    <mergeCell ref="K34:L34"/>
    <mergeCell ref="F35:G35"/>
    <mergeCell ref="H35:I35"/>
    <mergeCell ref="K35:L35"/>
    <mergeCell ref="F32:G32"/>
    <mergeCell ref="H32:I32"/>
    <mergeCell ref="K32:L32"/>
    <mergeCell ref="F33:G33"/>
    <mergeCell ref="H33:I33"/>
    <mergeCell ref="K33:L33"/>
    <mergeCell ref="F30:G30"/>
    <mergeCell ref="H30:I30"/>
    <mergeCell ref="K30:L30"/>
    <mergeCell ref="F31:G31"/>
    <mergeCell ref="H31:I31"/>
    <mergeCell ref="K31:L31"/>
    <mergeCell ref="B25:I25"/>
    <mergeCell ref="K25:L25"/>
    <mergeCell ref="A29:E29"/>
    <mergeCell ref="F29:G29"/>
    <mergeCell ref="H29:I29"/>
    <mergeCell ref="K29:L29"/>
    <mergeCell ref="F10:G10"/>
    <mergeCell ref="K10:L10"/>
    <mergeCell ref="C11:M12"/>
    <mergeCell ref="A22:M22"/>
    <mergeCell ref="B24:I24"/>
    <mergeCell ref="K24:L24"/>
    <mergeCell ref="A1:A7"/>
    <mergeCell ref="B1:M1"/>
    <mergeCell ref="B2:M2"/>
    <mergeCell ref="B3:M3"/>
    <mergeCell ref="B4:M4"/>
    <mergeCell ref="B5:M5"/>
    <mergeCell ref="B6:M6"/>
    <mergeCell ref="B7:M7"/>
  </mergeCells>
  <hyperlinks>
    <hyperlink ref="B5:M5" location="PRESUPUESTO!B17" display="SOLUCION ACUEDUCTO Y ALCANTARILLADO SECTOR VILLA DELFINA" xr:uid="{BA4EA36C-F704-4CB8-9C3A-ADA9341A1164}"/>
  </hyperlink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A4D14-DFDE-4405-85BF-D1447D0AF137}">
  <sheetPr>
    <tabColor rgb="FF00B050"/>
  </sheetPr>
  <dimension ref="A1:M94"/>
  <sheetViews>
    <sheetView topLeftCell="A16" workbookViewId="0">
      <selection activeCell="A42" sqref="A42"/>
    </sheetView>
  </sheetViews>
  <sheetFormatPr baseColWidth="10" defaultRowHeight="15"/>
  <cols>
    <col min="8" max="8" width="13.28515625" customWidth="1"/>
    <col min="10" max="10" width="12.85546875" bestFit="1" customWidth="1"/>
    <col min="13" max="13" width="14.28515625" customWidth="1"/>
  </cols>
  <sheetData>
    <row r="1" spans="1:13">
      <c r="A1" s="163"/>
      <c r="B1" s="166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8"/>
    </row>
    <row r="2" spans="1:13" ht="15.75">
      <c r="A2" s="164"/>
      <c r="B2" s="169" t="s">
        <v>49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>
      <c r="A3" s="164"/>
      <c r="B3" s="172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4"/>
    </row>
    <row r="4" spans="1:13">
      <c r="A4" s="164"/>
      <c r="B4" s="175" t="s">
        <v>50</v>
      </c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7"/>
    </row>
    <row r="5" spans="1:13">
      <c r="A5" s="164"/>
      <c r="B5" s="263" t="s">
        <v>106</v>
      </c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5"/>
    </row>
    <row r="6" spans="1:13">
      <c r="A6" s="164"/>
      <c r="B6" s="181" t="s">
        <v>52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3"/>
    </row>
    <row r="7" spans="1:13" ht="15.75" thickBot="1">
      <c r="A7" s="165"/>
      <c r="B7" s="18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6"/>
    </row>
    <row r="8" spans="1:13" ht="15.75" thickBot="1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  <c r="L8" s="32"/>
      <c r="M8" s="32"/>
    </row>
    <row r="9" spans="1:13">
      <c r="A9" s="33"/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6"/>
    </row>
    <row r="10" spans="1:13">
      <c r="A10" s="37" t="s">
        <v>53</v>
      </c>
      <c r="B10" s="38"/>
      <c r="C10" s="39"/>
      <c r="D10" s="40"/>
      <c r="E10" s="39"/>
      <c r="F10" s="252"/>
      <c r="G10" s="252"/>
      <c r="H10" s="39"/>
      <c r="I10" s="39"/>
      <c r="J10" s="41" t="s">
        <v>54</v>
      </c>
      <c r="K10" s="253"/>
      <c r="L10" s="253"/>
      <c r="M10" s="42"/>
    </row>
    <row r="11" spans="1:13">
      <c r="A11" s="43" t="s">
        <v>55</v>
      </c>
      <c r="B11" s="44"/>
      <c r="C11" s="254"/>
      <c r="D11" s="254"/>
      <c r="E11" s="254"/>
      <c r="F11" s="254"/>
      <c r="G11" s="254"/>
      <c r="H11" s="254"/>
      <c r="I11" s="254"/>
      <c r="J11" s="254"/>
      <c r="K11" s="254"/>
      <c r="L11" s="254"/>
      <c r="M11" s="255"/>
    </row>
    <row r="12" spans="1:13">
      <c r="A12" s="43"/>
      <c r="B12" s="44"/>
      <c r="C12" s="256"/>
      <c r="D12" s="256"/>
      <c r="E12" s="256"/>
      <c r="F12" s="256"/>
      <c r="G12" s="256"/>
      <c r="H12" s="256"/>
      <c r="I12" s="256"/>
      <c r="J12" s="256"/>
      <c r="K12" s="256"/>
      <c r="L12" s="256"/>
      <c r="M12" s="257"/>
    </row>
    <row r="13" spans="1:13">
      <c r="A13" s="43"/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6"/>
    </row>
    <row r="14" spans="1:13">
      <c r="A14" s="43" t="s">
        <v>56</v>
      </c>
      <c r="B14" s="44"/>
      <c r="C14" s="47"/>
      <c r="D14" s="48"/>
      <c r="E14" s="48"/>
      <c r="F14" s="48"/>
      <c r="G14" s="48"/>
      <c r="H14" s="48"/>
      <c r="I14" s="48"/>
      <c r="J14" s="48"/>
      <c r="K14" s="48"/>
      <c r="L14" s="48"/>
      <c r="M14" s="49"/>
    </row>
    <row r="15" spans="1:13">
      <c r="A15" s="43"/>
      <c r="B15" s="44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1:13">
      <c r="A16" s="43" t="s">
        <v>57</v>
      </c>
      <c r="B16" s="44"/>
      <c r="C16" s="47"/>
      <c r="D16" s="48"/>
      <c r="E16" s="48"/>
      <c r="F16" s="48"/>
      <c r="G16" s="48"/>
      <c r="H16" s="48"/>
      <c r="I16" s="48"/>
      <c r="J16" s="48"/>
      <c r="K16" s="48"/>
      <c r="L16" s="48"/>
      <c r="M16" s="49"/>
    </row>
    <row r="17" spans="1:13">
      <c r="A17" s="43"/>
      <c r="B17" s="44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1"/>
    </row>
    <row r="18" spans="1:13">
      <c r="A18" s="43" t="s">
        <v>58</v>
      </c>
      <c r="B18" s="43"/>
      <c r="C18" s="47"/>
      <c r="D18" s="48"/>
      <c r="E18" s="48"/>
      <c r="F18" s="48"/>
      <c r="G18" s="48"/>
      <c r="H18" s="48"/>
      <c r="I18" s="48"/>
      <c r="J18" s="48"/>
      <c r="K18" s="48"/>
      <c r="L18" s="48"/>
      <c r="M18" s="49"/>
    </row>
    <row r="19" spans="1:13">
      <c r="A19" s="37"/>
      <c r="B19" s="52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1"/>
    </row>
    <row r="20" spans="1:13">
      <c r="A20" s="43" t="s">
        <v>59</v>
      </c>
      <c r="B20" s="44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9"/>
    </row>
    <row r="21" spans="1:13" ht="15.75" thickBot="1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5"/>
    </row>
    <row r="22" spans="1:13" ht="15.75" thickBot="1">
      <c r="A22" s="155" t="s">
        <v>60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7"/>
    </row>
    <row r="23" spans="1:13" ht="15.75" thickBot="1">
      <c r="A23" s="56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57"/>
    </row>
    <row r="24" spans="1:13">
      <c r="A24" s="58" t="s">
        <v>0</v>
      </c>
      <c r="B24" s="158" t="s">
        <v>61</v>
      </c>
      <c r="C24" s="159"/>
      <c r="D24" s="159"/>
      <c r="E24" s="159"/>
      <c r="F24" s="159"/>
      <c r="G24" s="159"/>
      <c r="H24" s="159"/>
      <c r="I24" s="160"/>
      <c r="J24" s="59" t="s">
        <v>62</v>
      </c>
      <c r="K24" s="161" t="s">
        <v>63</v>
      </c>
      <c r="L24" s="162"/>
      <c r="M24" s="58" t="s">
        <v>64</v>
      </c>
    </row>
    <row r="25" spans="1:13" ht="45.75" customHeight="1" thickBot="1">
      <c r="A25" s="60">
        <v>11</v>
      </c>
      <c r="B25" s="271" t="s">
        <v>20</v>
      </c>
      <c r="C25" s="272"/>
      <c r="D25" s="272"/>
      <c r="E25" s="272"/>
      <c r="F25" s="272"/>
      <c r="G25" s="272"/>
      <c r="H25" s="272"/>
      <c r="I25" s="273"/>
      <c r="J25" s="61" t="str">
        <f>+IFERROR(VLOOKUP(A25,[1]PRESUPUESTO!C:R,2,0),"")</f>
        <v/>
      </c>
      <c r="K25" s="190" t="s">
        <v>7</v>
      </c>
      <c r="L25" s="191"/>
      <c r="M25" s="62">
        <v>2340</v>
      </c>
    </row>
    <row r="26" spans="1:13" ht="15.75" thickBot="1">
      <c r="A26" s="56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57"/>
    </row>
    <row r="27" spans="1:13" ht="15.75" thickBot="1">
      <c r="A27" s="63" t="s">
        <v>65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5"/>
    </row>
    <row r="28" spans="1:13">
      <c r="A28" s="66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57"/>
    </row>
    <row r="29" spans="1:13">
      <c r="A29" s="192" t="s">
        <v>61</v>
      </c>
      <c r="B29" s="193"/>
      <c r="C29" s="193"/>
      <c r="D29" s="193"/>
      <c r="E29" s="194"/>
      <c r="F29" s="195" t="s">
        <v>66</v>
      </c>
      <c r="G29" s="193"/>
      <c r="H29" s="195" t="s">
        <v>67</v>
      </c>
      <c r="I29" s="196"/>
      <c r="J29" s="67" t="s">
        <v>68</v>
      </c>
      <c r="K29" s="195" t="s">
        <v>69</v>
      </c>
      <c r="L29" s="196"/>
      <c r="M29" s="68" t="s">
        <v>70</v>
      </c>
    </row>
    <row r="30" spans="1:13">
      <c r="A30" s="69"/>
      <c r="B30" s="70"/>
      <c r="C30" s="70"/>
      <c r="D30" s="70"/>
      <c r="E30" s="71"/>
      <c r="F30" s="197" t="str">
        <f>+IFERROR(VLOOKUP($A30,'[1]I. EQUIPO'!$A:$D,2,FALSE),"")</f>
        <v/>
      </c>
      <c r="G30" s="198"/>
      <c r="H30" s="197" t="str">
        <f>+IFERROR(VLOOKUP($A30,'[1]I. EQUIPO'!$A:$D,3,FALSE),"")</f>
        <v/>
      </c>
      <c r="I30" s="198"/>
      <c r="J30" s="72" t="str">
        <f>+IFERROR(VLOOKUP($A30,'[1]I. EQUIPO'!$A:$D,4,FALSE),"")</f>
        <v/>
      </c>
      <c r="K30" s="199">
        <f>+K62/8</f>
        <v>1.630150107433167</v>
      </c>
      <c r="L30" s="200"/>
      <c r="M30" s="73" t="str">
        <f>IFERROR(ROUND(J30/K30,2),"")</f>
        <v/>
      </c>
    </row>
    <row r="31" spans="1:13">
      <c r="A31" s="69"/>
      <c r="B31" s="70"/>
      <c r="C31" s="70"/>
      <c r="D31" s="70"/>
      <c r="E31" s="74"/>
      <c r="F31" s="197" t="str">
        <f>+IFERROR(VLOOKUP($A31,'[1]I. EQUIPO'!$A:$D,2,FALSE),"")</f>
        <v/>
      </c>
      <c r="G31" s="198"/>
      <c r="H31" s="197" t="str">
        <f>+IFERROR(VLOOKUP($A31,'[1]I. EQUIPO'!$A:$D,3,FALSE),"")</f>
        <v/>
      </c>
      <c r="I31" s="198"/>
      <c r="J31" s="72" t="str">
        <f>+IFERROR(VLOOKUP($A31,'[1]I. EQUIPO'!$A:$D,4,FALSE),"")</f>
        <v/>
      </c>
      <c r="K31" s="199"/>
      <c r="L31" s="200"/>
      <c r="M31" s="73" t="str">
        <f>IFERROR(ROUND(J31/K31,2),"")</f>
        <v/>
      </c>
    </row>
    <row r="32" spans="1:13">
      <c r="A32" s="75"/>
      <c r="B32" s="76"/>
      <c r="C32" s="76"/>
      <c r="D32" s="76"/>
      <c r="E32" s="74"/>
      <c r="F32" s="197" t="str">
        <f>+IFERROR(VLOOKUP($A32,'[1]I. EQUIPO'!$A:$D,2,FALSE),"")</f>
        <v/>
      </c>
      <c r="G32" s="198"/>
      <c r="H32" s="197" t="str">
        <f>+IFERROR(VLOOKUP($A32,'[1]I. EQUIPO'!$A:$D,3,FALSE),"")</f>
        <v/>
      </c>
      <c r="I32" s="198"/>
      <c r="J32" s="72" t="str">
        <f>+IFERROR(VLOOKUP($A32,'[1]I. EQUIPO'!$A:$D,4,FALSE),"")</f>
        <v/>
      </c>
      <c r="K32" s="199"/>
      <c r="L32" s="200"/>
      <c r="M32" s="73" t="str">
        <f>IFERROR(ROUND(J32/K32,2),"")</f>
        <v/>
      </c>
    </row>
    <row r="33" spans="1:13">
      <c r="A33" s="75"/>
      <c r="B33" s="76"/>
      <c r="C33" s="76"/>
      <c r="D33" s="76"/>
      <c r="E33" s="74"/>
      <c r="F33" s="197" t="str">
        <f>+IFERROR(VLOOKUP($A33,'[1]I. EQUIPO'!$A:$D,2,FALSE),"")</f>
        <v/>
      </c>
      <c r="G33" s="198"/>
      <c r="H33" s="197" t="str">
        <f>+IFERROR(VLOOKUP($A33,'[1]I. EQUIPO'!$A:$D,3,FALSE),"")</f>
        <v/>
      </c>
      <c r="I33" s="198"/>
      <c r="J33" s="72" t="str">
        <f>+IFERROR(VLOOKUP($A33,'[1]I. EQUIPO'!$A:$D,4,FALSE),"")</f>
        <v/>
      </c>
      <c r="K33" s="199"/>
      <c r="L33" s="200"/>
      <c r="M33" s="73" t="str">
        <f>IFERROR(ROUND(J33/K33,2),"")</f>
        <v/>
      </c>
    </row>
    <row r="34" spans="1:13">
      <c r="A34" s="75"/>
      <c r="B34" s="76"/>
      <c r="C34" s="76"/>
      <c r="D34" s="76"/>
      <c r="E34" s="74"/>
      <c r="F34" s="197" t="str">
        <f>+IFERROR(VLOOKUP($A34,'[1]I. EQUIPO'!$A:$D,2,FALSE),"")</f>
        <v/>
      </c>
      <c r="G34" s="198"/>
      <c r="H34" s="197" t="str">
        <f>+IFERROR(VLOOKUP($A34,'[1]I. EQUIPO'!$A:$D,3,FALSE),"")</f>
        <v/>
      </c>
      <c r="I34" s="198"/>
      <c r="J34" s="72" t="str">
        <f>+IFERROR(VLOOKUP($A34,'[1]I. EQUIPO'!$A:$D,4,FALSE),"")</f>
        <v/>
      </c>
      <c r="K34" s="199"/>
      <c r="L34" s="200"/>
      <c r="M34" s="73" t="str">
        <f>IFERROR(ROUND(J34/K34,2),"")</f>
        <v/>
      </c>
    </row>
    <row r="35" spans="1:13" ht="15.75" thickBot="1">
      <c r="A35" s="77" t="s">
        <v>73</v>
      </c>
      <c r="B35" s="78"/>
      <c r="C35" s="78"/>
      <c r="D35" s="78"/>
      <c r="E35" s="79"/>
      <c r="F35" s="205"/>
      <c r="G35" s="206"/>
      <c r="H35" s="205"/>
      <c r="I35" s="206"/>
      <c r="J35" s="80"/>
      <c r="K35" s="207">
        <v>0.05</v>
      </c>
      <c r="L35" s="208"/>
      <c r="M35" s="81">
        <f>ROUND(M66*K35,2)</f>
        <v>1583.83</v>
      </c>
    </row>
    <row r="36" spans="1:13" ht="15.75" thickBot="1">
      <c r="A36" s="201" t="s">
        <v>74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3"/>
      <c r="M36" s="82">
        <f>ROUND(SUM(M30:M35),2)</f>
        <v>1583.83</v>
      </c>
    </row>
    <row r="37" spans="1:13" ht="15.75" thickBot="1">
      <c r="A37" s="66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57"/>
    </row>
    <row r="38" spans="1:13" ht="15.75" thickBot="1">
      <c r="A38" s="63" t="s">
        <v>75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5"/>
    </row>
    <row r="39" spans="1:13">
      <c r="A39" s="56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57"/>
    </row>
    <row r="40" spans="1:13">
      <c r="A40" s="192" t="s">
        <v>61</v>
      </c>
      <c r="B40" s="204"/>
      <c r="C40" s="204"/>
      <c r="D40" s="204"/>
      <c r="E40" s="204"/>
      <c r="F40" s="204"/>
      <c r="G40" s="204"/>
      <c r="H40" s="196"/>
      <c r="I40" s="83" t="s">
        <v>63</v>
      </c>
      <c r="J40" s="67" t="s">
        <v>64</v>
      </c>
      <c r="K40" s="195" t="s">
        <v>76</v>
      </c>
      <c r="L40" s="196"/>
      <c r="M40" s="68" t="s">
        <v>70</v>
      </c>
    </row>
    <row r="41" spans="1:13" ht="30.75" customHeight="1">
      <c r="A41" s="274" t="s">
        <v>130</v>
      </c>
      <c r="B41" s="275"/>
      <c r="C41" s="275"/>
      <c r="D41" s="275"/>
      <c r="E41" s="275"/>
      <c r="F41" s="275"/>
      <c r="G41" s="275"/>
      <c r="H41" s="276"/>
      <c r="I41" s="84">
        <v>1</v>
      </c>
      <c r="J41" s="85">
        <v>1</v>
      </c>
      <c r="K41" s="261">
        <v>345600</v>
      </c>
      <c r="L41" s="262" t="e">
        <f>+VLOOKUP($A41,'[1]II. MATERIALES'!$A:$C,2,FALSE)</f>
        <v>#N/A</v>
      </c>
      <c r="M41" s="73">
        <f>IFERROR(ROUND(J41*K41,2),"")</f>
        <v>345600</v>
      </c>
    </row>
    <row r="42" spans="1:13">
      <c r="A42" s="123"/>
      <c r="B42" s="76"/>
      <c r="C42" s="76"/>
      <c r="D42" s="76"/>
      <c r="E42" s="76"/>
      <c r="F42" s="76"/>
      <c r="G42" s="76"/>
      <c r="H42" s="86"/>
      <c r="I42" s="84" t="str">
        <f>+IFERROR(VLOOKUP($A42,'[1]II. MATERIALES'!$A:$C,2,FALSE),"")</f>
        <v/>
      </c>
      <c r="J42" s="87"/>
      <c r="K42" s="209" t="str">
        <f>+IFERROR(VLOOKUP($A42,'[1]II. MATERIALES'!$A:$C,3,FALSE),"")</f>
        <v/>
      </c>
      <c r="L42" s="210" t="e">
        <f>+VLOOKUP($A42,'[1]II. MATERIALES'!$A:$C,2,FALSE)</f>
        <v>#N/A</v>
      </c>
      <c r="M42" s="73" t="str">
        <f t="shared" ref="M42:M48" si="0">IFERROR(ROUND(J42*K42,2),"")</f>
        <v/>
      </c>
    </row>
    <row r="43" spans="1:13">
      <c r="A43" s="75"/>
      <c r="B43" s="76"/>
      <c r="C43" s="76"/>
      <c r="D43" s="76"/>
      <c r="E43" s="76"/>
      <c r="F43" s="76"/>
      <c r="G43" s="76"/>
      <c r="H43" s="86"/>
      <c r="I43" s="84"/>
      <c r="J43" s="87"/>
      <c r="K43" s="209"/>
      <c r="L43" s="210"/>
      <c r="M43" s="73">
        <f t="shared" si="0"/>
        <v>0</v>
      </c>
    </row>
    <row r="44" spans="1:13">
      <c r="A44" s="75"/>
      <c r="B44" s="76"/>
      <c r="C44" s="76"/>
      <c r="D44" s="76"/>
      <c r="E44" s="76"/>
      <c r="F44" s="76"/>
      <c r="G44" s="76"/>
      <c r="H44" s="86"/>
      <c r="I44" s="84"/>
      <c r="J44" s="87"/>
      <c r="K44" s="209"/>
      <c r="L44" s="210"/>
      <c r="M44" s="73">
        <f t="shared" si="0"/>
        <v>0</v>
      </c>
    </row>
    <row r="45" spans="1:13">
      <c r="A45" s="75"/>
      <c r="B45" s="76"/>
      <c r="C45" s="76"/>
      <c r="D45" s="76"/>
      <c r="E45" s="76"/>
      <c r="F45" s="76"/>
      <c r="G45" s="76"/>
      <c r="H45" s="86"/>
      <c r="I45" s="84"/>
      <c r="J45" s="87"/>
      <c r="K45" s="209"/>
      <c r="L45" s="210"/>
      <c r="M45" s="73">
        <f t="shared" si="0"/>
        <v>0</v>
      </c>
    </row>
    <row r="46" spans="1:13">
      <c r="A46" s="75"/>
      <c r="B46" s="76"/>
      <c r="C46" s="76"/>
      <c r="D46" s="76"/>
      <c r="E46" s="76"/>
      <c r="F46" s="76"/>
      <c r="G46" s="76"/>
      <c r="H46" s="86"/>
      <c r="I46" s="84"/>
      <c r="J46" s="87"/>
      <c r="K46" s="209"/>
      <c r="L46" s="210"/>
      <c r="M46" s="73">
        <f t="shared" si="0"/>
        <v>0</v>
      </c>
    </row>
    <row r="47" spans="1:13">
      <c r="A47" s="75"/>
      <c r="B47" s="76"/>
      <c r="C47" s="76"/>
      <c r="D47" s="76"/>
      <c r="E47" s="76"/>
      <c r="F47" s="76"/>
      <c r="G47" s="76"/>
      <c r="H47" s="86"/>
      <c r="I47" s="84"/>
      <c r="J47" s="87"/>
      <c r="K47" s="209"/>
      <c r="L47" s="210"/>
      <c r="M47" s="73">
        <f t="shared" si="0"/>
        <v>0</v>
      </c>
    </row>
    <row r="48" spans="1:13" ht="15.75" thickBot="1">
      <c r="A48" s="77"/>
      <c r="B48" s="78"/>
      <c r="C48" s="78"/>
      <c r="D48" s="78"/>
      <c r="E48" s="78"/>
      <c r="F48" s="78"/>
      <c r="G48" s="78"/>
      <c r="H48" s="79"/>
      <c r="I48" s="84"/>
      <c r="J48" s="88"/>
      <c r="K48" s="209"/>
      <c r="L48" s="210"/>
      <c r="M48" s="73">
        <f t="shared" si="0"/>
        <v>0</v>
      </c>
    </row>
    <row r="49" spans="1:13" ht="15.75" thickBot="1">
      <c r="A49" s="201"/>
      <c r="B49" s="202"/>
      <c r="C49" s="202"/>
      <c r="D49" s="202"/>
      <c r="E49" s="202"/>
      <c r="F49" s="202"/>
      <c r="G49" s="202"/>
      <c r="H49" s="202"/>
      <c r="I49" s="202"/>
      <c r="J49" s="202"/>
      <c r="K49" s="202"/>
      <c r="L49" s="203"/>
      <c r="M49" s="82">
        <f>ROUND(SUM(M41:M48),2)</f>
        <v>345600</v>
      </c>
    </row>
    <row r="50" spans="1:13" ht="15.75" thickBot="1">
      <c r="A50" s="56"/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57"/>
    </row>
    <row r="51" spans="1:13" ht="15.75" thickBot="1">
      <c r="A51" s="63" t="s">
        <v>78</v>
      </c>
      <c r="B51" s="64"/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5"/>
    </row>
    <row r="52" spans="1:13">
      <c r="A52" s="56"/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57"/>
    </row>
    <row r="53" spans="1:13">
      <c r="A53" s="192" t="s">
        <v>79</v>
      </c>
      <c r="B53" s="204"/>
      <c r="C53" s="204"/>
      <c r="D53" s="204"/>
      <c r="E53" s="204"/>
      <c r="F53" s="204"/>
      <c r="G53" s="204"/>
      <c r="H53" s="67" t="s">
        <v>80</v>
      </c>
      <c r="I53" s="89" t="s">
        <v>81</v>
      </c>
      <c r="J53" s="67" t="s">
        <v>82</v>
      </c>
      <c r="K53" s="195" t="s">
        <v>83</v>
      </c>
      <c r="L53" s="196"/>
      <c r="M53" s="68" t="s">
        <v>70</v>
      </c>
    </row>
    <row r="54" spans="1:13">
      <c r="A54" s="92"/>
      <c r="B54" s="76"/>
      <c r="C54" s="76"/>
      <c r="D54" s="76"/>
      <c r="E54" s="76"/>
      <c r="F54" s="76"/>
      <c r="G54" s="86"/>
      <c r="H54" s="90"/>
      <c r="I54" s="91"/>
      <c r="J54" s="90"/>
      <c r="K54" s="209" t="str">
        <f>+IFERROR(VLOOKUP($A54,'[1]III. TRANSPORTES'!$A:$B,2,FALSE),"")</f>
        <v/>
      </c>
      <c r="L54" s="210"/>
      <c r="M54" s="73" t="str">
        <f>IFERROR(ROUND(J54*K54,2),"")</f>
        <v/>
      </c>
    </row>
    <row r="55" spans="1:13">
      <c r="A55" s="92"/>
      <c r="B55" s="93"/>
      <c r="C55" s="93"/>
      <c r="D55" s="93"/>
      <c r="E55" s="93"/>
      <c r="F55" s="93"/>
      <c r="G55" s="93"/>
      <c r="H55" s="90"/>
      <c r="I55" s="91"/>
      <c r="J55" s="90"/>
      <c r="K55" s="209" t="str">
        <f>+IFERROR(VLOOKUP($A55,'[1]III. TRANSPORTES'!$A:$B,2,FALSE),"")</f>
        <v/>
      </c>
      <c r="L55" s="210"/>
      <c r="M55" s="73" t="str">
        <f>IFERROR(ROUND(J55*K55,2),"")</f>
        <v/>
      </c>
    </row>
    <row r="56" spans="1:13" ht="15.75" thickBot="1">
      <c r="A56" s="77"/>
      <c r="B56" s="78"/>
      <c r="C56" s="78"/>
      <c r="D56" s="78"/>
      <c r="E56" s="78"/>
      <c r="F56" s="78"/>
      <c r="G56" s="79"/>
      <c r="H56" s="94"/>
      <c r="I56" s="95"/>
      <c r="J56" s="94"/>
      <c r="K56" s="209" t="str">
        <f>+IFERROR(VLOOKUP($A56,'[1]III. TRANSPORTES'!$A:$B,2,FALSE),"")</f>
        <v/>
      </c>
      <c r="L56" s="210"/>
      <c r="M56" s="73" t="str">
        <f>IFERROR(ROUND(J56*K56,2),"")</f>
        <v/>
      </c>
    </row>
    <row r="57" spans="1:13" ht="15.75" thickBot="1">
      <c r="A57" s="201" t="s">
        <v>74</v>
      </c>
      <c r="B57" s="202"/>
      <c r="C57" s="202"/>
      <c r="D57" s="202"/>
      <c r="E57" s="202"/>
      <c r="F57" s="202"/>
      <c r="G57" s="202"/>
      <c r="H57" s="202"/>
      <c r="I57" s="202"/>
      <c r="J57" s="202"/>
      <c r="K57" s="202"/>
      <c r="L57" s="203"/>
      <c r="M57" s="82">
        <f>ROUND(SUM(M54:M56),2)</f>
        <v>0</v>
      </c>
    </row>
    <row r="58" spans="1:13" ht="15.75" thickBot="1">
      <c r="A58" s="56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57"/>
    </row>
    <row r="59" spans="1:13" ht="15.75" thickBot="1">
      <c r="A59" s="63" t="s">
        <v>84</v>
      </c>
      <c r="B59" s="64"/>
      <c r="C59" s="64"/>
      <c r="D59" s="64"/>
      <c r="E59" s="64"/>
      <c r="F59" s="64"/>
      <c r="G59" s="64"/>
      <c r="H59" s="64"/>
      <c r="I59" s="64"/>
      <c r="J59" s="64"/>
      <c r="K59" s="64"/>
      <c r="L59" s="64"/>
      <c r="M59" s="65"/>
    </row>
    <row r="60" spans="1:13">
      <c r="A60" s="56"/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57"/>
    </row>
    <row r="61" spans="1:13" ht="22.5">
      <c r="A61" s="192" t="s">
        <v>85</v>
      </c>
      <c r="B61" s="204"/>
      <c r="C61" s="204"/>
      <c r="D61" s="204"/>
      <c r="E61" s="204"/>
      <c r="F61" s="204"/>
      <c r="G61" s="204"/>
      <c r="H61" s="67" t="s">
        <v>86</v>
      </c>
      <c r="I61" s="96" t="s">
        <v>87</v>
      </c>
      <c r="J61" s="97" t="s">
        <v>88</v>
      </c>
      <c r="K61" s="215" t="s">
        <v>69</v>
      </c>
      <c r="L61" s="216"/>
      <c r="M61" s="98" t="s">
        <v>70</v>
      </c>
    </row>
    <row r="62" spans="1:13">
      <c r="A62" s="75" t="s">
        <v>142</v>
      </c>
      <c r="B62" s="76"/>
      <c r="C62" s="76"/>
      <c r="D62" s="76"/>
      <c r="E62" s="76"/>
      <c r="F62" s="76"/>
      <c r="G62" s="86"/>
      <c r="H62" s="138">
        <v>90000</v>
      </c>
      <c r="I62" s="100">
        <v>0.62</v>
      </c>
      <c r="J62" s="101">
        <f>+IFERROR(ROUND(H62*(1+I62),0),"")</f>
        <v>145800</v>
      </c>
      <c r="K62" s="217">
        <v>13.041200859465336</v>
      </c>
      <c r="L62" s="218"/>
      <c r="M62" s="73">
        <f>IFERROR(ROUND(1/K62*J62,2),"")</f>
        <v>11179.95</v>
      </c>
    </row>
    <row r="63" spans="1:13">
      <c r="A63" s="75" t="s">
        <v>112</v>
      </c>
      <c r="B63" s="76"/>
      <c r="C63" s="76"/>
      <c r="D63" s="76"/>
      <c r="E63" s="76"/>
      <c r="F63" s="76"/>
      <c r="G63" s="86"/>
      <c r="H63" s="138">
        <v>165000</v>
      </c>
      <c r="I63" s="100">
        <v>0.62</v>
      </c>
      <c r="J63" s="101">
        <f>+IFERROR(ROUND(H63*(1+I63),0),"")</f>
        <v>267300</v>
      </c>
      <c r="K63" s="217">
        <f>+K62</f>
        <v>13.041200859465336</v>
      </c>
      <c r="L63" s="218"/>
      <c r="M63" s="73">
        <f>IFERROR(ROUND(1/K63*J63,2),"")</f>
        <v>20496.580000000002</v>
      </c>
    </row>
    <row r="64" spans="1:13">
      <c r="A64" s="75"/>
      <c r="B64" s="76"/>
      <c r="C64" s="76"/>
      <c r="D64" s="76"/>
      <c r="E64" s="76"/>
      <c r="F64" s="76"/>
      <c r="G64" s="86"/>
      <c r="H64" s="99" t="str">
        <f>+IFERROR(VLOOKUP($A64,'[1]IV. MANO DE OBRA'!$A:$D,2,FALSE),"")</f>
        <v/>
      </c>
      <c r="I64" s="100" t="str">
        <f>+IFERROR(VLOOKUP($A64,'[1]IV. MANO DE OBRA'!$A:$D,3,FALSE),"")</f>
        <v/>
      </c>
      <c r="J64" s="101" t="str">
        <f>+IFERROR(ROUND(H64*(1+I64),0),"")</f>
        <v/>
      </c>
      <c r="K64" s="217"/>
      <c r="L64" s="218"/>
      <c r="M64" s="73" t="str">
        <f>IFERROR(ROUND(1/K64*J64,2),"")</f>
        <v/>
      </c>
    </row>
    <row r="65" spans="1:13" ht="15.75" thickBot="1">
      <c r="A65" s="77"/>
      <c r="B65" s="78"/>
      <c r="C65" s="78"/>
      <c r="D65" s="78"/>
      <c r="E65" s="78"/>
      <c r="F65" s="78"/>
      <c r="G65" s="79"/>
      <c r="H65" s="99" t="str">
        <f>+IFERROR(VLOOKUP($A65,'[1]IV. MANO DE OBRA'!$A:$D,2,FALSE),"")</f>
        <v/>
      </c>
      <c r="I65" s="100" t="str">
        <f>+IFERROR(VLOOKUP($A65,'[1]IV. MANO DE OBRA'!$A:$D,3,FALSE),"")</f>
        <v/>
      </c>
      <c r="J65" s="101" t="str">
        <f>+IFERROR(ROUND(H65*(1+I65),0),"")</f>
        <v/>
      </c>
      <c r="K65" s="219"/>
      <c r="L65" s="220"/>
      <c r="M65" s="73" t="str">
        <f>IFERROR(ROUND(1/K65*J65,2),"")</f>
        <v/>
      </c>
    </row>
    <row r="66" spans="1:13" ht="15.75" thickBot="1">
      <c r="A66" s="201" t="s">
        <v>74</v>
      </c>
      <c r="B66" s="202"/>
      <c r="C66" s="202"/>
      <c r="D66" s="202"/>
      <c r="E66" s="202"/>
      <c r="F66" s="202"/>
      <c r="G66" s="202"/>
      <c r="H66" s="202"/>
      <c r="I66" s="202"/>
      <c r="J66" s="202"/>
      <c r="K66" s="202"/>
      <c r="L66" s="203"/>
      <c r="M66" s="82">
        <f>ROUND(SUM(M62:M65),2)</f>
        <v>31676.53</v>
      </c>
    </row>
    <row r="67" spans="1:13" ht="15.75" thickBot="1">
      <c r="A67" s="56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57"/>
    </row>
    <row r="68" spans="1:13" ht="15.75" thickBot="1">
      <c r="A68" s="221" t="s">
        <v>92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3"/>
      <c r="M68" s="82">
        <f>ROUND(M66+M57+M49+M36,0)</f>
        <v>378860</v>
      </c>
    </row>
    <row r="69" spans="1:13" ht="15.75" thickBot="1">
      <c r="A69" s="56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57"/>
    </row>
    <row r="70" spans="1:13" ht="15.75" thickBot="1">
      <c r="A70" s="63" t="s">
        <v>93</v>
      </c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5"/>
    </row>
    <row r="71" spans="1:13">
      <c r="A71" s="56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57"/>
    </row>
    <row r="72" spans="1:13">
      <c r="A72" s="192" t="s">
        <v>94</v>
      </c>
      <c r="B72" s="204"/>
      <c r="C72" s="204"/>
      <c r="D72" s="204"/>
      <c r="E72" s="204"/>
      <c r="F72" s="204"/>
      <c r="G72" s="204"/>
      <c r="H72" s="89"/>
      <c r="I72" s="96"/>
      <c r="J72" s="102"/>
      <c r="K72" s="215" t="s">
        <v>95</v>
      </c>
      <c r="L72" s="216"/>
      <c r="M72" s="98" t="s">
        <v>96</v>
      </c>
    </row>
    <row r="73" spans="1:13">
      <c r="A73" s="211" t="s">
        <v>97</v>
      </c>
      <c r="B73" s="212"/>
      <c r="C73" s="212"/>
      <c r="D73" s="212"/>
      <c r="E73" s="212"/>
      <c r="F73" s="212"/>
      <c r="G73" s="212"/>
      <c r="H73" s="103"/>
      <c r="I73" s="104"/>
      <c r="J73" s="105"/>
      <c r="K73" s="213"/>
      <c r="L73" s="214"/>
      <c r="M73" s="106">
        <f>ROUND(K73*$M$68,2)</f>
        <v>0</v>
      </c>
    </row>
    <row r="74" spans="1:13">
      <c r="A74" s="107" t="s">
        <v>98</v>
      </c>
      <c r="B74" s="108"/>
      <c r="C74" s="108"/>
      <c r="D74" s="108"/>
      <c r="E74" s="108"/>
      <c r="F74" s="108"/>
      <c r="G74" s="108"/>
      <c r="H74" s="103"/>
      <c r="I74" s="104"/>
      <c r="J74" s="105"/>
      <c r="K74" s="213"/>
      <c r="L74" s="214"/>
      <c r="M74" s="106">
        <f>ROUND(K74*$M$68,2)</f>
        <v>0</v>
      </c>
    </row>
    <row r="75" spans="1:13" ht="15.75" thickBot="1">
      <c r="A75" s="77" t="s">
        <v>99</v>
      </c>
      <c r="B75" s="78"/>
      <c r="C75" s="78"/>
      <c r="D75" s="78"/>
      <c r="E75" s="78"/>
      <c r="F75" s="78"/>
      <c r="G75" s="78"/>
      <c r="H75" s="109"/>
      <c r="I75" s="110"/>
      <c r="J75" s="111"/>
      <c r="K75" s="213"/>
      <c r="L75" s="214"/>
      <c r="M75" s="106">
        <f>ROUND(K75*$M$68,2)</f>
        <v>0</v>
      </c>
    </row>
    <row r="76" spans="1:13" ht="15.75" thickBot="1">
      <c r="A76" s="201" t="s">
        <v>74</v>
      </c>
      <c r="B76" s="202"/>
      <c r="C76" s="202"/>
      <c r="D76" s="202"/>
      <c r="E76" s="202"/>
      <c r="F76" s="202"/>
      <c r="G76" s="202"/>
      <c r="H76" s="202"/>
      <c r="I76" s="202"/>
      <c r="J76" s="202"/>
      <c r="K76" s="202"/>
      <c r="L76" s="203"/>
      <c r="M76" s="82">
        <f>SUM(M73:M75)</f>
        <v>0</v>
      </c>
    </row>
    <row r="77" spans="1:13" ht="15.75" thickBot="1">
      <c r="A77" s="56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57"/>
    </row>
    <row r="78" spans="1:13" ht="15.75" thickBot="1">
      <c r="A78" s="221" t="s">
        <v>100</v>
      </c>
      <c r="B78" s="222"/>
      <c r="C78" s="222"/>
      <c r="D78" s="222"/>
      <c r="E78" s="222"/>
      <c r="F78" s="222"/>
      <c r="G78" s="222"/>
      <c r="H78" s="222"/>
      <c r="I78" s="222"/>
      <c r="J78" s="222"/>
      <c r="K78" s="222"/>
      <c r="L78" s="223"/>
      <c r="M78" s="82">
        <f>ROUND(M68+M76,0)</f>
        <v>378860</v>
      </c>
    </row>
    <row r="79" spans="1:13">
      <c r="A79" s="33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6"/>
    </row>
    <row r="80" spans="1:13">
      <c r="A80" s="56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57"/>
    </row>
    <row r="81" spans="1:13">
      <c r="A81" s="56"/>
      <c r="B81" s="35"/>
      <c r="C81" s="35"/>
      <c r="D81" s="35"/>
      <c r="E81" s="35"/>
      <c r="F81" s="35" t="s">
        <v>101</v>
      </c>
      <c r="G81" s="35"/>
      <c r="H81" s="35"/>
      <c r="I81" s="35"/>
      <c r="J81" s="35"/>
      <c r="K81" s="35"/>
      <c r="L81" s="35"/>
      <c r="M81" s="57"/>
    </row>
    <row r="82" spans="1:13">
      <c r="A82" s="112" t="s">
        <v>102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4"/>
    </row>
    <row r="83" spans="1:13">
      <c r="A83" s="233"/>
      <c r="B83" s="234"/>
      <c r="C83" s="234"/>
      <c r="D83" s="234"/>
      <c r="E83" s="234"/>
      <c r="F83" s="234"/>
      <c r="G83" s="234"/>
      <c r="H83" s="234"/>
      <c r="I83" s="234"/>
      <c r="J83" s="234"/>
      <c r="K83" s="234"/>
      <c r="L83" s="234"/>
      <c r="M83" s="235"/>
    </row>
    <row r="84" spans="1:13">
      <c r="A84" s="224"/>
      <c r="B84" s="225"/>
      <c r="C84" s="225"/>
      <c r="D84" s="225"/>
      <c r="E84" s="225"/>
      <c r="F84" s="225"/>
      <c r="G84" s="225"/>
      <c r="H84" s="225"/>
      <c r="I84" s="225"/>
      <c r="J84" s="225"/>
      <c r="K84" s="225"/>
      <c r="L84" s="225"/>
      <c r="M84" s="226"/>
    </row>
    <row r="85" spans="1:13">
      <c r="A85" s="224"/>
      <c r="B85" s="225"/>
      <c r="C85" s="225"/>
      <c r="D85" s="225"/>
      <c r="E85" s="225"/>
      <c r="F85" s="225"/>
      <c r="G85" s="225"/>
      <c r="H85" s="225"/>
      <c r="I85" s="225"/>
      <c r="J85" s="225"/>
      <c r="K85" s="225"/>
      <c r="L85" s="225"/>
      <c r="M85" s="226"/>
    </row>
    <row r="86" spans="1:13">
      <c r="A86" s="115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1"/>
    </row>
    <row r="87" spans="1:13">
      <c r="A87" s="116"/>
      <c r="B87" s="35"/>
      <c r="C87" s="50"/>
      <c r="D87" s="50"/>
      <c r="E87" s="50"/>
      <c r="F87" s="117"/>
      <c r="G87" s="35"/>
      <c r="H87" s="35"/>
      <c r="I87" s="35"/>
      <c r="J87" s="50"/>
      <c r="K87" s="50"/>
      <c r="L87" s="50"/>
      <c r="M87" s="51"/>
    </row>
    <row r="88" spans="1:13">
      <c r="A88" s="116"/>
      <c r="B88" s="35"/>
      <c r="C88" s="50"/>
      <c r="D88" s="50"/>
      <c r="E88" s="50"/>
      <c r="F88" s="117"/>
      <c r="G88" s="35"/>
      <c r="H88" s="35"/>
      <c r="I88" s="35"/>
      <c r="J88" s="50"/>
      <c r="K88" s="50"/>
      <c r="L88" s="50"/>
      <c r="M88" s="51"/>
    </row>
    <row r="89" spans="1:13">
      <c r="A89" s="56"/>
      <c r="B89" s="118" t="s">
        <v>103</v>
      </c>
      <c r="C89" s="118"/>
      <c r="D89" s="118"/>
      <c r="E89" s="118"/>
      <c r="F89" s="35"/>
      <c r="G89" s="35"/>
      <c r="H89" s="35"/>
      <c r="I89" s="35" t="s">
        <v>103</v>
      </c>
      <c r="J89" s="35"/>
      <c r="K89" s="35"/>
      <c r="L89" s="35"/>
      <c r="M89" s="57"/>
    </row>
    <row r="90" spans="1:13">
      <c r="A90" s="56"/>
      <c r="B90" s="35"/>
      <c r="C90" s="117"/>
      <c r="D90" s="117"/>
      <c r="E90" s="117"/>
      <c r="F90" s="35"/>
      <c r="G90" s="35"/>
      <c r="H90" s="35"/>
      <c r="I90" s="108"/>
      <c r="J90" s="108"/>
      <c r="K90" s="108"/>
      <c r="L90" s="108"/>
      <c r="M90" s="57"/>
    </row>
    <row r="91" spans="1:13">
      <c r="A91" s="56"/>
      <c r="B91" s="35" t="s">
        <v>104</v>
      </c>
      <c r="C91" s="35"/>
      <c r="D91" s="35"/>
      <c r="E91" s="117"/>
      <c r="F91" s="35"/>
      <c r="G91" s="35"/>
      <c r="H91" s="35"/>
      <c r="I91" s="119" t="s">
        <v>105</v>
      </c>
      <c r="J91" s="119"/>
      <c r="K91" s="119"/>
      <c r="L91" s="119"/>
      <c r="M91" s="57"/>
    </row>
    <row r="92" spans="1:13">
      <c r="A92" s="116"/>
      <c r="B92" s="35"/>
      <c r="C92" s="50"/>
      <c r="D92" s="50"/>
      <c r="E92" s="50"/>
      <c r="F92" s="117"/>
      <c r="G92" s="35"/>
      <c r="H92" s="35"/>
      <c r="I92" s="35"/>
      <c r="J92" s="50"/>
      <c r="K92" s="50"/>
      <c r="L92" s="50"/>
      <c r="M92" s="51"/>
    </row>
    <row r="93" spans="1:13">
      <c r="A93" s="120"/>
      <c r="B93" s="121"/>
      <c r="C93" s="121"/>
      <c r="D93" s="35"/>
      <c r="E93" s="35"/>
      <c r="F93" s="35"/>
      <c r="G93" s="35"/>
      <c r="H93" s="35"/>
      <c r="I93" s="227"/>
      <c r="J93" s="227"/>
      <c r="K93" s="227"/>
      <c r="L93" s="227"/>
      <c r="M93" s="228"/>
    </row>
    <row r="94" spans="1:13" ht="15.75" thickBot="1">
      <c r="A94" s="231"/>
      <c r="B94" s="232"/>
      <c r="C94" s="232"/>
      <c r="D94" s="122"/>
      <c r="E94" s="122"/>
      <c r="F94" s="122"/>
      <c r="G94" s="122"/>
      <c r="H94" s="122"/>
      <c r="I94" s="229"/>
      <c r="J94" s="229"/>
      <c r="K94" s="229"/>
      <c r="L94" s="229"/>
      <c r="M94" s="230"/>
    </row>
  </sheetData>
  <mergeCells count="78">
    <mergeCell ref="A85:M85"/>
    <mergeCell ref="I93:M94"/>
    <mergeCell ref="A94:C94"/>
    <mergeCell ref="K74:L74"/>
    <mergeCell ref="K75:L75"/>
    <mergeCell ref="A76:L76"/>
    <mergeCell ref="A78:L78"/>
    <mergeCell ref="A83:M83"/>
    <mergeCell ref="A84:M84"/>
    <mergeCell ref="A73:G73"/>
    <mergeCell ref="K73:L73"/>
    <mergeCell ref="A57:L57"/>
    <mergeCell ref="A61:G61"/>
    <mergeCell ref="K61:L61"/>
    <mergeCell ref="K62:L62"/>
    <mergeCell ref="K63:L63"/>
    <mergeCell ref="K64:L64"/>
    <mergeCell ref="K65:L65"/>
    <mergeCell ref="A66:L66"/>
    <mergeCell ref="A68:L68"/>
    <mergeCell ref="A72:G72"/>
    <mergeCell ref="K72:L72"/>
    <mergeCell ref="K56:L56"/>
    <mergeCell ref="K43:L43"/>
    <mergeCell ref="K44:L44"/>
    <mergeCell ref="K45:L45"/>
    <mergeCell ref="K46:L46"/>
    <mergeCell ref="K47:L47"/>
    <mergeCell ref="K48:L48"/>
    <mergeCell ref="A49:L49"/>
    <mergeCell ref="A53:G53"/>
    <mergeCell ref="K53:L53"/>
    <mergeCell ref="K54:L54"/>
    <mergeCell ref="K55:L55"/>
    <mergeCell ref="K42:L42"/>
    <mergeCell ref="F34:G34"/>
    <mergeCell ref="H34:I34"/>
    <mergeCell ref="K34:L34"/>
    <mergeCell ref="F35:G35"/>
    <mergeCell ref="H35:I35"/>
    <mergeCell ref="K35:L35"/>
    <mergeCell ref="A36:L36"/>
    <mergeCell ref="A40:H40"/>
    <mergeCell ref="K40:L40"/>
    <mergeCell ref="A41:H41"/>
    <mergeCell ref="K41:L41"/>
    <mergeCell ref="F32:G32"/>
    <mergeCell ref="H32:I32"/>
    <mergeCell ref="K32:L32"/>
    <mergeCell ref="F33:G33"/>
    <mergeCell ref="H33:I33"/>
    <mergeCell ref="K33:L33"/>
    <mergeCell ref="F30:G30"/>
    <mergeCell ref="H30:I30"/>
    <mergeCell ref="K30:L30"/>
    <mergeCell ref="F31:G31"/>
    <mergeCell ref="H31:I31"/>
    <mergeCell ref="K31:L31"/>
    <mergeCell ref="B25:I25"/>
    <mergeCell ref="K25:L25"/>
    <mergeCell ref="A29:E29"/>
    <mergeCell ref="F29:G29"/>
    <mergeCell ref="H29:I29"/>
    <mergeCell ref="K29:L29"/>
    <mergeCell ref="F10:G10"/>
    <mergeCell ref="K10:L10"/>
    <mergeCell ref="C11:M12"/>
    <mergeCell ref="A22:M22"/>
    <mergeCell ref="B24:I24"/>
    <mergeCell ref="K24:L24"/>
    <mergeCell ref="A1:A7"/>
    <mergeCell ref="B1:M1"/>
    <mergeCell ref="B2:M2"/>
    <mergeCell ref="B3:M3"/>
    <mergeCell ref="B4:M4"/>
    <mergeCell ref="B5:M5"/>
    <mergeCell ref="B6:M6"/>
    <mergeCell ref="B7:M7"/>
  </mergeCells>
  <hyperlinks>
    <hyperlink ref="B5:M5" location="PRESUPUESTO!B17" display="SOLUCION ACUEDUCTO Y ALCANTARILLADO SECTOR VILLA DELFINA" xr:uid="{6E5CD130-B37C-4F83-8D96-B96DD995EB06}"/>
  </hyperlink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856FF-24E6-4D4A-8296-4EEE1FE17379}">
  <sheetPr>
    <tabColor rgb="FF00B050"/>
  </sheetPr>
  <dimension ref="A1:O94"/>
  <sheetViews>
    <sheetView topLeftCell="A22" workbookViewId="0">
      <selection activeCell="A51" sqref="A51:M51"/>
    </sheetView>
  </sheetViews>
  <sheetFormatPr baseColWidth="10" defaultRowHeight="15"/>
  <cols>
    <col min="8" max="8" width="12" bestFit="1" customWidth="1"/>
    <col min="10" max="10" width="12.85546875" bestFit="1" customWidth="1"/>
    <col min="13" max="13" width="12.5703125" customWidth="1"/>
  </cols>
  <sheetData>
    <row r="1" spans="1:13">
      <c r="A1" s="163"/>
      <c r="B1" s="166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8"/>
    </row>
    <row r="2" spans="1:13" ht="15.75">
      <c r="A2" s="164"/>
      <c r="B2" s="169" t="s">
        <v>49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>
      <c r="A3" s="164"/>
      <c r="B3" s="172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4"/>
    </row>
    <row r="4" spans="1:13">
      <c r="A4" s="164"/>
      <c r="B4" s="175" t="s">
        <v>50</v>
      </c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7"/>
    </row>
    <row r="5" spans="1:13">
      <c r="A5" s="164"/>
      <c r="B5" s="277" t="s">
        <v>106</v>
      </c>
      <c r="C5" s="278"/>
      <c r="D5" s="278"/>
      <c r="E5" s="278"/>
      <c r="F5" s="278"/>
      <c r="G5" s="278"/>
      <c r="H5" s="278"/>
      <c r="I5" s="278"/>
      <c r="J5" s="278"/>
      <c r="K5" s="278"/>
      <c r="L5" s="278"/>
      <c r="M5" s="279"/>
    </row>
    <row r="6" spans="1:13">
      <c r="A6" s="164"/>
      <c r="B6" s="181" t="s">
        <v>52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3"/>
    </row>
    <row r="7" spans="1:13" ht="15.75" thickBot="1">
      <c r="A7" s="165"/>
      <c r="B7" s="18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6"/>
    </row>
    <row r="8" spans="1:13" ht="15.75" thickBot="1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  <c r="L8" s="32"/>
      <c r="M8" s="32"/>
    </row>
    <row r="9" spans="1:13">
      <c r="A9" s="33"/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6"/>
    </row>
    <row r="10" spans="1:13">
      <c r="A10" s="37" t="s">
        <v>53</v>
      </c>
      <c r="B10" s="38"/>
      <c r="C10" s="39"/>
      <c r="D10" s="40"/>
      <c r="E10" s="39"/>
      <c r="F10" s="252"/>
      <c r="G10" s="252"/>
      <c r="H10" s="39"/>
      <c r="I10" s="39"/>
      <c r="J10" s="41" t="s">
        <v>54</v>
      </c>
      <c r="K10" s="253"/>
      <c r="L10" s="253"/>
      <c r="M10" s="42"/>
    </row>
    <row r="11" spans="1:13">
      <c r="A11" s="43" t="s">
        <v>55</v>
      </c>
      <c r="B11" s="44"/>
      <c r="C11" s="254"/>
      <c r="D11" s="254"/>
      <c r="E11" s="254"/>
      <c r="F11" s="254"/>
      <c r="G11" s="254"/>
      <c r="H11" s="254"/>
      <c r="I11" s="254"/>
      <c r="J11" s="254"/>
      <c r="K11" s="254"/>
      <c r="L11" s="254"/>
      <c r="M11" s="255"/>
    </row>
    <row r="12" spans="1:13">
      <c r="A12" s="43"/>
      <c r="B12" s="44"/>
      <c r="C12" s="256"/>
      <c r="D12" s="256"/>
      <c r="E12" s="256"/>
      <c r="F12" s="256"/>
      <c r="G12" s="256"/>
      <c r="H12" s="256"/>
      <c r="I12" s="256"/>
      <c r="J12" s="256"/>
      <c r="K12" s="256"/>
      <c r="L12" s="256"/>
      <c r="M12" s="257"/>
    </row>
    <row r="13" spans="1:13">
      <c r="A13" s="43"/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6"/>
    </row>
    <row r="14" spans="1:13">
      <c r="A14" s="43" t="s">
        <v>56</v>
      </c>
      <c r="B14" s="44"/>
      <c r="C14" s="47"/>
      <c r="D14" s="48"/>
      <c r="E14" s="48"/>
      <c r="F14" s="48"/>
      <c r="G14" s="48"/>
      <c r="H14" s="48"/>
      <c r="I14" s="48"/>
      <c r="J14" s="48"/>
      <c r="K14" s="48"/>
      <c r="L14" s="48"/>
      <c r="M14" s="49"/>
    </row>
    <row r="15" spans="1:13">
      <c r="A15" s="43"/>
      <c r="B15" s="44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1:13">
      <c r="A16" s="43" t="s">
        <v>57</v>
      </c>
      <c r="B16" s="44"/>
      <c r="C16" s="47"/>
      <c r="D16" s="48"/>
      <c r="E16" s="48"/>
      <c r="F16" s="48"/>
      <c r="G16" s="48"/>
      <c r="H16" s="48"/>
      <c r="I16" s="48"/>
      <c r="J16" s="48"/>
      <c r="K16" s="48"/>
      <c r="L16" s="48"/>
      <c r="M16" s="49"/>
    </row>
    <row r="17" spans="1:13">
      <c r="A17" s="43"/>
      <c r="B17" s="44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1"/>
    </row>
    <row r="18" spans="1:13">
      <c r="A18" s="43" t="s">
        <v>58</v>
      </c>
      <c r="B18" s="43"/>
      <c r="C18" s="47"/>
      <c r="D18" s="48"/>
      <c r="E18" s="48"/>
      <c r="F18" s="48"/>
      <c r="G18" s="48"/>
      <c r="H18" s="48"/>
      <c r="I18" s="48"/>
      <c r="J18" s="48"/>
      <c r="K18" s="48"/>
      <c r="L18" s="48"/>
      <c r="M18" s="49"/>
    </row>
    <row r="19" spans="1:13">
      <c r="A19" s="37"/>
      <c r="B19" s="52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1"/>
    </row>
    <row r="20" spans="1:13">
      <c r="A20" s="43" t="s">
        <v>59</v>
      </c>
      <c r="B20" s="44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9"/>
    </row>
    <row r="21" spans="1:13" ht="15.75" thickBot="1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5"/>
    </row>
    <row r="22" spans="1:13" ht="15.75" thickBot="1">
      <c r="A22" s="155" t="s">
        <v>60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7"/>
    </row>
    <row r="23" spans="1:13" ht="15.75" thickBot="1">
      <c r="A23" s="56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57"/>
    </row>
    <row r="24" spans="1:13">
      <c r="A24" s="58" t="s">
        <v>0</v>
      </c>
      <c r="B24" s="158" t="s">
        <v>61</v>
      </c>
      <c r="C24" s="159"/>
      <c r="D24" s="159"/>
      <c r="E24" s="159"/>
      <c r="F24" s="159"/>
      <c r="G24" s="159"/>
      <c r="H24" s="159"/>
      <c r="I24" s="160"/>
      <c r="J24" s="59" t="s">
        <v>62</v>
      </c>
      <c r="K24" s="161" t="s">
        <v>63</v>
      </c>
      <c r="L24" s="162"/>
      <c r="M24" s="58" t="s">
        <v>64</v>
      </c>
    </row>
    <row r="25" spans="1:13" ht="15.75" thickBot="1">
      <c r="A25" s="60">
        <v>12</v>
      </c>
      <c r="B25" s="187" t="s">
        <v>188</v>
      </c>
      <c r="C25" s="188"/>
      <c r="D25" s="188"/>
      <c r="E25" s="188"/>
      <c r="F25" s="188"/>
      <c r="G25" s="188"/>
      <c r="H25" s="188"/>
      <c r="I25" s="189"/>
      <c r="J25" s="61" t="s">
        <v>131</v>
      </c>
      <c r="K25" s="190" t="s">
        <v>131</v>
      </c>
      <c r="L25" s="191"/>
      <c r="M25" s="62">
        <f>+PRESU!D14</f>
        <v>2340</v>
      </c>
    </row>
    <row r="26" spans="1:13" ht="15.75" thickBot="1">
      <c r="A26" s="56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57"/>
    </row>
    <row r="27" spans="1:13" ht="15.75" thickBot="1">
      <c r="A27" s="63" t="s">
        <v>65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5"/>
    </row>
    <row r="28" spans="1:13">
      <c r="A28" s="66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57"/>
    </row>
    <row r="29" spans="1:13">
      <c r="A29" s="192" t="s">
        <v>61</v>
      </c>
      <c r="B29" s="193"/>
      <c r="C29" s="193"/>
      <c r="D29" s="193"/>
      <c r="E29" s="194"/>
      <c r="F29" s="195" t="s">
        <v>66</v>
      </c>
      <c r="G29" s="193"/>
      <c r="H29" s="195" t="s">
        <v>67</v>
      </c>
      <c r="I29" s="196"/>
      <c r="J29" s="67" t="s">
        <v>68</v>
      </c>
      <c r="K29" s="195" t="s">
        <v>69</v>
      </c>
      <c r="L29" s="196"/>
      <c r="M29" s="68" t="s">
        <v>70</v>
      </c>
    </row>
    <row r="30" spans="1:13">
      <c r="A30" s="69"/>
      <c r="B30" s="70"/>
      <c r="C30" s="70"/>
      <c r="D30" s="70"/>
      <c r="E30" s="71"/>
      <c r="F30" s="197" t="s">
        <v>131</v>
      </c>
      <c r="G30" s="198"/>
      <c r="H30" s="197" t="s">
        <v>131</v>
      </c>
      <c r="I30" s="198"/>
      <c r="J30" s="72" t="s">
        <v>131</v>
      </c>
      <c r="K30" s="199">
        <f>+K61</f>
        <v>83.704396648331382</v>
      </c>
      <c r="L30" s="200"/>
      <c r="M30" s="73" t="str">
        <f>IFERROR(ROUND(J30/K30,2),"")</f>
        <v/>
      </c>
    </row>
    <row r="31" spans="1:13">
      <c r="A31" s="69"/>
      <c r="B31" s="70"/>
      <c r="C31" s="70"/>
      <c r="D31" s="70"/>
      <c r="E31" s="74"/>
      <c r="F31" s="197" t="s">
        <v>131</v>
      </c>
      <c r="G31" s="198"/>
      <c r="H31" s="197" t="s">
        <v>131</v>
      </c>
      <c r="I31" s="198"/>
      <c r="J31" s="72" t="s">
        <v>131</v>
      </c>
      <c r="K31" s="199"/>
      <c r="L31" s="200"/>
      <c r="M31" s="73" t="str">
        <f>IFERROR(ROUND(J31/K31,2),"")</f>
        <v/>
      </c>
    </row>
    <row r="32" spans="1:13">
      <c r="A32" s="75"/>
      <c r="B32" s="76"/>
      <c r="C32" s="76"/>
      <c r="D32" s="76"/>
      <c r="E32" s="74"/>
      <c r="F32" s="197" t="s">
        <v>131</v>
      </c>
      <c r="G32" s="198"/>
      <c r="H32" s="197" t="s">
        <v>131</v>
      </c>
      <c r="I32" s="198"/>
      <c r="J32" s="72" t="s">
        <v>131</v>
      </c>
      <c r="K32" s="199"/>
      <c r="L32" s="200"/>
      <c r="M32" s="73" t="str">
        <f>IFERROR(ROUND(J32/K32,2),"")</f>
        <v/>
      </c>
    </row>
    <row r="33" spans="1:15">
      <c r="A33" s="75"/>
      <c r="B33" s="76"/>
      <c r="C33" s="76"/>
      <c r="D33" s="76"/>
      <c r="E33" s="74"/>
      <c r="F33" s="197" t="s">
        <v>131</v>
      </c>
      <c r="G33" s="198"/>
      <c r="H33" s="197" t="s">
        <v>131</v>
      </c>
      <c r="I33" s="198"/>
      <c r="J33" s="72" t="s">
        <v>131</v>
      </c>
      <c r="K33" s="199"/>
      <c r="L33" s="200"/>
      <c r="M33" s="73" t="str">
        <f>IFERROR(ROUND(J33/K33,2),"")</f>
        <v/>
      </c>
    </row>
    <row r="34" spans="1:15">
      <c r="A34" s="75"/>
      <c r="B34" s="76"/>
      <c r="C34" s="76"/>
      <c r="D34" s="76"/>
      <c r="E34" s="74"/>
      <c r="F34" s="197" t="s">
        <v>131</v>
      </c>
      <c r="G34" s="198"/>
      <c r="H34" s="197" t="s">
        <v>131</v>
      </c>
      <c r="I34" s="198"/>
      <c r="J34" s="72" t="s">
        <v>131</v>
      </c>
      <c r="K34" s="199"/>
      <c r="L34" s="200"/>
      <c r="M34" s="73" t="str">
        <f>IFERROR(ROUND(J34/K34,2),"")</f>
        <v/>
      </c>
    </row>
    <row r="35" spans="1:15" ht="15.75" thickBot="1">
      <c r="A35" s="77" t="s">
        <v>73</v>
      </c>
      <c r="B35" s="78"/>
      <c r="C35" s="78"/>
      <c r="D35" s="78"/>
      <c r="E35" s="79"/>
      <c r="F35" s="205"/>
      <c r="G35" s="206"/>
      <c r="H35" s="205"/>
      <c r="I35" s="206"/>
      <c r="J35" s="80"/>
      <c r="K35" s="207">
        <v>0.05</v>
      </c>
      <c r="L35" s="208"/>
      <c r="M35" s="81">
        <f>ROUND(M66*K35,2)</f>
        <v>333.85</v>
      </c>
    </row>
    <row r="36" spans="1:15" ht="15.75" thickBot="1">
      <c r="A36" s="201" t="s">
        <v>74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3"/>
      <c r="M36" s="82">
        <f>ROUND(SUM(M30:M35),2)</f>
        <v>333.85</v>
      </c>
    </row>
    <row r="37" spans="1:15" ht="15.75" thickBot="1">
      <c r="A37" s="66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57"/>
    </row>
    <row r="38" spans="1:15" ht="15.75" thickBot="1">
      <c r="A38" s="63" t="s">
        <v>75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5"/>
    </row>
    <row r="39" spans="1:15">
      <c r="A39" s="56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57"/>
    </row>
    <row r="40" spans="1:15">
      <c r="A40" s="192" t="s">
        <v>61</v>
      </c>
      <c r="B40" s="204"/>
      <c r="C40" s="204"/>
      <c r="D40" s="204"/>
      <c r="E40" s="204"/>
      <c r="F40" s="204"/>
      <c r="G40" s="204"/>
      <c r="H40" s="196"/>
      <c r="I40" s="83" t="s">
        <v>63</v>
      </c>
      <c r="J40" s="67" t="s">
        <v>64</v>
      </c>
      <c r="K40" s="195" t="s">
        <v>76</v>
      </c>
      <c r="L40" s="196"/>
      <c r="M40" s="68" t="s">
        <v>70</v>
      </c>
    </row>
    <row r="41" spans="1:15">
      <c r="A41" s="123" t="s">
        <v>191</v>
      </c>
      <c r="B41" s="70"/>
      <c r="C41" s="70"/>
      <c r="D41" s="70"/>
      <c r="E41" s="70"/>
      <c r="F41" s="70"/>
      <c r="G41" s="70"/>
      <c r="H41" s="71"/>
      <c r="I41" s="84" t="s">
        <v>7</v>
      </c>
      <c r="J41" s="85">
        <v>1</v>
      </c>
      <c r="K41" s="261">
        <v>4900</v>
      </c>
      <c r="L41" s="262"/>
      <c r="M41" s="73">
        <f>IFERROR(ROUND(J41*K41,2),"")</f>
        <v>4900</v>
      </c>
      <c r="O41" s="284"/>
    </row>
    <row r="42" spans="1:15">
      <c r="A42" s="123"/>
      <c r="B42" s="76"/>
      <c r="C42" s="76"/>
      <c r="D42" s="76"/>
      <c r="E42" s="76"/>
      <c r="F42" s="76"/>
      <c r="G42" s="76"/>
      <c r="H42" s="86"/>
      <c r="I42" s="84" t="s">
        <v>131</v>
      </c>
      <c r="J42" s="87"/>
      <c r="K42" s="209" t="s">
        <v>131</v>
      </c>
      <c r="L42" s="210" t="e">
        <v>#N/A</v>
      </c>
      <c r="M42" s="73" t="str">
        <f>IFERROR(ROUND(J42*K42,2),"")</f>
        <v/>
      </c>
    </row>
    <row r="43" spans="1:15">
      <c r="A43" s="75"/>
      <c r="B43" s="76"/>
      <c r="C43" s="76"/>
      <c r="D43" s="76"/>
      <c r="E43" s="76"/>
      <c r="F43" s="76"/>
      <c r="G43" s="76"/>
      <c r="H43" s="86"/>
      <c r="I43" s="84" t="s">
        <v>131</v>
      </c>
      <c r="J43" s="87"/>
      <c r="K43" s="209" t="s">
        <v>131</v>
      </c>
      <c r="L43" s="210" t="e">
        <v>#N/A</v>
      </c>
      <c r="M43" s="73" t="str">
        <f>IFERROR(ROUND(J43*K43,2),"")</f>
        <v/>
      </c>
    </row>
    <row r="44" spans="1:15">
      <c r="A44" s="75"/>
      <c r="B44" s="76"/>
      <c r="C44" s="76"/>
      <c r="D44" s="76"/>
      <c r="E44" s="76"/>
      <c r="F44" s="76"/>
      <c r="G44" s="76"/>
      <c r="H44" s="86"/>
      <c r="I44" s="84" t="s">
        <v>131</v>
      </c>
      <c r="J44" s="87"/>
      <c r="K44" s="209" t="s">
        <v>131</v>
      </c>
      <c r="L44" s="210" t="e">
        <v>#N/A</v>
      </c>
      <c r="M44" s="73" t="str">
        <f>IFERROR(ROUND(J44*K44,2),"")</f>
        <v/>
      </c>
    </row>
    <row r="45" spans="1:15" ht="15.75" thickBot="1">
      <c r="A45" s="77"/>
      <c r="B45" s="78"/>
      <c r="C45" s="78"/>
      <c r="D45" s="78"/>
      <c r="E45" s="78"/>
      <c r="F45" s="78"/>
      <c r="G45" s="78"/>
      <c r="H45" s="79"/>
      <c r="I45" s="84" t="s">
        <v>131</v>
      </c>
      <c r="J45" s="88"/>
      <c r="K45" s="209" t="s">
        <v>131</v>
      </c>
      <c r="L45" s="210" t="e">
        <v>#N/A</v>
      </c>
      <c r="M45" s="73" t="str">
        <f>IFERROR(ROUND(J45*K45,2),"")</f>
        <v/>
      </c>
    </row>
    <row r="46" spans="1:15" ht="15.75" thickBot="1">
      <c r="A46" s="201" t="s">
        <v>74</v>
      </c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3"/>
      <c r="M46" s="82">
        <f>ROUND(SUM(M41:M45),2)</f>
        <v>4900</v>
      </c>
    </row>
    <row r="47" spans="1:15" ht="15.75" thickBot="1">
      <c r="A47" s="56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57"/>
    </row>
    <row r="48" spans="1:15" ht="15.75" thickBot="1">
      <c r="A48" s="63" t="s">
        <v>78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5"/>
    </row>
    <row r="49" spans="1:13">
      <c r="A49" s="56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57"/>
    </row>
    <row r="50" spans="1:13">
      <c r="A50" s="192" t="s">
        <v>79</v>
      </c>
      <c r="B50" s="204"/>
      <c r="C50" s="204"/>
      <c r="D50" s="204"/>
      <c r="E50" s="204"/>
      <c r="F50" s="204"/>
      <c r="G50" s="204"/>
      <c r="H50" s="67" t="s">
        <v>80</v>
      </c>
      <c r="I50" s="89" t="s">
        <v>81</v>
      </c>
      <c r="J50" s="67" t="s">
        <v>82</v>
      </c>
      <c r="K50" s="195" t="s">
        <v>83</v>
      </c>
      <c r="L50" s="196"/>
      <c r="M50" s="68" t="s">
        <v>70</v>
      </c>
    </row>
    <row r="51" spans="1:13">
      <c r="A51" s="92" t="s">
        <v>192</v>
      </c>
      <c r="B51" s="76"/>
      <c r="C51" s="76"/>
      <c r="D51" s="76"/>
      <c r="E51" s="76"/>
      <c r="F51" s="76"/>
      <c r="G51" s="86"/>
      <c r="H51" s="90">
        <v>1</v>
      </c>
      <c r="I51" s="91">
        <v>1.5</v>
      </c>
      <c r="J51" s="90"/>
      <c r="K51" s="209">
        <v>500</v>
      </c>
      <c r="L51" s="210"/>
      <c r="M51" s="73">
        <f>+H51*I51*K51</f>
        <v>750</v>
      </c>
    </row>
    <row r="52" spans="1:13">
      <c r="A52" s="92"/>
      <c r="B52" s="93"/>
      <c r="C52" s="93"/>
      <c r="D52" s="93"/>
      <c r="E52" s="93"/>
      <c r="F52" s="93"/>
      <c r="G52" s="93"/>
      <c r="H52" s="90"/>
      <c r="I52" s="91"/>
      <c r="J52" s="90"/>
      <c r="K52" s="209" t="s">
        <v>131</v>
      </c>
      <c r="L52" s="210"/>
      <c r="M52" s="73" t="str">
        <f>IFERROR(ROUND(J52*K52,2),"")</f>
        <v/>
      </c>
    </row>
    <row r="53" spans="1:13">
      <c r="A53" s="92"/>
      <c r="B53" s="93"/>
      <c r="C53" s="93"/>
      <c r="D53" s="93"/>
      <c r="E53" s="93"/>
      <c r="F53" s="93"/>
      <c r="G53" s="93"/>
      <c r="H53" s="90"/>
      <c r="I53" s="91"/>
      <c r="J53" s="90"/>
      <c r="K53" s="209" t="s">
        <v>131</v>
      </c>
      <c r="L53" s="210"/>
      <c r="M53" s="73" t="str">
        <f>IFERROR(ROUND(J53*K53,2),"")</f>
        <v/>
      </c>
    </row>
    <row r="54" spans="1:13">
      <c r="A54" s="92"/>
      <c r="B54" s="93"/>
      <c r="C54" s="93"/>
      <c r="D54" s="93"/>
      <c r="E54" s="93"/>
      <c r="F54" s="93"/>
      <c r="G54" s="93"/>
      <c r="H54" s="90"/>
      <c r="I54" s="91"/>
      <c r="J54" s="90"/>
      <c r="K54" s="209" t="s">
        <v>131</v>
      </c>
      <c r="L54" s="210"/>
      <c r="M54" s="73" t="str">
        <f>IFERROR(ROUND(J54*K54,2),"")</f>
        <v/>
      </c>
    </row>
    <row r="55" spans="1:13" ht="15.75" thickBot="1">
      <c r="A55" s="77"/>
      <c r="B55" s="78"/>
      <c r="C55" s="78"/>
      <c r="D55" s="78"/>
      <c r="E55" s="78"/>
      <c r="F55" s="78"/>
      <c r="G55" s="79"/>
      <c r="H55" s="94"/>
      <c r="I55" s="95"/>
      <c r="J55" s="94"/>
      <c r="K55" s="209" t="s">
        <v>131</v>
      </c>
      <c r="L55" s="210"/>
      <c r="M55" s="73" t="str">
        <f>IFERROR(ROUND(J55*K55,2),"")</f>
        <v/>
      </c>
    </row>
    <row r="56" spans="1:13" ht="15.75" thickBot="1">
      <c r="A56" s="201" t="s">
        <v>74</v>
      </c>
      <c r="B56" s="202"/>
      <c r="C56" s="202"/>
      <c r="D56" s="202"/>
      <c r="E56" s="202"/>
      <c r="F56" s="202"/>
      <c r="G56" s="202"/>
      <c r="H56" s="202"/>
      <c r="I56" s="202"/>
      <c r="J56" s="202"/>
      <c r="K56" s="202"/>
      <c r="L56" s="203"/>
      <c r="M56" s="82">
        <f>ROUND(SUM(M51:M55),2)</f>
        <v>750</v>
      </c>
    </row>
    <row r="57" spans="1:13" ht="15.75" thickBot="1">
      <c r="A57" s="56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57"/>
    </row>
    <row r="58" spans="1:13" ht="15.75" thickBot="1">
      <c r="A58" s="63" t="s">
        <v>84</v>
      </c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5"/>
    </row>
    <row r="59" spans="1:13">
      <c r="A59" s="56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57"/>
    </row>
    <row r="60" spans="1:13" ht="22.5">
      <c r="A60" s="192" t="s">
        <v>85</v>
      </c>
      <c r="B60" s="204"/>
      <c r="C60" s="204"/>
      <c r="D60" s="204"/>
      <c r="E60" s="204"/>
      <c r="F60" s="204"/>
      <c r="G60" s="204"/>
      <c r="H60" s="67" t="s">
        <v>86</v>
      </c>
      <c r="I60" s="96" t="s">
        <v>87</v>
      </c>
      <c r="J60" s="97" t="s">
        <v>88</v>
      </c>
      <c r="K60" s="215" t="s">
        <v>69</v>
      </c>
      <c r="L60" s="216"/>
      <c r="M60" s="98" t="s">
        <v>70</v>
      </c>
    </row>
    <row r="61" spans="1:13">
      <c r="A61" s="75" t="s">
        <v>91</v>
      </c>
      <c r="B61" s="76"/>
      <c r="C61" s="76"/>
      <c r="D61" s="76"/>
      <c r="E61" s="76"/>
      <c r="F61" s="76"/>
      <c r="G61" s="86"/>
      <c r="H61" s="138">
        <v>180000</v>
      </c>
      <c r="I61" s="100">
        <v>0.62</v>
      </c>
      <c r="J61" s="101">
        <f>+IFERROR(ROUND(H61*(1+I61),0),"")</f>
        <v>291600</v>
      </c>
      <c r="K61" s="217">
        <v>83.704396648331382</v>
      </c>
      <c r="L61" s="218"/>
      <c r="M61" s="73">
        <f>IFERROR(ROUND(1/K61*J61,2),"")</f>
        <v>3483.69</v>
      </c>
    </row>
    <row r="62" spans="1:13">
      <c r="A62" s="75" t="s">
        <v>112</v>
      </c>
      <c r="B62" s="76"/>
      <c r="C62" s="76"/>
      <c r="D62" s="76"/>
      <c r="E62" s="76"/>
      <c r="F62" s="76"/>
      <c r="G62" s="86"/>
      <c r="H62" s="138">
        <v>165000</v>
      </c>
      <c r="I62" s="100">
        <v>0.62</v>
      </c>
      <c r="J62" s="101">
        <f>+IFERROR(ROUND(H62*(1+I62),0),"")</f>
        <v>267300</v>
      </c>
      <c r="K62" s="217">
        <f>+K61</f>
        <v>83.704396648331382</v>
      </c>
      <c r="L62" s="218"/>
      <c r="M62" s="73">
        <f>IFERROR(ROUND(1/K62*J62,2),"")</f>
        <v>3193.38</v>
      </c>
    </row>
    <row r="63" spans="1:13">
      <c r="A63" s="75"/>
      <c r="B63" s="76"/>
      <c r="C63" s="76"/>
      <c r="D63" s="76"/>
      <c r="E63" s="76"/>
      <c r="F63" s="76"/>
      <c r="G63" s="86"/>
      <c r="H63" s="99" t="s">
        <v>131</v>
      </c>
      <c r="I63" s="100" t="s">
        <v>131</v>
      </c>
      <c r="J63" s="101" t="str">
        <f>+IFERROR(ROUND(H63*(1+I63),0),"")</f>
        <v/>
      </c>
      <c r="K63" s="217"/>
      <c r="L63" s="218"/>
      <c r="M63" s="73" t="str">
        <f>IFERROR(ROUND(1/K63*J63,2),"")</f>
        <v/>
      </c>
    </row>
    <row r="64" spans="1:13">
      <c r="A64" s="75"/>
      <c r="B64" s="76"/>
      <c r="C64" s="76"/>
      <c r="D64" s="76"/>
      <c r="E64" s="76"/>
      <c r="F64" s="76"/>
      <c r="G64" s="86"/>
      <c r="H64" s="99" t="s">
        <v>131</v>
      </c>
      <c r="I64" s="100" t="s">
        <v>131</v>
      </c>
      <c r="J64" s="101" t="str">
        <f>+IFERROR(ROUND(H64*(1+I64),0),"")</f>
        <v/>
      </c>
      <c r="K64" s="217"/>
      <c r="L64" s="218"/>
      <c r="M64" s="73" t="str">
        <f>IFERROR(ROUND(1/K64*J64,2),"")</f>
        <v/>
      </c>
    </row>
    <row r="65" spans="1:13" ht="15.75" thickBot="1">
      <c r="A65" s="77"/>
      <c r="B65" s="78"/>
      <c r="C65" s="78"/>
      <c r="D65" s="78"/>
      <c r="E65" s="78"/>
      <c r="F65" s="78"/>
      <c r="G65" s="79"/>
      <c r="H65" s="99" t="s">
        <v>131</v>
      </c>
      <c r="I65" s="100" t="s">
        <v>131</v>
      </c>
      <c r="J65" s="101" t="str">
        <f>+IFERROR(ROUND(H65*(1+I65),0),"")</f>
        <v/>
      </c>
      <c r="K65" s="219"/>
      <c r="L65" s="220"/>
      <c r="M65" s="73" t="str">
        <f>IFERROR(ROUND(1/K65*J65,2),"")</f>
        <v/>
      </c>
    </row>
    <row r="66" spans="1:13" ht="15.75" thickBot="1">
      <c r="A66" s="201" t="s">
        <v>74</v>
      </c>
      <c r="B66" s="202"/>
      <c r="C66" s="202"/>
      <c r="D66" s="202"/>
      <c r="E66" s="202"/>
      <c r="F66" s="202"/>
      <c r="G66" s="202"/>
      <c r="H66" s="202"/>
      <c r="I66" s="202"/>
      <c r="J66" s="202"/>
      <c r="K66" s="202"/>
      <c r="L66" s="203"/>
      <c r="M66" s="82">
        <f>ROUND(SUM(M61:M65),2)</f>
        <v>6677.07</v>
      </c>
    </row>
    <row r="67" spans="1:13" ht="15.75" thickBot="1">
      <c r="A67" s="56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57"/>
    </row>
    <row r="68" spans="1:13" ht="15.75" thickBot="1">
      <c r="A68" s="221" t="s">
        <v>92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3"/>
      <c r="M68" s="82">
        <f>ROUND(M66+M56+M46+M36,0)</f>
        <v>12661</v>
      </c>
    </row>
    <row r="69" spans="1:13" ht="15.75" thickBot="1">
      <c r="A69" s="56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57"/>
    </row>
    <row r="70" spans="1:13" ht="15.75" thickBot="1">
      <c r="A70" s="63" t="s">
        <v>93</v>
      </c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5"/>
    </row>
    <row r="71" spans="1:13">
      <c r="A71" s="56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57"/>
    </row>
    <row r="72" spans="1:13">
      <c r="A72" s="192" t="s">
        <v>94</v>
      </c>
      <c r="B72" s="204"/>
      <c r="C72" s="204"/>
      <c r="D72" s="204"/>
      <c r="E72" s="204"/>
      <c r="F72" s="204"/>
      <c r="G72" s="204"/>
      <c r="H72" s="89"/>
      <c r="I72" s="96"/>
      <c r="J72" s="102"/>
      <c r="K72" s="215" t="s">
        <v>95</v>
      </c>
      <c r="L72" s="216"/>
      <c r="M72" s="98" t="s">
        <v>96</v>
      </c>
    </row>
    <row r="73" spans="1:13">
      <c r="A73" s="211" t="s">
        <v>97</v>
      </c>
      <c r="B73" s="212"/>
      <c r="C73" s="212"/>
      <c r="D73" s="212"/>
      <c r="E73" s="212"/>
      <c r="F73" s="212"/>
      <c r="G73" s="212"/>
      <c r="H73" s="128"/>
      <c r="I73" s="104"/>
      <c r="J73" s="129"/>
      <c r="K73" s="213"/>
      <c r="L73" s="214"/>
      <c r="M73" s="130">
        <f>ROUND(K73*$M$68,2)</f>
        <v>0</v>
      </c>
    </row>
    <row r="74" spans="1:13">
      <c r="A74" s="107" t="s">
        <v>98</v>
      </c>
      <c r="B74" s="108"/>
      <c r="C74" s="108"/>
      <c r="D74" s="108"/>
      <c r="E74" s="108"/>
      <c r="F74" s="108"/>
      <c r="G74" s="108"/>
      <c r="H74" s="128"/>
      <c r="I74" s="104"/>
      <c r="J74" s="129"/>
      <c r="K74" s="213"/>
      <c r="L74" s="214"/>
      <c r="M74" s="130">
        <f>ROUND(K74*$M$68,2)</f>
        <v>0</v>
      </c>
    </row>
    <row r="75" spans="1:13" ht="15.75" thickBot="1">
      <c r="A75" s="77" t="s">
        <v>99</v>
      </c>
      <c r="B75" s="78"/>
      <c r="C75" s="78"/>
      <c r="D75" s="78"/>
      <c r="E75" s="78"/>
      <c r="F75" s="78"/>
      <c r="G75" s="78"/>
      <c r="H75" s="131"/>
      <c r="I75" s="110"/>
      <c r="J75" s="132"/>
      <c r="K75" s="213"/>
      <c r="L75" s="214"/>
      <c r="M75" s="130">
        <f>ROUND(K75*$M$68,2)</f>
        <v>0</v>
      </c>
    </row>
    <row r="76" spans="1:13" ht="15.75" thickBot="1">
      <c r="A76" s="201" t="s">
        <v>74</v>
      </c>
      <c r="B76" s="202"/>
      <c r="C76" s="202"/>
      <c r="D76" s="202"/>
      <c r="E76" s="202"/>
      <c r="F76" s="202"/>
      <c r="G76" s="202"/>
      <c r="H76" s="202"/>
      <c r="I76" s="202"/>
      <c r="J76" s="202"/>
      <c r="K76" s="202"/>
      <c r="L76" s="203"/>
      <c r="M76" s="82">
        <f>SUM(M73:M75)</f>
        <v>0</v>
      </c>
    </row>
    <row r="77" spans="1:13" ht="15.75" thickBot="1">
      <c r="A77" s="56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57"/>
    </row>
    <row r="78" spans="1:13" ht="15.75" thickBot="1">
      <c r="A78" s="221" t="s">
        <v>100</v>
      </c>
      <c r="B78" s="222"/>
      <c r="C78" s="222"/>
      <c r="D78" s="222"/>
      <c r="E78" s="222"/>
      <c r="F78" s="222"/>
      <c r="G78" s="222"/>
      <c r="H78" s="222"/>
      <c r="I78" s="222"/>
      <c r="J78" s="222"/>
      <c r="K78" s="222"/>
      <c r="L78" s="223"/>
      <c r="M78" s="82">
        <f>ROUND(M68+M76,0)</f>
        <v>12661</v>
      </c>
    </row>
    <row r="79" spans="1:13">
      <c r="A79" s="33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6"/>
    </row>
    <row r="80" spans="1:13">
      <c r="A80" s="56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57"/>
    </row>
    <row r="81" spans="1:13">
      <c r="A81" s="56"/>
      <c r="B81" s="35"/>
      <c r="C81" s="35"/>
      <c r="D81" s="35"/>
      <c r="E81" s="35"/>
      <c r="F81" s="35" t="s">
        <v>101</v>
      </c>
      <c r="G81" s="35"/>
      <c r="H81" s="35"/>
      <c r="I81" s="35"/>
      <c r="J81" s="35"/>
      <c r="K81" s="35"/>
      <c r="L81" s="35"/>
      <c r="M81" s="57"/>
    </row>
    <row r="82" spans="1:13">
      <c r="A82" s="112" t="s">
        <v>102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4"/>
    </row>
    <row r="83" spans="1:13">
      <c r="A83" s="233"/>
      <c r="B83" s="234"/>
      <c r="C83" s="234"/>
      <c r="D83" s="234"/>
      <c r="E83" s="234"/>
      <c r="F83" s="234"/>
      <c r="G83" s="234"/>
      <c r="H83" s="234"/>
      <c r="I83" s="234"/>
      <c r="J83" s="234"/>
      <c r="K83" s="234"/>
      <c r="L83" s="234"/>
      <c r="M83" s="235"/>
    </row>
    <row r="84" spans="1:13">
      <c r="A84" s="224"/>
      <c r="B84" s="225"/>
      <c r="C84" s="225"/>
      <c r="D84" s="225"/>
      <c r="E84" s="225"/>
      <c r="F84" s="225"/>
      <c r="G84" s="225"/>
      <c r="H84" s="225"/>
      <c r="I84" s="225"/>
      <c r="J84" s="225"/>
      <c r="K84" s="225"/>
      <c r="L84" s="225"/>
      <c r="M84" s="226"/>
    </row>
    <row r="85" spans="1:13">
      <c r="A85" s="224"/>
      <c r="B85" s="225"/>
      <c r="C85" s="225"/>
      <c r="D85" s="225"/>
      <c r="E85" s="225"/>
      <c r="F85" s="225"/>
      <c r="G85" s="225"/>
      <c r="H85" s="225"/>
      <c r="I85" s="225"/>
      <c r="J85" s="225"/>
      <c r="K85" s="225"/>
      <c r="L85" s="225"/>
      <c r="M85" s="226"/>
    </row>
    <row r="86" spans="1:13">
      <c r="A86" s="115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1"/>
    </row>
    <row r="87" spans="1:13">
      <c r="A87" s="116"/>
      <c r="B87" s="35"/>
      <c r="C87" s="50"/>
      <c r="D87" s="50"/>
      <c r="E87" s="50"/>
      <c r="F87" s="117"/>
      <c r="G87" s="35"/>
      <c r="H87" s="35"/>
      <c r="I87" s="35"/>
      <c r="J87" s="50"/>
      <c r="K87" s="50"/>
      <c r="L87" s="50"/>
      <c r="M87" s="51"/>
    </row>
    <row r="88" spans="1:13">
      <c r="A88" s="116"/>
      <c r="B88" s="35"/>
      <c r="C88" s="50"/>
      <c r="D88" s="50"/>
      <c r="E88" s="50"/>
      <c r="F88" s="117"/>
      <c r="G88" s="35"/>
      <c r="H88" s="35"/>
      <c r="I88" s="35"/>
      <c r="J88" s="50"/>
      <c r="K88" s="50"/>
      <c r="L88" s="50"/>
      <c r="M88" s="51"/>
    </row>
    <row r="89" spans="1:13">
      <c r="A89" s="56"/>
      <c r="B89" s="118" t="s">
        <v>103</v>
      </c>
      <c r="C89" s="118"/>
      <c r="D89" s="118"/>
      <c r="E89" s="118"/>
      <c r="F89" s="35"/>
      <c r="G89" s="35"/>
      <c r="H89" s="35"/>
      <c r="I89" s="35" t="s">
        <v>103</v>
      </c>
      <c r="J89" s="35"/>
      <c r="K89" s="35"/>
      <c r="L89" s="35"/>
      <c r="M89" s="57"/>
    </row>
    <row r="90" spans="1:13">
      <c r="A90" s="56"/>
      <c r="B90" s="35"/>
      <c r="C90" s="117"/>
      <c r="D90" s="117"/>
      <c r="E90" s="117"/>
      <c r="F90" s="35"/>
      <c r="G90" s="35"/>
      <c r="H90" s="35"/>
      <c r="I90" s="108"/>
      <c r="J90" s="108"/>
      <c r="K90" s="108"/>
      <c r="L90" s="108"/>
      <c r="M90" s="57"/>
    </row>
    <row r="91" spans="1:13">
      <c r="A91" s="56"/>
      <c r="B91" s="35" t="s">
        <v>104</v>
      </c>
      <c r="C91" s="35"/>
      <c r="D91" s="35"/>
      <c r="E91" s="117"/>
      <c r="F91" s="35"/>
      <c r="G91" s="35"/>
      <c r="H91" s="35"/>
      <c r="I91" s="119" t="s">
        <v>105</v>
      </c>
      <c r="J91" s="119"/>
      <c r="K91" s="119"/>
      <c r="L91" s="119"/>
      <c r="M91" s="57"/>
    </row>
    <row r="92" spans="1:13">
      <c r="A92" s="116"/>
      <c r="B92" s="35"/>
      <c r="C92" s="50"/>
      <c r="D92" s="50"/>
      <c r="E92" s="50"/>
      <c r="F92" s="117"/>
      <c r="G92" s="35"/>
      <c r="H92" s="35"/>
      <c r="I92" s="35"/>
      <c r="J92" s="50"/>
      <c r="K92" s="50"/>
      <c r="L92" s="50"/>
      <c r="M92" s="51"/>
    </row>
    <row r="93" spans="1:13">
      <c r="A93" s="120"/>
      <c r="B93" s="121"/>
      <c r="C93" s="121"/>
      <c r="D93" s="35"/>
      <c r="E93" s="35"/>
      <c r="F93" s="35"/>
      <c r="G93" s="35"/>
      <c r="H93" s="35"/>
      <c r="I93" s="227"/>
      <c r="J93" s="227"/>
      <c r="K93" s="227"/>
      <c r="L93" s="227"/>
      <c r="M93" s="228"/>
    </row>
    <row r="94" spans="1:13" ht="15.75" thickBot="1">
      <c r="A94" s="231"/>
      <c r="B94" s="232"/>
      <c r="C94" s="232"/>
      <c r="D94" s="122"/>
      <c r="E94" s="122"/>
      <c r="F94" s="122"/>
      <c r="G94" s="122"/>
      <c r="H94" s="122"/>
      <c r="I94" s="229"/>
      <c r="J94" s="229"/>
      <c r="K94" s="229"/>
      <c r="L94" s="229"/>
      <c r="M94" s="230"/>
    </row>
  </sheetData>
  <mergeCells count="77">
    <mergeCell ref="I93:M94"/>
    <mergeCell ref="A94:C94"/>
    <mergeCell ref="K75:L75"/>
    <mergeCell ref="A76:L76"/>
    <mergeCell ref="A78:L78"/>
    <mergeCell ref="A83:M83"/>
    <mergeCell ref="A84:M84"/>
    <mergeCell ref="A85:M85"/>
    <mergeCell ref="K74:L74"/>
    <mergeCell ref="K61:L61"/>
    <mergeCell ref="K62:L62"/>
    <mergeCell ref="K63:L63"/>
    <mergeCell ref="K64:L64"/>
    <mergeCell ref="K65:L65"/>
    <mergeCell ref="A66:L66"/>
    <mergeCell ref="A68:L68"/>
    <mergeCell ref="A72:G72"/>
    <mergeCell ref="K72:L72"/>
    <mergeCell ref="A73:G73"/>
    <mergeCell ref="K73:L73"/>
    <mergeCell ref="A60:G60"/>
    <mergeCell ref="K60:L60"/>
    <mergeCell ref="K44:L44"/>
    <mergeCell ref="K45:L45"/>
    <mergeCell ref="A46:L46"/>
    <mergeCell ref="A50:G50"/>
    <mergeCell ref="K50:L50"/>
    <mergeCell ref="K51:L51"/>
    <mergeCell ref="K52:L52"/>
    <mergeCell ref="K53:L53"/>
    <mergeCell ref="K54:L54"/>
    <mergeCell ref="K55:L55"/>
    <mergeCell ref="A56:L56"/>
    <mergeCell ref="K43:L43"/>
    <mergeCell ref="F34:G34"/>
    <mergeCell ref="H34:I34"/>
    <mergeCell ref="K34:L34"/>
    <mergeCell ref="F35:G35"/>
    <mergeCell ref="H35:I35"/>
    <mergeCell ref="K35:L35"/>
    <mergeCell ref="A36:L36"/>
    <mergeCell ref="A40:H40"/>
    <mergeCell ref="K40:L40"/>
    <mergeCell ref="K41:L41"/>
    <mergeCell ref="K42:L42"/>
    <mergeCell ref="F32:G32"/>
    <mergeCell ref="H32:I32"/>
    <mergeCell ref="K32:L32"/>
    <mergeCell ref="F33:G33"/>
    <mergeCell ref="H33:I33"/>
    <mergeCell ref="K33:L33"/>
    <mergeCell ref="F30:G30"/>
    <mergeCell ref="H30:I30"/>
    <mergeCell ref="K30:L30"/>
    <mergeCell ref="F31:G31"/>
    <mergeCell ref="H31:I31"/>
    <mergeCell ref="K31:L31"/>
    <mergeCell ref="B25:I25"/>
    <mergeCell ref="K25:L25"/>
    <mergeCell ref="A29:E29"/>
    <mergeCell ref="F29:G29"/>
    <mergeCell ref="H29:I29"/>
    <mergeCell ref="K29:L29"/>
    <mergeCell ref="F10:G10"/>
    <mergeCell ref="K10:L10"/>
    <mergeCell ref="C11:M12"/>
    <mergeCell ref="A22:M22"/>
    <mergeCell ref="B24:I24"/>
    <mergeCell ref="K24:L24"/>
    <mergeCell ref="A1:A7"/>
    <mergeCell ref="B1:M1"/>
    <mergeCell ref="B2:M2"/>
    <mergeCell ref="B3:M3"/>
    <mergeCell ref="B4:M4"/>
    <mergeCell ref="B5:M5"/>
    <mergeCell ref="B6:M6"/>
    <mergeCell ref="B7:M7"/>
  </mergeCells>
  <hyperlinks>
    <hyperlink ref="B5:M5" location="PRESUPUESTO!B17" display="SOLUCION ACUEDUCTO Y ALCANTARILLADO SECTOR VILLA DELFINA" xr:uid="{466EB3B4-A9BA-46BA-95EC-7440EE817D18}"/>
  </hyperlink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7964E-08BA-42BB-8623-47111FC83262}">
  <sheetPr>
    <tabColor rgb="FF00B050"/>
  </sheetPr>
  <dimension ref="A1:M94"/>
  <sheetViews>
    <sheetView topLeftCell="A22" workbookViewId="0">
      <selection activeCell="B26" sqref="B26"/>
    </sheetView>
  </sheetViews>
  <sheetFormatPr baseColWidth="10" defaultRowHeight="15"/>
  <cols>
    <col min="8" max="8" width="15.85546875" customWidth="1"/>
    <col min="10" max="10" width="13.42578125" customWidth="1"/>
    <col min="13" max="13" width="12.5703125" customWidth="1"/>
  </cols>
  <sheetData>
    <row r="1" spans="1:13">
      <c r="A1" s="163"/>
      <c r="B1" s="166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8"/>
    </row>
    <row r="2" spans="1:13" ht="15.75">
      <c r="A2" s="164"/>
      <c r="B2" s="169" t="s">
        <v>49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>
      <c r="A3" s="164"/>
      <c r="B3" s="172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4"/>
    </row>
    <row r="4" spans="1:13">
      <c r="A4" s="164"/>
      <c r="B4" s="175" t="s">
        <v>50</v>
      </c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7"/>
    </row>
    <row r="5" spans="1:13">
      <c r="A5" s="164"/>
      <c r="B5" s="277" t="s">
        <v>106</v>
      </c>
      <c r="C5" s="278"/>
      <c r="D5" s="278"/>
      <c r="E5" s="278"/>
      <c r="F5" s="278"/>
      <c r="G5" s="278"/>
      <c r="H5" s="278"/>
      <c r="I5" s="278"/>
      <c r="J5" s="278"/>
      <c r="K5" s="278"/>
      <c r="L5" s="278"/>
      <c r="M5" s="279"/>
    </row>
    <row r="6" spans="1:13">
      <c r="A6" s="164"/>
      <c r="B6" s="181" t="s">
        <v>52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3"/>
    </row>
    <row r="7" spans="1:13" ht="15.75" thickBot="1">
      <c r="A7" s="165"/>
      <c r="B7" s="18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6"/>
    </row>
    <row r="8" spans="1:13" ht="15.75" thickBot="1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  <c r="L8" s="32"/>
      <c r="M8" s="32"/>
    </row>
    <row r="9" spans="1:13">
      <c r="A9" s="33"/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6"/>
    </row>
    <row r="10" spans="1:13">
      <c r="A10" s="37" t="s">
        <v>53</v>
      </c>
      <c r="B10" s="38"/>
      <c r="C10" s="39"/>
      <c r="D10" s="40"/>
      <c r="E10" s="39"/>
      <c r="F10" s="252"/>
      <c r="G10" s="252"/>
      <c r="H10" s="39"/>
      <c r="I10" s="39"/>
      <c r="J10" s="41" t="s">
        <v>54</v>
      </c>
      <c r="K10" s="253"/>
      <c r="L10" s="253"/>
      <c r="M10" s="42"/>
    </row>
    <row r="11" spans="1:13">
      <c r="A11" s="43" t="s">
        <v>55</v>
      </c>
      <c r="B11" s="44"/>
      <c r="C11" s="254"/>
      <c r="D11" s="254"/>
      <c r="E11" s="254"/>
      <c r="F11" s="254"/>
      <c r="G11" s="254"/>
      <c r="H11" s="254"/>
      <c r="I11" s="254"/>
      <c r="J11" s="254"/>
      <c r="K11" s="254"/>
      <c r="L11" s="254"/>
      <c r="M11" s="255"/>
    </row>
    <row r="12" spans="1:13">
      <c r="A12" s="43"/>
      <c r="B12" s="44"/>
      <c r="C12" s="256"/>
      <c r="D12" s="256"/>
      <c r="E12" s="256"/>
      <c r="F12" s="256"/>
      <c r="G12" s="256"/>
      <c r="H12" s="256"/>
      <c r="I12" s="256"/>
      <c r="J12" s="256"/>
      <c r="K12" s="256"/>
      <c r="L12" s="256"/>
      <c r="M12" s="257"/>
    </row>
    <row r="13" spans="1:13">
      <c r="A13" s="43"/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6"/>
    </row>
    <row r="14" spans="1:13">
      <c r="A14" s="43" t="s">
        <v>56</v>
      </c>
      <c r="B14" s="44"/>
      <c r="C14" s="47"/>
      <c r="D14" s="48"/>
      <c r="E14" s="48"/>
      <c r="F14" s="48"/>
      <c r="G14" s="48"/>
      <c r="H14" s="48"/>
      <c r="I14" s="48"/>
      <c r="J14" s="48"/>
      <c r="K14" s="48"/>
      <c r="L14" s="48"/>
      <c r="M14" s="49"/>
    </row>
    <row r="15" spans="1:13">
      <c r="A15" s="43"/>
      <c r="B15" s="44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1:13">
      <c r="A16" s="43" t="s">
        <v>57</v>
      </c>
      <c r="B16" s="44"/>
      <c r="C16" s="47"/>
      <c r="D16" s="48"/>
      <c r="E16" s="48"/>
      <c r="F16" s="48"/>
      <c r="G16" s="48"/>
      <c r="H16" s="48"/>
      <c r="I16" s="48"/>
      <c r="J16" s="48"/>
      <c r="K16" s="48"/>
      <c r="L16" s="48"/>
      <c r="M16" s="49"/>
    </row>
    <row r="17" spans="1:13">
      <c r="A17" s="43"/>
      <c r="B17" s="44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1"/>
    </row>
    <row r="18" spans="1:13">
      <c r="A18" s="43" t="s">
        <v>58</v>
      </c>
      <c r="B18" s="43"/>
      <c r="C18" s="47"/>
      <c r="D18" s="48"/>
      <c r="E18" s="48"/>
      <c r="F18" s="48"/>
      <c r="G18" s="48"/>
      <c r="H18" s="48"/>
      <c r="I18" s="48"/>
      <c r="J18" s="48"/>
      <c r="K18" s="48"/>
      <c r="L18" s="48"/>
      <c r="M18" s="49"/>
    </row>
    <row r="19" spans="1:13">
      <c r="A19" s="37"/>
      <c r="B19" s="52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1"/>
    </row>
    <row r="20" spans="1:13">
      <c r="A20" s="43" t="s">
        <v>59</v>
      </c>
      <c r="B20" s="44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9"/>
    </row>
    <row r="21" spans="1:13" ht="15.75" thickBot="1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5"/>
    </row>
    <row r="22" spans="1:13" ht="15.75" thickBot="1">
      <c r="A22" s="155" t="s">
        <v>60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7"/>
    </row>
    <row r="23" spans="1:13" ht="15.75" thickBot="1">
      <c r="A23" s="56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57"/>
    </row>
    <row r="24" spans="1:13">
      <c r="A24" s="58" t="s">
        <v>0</v>
      </c>
      <c r="B24" s="158" t="s">
        <v>61</v>
      </c>
      <c r="C24" s="159"/>
      <c r="D24" s="159"/>
      <c r="E24" s="159"/>
      <c r="F24" s="159"/>
      <c r="G24" s="159"/>
      <c r="H24" s="159"/>
      <c r="I24" s="160"/>
      <c r="J24" s="59" t="s">
        <v>62</v>
      </c>
      <c r="K24" s="161" t="s">
        <v>63</v>
      </c>
      <c r="L24" s="162"/>
      <c r="M24" s="58" t="s">
        <v>64</v>
      </c>
    </row>
    <row r="25" spans="1:13" ht="15.75" thickBot="1">
      <c r="A25" s="60">
        <v>13</v>
      </c>
      <c r="B25" s="187" t="s">
        <v>187</v>
      </c>
      <c r="C25" s="188"/>
      <c r="D25" s="188"/>
      <c r="E25" s="188"/>
      <c r="F25" s="188"/>
      <c r="G25" s="188"/>
      <c r="H25" s="188"/>
      <c r="I25" s="189"/>
      <c r="J25" s="61" t="s">
        <v>131</v>
      </c>
      <c r="K25" s="190" t="s">
        <v>7</v>
      </c>
      <c r="L25" s="191"/>
      <c r="M25" s="62">
        <v>1180</v>
      </c>
    </row>
    <row r="26" spans="1:13" ht="15.75" thickBot="1">
      <c r="A26" s="56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57"/>
    </row>
    <row r="27" spans="1:13" ht="15.75" thickBot="1">
      <c r="A27" s="63" t="s">
        <v>65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5"/>
    </row>
    <row r="28" spans="1:13">
      <c r="A28" s="66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57"/>
    </row>
    <row r="29" spans="1:13">
      <c r="A29" s="192" t="s">
        <v>61</v>
      </c>
      <c r="B29" s="193"/>
      <c r="C29" s="193"/>
      <c r="D29" s="193"/>
      <c r="E29" s="194"/>
      <c r="F29" s="195" t="s">
        <v>66</v>
      </c>
      <c r="G29" s="193"/>
      <c r="H29" s="195" t="s">
        <v>67</v>
      </c>
      <c r="I29" s="196"/>
      <c r="J29" s="67" t="s">
        <v>68</v>
      </c>
      <c r="K29" s="195" t="s">
        <v>69</v>
      </c>
      <c r="L29" s="196"/>
      <c r="M29" s="68" t="s">
        <v>70</v>
      </c>
    </row>
    <row r="30" spans="1:13">
      <c r="A30" s="69"/>
      <c r="B30" s="70"/>
      <c r="C30" s="70"/>
      <c r="D30" s="70"/>
      <c r="E30" s="71"/>
      <c r="F30" s="197" t="s">
        <v>131</v>
      </c>
      <c r="G30" s="198"/>
      <c r="H30" s="197" t="s">
        <v>131</v>
      </c>
      <c r="I30" s="198"/>
      <c r="J30" s="72" t="s">
        <v>131</v>
      </c>
      <c r="K30" s="199"/>
      <c r="L30" s="200"/>
      <c r="M30" s="73" t="str">
        <f>IFERROR(ROUND(J30/K30,2),"")</f>
        <v/>
      </c>
    </row>
    <row r="31" spans="1:13">
      <c r="A31" s="69"/>
      <c r="B31" s="70"/>
      <c r="C31" s="70"/>
      <c r="D31" s="70"/>
      <c r="E31" s="74"/>
      <c r="F31" s="197" t="s">
        <v>131</v>
      </c>
      <c r="G31" s="198"/>
      <c r="H31" s="197" t="s">
        <v>131</v>
      </c>
      <c r="I31" s="198"/>
      <c r="J31" s="72" t="s">
        <v>131</v>
      </c>
      <c r="K31" s="199"/>
      <c r="L31" s="200"/>
      <c r="M31" s="73" t="str">
        <f>IFERROR(ROUND(J31/K31,2),"")</f>
        <v/>
      </c>
    </row>
    <row r="32" spans="1:13">
      <c r="A32" s="75"/>
      <c r="B32" s="76"/>
      <c r="C32" s="76"/>
      <c r="D32" s="76"/>
      <c r="E32" s="74"/>
      <c r="F32" s="197" t="s">
        <v>131</v>
      </c>
      <c r="G32" s="198"/>
      <c r="H32" s="197" t="s">
        <v>131</v>
      </c>
      <c r="I32" s="198"/>
      <c r="J32" s="72" t="s">
        <v>131</v>
      </c>
      <c r="K32" s="199"/>
      <c r="L32" s="200"/>
      <c r="M32" s="73" t="str">
        <f>IFERROR(ROUND(J32/K32,2),"")</f>
        <v/>
      </c>
    </row>
    <row r="33" spans="1:13">
      <c r="A33" s="75"/>
      <c r="B33" s="76"/>
      <c r="C33" s="76"/>
      <c r="D33" s="76"/>
      <c r="E33" s="74"/>
      <c r="F33" s="197" t="s">
        <v>131</v>
      </c>
      <c r="G33" s="198"/>
      <c r="H33" s="197" t="s">
        <v>131</v>
      </c>
      <c r="I33" s="198"/>
      <c r="J33" s="72" t="s">
        <v>131</v>
      </c>
      <c r="K33" s="199"/>
      <c r="L33" s="200"/>
      <c r="M33" s="73" t="str">
        <f>IFERROR(ROUND(J33/K33,2),"")</f>
        <v/>
      </c>
    </row>
    <row r="34" spans="1:13">
      <c r="A34" s="75"/>
      <c r="B34" s="76"/>
      <c r="C34" s="76"/>
      <c r="D34" s="76"/>
      <c r="E34" s="74"/>
      <c r="F34" s="197" t="s">
        <v>131</v>
      </c>
      <c r="G34" s="198"/>
      <c r="H34" s="197" t="s">
        <v>131</v>
      </c>
      <c r="I34" s="198"/>
      <c r="J34" s="72" t="s">
        <v>131</v>
      </c>
      <c r="K34" s="199"/>
      <c r="L34" s="200"/>
      <c r="M34" s="73" t="str">
        <f>IFERROR(ROUND(J34/K34,2),"")</f>
        <v/>
      </c>
    </row>
    <row r="35" spans="1:13" ht="15.75" thickBot="1">
      <c r="A35" s="77" t="s">
        <v>73</v>
      </c>
      <c r="B35" s="78"/>
      <c r="C35" s="78"/>
      <c r="D35" s="78"/>
      <c r="E35" s="79"/>
      <c r="F35" s="205"/>
      <c r="G35" s="206"/>
      <c r="H35" s="205"/>
      <c r="I35" s="206"/>
      <c r="J35" s="80"/>
      <c r="K35" s="207">
        <v>0.05</v>
      </c>
      <c r="L35" s="208"/>
      <c r="M35" s="81">
        <f>ROUND(M66*K35,2)</f>
        <v>344.46</v>
      </c>
    </row>
    <row r="36" spans="1:13" ht="15.75" thickBot="1">
      <c r="A36" s="201" t="s">
        <v>74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3"/>
      <c r="M36" s="82">
        <f>ROUND(SUM(M30:M35),2)</f>
        <v>344.46</v>
      </c>
    </row>
    <row r="37" spans="1:13" ht="15.75" thickBot="1">
      <c r="A37" s="66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57"/>
    </row>
    <row r="38" spans="1:13" ht="15.75" thickBot="1">
      <c r="A38" s="63" t="s">
        <v>75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5"/>
    </row>
    <row r="39" spans="1:13">
      <c r="A39" s="56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57"/>
    </row>
    <row r="40" spans="1:13">
      <c r="A40" s="192" t="s">
        <v>61</v>
      </c>
      <c r="B40" s="204"/>
      <c r="C40" s="204"/>
      <c r="D40" s="204"/>
      <c r="E40" s="204"/>
      <c r="F40" s="204"/>
      <c r="G40" s="204"/>
      <c r="H40" s="196"/>
      <c r="I40" s="83" t="s">
        <v>63</v>
      </c>
      <c r="J40" s="67" t="s">
        <v>64</v>
      </c>
      <c r="K40" s="195" t="s">
        <v>76</v>
      </c>
      <c r="L40" s="196"/>
      <c r="M40" s="68" t="s">
        <v>70</v>
      </c>
    </row>
    <row r="41" spans="1:13">
      <c r="A41" s="123" t="s">
        <v>132</v>
      </c>
      <c r="B41" s="70"/>
      <c r="C41" s="70"/>
      <c r="D41" s="70"/>
      <c r="E41" s="70"/>
      <c r="F41" s="70"/>
      <c r="G41" s="70"/>
      <c r="H41" s="71"/>
      <c r="I41" s="84" t="s">
        <v>7</v>
      </c>
      <c r="J41" s="85">
        <v>1</v>
      </c>
      <c r="K41" s="261">
        <v>11900</v>
      </c>
      <c r="L41" s="262"/>
      <c r="M41" s="73">
        <f>IFERROR(ROUND(J41*K41,2),"")</f>
        <v>11900</v>
      </c>
    </row>
    <row r="42" spans="1:13">
      <c r="A42" s="123"/>
      <c r="B42" s="76"/>
      <c r="C42" s="76"/>
      <c r="D42" s="76"/>
      <c r="E42" s="76"/>
      <c r="F42" s="76"/>
      <c r="G42" s="76"/>
      <c r="H42" s="86"/>
      <c r="I42" s="84" t="s">
        <v>131</v>
      </c>
      <c r="J42" s="87"/>
      <c r="K42" s="209" t="s">
        <v>131</v>
      </c>
      <c r="L42" s="210" t="e">
        <v>#N/A</v>
      </c>
      <c r="M42" s="73" t="str">
        <f>IFERROR(ROUND(J42*K42,2),"")</f>
        <v/>
      </c>
    </row>
    <row r="43" spans="1:13">
      <c r="A43" s="75"/>
      <c r="B43" s="76"/>
      <c r="C43" s="76"/>
      <c r="D43" s="76"/>
      <c r="E43" s="76"/>
      <c r="F43" s="76"/>
      <c r="G43" s="76"/>
      <c r="H43" s="86"/>
      <c r="I43" s="84" t="s">
        <v>131</v>
      </c>
      <c r="J43" s="87"/>
      <c r="K43" s="209" t="s">
        <v>131</v>
      </c>
      <c r="L43" s="210" t="e">
        <v>#N/A</v>
      </c>
      <c r="M43" s="73" t="str">
        <f>IFERROR(ROUND(J43*K43,2),"")</f>
        <v/>
      </c>
    </row>
    <row r="44" spans="1:13">
      <c r="A44" s="75"/>
      <c r="B44" s="76"/>
      <c r="C44" s="76"/>
      <c r="D44" s="76"/>
      <c r="E44" s="76"/>
      <c r="F44" s="76"/>
      <c r="G44" s="76"/>
      <c r="H44" s="86"/>
      <c r="I44" s="84" t="s">
        <v>131</v>
      </c>
      <c r="J44" s="87"/>
      <c r="K44" s="209" t="s">
        <v>131</v>
      </c>
      <c r="L44" s="210" t="e">
        <v>#N/A</v>
      </c>
      <c r="M44" s="73" t="str">
        <f>IFERROR(ROUND(J44*K44,2),"")</f>
        <v/>
      </c>
    </row>
    <row r="45" spans="1:13" ht="15.75" thickBot="1">
      <c r="A45" s="77"/>
      <c r="B45" s="78"/>
      <c r="C45" s="78"/>
      <c r="D45" s="78"/>
      <c r="E45" s="78"/>
      <c r="F45" s="78"/>
      <c r="G45" s="78"/>
      <c r="H45" s="79"/>
      <c r="I45" s="84" t="s">
        <v>131</v>
      </c>
      <c r="J45" s="88"/>
      <c r="K45" s="209" t="s">
        <v>131</v>
      </c>
      <c r="L45" s="210" t="e">
        <v>#N/A</v>
      </c>
      <c r="M45" s="73" t="str">
        <f>IFERROR(ROUND(J45*K45,2),"")</f>
        <v/>
      </c>
    </row>
    <row r="46" spans="1:13" ht="15.75" thickBot="1">
      <c r="A46" s="201" t="s">
        <v>74</v>
      </c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3"/>
      <c r="M46" s="82">
        <f>ROUND(SUM(M41:M45),2)</f>
        <v>11900</v>
      </c>
    </row>
    <row r="47" spans="1:13" ht="15.75" thickBot="1">
      <c r="A47" s="56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57"/>
    </row>
    <row r="48" spans="1:13" ht="15.75" thickBot="1">
      <c r="A48" s="63" t="s">
        <v>78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5"/>
    </row>
    <row r="49" spans="1:13">
      <c r="A49" s="56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57"/>
    </row>
    <row r="50" spans="1:13">
      <c r="A50" s="192" t="s">
        <v>79</v>
      </c>
      <c r="B50" s="204"/>
      <c r="C50" s="204"/>
      <c r="D50" s="204"/>
      <c r="E50" s="204"/>
      <c r="F50" s="204"/>
      <c r="G50" s="204"/>
      <c r="H50" s="67" t="s">
        <v>80</v>
      </c>
      <c r="I50" s="89" t="s">
        <v>81</v>
      </c>
      <c r="J50" s="67" t="s">
        <v>82</v>
      </c>
      <c r="K50" s="195" t="s">
        <v>83</v>
      </c>
      <c r="L50" s="196"/>
      <c r="M50" s="68" t="s">
        <v>70</v>
      </c>
    </row>
    <row r="51" spans="1:13">
      <c r="A51" s="92" t="s">
        <v>192</v>
      </c>
      <c r="B51" s="76"/>
      <c r="C51" s="76"/>
      <c r="D51" s="76"/>
      <c r="E51" s="76"/>
      <c r="F51" s="76"/>
      <c r="G51" s="86"/>
      <c r="H51" s="90">
        <v>1</v>
      </c>
      <c r="I51" s="91">
        <v>1.5</v>
      </c>
      <c r="J51" s="90"/>
      <c r="K51" s="209">
        <v>550</v>
      </c>
      <c r="L51" s="210"/>
      <c r="M51" s="73">
        <f>+H51*I51*K51</f>
        <v>825</v>
      </c>
    </row>
    <row r="52" spans="1:13">
      <c r="A52" s="92"/>
      <c r="B52" s="93"/>
      <c r="C52" s="93"/>
      <c r="D52" s="93"/>
      <c r="E52" s="93"/>
      <c r="F52" s="93"/>
      <c r="G52" s="93"/>
      <c r="H52" s="90"/>
      <c r="I52" s="91"/>
      <c r="J52" s="90"/>
      <c r="K52" s="209" t="s">
        <v>131</v>
      </c>
      <c r="L52" s="210"/>
      <c r="M52" s="73" t="str">
        <f>IFERROR(ROUND(J52*K52,2),"")</f>
        <v/>
      </c>
    </row>
    <row r="53" spans="1:13">
      <c r="A53" s="92"/>
      <c r="B53" s="93"/>
      <c r="C53" s="93"/>
      <c r="D53" s="93"/>
      <c r="E53" s="93"/>
      <c r="F53" s="93"/>
      <c r="G53" s="93"/>
      <c r="H53" s="90"/>
      <c r="I53" s="91"/>
      <c r="J53" s="90"/>
      <c r="K53" s="209" t="s">
        <v>131</v>
      </c>
      <c r="L53" s="210"/>
      <c r="M53" s="73" t="str">
        <f>IFERROR(ROUND(J53*K53,2),"")</f>
        <v/>
      </c>
    </row>
    <row r="54" spans="1:13">
      <c r="A54" s="92"/>
      <c r="B54" s="93"/>
      <c r="C54" s="93"/>
      <c r="D54" s="93"/>
      <c r="E54" s="93"/>
      <c r="F54" s="93"/>
      <c r="G54" s="93"/>
      <c r="H54" s="90"/>
      <c r="I54" s="91"/>
      <c r="J54" s="90"/>
      <c r="K54" s="209" t="s">
        <v>131</v>
      </c>
      <c r="L54" s="210"/>
      <c r="M54" s="73" t="str">
        <f>IFERROR(ROUND(J54*K54,2),"")</f>
        <v/>
      </c>
    </row>
    <row r="55" spans="1:13" ht="15.75" thickBot="1">
      <c r="A55" s="77"/>
      <c r="B55" s="78"/>
      <c r="C55" s="78"/>
      <c r="D55" s="78"/>
      <c r="E55" s="78"/>
      <c r="F55" s="78"/>
      <c r="G55" s="79"/>
      <c r="H55" s="94"/>
      <c r="I55" s="95"/>
      <c r="J55" s="94"/>
      <c r="K55" s="209" t="s">
        <v>131</v>
      </c>
      <c r="L55" s="210"/>
      <c r="M55" s="73" t="str">
        <f>IFERROR(ROUND(J55*K55,2),"")</f>
        <v/>
      </c>
    </row>
    <row r="56" spans="1:13" ht="15.75" thickBot="1">
      <c r="A56" s="201" t="s">
        <v>74</v>
      </c>
      <c r="B56" s="202"/>
      <c r="C56" s="202"/>
      <c r="D56" s="202"/>
      <c r="E56" s="202"/>
      <c r="F56" s="202"/>
      <c r="G56" s="202"/>
      <c r="H56" s="202"/>
      <c r="I56" s="202"/>
      <c r="J56" s="202"/>
      <c r="K56" s="202"/>
      <c r="L56" s="203"/>
      <c r="M56" s="82">
        <f>ROUND(SUM(M51:M55),2)</f>
        <v>825</v>
      </c>
    </row>
    <row r="57" spans="1:13" ht="15.75" thickBot="1">
      <c r="A57" s="56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57"/>
    </row>
    <row r="58" spans="1:13" ht="15.75" thickBot="1">
      <c r="A58" s="63" t="s">
        <v>84</v>
      </c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5"/>
    </row>
    <row r="59" spans="1:13">
      <c r="A59" s="56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57"/>
    </row>
    <row r="60" spans="1:13" ht="22.5">
      <c r="A60" s="192" t="s">
        <v>85</v>
      </c>
      <c r="B60" s="204"/>
      <c r="C60" s="204"/>
      <c r="D60" s="204"/>
      <c r="E60" s="204"/>
      <c r="F60" s="204"/>
      <c r="G60" s="204"/>
      <c r="H60" s="67" t="s">
        <v>86</v>
      </c>
      <c r="I60" s="96" t="s">
        <v>87</v>
      </c>
      <c r="J60" s="97" t="s">
        <v>88</v>
      </c>
      <c r="K60" s="215" t="s">
        <v>69</v>
      </c>
      <c r="L60" s="216"/>
      <c r="M60" s="98" t="s">
        <v>70</v>
      </c>
    </row>
    <row r="61" spans="1:13">
      <c r="A61" s="75" t="s">
        <v>91</v>
      </c>
      <c r="B61" s="76"/>
      <c r="C61" s="76"/>
      <c r="D61" s="76"/>
      <c r="E61" s="76"/>
      <c r="F61" s="76"/>
      <c r="G61" s="86"/>
      <c r="H61" s="138">
        <v>180000</v>
      </c>
      <c r="I61" s="100">
        <v>0.62</v>
      </c>
      <c r="J61" s="101">
        <f>+IFERROR(ROUND(H61*(1+I61),0),"")</f>
        <v>291600</v>
      </c>
      <c r="K61" s="217">
        <v>81.127013845995435</v>
      </c>
      <c r="L61" s="218"/>
      <c r="M61" s="73">
        <f>IFERROR(ROUND(1/K61*J61,2),"")</f>
        <v>3594.36</v>
      </c>
    </row>
    <row r="62" spans="1:13">
      <c r="A62" s="75" t="s">
        <v>112</v>
      </c>
      <c r="B62" s="76"/>
      <c r="C62" s="76"/>
      <c r="D62" s="76"/>
      <c r="E62" s="76"/>
      <c r="F62" s="76"/>
      <c r="G62" s="86"/>
      <c r="H62" s="138">
        <v>165000</v>
      </c>
      <c r="I62" s="100">
        <v>0.62</v>
      </c>
      <c r="J62" s="101">
        <f>+IFERROR(ROUND(H62*(1+I62),0),"")</f>
        <v>267300</v>
      </c>
      <c r="K62" s="217">
        <f>+K61</f>
        <v>81.127013845995435</v>
      </c>
      <c r="L62" s="218"/>
      <c r="M62" s="73">
        <f>IFERROR(ROUND(1/K62*J62,2),"")</f>
        <v>3294.83</v>
      </c>
    </row>
    <row r="63" spans="1:13">
      <c r="A63" s="75"/>
      <c r="B63" s="76"/>
      <c r="C63" s="76"/>
      <c r="D63" s="76"/>
      <c r="E63" s="76"/>
      <c r="F63" s="76"/>
      <c r="G63" s="86"/>
      <c r="H63" s="99" t="s">
        <v>131</v>
      </c>
      <c r="I63" s="100" t="s">
        <v>131</v>
      </c>
      <c r="J63" s="101" t="str">
        <f>+IFERROR(ROUND(H63*(1+I63),0),"")</f>
        <v/>
      </c>
      <c r="K63" s="217"/>
      <c r="L63" s="218"/>
      <c r="M63" s="73" t="str">
        <f>IFERROR(ROUND(1/K63*J63,2),"")</f>
        <v/>
      </c>
    </row>
    <row r="64" spans="1:13">
      <c r="A64" s="75"/>
      <c r="B64" s="76"/>
      <c r="C64" s="76"/>
      <c r="D64" s="76"/>
      <c r="E64" s="76"/>
      <c r="F64" s="76"/>
      <c r="G64" s="86"/>
      <c r="H64" s="99" t="s">
        <v>131</v>
      </c>
      <c r="I64" s="100" t="s">
        <v>131</v>
      </c>
      <c r="J64" s="101" t="str">
        <f>+IFERROR(ROUND(H64*(1+I64),0),"")</f>
        <v/>
      </c>
      <c r="K64" s="217"/>
      <c r="L64" s="218"/>
      <c r="M64" s="73" t="str">
        <f>IFERROR(ROUND(1/K64*J64,2),"")</f>
        <v/>
      </c>
    </row>
    <row r="65" spans="1:13" ht="15.75" thickBot="1">
      <c r="A65" s="77"/>
      <c r="B65" s="78"/>
      <c r="C65" s="78"/>
      <c r="D65" s="78"/>
      <c r="E65" s="78"/>
      <c r="F65" s="78"/>
      <c r="G65" s="79"/>
      <c r="H65" s="99" t="s">
        <v>131</v>
      </c>
      <c r="I65" s="100" t="s">
        <v>131</v>
      </c>
      <c r="J65" s="101" t="str">
        <f>+IFERROR(ROUND(H65*(1+I65),0),"")</f>
        <v/>
      </c>
      <c r="K65" s="219"/>
      <c r="L65" s="220"/>
      <c r="M65" s="73" t="str">
        <f>IFERROR(ROUND(1/K65*J65,2),"")</f>
        <v/>
      </c>
    </row>
    <row r="66" spans="1:13" ht="15.75" thickBot="1">
      <c r="A66" s="201" t="s">
        <v>74</v>
      </c>
      <c r="B66" s="202"/>
      <c r="C66" s="202"/>
      <c r="D66" s="202"/>
      <c r="E66" s="202"/>
      <c r="F66" s="202"/>
      <c r="G66" s="202"/>
      <c r="H66" s="202"/>
      <c r="I66" s="202"/>
      <c r="J66" s="202"/>
      <c r="K66" s="202"/>
      <c r="L66" s="203"/>
      <c r="M66" s="82">
        <f>ROUND(SUM(M61:M65),2)</f>
        <v>6889.19</v>
      </c>
    </row>
    <row r="67" spans="1:13" ht="15.75" thickBot="1">
      <c r="A67" s="56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57"/>
    </row>
    <row r="68" spans="1:13" ht="15.75" thickBot="1">
      <c r="A68" s="221" t="s">
        <v>92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3"/>
      <c r="M68" s="82">
        <f>ROUND(M66+M56+M46+M36,0)</f>
        <v>19959</v>
      </c>
    </row>
    <row r="69" spans="1:13" ht="15.75" thickBot="1">
      <c r="A69" s="56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57"/>
    </row>
    <row r="70" spans="1:13" ht="15.75" thickBot="1">
      <c r="A70" s="63" t="s">
        <v>93</v>
      </c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5"/>
    </row>
    <row r="71" spans="1:13">
      <c r="A71" s="56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57"/>
    </row>
    <row r="72" spans="1:13">
      <c r="A72" s="192" t="s">
        <v>94</v>
      </c>
      <c r="B72" s="204"/>
      <c r="C72" s="204"/>
      <c r="D72" s="204"/>
      <c r="E72" s="204"/>
      <c r="F72" s="204"/>
      <c r="G72" s="204"/>
      <c r="H72" s="89"/>
      <c r="I72" s="96"/>
      <c r="J72" s="102"/>
      <c r="K72" s="215" t="s">
        <v>95</v>
      </c>
      <c r="L72" s="216"/>
      <c r="M72" s="98" t="s">
        <v>96</v>
      </c>
    </row>
    <row r="73" spans="1:13">
      <c r="A73" s="211" t="s">
        <v>97</v>
      </c>
      <c r="B73" s="212"/>
      <c r="C73" s="212"/>
      <c r="D73" s="212"/>
      <c r="E73" s="212"/>
      <c r="F73" s="212"/>
      <c r="G73" s="212"/>
      <c r="H73" s="128"/>
      <c r="I73" s="104"/>
      <c r="J73" s="129"/>
      <c r="K73" s="213"/>
      <c r="L73" s="214"/>
      <c r="M73" s="130">
        <f>ROUND(K73*$M$68,2)</f>
        <v>0</v>
      </c>
    </row>
    <row r="74" spans="1:13">
      <c r="A74" s="107" t="s">
        <v>98</v>
      </c>
      <c r="B74" s="108"/>
      <c r="C74" s="108"/>
      <c r="D74" s="108"/>
      <c r="E74" s="108"/>
      <c r="F74" s="108"/>
      <c r="G74" s="108"/>
      <c r="H74" s="128"/>
      <c r="I74" s="104"/>
      <c r="J74" s="129"/>
      <c r="K74" s="213"/>
      <c r="L74" s="214"/>
      <c r="M74" s="130">
        <f>ROUND(K74*$M$68,2)</f>
        <v>0</v>
      </c>
    </row>
    <row r="75" spans="1:13" ht="15.75" thickBot="1">
      <c r="A75" s="77" t="s">
        <v>99</v>
      </c>
      <c r="B75" s="78"/>
      <c r="C75" s="78"/>
      <c r="D75" s="78"/>
      <c r="E75" s="78"/>
      <c r="F75" s="78"/>
      <c r="G75" s="78"/>
      <c r="H75" s="131"/>
      <c r="I75" s="110"/>
      <c r="J75" s="132"/>
      <c r="K75" s="213"/>
      <c r="L75" s="214"/>
      <c r="M75" s="130">
        <f>ROUND(K75*$M$68,2)</f>
        <v>0</v>
      </c>
    </row>
    <row r="76" spans="1:13" ht="15.75" thickBot="1">
      <c r="A76" s="201" t="s">
        <v>74</v>
      </c>
      <c r="B76" s="202"/>
      <c r="C76" s="202"/>
      <c r="D76" s="202"/>
      <c r="E76" s="202"/>
      <c r="F76" s="202"/>
      <c r="G76" s="202"/>
      <c r="H76" s="202"/>
      <c r="I76" s="202"/>
      <c r="J76" s="202"/>
      <c r="K76" s="202"/>
      <c r="L76" s="203"/>
      <c r="M76" s="82">
        <f>SUM(M73:M75)</f>
        <v>0</v>
      </c>
    </row>
    <row r="77" spans="1:13" ht="15.75" thickBot="1">
      <c r="A77" s="56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57"/>
    </row>
    <row r="78" spans="1:13" ht="15.75" thickBot="1">
      <c r="A78" s="221" t="s">
        <v>100</v>
      </c>
      <c r="B78" s="222"/>
      <c r="C78" s="222"/>
      <c r="D78" s="222"/>
      <c r="E78" s="222"/>
      <c r="F78" s="222"/>
      <c r="G78" s="222"/>
      <c r="H78" s="222"/>
      <c r="I78" s="222"/>
      <c r="J78" s="222"/>
      <c r="K78" s="222"/>
      <c r="L78" s="223"/>
      <c r="M78" s="82">
        <f>ROUND(M68+M76,0)</f>
        <v>19959</v>
      </c>
    </row>
    <row r="79" spans="1:13">
      <c r="A79" s="33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6"/>
    </row>
    <row r="80" spans="1:13">
      <c r="A80" s="56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57"/>
    </row>
    <row r="81" spans="1:13">
      <c r="A81" s="56"/>
      <c r="B81" s="35"/>
      <c r="C81" s="35"/>
      <c r="D81" s="35"/>
      <c r="E81" s="35"/>
      <c r="F81" s="35" t="s">
        <v>101</v>
      </c>
      <c r="G81" s="35"/>
      <c r="H81" s="35"/>
      <c r="I81" s="35"/>
      <c r="J81" s="35"/>
      <c r="K81" s="35"/>
      <c r="L81" s="35"/>
      <c r="M81" s="57"/>
    </row>
    <row r="82" spans="1:13">
      <c r="A82" s="112" t="s">
        <v>102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4"/>
    </row>
    <row r="83" spans="1:13">
      <c r="A83" s="233"/>
      <c r="B83" s="234"/>
      <c r="C83" s="234"/>
      <c r="D83" s="234"/>
      <c r="E83" s="234"/>
      <c r="F83" s="234"/>
      <c r="G83" s="234"/>
      <c r="H83" s="234"/>
      <c r="I83" s="234"/>
      <c r="J83" s="234"/>
      <c r="K83" s="234"/>
      <c r="L83" s="234"/>
      <c r="M83" s="235"/>
    </row>
    <row r="84" spans="1:13">
      <c r="A84" s="224"/>
      <c r="B84" s="225"/>
      <c r="C84" s="225"/>
      <c r="D84" s="225"/>
      <c r="E84" s="225"/>
      <c r="F84" s="225"/>
      <c r="G84" s="225"/>
      <c r="H84" s="225"/>
      <c r="I84" s="225"/>
      <c r="J84" s="225"/>
      <c r="K84" s="225"/>
      <c r="L84" s="225"/>
      <c r="M84" s="226"/>
    </row>
    <row r="85" spans="1:13">
      <c r="A85" s="224"/>
      <c r="B85" s="225"/>
      <c r="C85" s="225"/>
      <c r="D85" s="225"/>
      <c r="E85" s="225"/>
      <c r="F85" s="225"/>
      <c r="G85" s="225"/>
      <c r="H85" s="225"/>
      <c r="I85" s="225"/>
      <c r="J85" s="225"/>
      <c r="K85" s="225"/>
      <c r="L85" s="225"/>
      <c r="M85" s="226"/>
    </row>
    <row r="86" spans="1:13">
      <c r="A86" s="115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1"/>
    </row>
    <row r="87" spans="1:13">
      <c r="A87" s="116"/>
      <c r="B87" s="35"/>
      <c r="C87" s="50"/>
      <c r="D87" s="50"/>
      <c r="E87" s="50"/>
      <c r="F87" s="117"/>
      <c r="G87" s="35"/>
      <c r="H87" s="35"/>
      <c r="I87" s="35"/>
      <c r="J87" s="50"/>
      <c r="K87" s="50"/>
      <c r="L87" s="50"/>
      <c r="M87" s="51"/>
    </row>
    <row r="88" spans="1:13">
      <c r="A88" s="116"/>
      <c r="B88" s="35"/>
      <c r="C88" s="50"/>
      <c r="D88" s="50"/>
      <c r="E88" s="50"/>
      <c r="F88" s="117"/>
      <c r="G88" s="35"/>
      <c r="H88" s="35"/>
      <c r="I88" s="35"/>
      <c r="J88" s="50"/>
      <c r="K88" s="50"/>
      <c r="L88" s="50"/>
      <c r="M88" s="51"/>
    </row>
    <row r="89" spans="1:13">
      <c r="A89" s="56"/>
      <c r="B89" s="118" t="s">
        <v>103</v>
      </c>
      <c r="C89" s="118"/>
      <c r="D89" s="118"/>
      <c r="E89" s="118"/>
      <c r="F89" s="35"/>
      <c r="G89" s="35"/>
      <c r="H89" s="35"/>
      <c r="I89" s="35" t="s">
        <v>103</v>
      </c>
      <c r="J89" s="35"/>
      <c r="K89" s="35"/>
      <c r="L89" s="35"/>
      <c r="M89" s="57"/>
    </row>
    <row r="90" spans="1:13">
      <c r="A90" s="56"/>
      <c r="B90" s="35"/>
      <c r="C90" s="117"/>
      <c r="D90" s="117"/>
      <c r="E90" s="117"/>
      <c r="F90" s="35"/>
      <c r="G90" s="35"/>
      <c r="H90" s="35"/>
      <c r="I90" s="108"/>
      <c r="J90" s="108"/>
      <c r="K90" s="108"/>
      <c r="L90" s="108"/>
      <c r="M90" s="57"/>
    </row>
    <row r="91" spans="1:13">
      <c r="A91" s="56"/>
      <c r="B91" s="35" t="s">
        <v>104</v>
      </c>
      <c r="C91" s="35"/>
      <c r="D91" s="35"/>
      <c r="E91" s="117"/>
      <c r="F91" s="35"/>
      <c r="G91" s="35"/>
      <c r="H91" s="35"/>
      <c r="I91" s="119" t="s">
        <v>105</v>
      </c>
      <c r="J91" s="119"/>
      <c r="K91" s="119"/>
      <c r="L91" s="119"/>
      <c r="M91" s="57"/>
    </row>
    <row r="92" spans="1:13">
      <c r="A92" s="116"/>
      <c r="B92" s="35"/>
      <c r="C92" s="50"/>
      <c r="D92" s="50"/>
      <c r="E92" s="50"/>
      <c r="F92" s="117"/>
      <c r="G92" s="35"/>
      <c r="H92" s="35"/>
      <c r="I92" s="35"/>
      <c r="J92" s="50"/>
      <c r="K92" s="50"/>
      <c r="L92" s="50"/>
      <c r="M92" s="51"/>
    </row>
    <row r="93" spans="1:13">
      <c r="A93" s="120"/>
      <c r="B93" s="121"/>
      <c r="C93" s="121"/>
      <c r="D93" s="35"/>
      <c r="E93" s="35"/>
      <c r="F93" s="35"/>
      <c r="G93" s="35"/>
      <c r="H93" s="35"/>
      <c r="I93" s="227"/>
      <c r="J93" s="227"/>
      <c r="K93" s="227"/>
      <c r="L93" s="227"/>
      <c r="M93" s="228"/>
    </row>
    <row r="94" spans="1:13" ht="15.75" thickBot="1">
      <c r="A94" s="231"/>
      <c r="B94" s="232"/>
      <c r="C94" s="232"/>
      <c r="D94" s="122"/>
      <c r="E94" s="122"/>
      <c r="F94" s="122"/>
      <c r="G94" s="122"/>
      <c r="H94" s="122"/>
      <c r="I94" s="229"/>
      <c r="J94" s="229"/>
      <c r="K94" s="229"/>
      <c r="L94" s="229"/>
      <c r="M94" s="230"/>
    </row>
  </sheetData>
  <mergeCells count="77">
    <mergeCell ref="I93:M94"/>
    <mergeCell ref="A94:C94"/>
    <mergeCell ref="K75:L75"/>
    <mergeCell ref="A76:L76"/>
    <mergeCell ref="A78:L78"/>
    <mergeCell ref="A83:M83"/>
    <mergeCell ref="A84:M84"/>
    <mergeCell ref="A85:M85"/>
    <mergeCell ref="K74:L74"/>
    <mergeCell ref="K61:L61"/>
    <mergeCell ref="K62:L62"/>
    <mergeCell ref="K63:L63"/>
    <mergeCell ref="K64:L64"/>
    <mergeCell ref="K65:L65"/>
    <mergeCell ref="A66:L66"/>
    <mergeCell ref="A68:L68"/>
    <mergeCell ref="A72:G72"/>
    <mergeCell ref="K72:L72"/>
    <mergeCell ref="A73:G73"/>
    <mergeCell ref="K73:L73"/>
    <mergeCell ref="A60:G60"/>
    <mergeCell ref="K60:L60"/>
    <mergeCell ref="K44:L44"/>
    <mergeCell ref="K45:L45"/>
    <mergeCell ref="A46:L46"/>
    <mergeCell ref="A50:G50"/>
    <mergeCell ref="K50:L50"/>
    <mergeCell ref="K51:L51"/>
    <mergeCell ref="K52:L52"/>
    <mergeCell ref="K53:L53"/>
    <mergeCell ref="K54:L54"/>
    <mergeCell ref="K55:L55"/>
    <mergeCell ref="A56:L56"/>
    <mergeCell ref="K43:L43"/>
    <mergeCell ref="F34:G34"/>
    <mergeCell ref="H34:I34"/>
    <mergeCell ref="K34:L34"/>
    <mergeCell ref="F35:G35"/>
    <mergeCell ref="H35:I35"/>
    <mergeCell ref="K35:L35"/>
    <mergeCell ref="A36:L36"/>
    <mergeCell ref="A40:H40"/>
    <mergeCell ref="K40:L40"/>
    <mergeCell ref="K41:L41"/>
    <mergeCell ref="K42:L42"/>
    <mergeCell ref="F32:G32"/>
    <mergeCell ref="H32:I32"/>
    <mergeCell ref="K32:L32"/>
    <mergeCell ref="F33:G33"/>
    <mergeCell ref="H33:I33"/>
    <mergeCell ref="K33:L33"/>
    <mergeCell ref="F30:G30"/>
    <mergeCell ref="H30:I30"/>
    <mergeCell ref="K30:L30"/>
    <mergeCell ref="F31:G31"/>
    <mergeCell ref="H31:I31"/>
    <mergeCell ref="K31:L31"/>
    <mergeCell ref="B25:I25"/>
    <mergeCell ref="K25:L25"/>
    <mergeCell ref="A29:E29"/>
    <mergeCell ref="F29:G29"/>
    <mergeCell ref="H29:I29"/>
    <mergeCell ref="K29:L29"/>
    <mergeCell ref="F10:G10"/>
    <mergeCell ref="K10:L10"/>
    <mergeCell ref="C11:M12"/>
    <mergeCell ref="A22:M22"/>
    <mergeCell ref="B24:I24"/>
    <mergeCell ref="K24:L24"/>
    <mergeCell ref="A1:A7"/>
    <mergeCell ref="B1:M1"/>
    <mergeCell ref="B2:M2"/>
    <mergeCell ref="B3:M3"/>
    <mergeCell ref="B4:M4"/>
    <mergeCell ref="B5:M5"/>
    <mergeCell ref="B6:M6"/>
    <mergeCell ref="B7:M7"/>
  </mergeCells>
  <hyperlinks>
    <hyperlink ref="B5:M5" location="PRESUPUESTO!B17" display="SOLUCION ACUEDUCTO Y ALCANTARILLADO SECTOR VILLA DELFINA" xr:uid="{397F812F-1A6C-4165-BF77-04C677813DB2}"/>
  </hyperlink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504DD-A3E4-45CC-BED2-C6B4F7C7CA0D}">
  <sheetPr>
    <tabColor rgb="FF00B050"/>
  </sheetPr>
  <dimension ref="A1:M94"/>
  <sheetViews>
    <sheetView tabSelected="1" topLeftCell="A22" workbookViewId="0">
      <selection activeCell="A51" sqref="A51:XFD51"/>
    </sheetView>
  </sheetViews>
  <sheetFormatPr baseColWidth="10" defaultRowHeight="15"/>
  <cols>
    <col min="8" max="8" width="13" customWidth="1"/>
    <col min="10" max="10" width="12.85546875" bestFit="1" customWidth="1"/>
    <col min="13" max="13" width="12.5703125" customWidth="1"/>
  </cols>
  <sheetData>
    <row r="1" spans="1:13">
      <c r="A1" s="163"/>
      <c r="B1" s="166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8"/>
    </row>
    <row r="2" spans="1:13" ht="15.75">
      <c r="A2" s="164"/>
      <c r="B2" s="169" t="s">
        <v>49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>
      <c r="A3" s="164"/>
      <c r="B3" s="172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4"/>
    </row>
    <row r="4" spans="1:13">
      <c r="A4" s="164"/>
      <c r="B4" s="175" t="s">
        <v>50</v>
      </c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7"/>
    </row>
    <row r="5" spans="1:13">
      <c r="A5" s="164"/>
      <c r="B5" s="277" t="s">
        <v>106</v>
      </c>
      <c r="C5" s="278"/>
      <c r="D5" s="278"/>
      <c r="E5" s="278"/>
      <c r="F5" s="278"/>
      <c r="G5" s="278"/>
      <c r="H5" s="278"/>
      <c r="I5" s="278"/>
      <c r="J5" s="278"/>
      <c r="K5" s="278"/>
      <c r="L5" s="278"/>
      <c r="M5" s="279"/>
    </row>
    <row r="6" spans="1:13">
      <c r="A6" s="164"/>
      <c r="B6" s="181" t="s">
        <v>52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3"/>
    </row>
    <row r="7" spans="1:13" ht="15.75" thickBot="1">
      <c r="A7" s="165"/>
      <c r="B7" s="18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6"/>
    </row>
    <row r="8" spans="1:13" ht="15.75" thickBot="1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  <c r="L8" s="32"/>
      <c r="M8" s="32"/>
    </row>
    <row r="9" spans="1:13">
      <c r="A9" s="33"/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6"/>
    </row>
    <row r="10" spans="1:13">
      <c r="A10" s="37" t="s">
        <v>53</v>
      </c>
      <c r="B10" s="38"/>
      <c r="C10" s="39"/>
      <c r="D10" s="40"/>
      <c r="E10" s="39"/>
      <c r="F10" s="252"/>
      <c r="G10" s="252"/>
      <c r="H10" s="39"/>
      <c r="I10" s="39"/>
      <c r="J10" s="41" t="s">
        <v>54</v>
      </c>
      <c r="K10" s="253"/>
      <c r="L10" s="253"/>
      <c r="M10" s="42"/>
    </row>
    <row r="11" spans="1:13">
      <c r="A11" s="43" t="s">
        <v>55</v>
      </c>
      <c r="B11" s="44"/>
      <c r="C11" s="254"/>
      <c r="D11" s="254"/>
      <c r="E11" s="254"/>
      <c r="F11" s="254"/>
      <c r="G11" s="254"/>
      <c r="H11" s="254"/>
      <c r="I11" s="254"/>
      <c r="J11" s="254"/>
      <c r="K11" s="254"/>
      <c r="L11" s="254"/>
      <c r="M11" s="255"/>
    </row>
    <row r="12" spans="1:13">
      <c r="A12" s="43"/>
      <c r="B12" s="44"/>
      <c r="C12" s="256"/>
      <c r="D12" s="256"/>
      <c r="E12" s="256"/>
      <c r="F12" s="256"/>
      <c r="G12" s="256"/>
      <c r="H12" s="256"/>
      <c r="I12" s="256"/>
      <c r="J12" s="256"/>
      <c r="K12" s="256"/>
      <c r="L12" s="256"/>
      <c r="M12" s="257"/>
    </row>
    <row r="13" spans="1:13">
      <c r="A13" s="43"/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6"/>
    </row>
    <row r="14" spans="1:13">
      <c r="A14" s="43" t="s">
        <v>56</v>
      </c>
      <c r="B14" s="44"/>
      <c r="C14" s="47"/>
      <c r="D14" s="48"/>
      <c r="E14" s="48"/>
      <c r="F14" s="48"/>
      <c r="G14" s="48"/>
      <c r="H14" s="48"/>
      <c r="I14" s="48"/>
      <c r="J14" s="48"/>
      <c r="K14" s="48"/>
      <c r="L14" s="48"/>
      <c r="M14" s="49"/>
    </row>
    <row r="15" spans="1:13">
      <c r="A15" s="43"/>
      <c r="B15" s="44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1:13">
      <c r="A16" s="43" t="s">
        <v>57</v>
      </c>
      <c r="B16" s="44"/>
      <c r="C16" s="47"/>
      <c r="D16" s="48"/>
      <c r="E16" s="48"/>
      <c r="F16" s="48"/>
      <c r="G16" s="48"/>
      <c r="H16" s="48"/>
      <c r="I16" s="48"/>
      <c r="J16" s="48"/>
      <c r="K16" s="48"/>
      <c r="L16" s="48"/>
      <c r="M16" s="49"/>
    </row>
    <row r="17" spans="1:13">
      <c r="A17" s="43"/>
      <c r="B17" s="44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1"/>
    </row>
    <row r="18" spans="1:13">
      <c r="A18" s="43" t="s">
        <v>58</v>
      </c>
      <c r="B18" s="43"/>
      <c r="C18" s="47"/>
      <c r="D18" s="48"/>
      <c r="E18" s="48"/>
      <c r="F18" s="48"/>
      <c r="G18" s="48"/>
      <c r="H18" s="48"/>
      <c r="I18" s="48"/>
      <c r="J18" s="48"/>
      <c r="K18" s="48"/>
      <c r="L18" s="48"/>
      <c r="M18" s="49"/>
    </row>
    <row r="19" spans="1:13">
      <c r="A19" s="37"/>
      <c r="B19" s="52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1"/>
    </row>
    <row r="20" spans="1:13">
      <c r="A20" s="43" t="s">
        <v>59</v>
      </c>
      <c r="B20" s="44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9"/>
    </row>
    <row r="21" spans="1:13" ht="15.75" thickBot="1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5"/>
    </row>
    <row r="22" spans="1:13" ht="15.75" thickBot="1">
      <c r="A22" s="155" t="s">
        <v>60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7"/>
    </row>
    <row r="23" spans="1:13" ht="15.75" thickBot="1">
      <c r="A23" s="56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57"/>
    </row>
    <row r="24" spans="1:13">
      <c r="A24" s="58" t="s">
        <v>0</v>
      </c>
      <c r="B24" s="158" t="s">
        <v>61</v>
      </c>
      <c r="C24" s="159"/>
      <c r="D24" s="159"/>
      <c r="E24" s="159"/>
      <c r="F24" s="159"/>
      <c r="G24" s="159"/>
      <c r="H24" s="159"/>
      <c r="I24" s="160"/>
      <c r="J24" s="59" t="s">
        <v>62</v>
      </c>
      <c r="K24" s="161" t="s">
        <v>63</v>
      </c>
      <c r="L24" s="162"/>
      <c r="M24" s="58" t="s">
        <v>64</v>
      </c>
    </row>
    <row r="25" spans="1:13" ht="15.75" thickBot="1">
      <c r="A25" s="60">
        <v>14</v>
      </c>
      <c r="B25" s="187" t="s">
        <v>189</v>
      </c>
      <c r="C25" s="188"/>
      <c r="D25" s="188"/>
      <c r="E25" s="188"/>
      <c r="F25" s="188"/>
      <c r="G25" s="188"/>
      <c r="H25" s="188"/>
      <c r="I25" s="189"/>
      <c r="J25" s="61" t="s">
        <v>131</v>
      </c>
      <c r="K25" s="190" t="s">
        <v>7</v>
      </c>
      <c r="L25" s="191"/>
      <c r="M25" s="62">
        <v>480</v>
      </c>
    </row>
    <row r="26" spans="1:13" ht="15.75" thickBot="1">
      <c r="A26" s="56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57"/>
    </row>
    <row r="27" spans="1:13" ht="15.75" thickBot="1">
      <c r="A27" s="63" t="s">
        <v>65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5"/>
    </row>
    <row r="28" spans="1:13">
      <c r="A28" s="66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57"/>
    </row>
    <row r="29" spans="1:13">
      <c r="A29" s="192" t="s">
        <v>61</v>
      </c>
      <c r="B29" s="193"/>
      <c r="C29" s="193"/>
      <c r="D29" s="193"/>
      <c r="E29" s="194"/>
      <c r="F29" s="195" t="s">
        <v>66</v>
      </c>
      <c r="G29" s="193"/>
      <c r="H29" s="195" t="s">
        <v>67</v>
      </c>
      <c r="I29" s="196"/>
      <c r="J29" s="67" t="s">
        <v>68</v>
      </c>
      <c r="K29" s="195" t="s">
        <v>69</v>
      </c>
      <c r="L29" s="196"/>
      <c r="M29" s="68" t="s">
        <v>70</v>
      </c>
    </row>
    <row r="30" spans="1:13">
      <c r="A30" s="69"/>
      <c r="B30" s="70"/>
      <c r="C30" s="70"/>
      <c r="D30" s="70"/>
      <c r="E30" s="71"/>
      <c r="F30" s="197" t="s">
        <v>131</v>
      </c>
      <c r="G30" s="198"/>
      <c r="H30" s="197" t="s">
        <v>131</v>
      </c>
      <c r="I30" s="198"/>
      <c r="J30" s="72" t="s">
        <v>131</v>
      </c>
      <c r="K30" s="199"/>
      <c r="L30" s="200"/>
      <c r="M30" s="73" t="str">
        <f>IFERROR(ROUND(J30/K30,2),"")</f>
        <v/>
      </c>
    </row>
    <row r="31" spans="1:13">
      <c r="A31" s="69"/>
      <c r="B31" s="70"/>
      <c r="C31" s="70"/>
      <c r="D31" s="70"/>
      <c r="E31" s="74"/>
      <c r="F31" s="197" t="s">
        <v>131</v>
      </c>
      <c r="G31" s="198"/>
      <c r="H31" s="197" t="s">
        <v>131</v>
      </c>
      <c r="I31" s="198"/>
      <c r="J31" s="72" t="s">
        <v>131</v>
      </c>
      <c r="K31" s="199"/>
      <c r="L31" s="200"/>
      <c r="M31" s="73" t="str">
        <f>IFERROR(ROUND(J31/K31,2),"")</f>
        <v/>
      </c>
    </row>
    <row r="32" spans="1:13">
      <c r="A32" s="75"/>
      <c r="B32" s="76"/>
      <c r="C32" s="76"/>
      <c r="D32" s="76"/>
      <c r="E32" s="74"/>
      <c r="F32" s="197" t="s">
        <v>131</v>
      </c>
      <c r="G32" s="198"/>
      <c r="H32" s="197" t="s">
        <v>131</v>
      </c>
      <c r="I32" s="198"/>
      <c r="J32" s="72" t="s">
        <v>131</v>
      </c>
      <c r="K32" s="199"/>
      <c r="L32" s="200"/>
      <c r="M32" s="73" t="str">
        <f>IFERROR(ROUND(J32/K32,2),"")</f>
        <v/>
      </c>
    </row>
    <row r="33" spans="1:13">
      <c r="A33" s="75"/>
      <c r="B33" s="76"/>
      <c r="C33" s="76"/>
      <c r="D33" s="76"/>
      <c r="E33" s="74"/>
      <c r="F33" s="197" t="s">
        <v>131</v>
      </c>
      <c r="G33" s="198"/>
      <c r="H33" s="197" t="s">
        <v>131</v>
      </c>
      <c r="I33" s="198"/>
      <c r="J33" s="72" t="s">
        <v>131</v>
      </c>
      <c r="K33" s="199"/>
      <c r="L33" s="200"/>
      <c r="M33" s="73" t="str">
        <f>IFERROR(ROUND(J33/K33,2),"")</f>
        <v/>
      </c>
    </row>
    <row r="34" spans="1:13">
      <c r="A34" s="75"/>
      <c r="B34" s="76"/>
      <c r="C34" s="76"/>
      <c r="D34" s="76"/>
      <c r="E34" s="74"/>
      <c r="F34" s="197" t="s">
        <v>131</v>
      </c>
      <c r="G34" s="198"/>
      <c r="H34" s="197" t="s">
        <v>131</v>
      </c>
      <c r="I34" s="198"/>
      <c r="J34" s="72" t="s">
        <v>131</v>
      </c>
      <c r="K34" s="199"/>
      <c r="L34" s="200"/>
      <c r="M34" s="73" t="str">
        <f>IFERROR(ROUND(J34/K34,2),"")</f>
        <v/>
      </c>
    </row>
    <row r="35" spans="1:13" ht="15.75" thickBot="1">
      <c r="A35" s="77" t="s">
        <v>73</v>
      </c>
      <c r="B35" s="78"/>
      <c r="C35" s="78"/>
      <c r="D35" s="78"/>
      <c r="E35" s="79"/>
      <c r="F35" s="205"/>
      <c r="G35" s="206"/>
      <c r="H35" s="205"/>
      <c r="I35" s="206"/>
      <c r="J35" s="80"/>
      <c r="K35" s="207">
        <v>0.05</v>
      </c>
      <c r="L35" s="208"/>
      <c r="M35" s="81">
        <f>ROUND(M66*K35,2)</f>
        <v>344.49</v>
      </c>
    </row>
    <row r="36" spans="1:13" ht="15.75" thickBot="1">
      <c r="A36" s="201" t="s">
        <v>74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3"/>
      <c r="M36" s="82">
        <f>ROUND(SUM(M30:M35),2)</f>
        <v>344.49</v>
      </c>
    </row>
    <row r="37" spans="1:13" ht="15.75" thickBot="1">
      <c r="A37" s="66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57"/>
    </row>
    <row r="38" spans="1:13" ht="15.75" thickBot="1">
      <c r="A38" s="63" t="s">
        <v>75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5"/>
    </row>
    <row r="39" spans="1:13">
      <c r="A39" s="56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57"/>
    </row>
    <row r="40" spans="1:13">
      <c r="A40" s="192" t="s">
        <v>61</v>
      </c>
      <c r="B40" s="204"/>
      <c r="C40" s="204"/>
      <c r="D40" s="204"/>
      <c r="E40" s="204"/>
      <c r="F40" s="204"/>
      <c r="G40" s="204"/>
      <c r="H40" s="196"/>
      <c r="I40" s="83" t="s">
        <v>63</v>
      </c>
      <c r="J40" s="67" t="s">
        <v>64</v>
      </c>
      <c r="K40" s="195" t="s">
        <v>76</v>
      </c>
      <c r="L40" s="196"/>
      <c r="M40" s="68" t="s">
        <v>70</v>
      </c>
    </row>
    <row r="41" spans="1:13">
      <c r="A41" s="123" t="s">
        <v>190</v>
      </c>
      <c r="B41" s="70"/>
      <c r="C41" s="70"/>
      <c r="D41" s="70"/>
      <c r="E41" s="70"/>
      <c r="F41" s="70"/>
      <c r="G41" s="70"/>
      <c r="H41" s="71"/>
      <c r="I41" s="84" t="s">
        <v>7</v>
      </c>
      <c r="J41" s="85">
        <v>1</v>
      </c>
      <c r="K41" s="261">
        <v>19200</v>
      </c>
      <c r="L41" s="262"/>
      <c r="M41" s="73">
        <f>IFERROR(ROUND(J41*K41,2),"")</f>
        <v>19200</v>
      </c>
    </row>
    <row r="42" spans="1:13">
      <c r="A42" s="123"/>
      <c r="B42" s="76"/>
      <c r="C42" s="76"/>
      <c r="D42" s="76"/>
      <c r="E42" s="76"/>
      <c r="F42" s="76"/>
      <c r="G42" s="76"/>
      <c r="H42" s="86"/>
      <c r="I42" s="84" t="s">
        <v>131</v>
      </c>
      <c r="J42" s="87"/>
      <c r="K42" s="209" t="s">
        <v>131</v>
      </c>
      <c r="L42" s="210" t="e">
        <v>#N/A</v>
      </c>
      <c r="M42" s="73" t="str">
        <f>IFERROR(ROUND(J42*K42,2),"")</f>
        <v/>
      </c>
    </row>
    <row r="43" spans="1:13">
      <c r="A43" s="75"/>
      <c r="B43" s="76"/>
      <c r="C43" s="76"/>
      <c r="D43" s="76"/>
      <c r="E43" s="76"/>
      <c r="F43" s="76"/>
      <c r="G43" s="76"/>
      <c r="H43" s="86"/>
      <c r="I43" s="84" t="s">
        <v>131</v>
      </c>
      <c r="J43" s="87"/>
      <c r="K43" s="209" t="s">
        <v>131</v>
      </c>
      <c r="L43" s="210" t="e">
        <v>#N/A</v>
      </c>
      <c r="M43" s="73" t="str">
        <f>IFERROR(ROUND(J43*K43,2),"")</f>
        <v/>
      </c>
    </row>
    <row r="44" spans="1:13">
      <c r="A44" s="75"/>
      <c r="B44" s="76"/>
      <c r="C44" s="76"/>
      <c r="D44" s="76"/>
      <c r="E44" s="76"/>
      <c r="F44" s="76"/>
      <c r="G44" s="76"/>
      <c r="H44" s="86"/>
      <c r="I44" s="84" t="s">
        <v>131</v>
      </c>
      <c r="J44" s="87"/>
      <c r="K44" s="209" t="s">
        <v>131</v>
      </c>
      <c r="L44" s="210" t="e">
        <v>#N/A</v>
      </c>
      <c r="M44" s="73" t="str">
        <f>IFERROR(ROUND(J44*K44,2),"")</f>
        <v/>
      </c>
    </row>
    <row r="45" spans="1:13" ht="15.75" thickBot="1">
      <c r="A45" s="77"/>
      <c r="B45" s="78"/>
      <c r="C45" s="78"/>
      <c r="D45" s="78"/>
      <c r="E45" s="78"/>
      <c r="F45" s="78"/>
      <c r="G45" s="78"/>
      <c r="H45" s="79"/>
      <c r="I45" s="84" t="s">
        <v>131</v>
      </c>
      <c r="J45" s="88"/>
      <c r="K45" s="209" t="s">
        <v>131</v>
      </c>
      <c r="L45" s="210" t="e">
        <v>#N/A</v>
      </c>
      <c r="M45" s="73" t="str">
        <f>IFERROR(ROUND(J45*K45,2),"")</f>
        <v/>
      </c>
    </row>
    <row r="46" spans="1:13" ht="15.75" thickBot="1">
      <c r="A46" s="201" t="s">
        <v>74</v>
      </c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3"/>
      <c r="M46" s="82">
        <f>ROUND(SUM(M41:M45),2)</f>
        <v>19200</v>
      </c>
    </row>
    <row r="47" spans="1:13" ht="15.75" thickBot="1">
      <c r="A47" s="56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57"/>
    </row>
    <row r="48" spans="1:13" ht="15.75" thickBot="1">
      <c r="A48" s="63" t="s">
        <v>78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5"/>
    </row>
    <row r="49" spans="1:13">
      <c r="A49" s="56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57"/>
    </row>
    <row r="50" spans="1:13">
      <c r="A50" s="192" t="s">
        <v>79</v>
      </c>
      <c r="B50" s="204"/>
      <c r="C50" s="204"/>
      <c r="D50" s="204"/>
      <c r="E50" s="204"/>
      <c r="F50" s="204"/>
      <c r="G50" s="204"/>
      <c r="H50" s="67" t="s">
        <v>80</v>
      </c>
      <c r="I50" s="89" t="s">
        <v>81</v>
      </c>
      <c r="J50" s="67" t="s">
        <v>82</v>
      </c>
      <c r="K50" s="195" t="s">
        <v>83</v>
      </c>
      <c r="L50" s="196"/>
      <c r="M50" s="68" t="s">
        <v>70</v>
      </c>
    </row>
    <row r="51" spans="1:13">
      <c r="A51" s="92" t="s">
        <v>192</v>
      </c>
      <c r="B51" s="76"/>
      <c r="C51" s="76"/>
      <c r="D51" s="76"/>
      <c r="E51" s="76"/>
      <c r="F51" s="76"/>
      <c r="G51" s="86"/>
      <c r="H51" s="90">
        <v>1</v>
      </c>
      <c r="I51" s="91">
        <v>1.5</v>
      </c>
      <c r="J51" s="90"/>
      <c r="K51" s="209">
        <v>600</v>
      </c>
      <c r="L51" s="210"/>
      <c r="M51" s="73">
        <f>+H51*I51*K51</f>
        <v>900</v>
      </c>
    </row>
    <row r="52" spans="1:13">
      <c r="A52" s="92"/>
      <c r="B52" s="93"/>
      <c r="C52" s="93"/>
      <c r="D52" s="93"/>
      <c r="E52" s="93"/>
      <c r="F52" s="93"/>
      <c r="G52" s="93"/>
      <c r="H52" s="90"/>
      <c r="I52" s="91"/>
      <c r="J52" s="90"/>
      <c r="K52" s="209" t="s">
        <v>131</v>
      </c>
      <c r="L52" s="210"/>
      <c r="M52" s="73" t="str">
        <f>IFERROR(ROUND(J52*K52,2),"")</f>
        <v/>
      </c>
    </row>
    <row r="53" spans="1:13">
      <c r="A53" s="92"/>
      <c r="B53" s="93"/>
      <c r="C53" s="93"/>
      <c r="D53" s="93"/>
      <c r="E53" s="93"/>
      <c r="F53" s="93"/>
      <c r="G53" s="93"/>
      <c r="H53" s="90"/>
      <c r="I53" s="91"/>
      <c r="J53" s="90"/>
      <c r="K53" s="209" t="s">
        <v>131</v>
      </c>
      <c r="L53" s="210"/>
      <c r="M53" s="73" t="str">
        <f>IFERROR(ROUND(J53*K53,2),"")</f>
        <v/>
      </c>
    </row>
    <row r="54" spans="1:13">
      <c r="A54" s="92"/>
      <c r="B54" s="93"/>
      <c r="C54" s="93"/>
      <c r="D54" s="93"/>
      <c r="E54" s="93"/>
      <c r="F54" s="93"/>
      <c r="G54" s="93"/>
      <c r="H54" s="90"/>
      <c r="I54" s="91"/>
      <c r="J54" s="90"/>
      <c r="K54" s="209" t="s">
        <v>131</v>
      </c>
      <c r="L54" s="210"/>
      <c r="M54" s="73" t="str">
        <f>IFERROR(ROUND(J54*K54,2),"")</f>
        <v/>
      </c>
    </row>
    <row r="55" spans="1:13" ht="15.75" thickBot="1">
      <c r="A55" s="77"/>
      <c r="B55" s="78"/>
      <c r="C55" s="78"/>
      <c r="D55" s="78"/>
      <c r="E55" s="78"/>
      <c r="F55" s="78"/>
      <c r="G55" s="79"/>
      <c r="H55" s="94"/>
      <c r="I55" s="95"/>
      <c r="J55" s="94"/>
      <c r="K55" s="209" t="s">
        <v>131</v>
      </c>
      <c r="L55" s="210"/>
      <c r="M55" s="73" t="str">
        <f>IFERROR(ROUND(J55*K55,2),"")</f>
        <v/>
      </c>
    </row>
    <row r="56" spans="1:13" ht="15.75" thickBot="1">
      <c r="A56" s="201" t="s">
        <v>74</v>
      </c>
      <c r="B56" s="202"/>
      <c r="C56" s="202"/>
      <c r="D56" s="202"/>
      <c r="E56" s="202"/>
      <c r="F56" s="202"/>
      <c r="G56" s="202"/>
      <c r="H56" s="202"/>
      <c r="I56" s="202"/>
      <c r="J56" s="202"/>
      <c r="K56" s="202"/>
      <c r="L56" s="203"/>
      <c r="M56" s="82">
        <f>ROUND(SUM(M51:M55),2)</f>
        <v>900</v>
      </c>
    </row>
    <row r="57" spans="1:13" ht="15.75" thickBot="1">
      <c r="A57" s="56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57"/>
    </row>
    <row r="58" spans="1:13" ht="15.75" thickBot="1">
      <c r="A58" s="63" t="s">
        <v>84</v>
      </c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5"/>
    </row>
    <row r="59" spans="1:13">
      <c r="A59" s="56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57"/>
    </row>
    <row r="60" spans="1:13" ht="22.5">
      <c r="A60" s="192" t="s">
        <v>85</v>
      </c>
      <c r="B60" s="204"/>
      <c r="C60" s="204"/>
      <c r="D60" s="204"/>
      <c r="E60" s="204"/>
      <c r="F60" s="204"/>
      <c r="G60" s="204"/>
      <c r="H60" s="67" t="s">
        <v>86</v>
      </c>
      <c r="I60" s="96" t="s">
        <v>87</v>
      </c>
      <c r="J60" s="97" t="s">
        <v>88</v>
      </c>
      <c r="K60" s="215" t="s">
        <v>69</v>
      </c>
      <c r="L60" s="216"/>
      <c r="M60" s="98" t="s">
        <v>70</v>
      </c>
    </row>
    <row r="61" spans="1:13">
      <c r="A61" s="75" t="s">
        <v>91</v>
      </c>
      <c r="B61" s="76"/>
      <c r="C61" s="76"/>
      <c r="D61" s="76"/>
      <c r="E61" s="76"/>
      <c r="F61" s="76"/>
      <c r="G61" s="86"/>
      <c r="H61" s="138">
        <v>180000</v>
      </c>
      <c r="I61" s="100">
        <v>0.62</v>
      </c>
      <c r="J61" s="101">
        <f>+IFERROR(ROUND(H61*(1+I61),0),"")</f>
        <v>291600</v>
      </c>
      <c r="K61" s="217">
        <v>81.118905524450994</v>
      </c>
      <c r="L61" s="218"/>
      <c r="M61" s="73">
        <f>IFERROR(ROUND(1/K61*J61,2),"")</f>
        <v>3594.72</v>
      </c>
    </row>
    <row r="62" spans="1:13">
      <c r="A62" s="75" t="s">
        <v>112</v>
      </c>
      <c r="B62" s="76"/>
      <c r="C62" s="76"/>
      <c r="D62" s="76"/>
      <c r="E62" s="76"/>
      <c r="F62" s="76"/>
      <c r="G62" s="86"/>
      <c r="H62" s="138">
        <v>165000</v>
      </c>
      <c r="I62" s="100">
        <v>0.62</v>
      </c>
      <c r="J62" s="101">
        <f>+IFERROR(ROUND(H62*(1+I62),0),"")</f>
        <v>267300</v>
      </c>
      <c r="K62" s="217">
        <f>+K61</f>
        <v>81.118905524450994</v>
      </c>
      <c r="L62" s="218"/>
      <c r="M62" s="73">
        <f>IFERROR(ROUND(1/K62*J62,2),"")</f>
        <v>3295.16</v>
      </c>
    </row>
    <row r="63" spans="1:13">
      <c r="A63" s="75"/>
      <c r="B63" s="76"/>
      <c r="C63" s="76"/>
      <c r="D63" s="76"/>
      <c r="E63" s="76"/>
      <c r="F63" s="76"/>
      <c r="G63" s="86"/>
      <c r="H63" s="99" t="s">
        <v>131</v>
      </c>
      <c r="I63" s="100" t="s">
        <v>131</v>
      </c>
      <c r="J63" s="101" t="str">
        <f>+IFERROR(ROUND(H63*(1+I63),0),"")</f>
        <v/>
      </c>
      <c r="K63" s="217"/>
      <c r="L63" s="218"/>
      <c r="M63" s="73" t="str">
        <f>IFERROR(ROUND(1/K63*J63,2),"")</f>
        <v/>
      </c>
    </row>
    <row r="64" spans="1:13">
      <c r="A64" s="75"/>
      <c r="B64" s="76"/>
      <c r="C64" s="76"/>
      <c r="D64" s="76"/>
      <c r="E64" s="76"/>
      <c r="F64" s="76"/>
      <c r="G64" s="86"/>
      <c r="H64" s="99" t="s">
        <v>131</v>
      </c>
      <c r="I64" s="100" t="s">
        <v>131</v>
      </c>
      <c r="J64" s="101" t="str">
        <f>+IFERROR(ROUND(H64*(1+I64),0),"")</f>
        <v/>
      </c>
      <c r="K64" s="217"/>
      <c r="L64" s="218"/>
      <c r="M64" s="73" t="str">
        <f>IFERROR(ROUND(1/K64*J64,2),"")</f>
        <v/>
      </c>
    </row>
    <row r="65" spans="1:13" ht="15.75" thickBot="1">
      <c r="A65" s="77"/>
      <c r="B65" s="78"/>
      <c r="C65" s="78"/>
      <c r="D65" s="78"/>
      <c r="E65" s="78"/>
      <c r="F65" s="78"/>
      <c r="G65" s="79"/>
      <c r="H65" s="99" t="s">
        <v>131</v>
      </c>
      <c r="I65" s="100" t="s">
        <v>131</v>
      </c>
      <c r="J65" s="101" t="str">
        <f>+IFERROR(ROUND(H65*(1+I65),0),"")</f>
        <v/>
      </c>
      <c r="K65" s="219"/>
      <c r="L65" s="220"/>
      <c r="M65" s="73" t="str">
        <f>IFERROR(ROUND(1/K65*J65,2),"")</f>
        <v/>
      </c>
    </row>
    <row r="66" spans="1:13" ht="15.75" thickBot="1">
      <c r="A66" s="201" t="s">
        <v>74</v>
      </c>
      <c r="B66" s="202"/>
      <c r="C66" s="202"/>
      <c r="D66" s="202"/>
      <c r="E66" s="202"/>
      <c r="F66" s="202"/>
      <c r="G66" s="202"/>
      <c r="H66" s="202"/>
      <c r="I66" s="202"/>
      <c r="J66" s="202"/>
      <c r="K66" s="202"/>
      <c r="L66" s="203"/>
      <c r="M66" s="82">
        <f>ROUND(SUM(M61:M65),2)</f>
        <v>6889.88</v>
      </c>
    </row>
    <row r="67" spans="1:13" ht="15.75" thickBot="1">
      <c r="A67" s="56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57"/>
    </row>
    <row r="68" spans="1:13" ht="15.75" thickBot="1">
      <c r="A68" s="221" t="s">
        <v>92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3"/>
      <c r="M68" s="82">
        <f>ROUND(M66+M56+M46+M36,0)</f>
        <v>27334</v>
      </c>
    </row>
    <row r="69" spans="1:13" ht="15.75" thickBot="1">
      <c r="A69" s="56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57"/>
    </row>
    <row r="70" spans="1:13" ht="15.75" thickBot="1">
      <c r="A70" s="63" t="s">
        <v>93</v>
      </c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5"/>
    </row>
    <row r="71" spans="1:13">
      <c r="A71" s="56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57"/>
    </row>
    <row r="72" spans="1:13">
      <c r="A72" s="192" t="s">
        <v>94</v>
      </c>
      <c r="B72" s="204"/>
      <c r="C72" s="204"/>
      <c r="D72" s="204"/>
      <c r="E72" s="204"/>
      <c r="F72" s="204"/>
      <c r="G72" s="204"/>
      <c r="H72" s="89"/>
      <c r="I72" s="96"/>
      <c r="J72" s="102"/>
      <c r="K72" s="215" t="s">
        <v>95</v>
      </c>
      <c r="L72" s="216"/>
      <c r="M72" s="98" t="s">
        <v>96</v>
      </c>
    </row>
    <row r="73" spans="1:13">
      <c r="A73" s="211" t="s">
        <v>97</v>
      </c>
      <c r="B73" s="212"/>
      <c r="C73" s="212"/>
      <c r="D73" s="212"/>
      <c r="E73" s="212"/>
      <c r="F73" s="212"/>
      <c r="G73" s="212"/>
      <c r="H73" s="128"/>
      <c r="I73" s="104"/>
      <c r="J73" s="129"/>
      <c r="K73" s="213"/>
      <c r="L73" s="214"/>
      <c r="M73" s="130">
        <f>ROUND(K73*$M$68,2)</f>
        <v>0</v>
      </c>
    </row>
    <row r="74" spans="1:13">
      <c r="A74" s="107" t="s">
        <v>98</v>
      </c>
      <c r="B74" s="108"/>
      <c r="C74" s="108"/>
      <c r="D74" s="108"/>
      <c r="E74" s="108"/>
      <c r="F74" s="108"/>
      <c r="G74" s="108"/>
      <c r="H74" s="128"/>
      <c r="I74" s="104"/>
      <c r="J74" s="129"/>
      <c r="K74" s="213"/>
      <c r="L74" s="214"/>
      <c r="M74" s="130">
        <f>ROUND(K74*$M$68,2)</f>
        <v>0</v>
      </c>
    </row>
    <row r="75" spans="1:13" ht="15.75" thickBot="1">
      <c r="A75" s="77" t="s">
        <v>99</v>
      </c>
      <c r="B75" s="78"/>
      <c r="C75" s="78"/>
      <c r="D75" s="78"/>
      <c r="E75" s="78"/>
      <c r="F75" s="78"/>
      <c r="G75" s="78"/>
      <c r="H75" s="131"/>
      <c r="I75" s="110"/>
      <c r="J75" s="132"/>
      <c r="K75" s="213"/>
      <c r="L75" s="214"/>
      <c r="M75" s="130">
        <f>ROUND(K75*$M$68,2)</f>
        <v>0</v>
      </c>
    </row>
    <row r="76" spans="1:13" ht="15.75" thickBot="1">
      <c r="A76" s="201" t="s">
        <v>74</v>
      </c>
      <c r="B76" s="202"/>
      <c r="C76" s="202"/>
      <c r="D76" s="202"/>
      <c r="E76" s="202"/>
      <c r="F76" s="202"/>
      <c r="G76" s="202"/>
      <c r="H76" s="202"/>
      <c r="I76" s="202"/>
      <c r="J76" s="202"/>
      <c r="K76" s="202"/>
      <c r="L76" s="203"/>
      <c r="M76" s="82">
        <f>SUM(M73:M75)</f>
        <v>0</v>
      </c>
    </row>
    <row r="77" spans="1:13" ht="15.75" thickBot="1">
      <c r="A77" s="56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57"/>
    </row>
    <row r="78" spans="1:13" ht="15.75" thickBot="1">
      <c r="A78" s="221" t="s">
        <v>100</v>
      </c>
      <c r="B78" s="222"/>
      <c r="C78" s="222"/>
      <c r="D78" s="222"/>
      <c r="E78" s="222"/>
      <c r="F78" s="222"/>
      <c r="G78" s="222"/>
      <c r="H78" s="222"/>
      <c r="I78" s="222"/>
      <c r="J78" s="222"/>
      <c r="K78" s="222"/>
      <c r="L78" s="223"/>
      <c r="M78" s="82">
        <f>ROUND(M68+M76,0)</f>
        <v>27334</v>
      </c>
    </row>
    <row r="79" spans="1:13">
      <c r="A79" s="33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6"/>
    </row>
    <row r="80" spans="1:13">
      <c r="A80" s="56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57"/>
    </row>
    <row r="81" spans="1:13">
      <c r="A81" s="56"/>
      <c r="B81" s="35"/>
      <c r="C81" s="35"/>
      <c r="D81" s="35"/>
      <c r="E81" s="35"/>
      <c r="F81" s="35" t="s">
        <v>101</v>
      </c>
      <c r="G81" s="35"/>
      <c r="H81" s="35"/>
      <c r="I81" s="35"/>
      <c r="J81" s="35"/>
      <c r="K81" s="35"/>
      <c r="L81" s="35"/>
      <c r="M81" s="57"/>
    </row>
    <row r="82" spans="1:13">
      <c r="A82" s="112" t="s">
        <v>102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4"/>
    </row>
    <row r="83" spans="1:13">
      <c r="A83" s="233"/>
      <c r="B83" s="234"/>
      <c r="C83" s="234"/>
      <c r="D83" s="234"/>
      <c r="E83" s="234"/>
      <c r="F83" s="234"/>
      <c r="G83" s="234"/>
      <c r="H83" s="234"/>
      <c r="I83" s="234"/>
      <c r="J83" s="234"/>
      <c r="K83" s="234"/>
      <c r="L83" s="234"/>
      <c r="M83" s="235"/>
    </row>
    <row r="84" spans="1:13">
      <c r="A84" s="224"/>
      <c r="B84" s="225"/>
      <c r="C84" s="225"/>
      <c r="D84" s="225"/>
      <c r="E84" s="225"/>
      <c r="F84" s="225"/>
      <c r="G84" s="225"/>
      <c r="H84" s="225"/>
      <c r="I84" s="225"/>
      <c r="J84" s="225"/>
      <c r="K84" s="225"/>
      <c r="L84" s="225"/>
      <c r="M84" s="226"/>
    </row>
    <row r="85" spans="1:13">
      <c r="A85" s="224"/>
      <c r="B85" s="225"/>
      <c r="C85" s="225"/>
      <c r="D85" s="225"/>
      <c r="E85" s="225"/>
      <c r="F85" s="225"/>
      <c r="G85" s="225"/>
      <c r="H85" s="225"/>
      <c r="I85" s="225"/>
      <c r="J85" s="225"/>
      <c r="K85" s="225"/>
      <c r="L85" s="225"/>
      <c r="M85" s="226"/>
    </row>
    <row r="86" spans="1:13">
      <c r="A86" s="115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1"/>
    </row>
    <row r="87" spans="1:13">
      <c r="A87" s="116"/>
      <c r="B87" s="35"/>
      <c r="C87" s="50"/>
      <c r="D87" s="50"/>
      <c r="E87" s="50"/>
      <c r="F87" s="117"/>
      <c r="G87" s="35"/>
      <c r="H87" s="35"/>
      <c r="I87" s="35"/>
      <c r="J87" s="50"/>
      <c r="K87" s="50"/>
      <c r="L87" s="50"/>
      <c r="M87" s="51"/>
    </row>
    <row r="88" spans="1:13">
      <c r="A88" s="116"/>
      <c r="B88" s="35"/>
      <c r="C88" s="50"/>
      <c r="D88" s="50"/>
      <c r="E88" s="50"/>
      <c r="F88" s="117"/>
      <c r="G88" s="35"/>
      <c r="H88" s="35"/>
      <c r="I88" s="35"/>
      <c r="J88" s="50"/>
      <c r="K88" s="50"/>
      <c r="L88" s="50"/>
      <c r="M88" s="51"/>
    </row>
    <row r="89" spans="1:13">
      <c r="A89" s="56"/>
      <c r="B89" s="118" t="s">
        <v>103</v>
      </c>
      <c r="C89" s="118"/>
      <c r="D89" s="118"/>
      <c r="E89" s="118"/>
      <c r="F89" s="35"/>
      <c r="G89" s="35"/>
      <c r="H89" s="35"/>
      <c r="I89" s="35" t="s">
        <v>103</v>
      </c>
      <c r="J89" s="35"/>
      <c r="K89" s="35"/>
      <c r="L89" s="35"/>
      <c r="M89" s="57"/>
    </row>
    <row r="90" spans="1:13">
      <c r="A90" s="56"/>
      <c r="B90" s="35"/>
      <c r="C90" s="117"/>
      <c r="D90" s="117"/>
      <c r="E90" s="117"/>
      <c r="F90" s="35"/>
      <c r="G90" s="35"/>
      <c r="H90" s="35"/>
      <c r="I90" s="108"/>
      <c r="J90" s="108"/>
      <c r="K90" s="108"/>
      <c r="L90" s="108"/>
      <c r="M90" s="57"/>
    </row>
    <row r="91" spans="1:13">
      <c r="A91" s="56"/>
      <c r="B91" s="35" t="s">
        <v>104</v>
      </c>
      <c r="C91" s="35"/>
      <c r="D91" s="35"/>
      <c r="E91" s="117"/>
      <c r="F91" s="35"/>
      <c r="G91" s="35"/>
      <c r="H91" s="35"/>
      <c r="I91" s="119" t="s">
        <v>105</v>
      </c>
      <c r="J91" s="119"/>
      <c r="K91" s="119"/>
      <c r="L91" s="119"/>
      <c r="M91" s="57"/>
    </row>
    <row r="92" spans="1:13">
      <c r="A92" s="116"/>
      <c r="B92" s="35"/>
      <c r="C92" s="50"/>
      <c r="D92" s="50"/>
      <c r="E92" s="50"/>
      <c r="F92" s="117"/>
      <c r="G92" s="35"/>
      <c r="H92" s="35"/>
      <c r="I92" s="35"/>
      <c r="J92" s="50"/>
      <c r="K92" s="50"/>
      <c r="L92" s="50"/>
      <c r="M92" s="51"/>
    </row>
    <row r="93" spans="1:13">
      <c r="A93" s="120"/>
      <c r="B93" s="121"/>
      <c r="C93" s="121"/>
      <c r="D93" s="35"/>
      <c r="E93" s="35"/>
      <c r="F93" s="35"/>
      <c r="G93" s="35"/>
      <c r="H93" s="35"/>
      <c r="I93" s="227"/>
      <c r="J93" s="227"/>
      <c r="K93" s="227"/>
      <c r="L93" s="227"/>
      <c r="M93" s="228"/>
    </row>
    <row r="94" spans="1:13" ht="15.75" thickBot="1">
      <c r="A94" s="231"/>
      <c r="B94" s="232"/>
      <c r="C94" s="232"/>
      <c r="D94" s="122"/>
      <c r="E94" s="122"/>
      <c r="F94" s="122"/>
      <c r="G94" s="122"/>
      <c r="H94" s="122"/>
      <c r="I94" s="229"/>
      <c r="J94" s="229"/>
      <c r="K94" s="229"/>
      <c r="L94" s="229"/>
      <c r="M94" s="230"/>
    </row>
  </sheetData>
  <mergeCells count="77">
    <mergeCell ref="I93:M94"/>
    <mergeCell ref="A94:C94"/>
    <mergeCell ref="K75:L75"/>
    <mergeCell ref="A76:L76"/>
    <mergeCell ref="A78:L78"/>
    <mergeCell ref="A83:M83"/>
    <mergeCell ref="A84:M84"/>
    <mergeCell ref="A85:M85"/>
    <mergeCell ref="K74:L74"/>
    <mergeCell ref="K61:L61"/>
    <mergeCell ref="K62:L62"/>
    <mergeCell ref="K63:L63"/>
    <mergeCell ref="K64:L64"/>
    <mergeCell ref="K65:L65"/>
    <mergeCell ref="A66:L66"/>
    <mergeCell ref="A68:L68"/>
    <mergeCell ref="A72:G72"/>
    <mergeCell ref="K72:L72"/>
    <mergeCell ref="A73:G73"/>
    <mergeCell ref="K73:L73"/>
    <mergeCell ref="A60:G60"/>
    <mergeCell ref="K60:L60"/>
    <mergeCell ref="K44:L44"/>
    <mergeCell ref="K45:L45"/>
    <mergeCell ref="A46:L46"/>
    <mergeCell ref="A50:G50"/>
    <mergeCell ref="K50:L50"/>
    <mergeCell ref="K51:L51"/>
    <mergeCell ref="K52:L52"/>
    <mergeCell ref="K53:L53"/>
    <mergeCell ref="K54:L54"/>
    <mergeCell ref="K55:L55"/>
    <mergeCell ref="A56:L56"/>
    <mergeCell ref="K43:L43"/>
    <mergeCell ref="F34:G34"/>
    <mergeCell ref="H34:I34"/>
    <mergeCell ref="K34:L34"/>
    <mergeCell ref="F35:G35"/>
    <mergeCell ref="H35:I35"/>
    <mergeCell ref="K35:L35"/>
    <mergeCell ref="A36:L36"/>
    <mergeCell ref="A40:H40"/>
    <mergeCell ref="K40:L40"/>
    <mergeCell ref="K41:L41"/>
    <mergeCell ref="K42:L42"/>
    <mergeCell ref="F32:G32"/>
    <mergeCell ref="H32:I32"/>
    <mergeCell ref="K32:L32"/>
    <mergeCell ref="F33:G33"/>
    <mergeCell ref="H33:I33"/>
    <mergeCell ref="K33:L33"/>
    <mergeCell ref="F30:G30"/>
    <mergeCell ref="H30:I30"/>
    <mergeCell ref="K30:L30"/>
    <mergeCell ref="F31:G31"/>
    <mergeCell ref="H31:I31"/>
    <mergeCell ref="K31:L31"/>
    <mergeCell ref="B25:I25"/>
    <mergeCell ref="K25:L25"/>
    <mergeCell ref="A29:E29"/>
    <mergeCell ref="F29:G29"/>
    <mergeCell ref="H29:I29"/>
    <mergeCell ref="K29:L29"/>
    <mergeCell ref="F10:G10"/>
    <mergeCell ref="K10:L10"/>
    <mergeCell ref="C11:M12"/>
    <mergeCell ref="A22:M22"/>
    <mergeCell ref="B24:I24"/>
    <mergeCell ref="K24:L24"/>
    <mergeCell ref="A1:A7"/>
    <mergeCell ref="B1:M1"/>
    <mergeCell ref="B2:M2"/>
    <mergeCell ref="B3:M3"/>
    <mergeCell ref="B4:M4"/>
    <mergeCell ref="B5:M5"/>
    <mergeCell ref="B6:M6"/>
    <mergeCell ref="B7:M7"/>
  </mergeCells>
  <hyperlinks>
    <hyperlink ref="B5:M5" location="PRESUPUESTO!B17" display="SOLUCION ACUEDUCTO Y ALCANTARILLADO SECTOR VILLA DELFINA" xr:uid="{390F5D64-91D6-4CE0-8288-82D7E91E54EC}"/>
  </hyperlink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37341-C380-44A5-84E1-FC5E9D824685}">
  <sheetPr>
    <tabColor rgb="FF00B050"/>
  </sheetPr>
  <dimension ref="A1:M94"/>
  <sheetViews>
    <sheetView workbookViewId="0">
      <selection activeCell="K41" sqref="K41:L41"/>
    </sheetView>
  </sheetViews>
  <sheetFormatPr baseColWidth="10" defaultRowHeight="15"/>
  <cols>
    <col min="8" max="8" width="14.85546875" customWidth="1"/>
    <col min="10" max="10" width="13.5703125" customWidth="1"/>
    <col min="13" max="13" width="14.5703125" customWidth="1"/>
  </cols>
  <sheetData>
    <row r="1" spans="1:13">
      <c r="A1" s="163"/>
      <c r="B1" s="166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8"/>
    </row>
    <row r="2" spans="1:13" ht="15.75">
      <c r="A2" s="164"/>
      <c r="B2" s="169" t="s">
        <v>49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>
      <c r="A3" s="164"/>
      <c r="B3" s="172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4"/>
    </row>
    <row r="4" spans="1:13">
      <c r="A4" s="164"/>
      <c r="B4" s="175" t="s">
        <v>50</v>
      </c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7"/>
    </row>
    <row r="5" spans="1:13">
      <c r="A5" s="164"/>
      <c r="B5" s="277" t="s">
        <v>106</v>
      </c>
      <c r="C5" s="278"/>
      <c r="D5" s="278"/>
      <c r="E5" s="278"/>
      <c r="F5" s="278"/>
      <c r="G5" s="278"/>
      <c r="H5" s="278"/>
      <c r="I5" s="278"/>
      <c r="J5" s="278"/>
      <c r="K5" s="278"/>
      <c r="L5" s="278"/>
      <c r="M5" s="279"/>
    </row>
    <row r="6" spans="1:13">
      <c r="A6" s="164"/>
      <c r="B6" s="181" t="s">
        <v>52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3"/>
    </row>
    <row r="7" spans="1:13" ht="15.75" thickBot="1">
      <c r="A7" s="165"/>
      <c r="B7" s="18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6"/>
    </row>
    <row r="8" spans="1:13" ht="15.75" thickBot="1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  <c r="L8" s="32"/>
      <c r="M8" s="32"/>
    </row>
    <row r="9" spans="1:13">
      <c r="A9" s="33"/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6"/>
    </row>
    <row r="10" spans="1:13">
      <c r="A10" s="37" t="s">
        <v>53</v>
      </c>
      <c r="B10" s="38"/>
      <c r="C10" s="39"/>
      <c r="D10" s="40"/>
      <c r="E10" s="39"/>
      <c r="F10" s="252"/>
      <c r="G10" s="252"/>
      <c r="H10" s="39"/>
      <c r="I10" s="39"/>
      <c r="J10" s="41" t="s">
        <v>54</v>
      </c>
      <c r="K10" s="253"/>
      <c r="L10" s="253"/>
      <c r="M10" s="42"/>
    </row>
    <row r="11" spans="1:13">
      <c r="A11" s="43" t="s">
        <v>55</v>
      </c>
      <c r="B11" s="44"/>
      <c r="C11" s="254"/>
      <c r="D11" s="254"/>
      <c r="E11" s="254"/>
      <c r="F11" s="254"/>
      <c r="G11" s="254"/>
      <c r="H11" s="254"/>
      <c r="I11" s="254"/>
      <c r="J11" s="254"/>
      <c r="K11" s="254"/>
      <c r="L11" s="254"/>
      <c r="M11" s="255"/>
    </row>
    <row r="12" spans="1:13">
      <c r="A12" s="43"/>
      <c r="B12" s="44"/>
      <c r="C12" s="256"/>
      <c r="D12" s="256"/>
      <c r="E12" s="256"/>
      <c r="F12" s="256"/>
      <c r="G12" s="256"/>
      <c r="H12" s="256"/>
      <c r="I12" s="256"/>
      <c r="J12" s="256"/>
      <c r="K12" s="256"/>
      <c r="L12" s="256"/>
      <c r="M12" s="257"/>
    </row>
    <row r="13" spans="1:13">
      <c r="A13" s="43"/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6"/>
    </row>
    <row r="14" spans="1:13">
      <c r="A14" s="43" t="s">
        <v>56</v>
      </c>
      <c r="B14" s="44"/>
      <c r="C14" s="47"/>
      <c r="D14" s="48"/>
      <c r="E14" s="48"/>
      <c r="F14" s="48"/>
      <c r="G14" s="48"/>
      <c r="H14" s="48"/>
      <c r="I14" s="48"/>
      <c r="J14" s="48"/>
      <c r="K14" s="48"/>
      <c r="L14" s="48"/>
      <c r="M14" s="49"/>
    </row>
    <row r="15" spans="1:13">
      <c r="A15" s="43"/>
      <c r="B15" s="44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1:13">
      <c r="A16" s="43" t="s">
        <v>57</v>
      </c>
      <c r="B16" s="44"/>
      <c r="C16" s="47"/>
      <c r="D16" s="48"/>
      <c r="E16" s="48"/>
      <c r="F16" s="48"/>
      <c r="G16" s="48"/>
      <c r="H16" s="48"/>
      <c r="I16" s="48"/>
      <c r="J16" s="48"/>
      <c r="K16" s="48"/>
      <c r="L16" s="48"/>
      <c r="M16" s="49"/>
    </row>
    <row r="17" spans="1:13">
      <c r="A17" s="43"/>
      <c r="B17" s="44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1"/>
    </row>
    <row r="18" spans="1:13">
      <c r="A18" s="43" t="s">
        <v>58</v>
      </c>
      <c r="B18" s="43"/>
      <c r="C18" s="47"/>
      <c r="D18" s="48"/>
      <c r="E18" s="48"/>
      <c r="F18" s="48"/>
      <c r="G18" s="48"/>
      <c r="H18" s="48"/>
      <c r="I18" s="48"/>
      <c r="J18" s="48"/>
      <c r="K18" s="48"/>
      <c r="L18" s="48"/>
      <c r="M18" s="49"/>
    </row>
    <row r="19" spans="1:13">
      <c r="A19" s="37"/>
      <c r="B19" s="52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1"/>
    </row>
    <row r="20" spans="1:13">
      <c r="A20" s="43" t="s">
        <v>59</v>
      </c>
      <c r="B20" s="44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9"/>
    </row>
    <row r="21" spans="1:13" ht="15.75" thickBot="1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5"/>
    </row>
    <row r="22" spans="1:13" ht="15.75" thickBot="1">
      <c r="A22" s="155" t="s">
        <v>60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7"/>
    </row>
    <row r="23" spans="1:13" ht="15.75" thickBot="1">
      <c r="A23" s="56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57"/>
    </row>
    <row r="24" spans="1:13">
      <c r="A24" s="58" t="s">
        <v>0</v>
      </c>
      <c r="B24" s="158" t="s">
        <v>61</v>
      </c>
      <c r="C24" s="159"/>
      <c r="D24" s="159"/>
      <c r="E24" s="159"/>
      <c r="F24" s="159"/>
      <c r="G24" s="159"/>
      <c r="H24" s="159"/>
      <c r="I24" s="160"/>
      <c r="J24" s="59" t="s">
        <v>62</v>
      </c>
      <c r="K24" s="161" t="s">
        <v>63</v>
      </c>
      <c r="L24" s="162"/>
      <c r="M24" s="58" t="s">
        <v>64</v>
      </c>
    </row>
    <row r="25" spans="1:13" ht="15.75" thickBot="1">
      <c r="A25" s="60">
        <v>15</v>
      </c>
      <c r="B25" s="187" t="s">
        <v>38</v>
      </c>
      <c r="C25" s="188"/>
      <c r="D25" s="188"/>
      <c r="E25" s="188"/>
      <c r="F25" s="188"/>
      <c r="G25" s="188"/>
      <c r="H25" s="188"/>
      <c r="I25" s="189"/>
      <c r="J25" s="61" t="s">
        <v>131</v>
      </c>
      <c r="K25" s="190" t="s">
        <v>63</v>
      </c>
      <c r="L25" s="191"/>
      <c r="M25" s="62">
        <v>10</v>
      </c>
    </row>
    <row r="26" spans="1:13" ht="15.75" thickBot="1">
      <c r="A26" s="56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57"/>
    </row>
    <row r="27" spans="1:13" ht="15.75" thickBot="1">
      <c r="A27" s="63" t="s">
        <v>65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5"/>
    </row>
    <row r="28" spans="1:13">
      <c r="A28" s="66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57"/>
    </row>
    <row r="29" spans="1:13">
      <c r="A29" s="192" t="s">
        <v>61</v>
      </c>
      <c r="B29" s="193"/>
      <c r="C29" s="193"/>
      <c r="D29" s="193"/>
      <c r="E29" s="194"/>
      <c r="F29" s="195" t="s">
        <v>66</v>
      </c>
      <c r="G29" s="193"/>
      <c r="H29" s="195" t="s">
        <v>67</v>
      </c>
      <c r="I29" s="196"/>
      <c r="J29" s="67" t="s">
        <v>68</v>
      </c>
      <c r="K29" s="195" t="s">
        <v>69</v>
      </c>
      <c r="L29" s="196"/>
      <c r="M29" s="68" t="s">
        <v>70</v>
      </c>
    </row>
    <row r="30" spans="1:13">
      <c r="A30" s="69"/>
      <c r="B30" s="70"/>
      <c r="C30" s="70"/>
      <c r="D30" s="70"/>
      <c r="E30" s="71"/>
      <c r="F30" s="197" t="s">
        <v>131</v>
      </c>
      <c r="G30" s="198"/>
      <c r="H30" s="197" t="s">
        <v>131</v>
      </c>
      <c r="I30" s="198"/>
      <c r="J30" s="72" t="s">
        <v>131</v>
      </c>
      <c r="K30" s="199">
        <f>+K61/8</f>
        <v>2.7945540733489969</v>
      </c>
      <c r="L30" s="200"/>
      <c r="M30" s="73" t="str">
        <f>IFERROR(ROUND(J30/K30,2),"")</f>
        <v/>
      </c>
    </row>
    <row r="31" spans="1:13">
      <c r="A31" s="69"/>
      <c r="B31" s="70"/>
      <c r="C31" s="70"/>
      <c r="D31" s="70"/>
      <c r="E31" s="74"/>
      <c r="F31" s="197" t="s">
        <v>131</v>
      </c>
      <c r="G31" s="198"/>
      <c r="H31" s="197" t="s">
        <v>131</v>
      </c>
      <c r="I31" s="198"/>
      <c r="J31" s="72" t="s">
        <v>131</v>
      </c>
      <c r="K31" s="199"/>
      <c r="L31" s="200"/>
      <c r="M31" s="73" t="str">
        <f>IFERROR(ROUND(J31/K31,2),"")</f>
        <v/>
      </c>
    </row>
    <row r="32" spans="1:13">
      <c r="A32" s="75"/>
      <c r="B32" s="76"/>
      <c r="C32" s="76"/>
      <c r="D32" s="76"/>
      <c r="E32" s="74"/>
      <c r="F32" s="197" t="s">
        <v>131</v>
      </c>
      <c r="G32" s="198"/>
      <c r="H32" s="197" t="s">
        <v>131</v>
      </c>
      <c r="I32" s="198"/>
      <c r="J32" s="72" t="s">
        <v>131</v>
      </c>
      <c r="K32" s="199"/>
      <c r="L32" s="200"/>
      <c r="M32" s="73" t="str">
        <f>IFERROR(ROUND(J32/K32,2),"")</f>
        <v/>
      </c>
    </row>
    <row r="33" spans="1:13">
      <c r="A33" s="75"/>
      <c r="B33" s="76"/>
      <c r="C33" s="76"/>
      <c r="D33" s="76"/>
      <c r="E33" s="74"/>
      <c r="F33" s="197" t="s">
        <v>131</v>
      </c>
      <c r="G33" s="198"/>
      <c r="H33" s="197" t="s">
        <v>131</v>
      </c>
      <c r="I33" s="198"/>
      <c r="J33" s="72" t="s">
        <v>131</v>
      </c>
      <c r="K33" s="199"/>
      <c r="L33" s="200"/>
      <c r="M33" s="73" t="str">
        <f>IFERROR(ROUND(J33/K33,2),"")</f>
        <v/>
      </c>
    </row>
    <row r="34" spans="1:13">
      <c r="A34" s="75"/>
      <c r="B34" s="76"/>
      <c r="C34" s="76"/>
      <c r="D34" s="76"/>
      <c r="E34" s="74"/>
      <c r="F34" s="197" t="s">
        <v>131</v>
      </c>
      <c r="G34" s="198"/>
      <c r="H34" s="197" t="s">
        <v>131</v>
      </c>
      <c r="I34" s="198"/>
      <c r="J34" s="72" t="s">
        <v>131</v>
      </c>
      <c r="K34" s="199"/>
      <c r="L34" s="200"/>
      <c r="M34" s="73" t="str">
        <f>IFERROR(ROUND(J34/K34,2),"")</f>
        <v/>
      </c>
    </row>
    <row r="35" spans="1:13" ht="15.75" thickBot="1">
      <c r="A35" s="77" t="s">
        <v>73</v>
      </c>
      <c r="B35" s="78"/>
      <c r="C35" s="78"/>
      <c r="D35" s="78"/>
      <c r="E35" s="79"/>
      <c r="F35" s="205"/>
      <c r="G35" s="206"/>
      <c r="H35" s="205"/>
      <c r="I35" s="206"/>
      <c r="J35" s="80"/>
      <c r="K35" s="207">
        <v>0.05</v>
      </c>
      <c r="L35" s="208"/>
      <c r="M35" s="81">
        <f>ROUND(M66*K35,2)</f>
        <v>923.9</v>
      </c>
    </row>
    <row r="36" spans="1:13" ht="15.75" thickBot="1">
      <c r="A36" s="201" t="s">
        <v>74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3"/>
      <c r="M36" s="82">
        <f>ROUND(SUM(M30:M35),2)</f>
        <v>923.9</v>
      </c>
    </row>
    <row r="37" spans="1:13" ht="15.75" thickBot="1">
      <c r="A37" s="66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57"/>
    </row>
    <row r="38" spans="1:13" ht="15.75" thickBot="1">
      <c r="A38" s="63" t="s">
        <v>75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5"/>
    </row>
    <row r="39" spans="1:13">
      <c r="A39" s="56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57"/>
    </row>
    <row r="40" spans="1:13">
      <c r="A40" s="192" t="s">
        <v>61</v>
      </c>
      <c r="B40" s="204"/>
      <c r="C40" s="204"/>
      <c r="D40" s="204"/>
      <c r="E40" s="204"/>
      <c r="F40" s="204"/>
      <c r="G40" s="204"/>
      <c r="H40" s="196"/>
      <c r="I40" s="83" t="s">
        <v>63</v>
      </c>
      <c r="J40" s="67" t="s">
        <v>64</v>
      </c>
      <c r="K40" s="195" t="s">
        <v>76</v>
      </c>
      <c r="L40" s="196"/>
      <c r="M40" s="68" t="s">
        <v>70</v>
      </c>
    </row>
    <row r="41" spans="1:13">
      <c r="A41" s="123" t="s">
        <v>133</v>
      </c>
      <c r="B41" s="70"/>
      <c r="C41" s="70"/>
      <c r="D41" s="70"/>
      <c r="E41" s="70"/>
      <c r="F41" s="70"/>
      <c r="G41" s="70"/>
      <c r="H41" s="71"/>
      <c r="I41" s="84" t="s">
        <v>63</v>
      </c>
      <c r="J41" s="85">
        <v>1</v>
      </c>
      <c r="K41" s="261">
        <v>48600</v>
      </c>
      <c r="L41" s="262"/>
      <c r="M41" s="73">
        <f>IFERROR(ROUND(J41*K41,2),"")</f>
        <v>48600</v>
      </c>
    </row>
    <row r="42" spans="1:13">
      <c r="A42" s="123"/>
      <c r="B42" s="76"/>
      <c r="C42" s="76"/>
      <c r="D42" s="76"/>
      <c r="E42" s="76"/>
      <c r="F42" s="76"/>
      <c r="G42" s="76"/>
      <c r="H42" s="86"/>
      <c r="I42" s="84" t="s">
        <v>131</v>
      </c>
      <c r="J42" s="87"/>
      <c r="K42" s="209" t="s">
        <v>131</v>
      </c>
      <c r="L42" s="210" t="e">
        <v>#N/A</v>
      </c>
      <c r="M42" s="73" t="str">
        <f>IFERROR(ROUND(J42*K42,2),"")</f>
        <v/>
      </c>
    </row>
    <row r="43" spans="1:13">
      <c r="A43" s="75"/>
      <c r="B43" s="76"/>
      <c r="C43" s="76"/>
      <c r="D43" s="76"/>
      <c r="E43" s="76"/>
      <c r="F43" s="76"/>
      <c r="G43" s="76"/>
      <c r="H43" s="86"/>
      <c r="I43" s="84" t="s">
        <v>131</v>
      </c>
      <c r="J43" s="87"/>
      <c r="K43" s="209" t="s">
        <v>131</v>
      </c>
      <c r="L43" s="210" t="e">
        <v>#N/A</v>
      </c>
      <c r="M43" s="73" t="str">
        <f>IFERROR(ROUND(J43*K43,2),"")</f>
        <v/>
      </c>
    </row>
    <row r="44" spans="1:13">
      <c r="A44" s="75"/>
      <c r="B44" s="76"/>
      <c r="C44" s="76"/>
      <c r="D44" s="76"/>
      <c r="E44" s="76"/>
      <c r="F44" s="76"/>
      <c r="G44" s="76"/>
      <c r="H44" s="86"/>
      <c r="I44" s="84" t="s">
        <v>131</v>
      </c>
      <c r="J44" s="87"/>
      <c r="K44" s="209" t="s">
        <v>131</v>
      </c>
      <c r="L44" s="210" t="e">
        <v>#N/A</v>
      </c>
      <c r="M44" s="73" t="str">
        <f>IFERROR(ROUND(J44*K44,2),"")</f>
        <v/>
      </c>
    </row>
    <row r="45" spans="1:13" ht="15.75" thickBot="1">
      <c r="A45" s="77"/>
      <c r="B45" s="78"/>
      <c r="C45" s="78"/>
      <c r="D45" s="78"/>
      <c r="E45" s="78"/>
      <c r="F45" s="78"/>
      <c r="G45" s="78"/>
      <c r="H45" s="79"/>
      <c r="I45" s="84" t="s">
        <v>131</v>
      </c>
      <c r="J45" s="88"/>
      <c r="K45" s="209" t="s">
        <v>131</v>
      </c>
      <c r="L45" s="210" t="e">
        <v>#N/A</v>
      </c>
      <c r="M45" s="73" t="str">
        <f>IFERROR(ROUND(J45*K45,2),"")</f>
        <v/>
      </c>
    </row>
    <row r="46" spans="1:13" ht="15.75" thickBot="1">
      <c r="A46" s="201" t="s">
        <v>74</v>
      </c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3"/>
      <c r="M46" s="82">
        <f>ROUND(SUM(M41:M45),2)</f>
        <v>48600</v>
      </c>
    </row>
    <row r="47" spans="1:13" ht="15.75" thickBot="1">
      <c r="A47" s="56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57"/>
    </row>
    <row r="48" spans="1:13" ht="15.75" thickBot="1">
      <c r="A48" s="63" t="s">
        <v>78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5"/>
    </row>
    <row r="49" spans="1:13">
      <c r="A49" s="56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57"/>
    </row>
    <row r="50" spans="1:13">
      <c r="A50" s="192" t="s">
        <v>79</v>
      </c>
      <c r="B50" s="204"/>
      <c r="C50" s="204"/>
      <c r="D50" s="204"/>
      <c r="E50" s="204"/>
      <c r="F50" s="204"/>
      <c r="G50" s="204"/>
      <c r="H50" s="67" t="s">
        <v>80</v>
      </c>
      <c r="I50" s="89" t="s">
        <v>81</v>
      </c>
      <c r="J50" s="67" t="s">
        <v>82</v>
      </c>
      <c r="K50" s="195" t="s">
        <v>83</v>
      </c>
      <c r="L50" s="196"/>
      <c r="M50" s="68" t="s">
        <v>70</v>
      </c>
    </row>
    <row r="51" spans="1:13">
      <c r="A51" s="92"/>
      <c r="B51" s="76"/>
      <c r="C51" s="76"/>
      <c r="D51" s="76"/>
      <c r="E51" s="76"/>
      <c r="F51" s="76"/>
      <c r="G51" s="86"/>
      <c r="H51" s="90"/>
      <c r="I51" s="91"/>
      <c r="J51" s="90"/>
      <c r="K51" s="209"/>
      <c r="L51" s="210"/>
      <c r="M51" s="73">
        <f>IFERROR(ROUND(J51*K51,2),"")</f>
        <v>0</v>
      </c>
    </row>
    <row r="52" spans="1:13">
      <c r="A52" s="92"/>
      <c r="B52" s="93"/>
      <c r="C52" s="93"/>
      <c r="D52" s="93"/>
      <c r="E52" s="93"/>
      <c r="F52" s="93"/>
      <c r="G52" s="93"/>
      <c r="H52" s="90"/>
      <c r="I52" s="91"/>
      <c r="J52" s="90"/>
      <c r="K52" s="209" t="s">
        <v>131</v>
      </c>
      <c r="L52" s="210"/>
      <c r="M52" s="73" t="str">
        <f>IFERROR(ROUND(J52*K52,2),"")</f>
        <v/>
      </c>
    </row>
    <row r="53" spans="1:13">
      <c r="A53" s="92"/>
      <c r="B53" s="93"/>
      <c r="C53" s="93"/>
      <c r="D53" s="93"/>
      <c r="E53" s="93"/>
      <c r="F53" s="93"/>
      <c r="G53" s="93"/>
      <c r="H53" s="90"/>
      <c r="I53" s="91"/>
      <c r="J53" s="90"/>
      <c r="K53" s="209" t="s">
        <v>131</v>
      </c>
      <c r="L53" s="210"/>
      <c r="M53" s="73" t="str">
        <f>IFERROR(ROUND(J53*K53,2),"")</f>
        <v/>
      </c>
    </row>
    <row r="54" spans="1:13">
      <c r="A54" s="92"/>
      <c r="B54" s="93"/>
      <c r="C54" s="93"/>
      <c r="D54" s="93"/>
      <c r="E54" s="93"/>
      <c r="F54" s="93"/>
      <c r="G54" s="93"/>
      <c r="H54" s="90"/>
      <c r="I54" s="91"/>
      <c r="J54" s="90"/>
      <c r="K54" s="209" t="s">
        <v>131</v>
      </c>
      <c r="L54" s="210"/>
      <c r="M54" s="73" t="str">
        <f>IFERROR(ROUND(J54*K54,2),"")</f>
        <v/>
      </c>
    </row>
    <row r="55" spans="1:13" ht="15.75" thickBot="1">
      <c r="A55" s="77"/>
      <c r="B55" s="78"/>
      <c r="C55" s="78"/>
      <c r="D55" s="78"/>
      <c r="E55" s="78"/>
      <c r="F55" s="78"/>
      <c r="G55" s="79"/>
      <c r="H55" s="94"/>
      <c r="I55" s="95"/>
      <c r="J55" s="94"/>
      <c r="K55" s="209" t="s">
        <v>131</v>
      </c>
      <c r="L55" s="210"/>
      <c r="M55" s="73" t="str">
        <f>IFERROR(ROUND(J55*K55,2),"")</f>
        <v/>
      </c>
    </row>
    <row r="56" spans="1:13" ht="15.75" thickBot="1">
      <c r="A56" s="201" t="s">
        <v>74</v>
      </c>
      <c r="B56" s="202"/>
      <c r="C56" s="202"/>
      <c r="D56" s="202"/>
      <c r="E56" s="202"/>
      <c r="F56" s="202"/>
      <c r="G56" s="202"/>
      <c r="H56" s="202"/>
      <c r="I56" s="202"/>
      <c r="J56" s="202"/>
      <c r="K56" s="202"/>
      <c r="L56" s="203"/>
      <c r="M56" s="82">
        <f>ROUND(SUM(M51:M55),2)</f>
        <v>0</v>
      </c>
    </row>
    <row r="57" spans="1:13" ht="15.75" thickBot="1">
      <c r="A57" s="56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57"/>
    </row>
    <row r="58" spans="1:13" ht="15.75" thickBot="1">
      <c r="A58" s="63" t="s">
        <v>84</v>
      </c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5"/>
    </row>
    <row r="59" spans="1:13">
      <c r="A59" s="56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57"/>
    </row>
    <row r="60" spans="1:13" ht="22.5">
      <c r="A60" s="192" t="s">
        <v>85</v>
      </c>
      <c r="B60" s="204"/>
      <c r="C60" s="204"/>
      <c r="D60" s="204"/>
      <c r="E60" s="204"/>
      <c r="F60" s="204"/>
      <c r="G60" s="204"/>
      <c r="H60" s="67" t="s">
        <v>86</v>
      </c>
      <c r="I60" s="96" t="s">
        <v>87</v>
      </c>
      <c r="J60" s="97" t="s">
        <v>88</v>
      </c>
      <c r="K60" s="215" t="s">
        <v>69</v>
      </c>
      <c r="L60" s="216"/>
      <c r="M60" s="98" t="s">
        <v>70</v>
      </c>
    </row>
    <row r="61" spans="1:13">
      <c r="A61" s="75" t="s">
        <v>111</v>
      </c>
      <c r="B61" s="76"/>
      <c r="C61" s="76"/>
      <c r="D61" s="76"/>
      <c r="E61" s="76"/>
      <c r="F61" s="76"/>
      <c r="G61" s="86"/>
      <c r="H61" s="138">
        <v>90000</v>
      </c>
      <c r="I61" s="100">
        <v>0.62</v>
      </c>
      <c r="J61" s="101">
        <f>+IFERROR(ROUND(H61*(1+I61),0),"")</f>
        <v>145800</v>
      </c>
      <c r="K61" s="217">
        <v>22.356432586791975</v>
      </c>
      <c r="L61" s="218"/>
      <c r="M61" s="73">
        <f>IFERROR(ROUND(1/K61*J61,2),"")</f>
        <v>6521.61</v>
      </c>
    </row>
    <row r="62" spans="1:13">
      <c r="A62" s="75" t="s">
        <v>112</v>
      </c>
      <c r="B62" s="76"/>
      <c r="C62" s="76"/>
      <c r="D62" s="76"/>
      <c r="E62" s="76"/>
      <c r="F62" s="76"/>
      <c r="G62" s="86"/>
      <c r="H62" s="138">
        <v>165000</v>
      </c>
      <c r="I62" s="100">
        <v>0.62</v>
      </c>
      <c r="J62" s="101">
        <f>+IFERROR(ROUND(H62*(1+I62),0),"")</f>
        <v>267300</v>
      </c>
      <c r="K62" s="217">
        <f>+K61</f>
        <v>22.356432586791975</v>
      </c>
      <c r="L62" s="218"/>
      <c r="M62" s="73">
        <f>IFERROR(ROUND(1/K62*J62,2),"")</f>
        <v>11956.29</v>
      </c>
    </row>
    <row r="63" spans="1:13">
      <c r="A63" s="75"/>
      <c r="B63" s="76"/>
      <c r="C63" s="76"/>
      <c r="D63" s="76"/>
      <c r="E63" s="76"/>
      <c r="F63" s="76"/>
      <c r="G63" s="86"/>
      <c r="H63" s="99" t="s">
        <v>131</v>
      </c>
      <c r="I63" s="100" t="s">
        <v>131</v>
      </c>
      <c r="J63" s="101" t="str">
        <f>+IFERROR(ROUND(H63*(1+I63),0),"")</f>
        <v/>
      </c>
      <c r="K63" s="217"/>
      <c r="L63" s="218"/>
      <c r="M63" s="73" t="str">
        <f>IFERROR(ROUND(1/K63*J63,2),"")</f>
        <v/>
      </c>
    </row>
    <row r="64" spans="1:13">
      <c r="A64" s="75"/>
      <c r="B64" s="76"/>
      <c r="C64" s="76"/>
      <c r="D64" s="76"/>
      <c r="E64" s="76"/>
      <c r="F64" s="76"/>
      <c r="G64" s="86"/>
      <c r="H64" s="99" t="s">
        <v>131</v>
      </c>
      <c r="I64" s="100" t="s">
        <v>131</v>
      </c>
      <c r="J64" s="101" t="str">
        <f>+IFERROR(ROUND(H64*(1+I64),0),"")</f>
        <v/>
      </c>
      <c r="K64" s="217"/>
      <c r="L64" s="218"/>
      <c r="M64" s="73" t="str">
        <f>IFERROR(ROUND(1/K64*J64,2),"")</f>
        <v/>
      </c>
    </row>
    <row r="65" spans="1:13" ht="15.75" thickBot="1">
      <c r="A65" s="77"/>
      <c r="B65" s="78"/>
      <c r="C65" s="78"/>
      <c r="D65" s="78"/>
      <c r="E65" s="78"/>
      <c r="F65" s="78"/>
      <c r="G65" s="79"/>
      <c r="H65" s="99" t="s">
        <v>131</v>
      </c>
      <c r="I65" s="100" t="s">
        <v>131</v>
      </c>
      <c r="J65" s="101" t="str">
        <f>+IFERROR(ROUND(H65*(1+I65),0),"")</f>
        <v/>
      </c>
      <c r="K65" s="219"/>
      <c r="L65" s="220"/>
      <c r="M65" s="73" t="str">
        <f>IFERROR(ROUND(1/K65*J65,2),"")</f>
        <v/>
      </c>
    </row>
    <row r="66" spans="1:13" ht="15.75" thickBot="1">
      <c r="A66" s="201" t="s">
        <v>74</v>
      </c>
      <c r="B66" s="202"/>
      <c r="C66" s="202"/>
      <c r="D66" s="202"/>
      <c r="E66" s="202"/>
      <c r="F66" s="202"/>
      <c r="G66" s="202"/>
      <c r="H66" s="202"/>
      <c r="I66" s="202"/>
      <c r="J66" s="202"/>
      <c r="K66" s="202"/>
      <c r="L66" s="203"/>
      <c r="M66" s="82">
        <f>ROUND(SUM(M61:M65),2)</f>
        <v>18477.900000000001</v>
      </c>
    </row>
    <row r="67" spans="1:13" ht="15.75" thickBot="1">
      <c r="A67" s="56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57"/>
    </row>
    <row r="68" spans="1:13" ht="15.75" thickBot="1">
      <c r="A68" s="221" t="s">
        <v>92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3"/>
      <c r="M68" s="82">
        <f>ROUND(M66+M56+M46+M36,0)</f>
        <v>68002</v>
      </c>
    </row>
    <row r="69" spans="1:13" ht="15.75" thickBot="1">
      <c r="A69" s="56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57"/>
    </row>
    <row r="70" spans="1:13" ht="15.75" thickBot="1">
      <c r="A70" s="63" t="s">
        <v>93</v>
      </c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5"/>
    </row>
    <row r="71" spans="1:13">
      <c r="A71" s="56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57"/>
    </row>
    <row r="72" spans="1:13">
      <c r="A72" s="192" t="s">
        <v>94</v>
      </c>
      <c r="B72" s="204"/>
      <c r="C72" s="204"/>
      <c r="D72" s="204"/>
      <c r="E72" s="204"/>
      <c r="F72" s="204"/>
      <c r="G72" s="204"/>
      <c r="H72" s="89"/>
      <c r="I72" s="96"/>
      <c r="J72" s="102"/>
      <c r="K72" s="215" t="s">
        <v>95</v>
      </c>
      <c r="L72" s="216"/>
      <c r="M72" s="98" t="s">
        <v>96</v>
      </c>
    </row>
    <row r="73" spans="1:13">
      <c r="A73" s="211" t="s">
        <v>97</v>
      </c>
      <c r="B73" s="212"/>
      <c r="C73" s="212"/>
      <c r="D73" s="212"/>
      <c r="E73" s="212"/>
      <c r="F73" s="212"/>
      <c r="G73" s="212"/>
      <c r="H73" s="128"/>
      <c r="I73" s="104"/>
      <c r="J73" s="129"/>
      <c r="K73" s="213"/>
      <c r="L73" s="214"/>
      <c r="M73" s="130">
        <f>ROUND(K73*$M$68,2)</f>
        <v>0</v>
      </c>
    </row>
    <row r="74" spans="1:13">
      <c r="A74" s="107" t="s">
        <v>98</v>
      </c>
      <c r="B74" s="108"/>
      <c r="C74" s="108"/>
      <c r="D74" s="108"/>
      <c r="E74" s="108"/>
      <c r="F74" s="108"/>
      <c r="G74" s="108"/>
      <c r="H74" s="128"/>
      <c r="I74" s="104"/>
      <c r="J74" s="129"/>
      <c r="K74" s="213"/>
      <c r="L74" s="214"/>
      <c r="M74" s="130">
        <f>ROUND(K74*$M$68,2)</f>
        <v>0</v>
      </c>
    </row>
    <row r="75" spans="1:13" ht="15.75" thickBot="1">
      <c r="A75" s="77" t="s">
        <v>99</v>
      </c>
      <c r="B75" s="78"/>
      <c r="C75" s="78"/>
      <c r="D75" s="78"/>
      <c r="E75" s="78"/>
      <c r="F75" s="78"/>
      <c r="G75" s="78"/>
      <c r="H75" s="131"/>
      <c r="I75" s="110"/>
      <c r="J75" s="132"/>
      <c r="K75" s="213"/>
      <c r="L75" s="214"/>
      <c r="M75" s="130">
        <f>ROUND(K75*$M$68,2)</f>
        <v>0</v>
      </c>
    </row>
    <row r="76" spans="1:13" ht="15.75" thickBot="1">
      <c r="A76" s="201" t="s">
        <v>74</v>
      </c>
      <c r="B76" s="202"/>
      <c r="C76" s="202"/>
      <c r="D76" s="202"/>
      <c r="E76" s="202"/>
      <c r="F76" s="202"/>
      <c r="G76" s="202"/>
      <c r="H76" s="202"/>
      <c r="I76" s="202"/>
      <c r="J76" s="202"/>
      <c r="K76" s="202"/>
      <c r="L76" s="203"/>
      <c r="M76" s="82">
        <f>SUM(M73:M75)</f>
        <v>0</v>
      </c>
    </row>
    <row r="77" spans="1:13" ht="15.75" thickBot="1">
      <c r="A77" s="56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57"/>
    </row>
    <row r="78" spans="1:13" ht="15.75" thickBot="1">
      <c r="A78" s="221" t="s">
        <v>100</v>
      </c>
      <c r="B78" s="222"/>
      <c r="C78" s="222"/>
      <c r="D78" s="222"/>
      <c r="E78" s="222"/>
      <c r="F78" s="222"/>
      <c r="G78" s="222"/>
      <c r="H78" s="222"/>
      <c r="I78" s="222"/>
      <c r="J78" s="222"/>
      <c r="K78" s="222"/>
      <c r="L78" s="223"/>
      <c r="M78" s="82">
        <f>ROUND(M68+M76,0)</f>
        <v>68002</v>
      </c>
    </row>
    <row r="79" spans="1:13">
      <c r="A79" s="33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6"/>
    </row>
    <row r="80" spans="1:13">
      <c r="A80" s="56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57"/>
    </row>
    <row r="81" spans="1:13">
      <c r="A81" s="56"/>
      <c r="B81" s="35"/>
      <c r="C81" s="35"/>
      <c r="D81" s="35"/>
      <c r="E81" s="35"/>
      <c r="F81" s="35" t="s">
        <v>101</v>
      </c>
      <c r="G81" s="35"/>
      <c r="H81" s="35"/>
      <c r="I81" s="35"/>
      <c r="J81" s="35"/>
      <c r="K81" s="35"/>
      <c r="L81" s="35"/>
      <c r="M81" s="57"/>
    </row>
    <row r="82" spans="1:13">
      <c r="A82" s="112" t="s">
        <v>102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4"/>
    </row>
    <row r="83" spans="1:13">
      <c r="A83" s="233"/>
      <c r="B83" s="234"/>
      <c r="C83" s="234"/>
      <c r="D83" s="234"/>
      <c r="E83" s="234"/>
      <c r="F83" s="234"/>
      <c r="G83" s="234"/>
      <c r="H83" s="234"/>
      <c r="I83" s="234"/>
      <c r="J83" s="234"/>
      <c r="K83" s="234"/>
      <c r="L83" s="234"/>
      <c r="M83" s="235"/>
    </row>
    <row r="84" spans="1:13">
      <c r="A84" s="224"/>
      <c r="B84" s="225"/>
      <c r="C84" s="225"/>
      <c r="D84" s="225"/>
      <c r="E84" s="225"/>
      <c r="F84" s="225"/>
      <c r="G84" s="225"/>
      <c r="H84" s="225"/>
      <c r="I84" s="225"/>
      <c r="J84" s="225"/>
      <c r="K84" s="225"/>
      <c r="L84" s="225"/>
      <c r="M84" s="226"/>
    </row>
    <row r="85" spans="1:13">
      <c r="A85" s="224"/>
      <c r="B85" s="225"/>
      <c r="C85" s="225"/>
      <c r="D85" s="225"/>
      <c r="E85" s="225"/>
      <c r="F85" s="225"/>
      <c r="G85" s="225"/>
      <c r="H85" s="225"/>
      <c r="I85" s="225"/>
      <c r="J85" s="225"/>
      <c r="K85" s="225"/>
      <c r="L85" s="225"/>
      <c r="M85" s="226"/>
    </row>
    <row r="86" spans="1:13">
      <c r="A86" s="115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1"/>
    </row>
    <row r="87" spans="1:13">
      <c r="A87" s="116"/>
      <c r="B87" s="35"/>
      <c r="C87" s="50"/>
      <c r="D87" s="50"/>
      <c r="E87" s="50"/>
      <c r="F87" s="117"/>
      <c r="G87" s="35"/>
      <c r="H87" s="35"/>
      <c r="I87" s="35"/>
      <c r="J87" s="50"/>
      <c r="K87" s="50"/>
      <c r="L87" s="50"/>
      <c r="M87" s="51"/>
    </row>
    <row r="88" spans="1:13">
      <c r="A88" s="116"/>
      <c r="B88" s="35"/>
      <c r="C88" s="50"/>
      <c r="D88" s="50"/>
      <c r="E88" s="50"/>
      <c r="F88" s="117"/>
      <c r="G88" s="35"/>
      <c r="H88" s="35"/>
      <c r="I88" s="35"/>
      <c r="J88" s="50"/>
      <c r="K88" s="50"/>
      <c r="L88" s="50"/>
      <c r="M88" s="51"/>
    </row>
    <row r="89" spans="1:13">
      <c r="A89" s="56"/>
      <c r="B89" s="118" t="s">
        <v>103</v>
      </c>
      <c r="C89" s="118"/>
      <c r="D89" s="118"/>
      <c r="E89" s="118"/>
      <c r="F89" s="35"/>
      <c r="G89" s="35"/>
      <c r="H89" s="35"/>
      <c r="I89" s="35" t="s">
        <v>103</v>
      </c>
      <c r="J89" s="35"/>
      <c r="K89" s="35"/>
      <c r="L89" s="35"/>
      <c r="M89" s="57"/>
    </row>
    <row r="90" spans="1:13">
      <c r="A90" s="56"/>
      <c r="B90" s="35"/>
      <c r="C90" s="117"/>
      <c r="D90" s="117"/>
      <c r="E90" s="117"/>
      <c r="F90" s="35"/>
      <c r="G90" s="35"/>
      <c r="H90" s="35"/>
      <c r="I90" s="108"/>
      <c r="J90" s="108"/>
      <c r="K90" s="108"/>
      <c r="L90" s="108"/>
      <c r="M90" s="57"/>
    </row>
    <row r="91" spans="1:13">
      <c r="A91" s="56"/>
      <c r="B91" s="35" t="s">
        <v>104</v>
      </c>
      <c r="C91" s="35"/>
      <c r="D91" s="35"/>
      <c r="E91" s="117"/>
      <c r="F91" s="35"/>
      <c r="G91" s="35"/>
      <c r="H91" s="35"/>
      <c r="I91" s="119" t="s">
        <v>105</v>
      </c>
      <c r="J91" s="119"/>
      <c r="K91" s="119"/>
      <c r="L91" s="119"/>
      <c r="M91" s="57"/>
    </row>
    <row r="92" spans="1:13">
      <c r="A92" s="116"/>
      <c r="B92" s="35"/>
      <c r="C92" s="50"/>
      <c r="D92" s="50"/>
      <c r="E92" s="50"/>
      <c r="F92" s="117"/>
      <c r="G92" s="35"/>
      <c r="H92" s="35"/>
      <c r="I92" s="35"/>
      <c r="J92" s="50"/>
      <c r="K92" s="50"/>
      <c r="L92" s="50"/>
      <c r="M92" s="51"/>
    </row>
    <row r="93" spans="1:13">
      <c r="A93" s="120"/>
      <c r="B93" s="121"/>
      <c r="C93" s="121"/>
      <c r="D93" s="35"/>
      <c r="E93" s="35"/>
      <c r="F93" s="35"/>
      <c r="G93" s="35"/>
      <c r="H93" s="35"/>
      <c r="I93" s="227"/>
      <c r="J93" s="227"/>
      <c r="K93" s="227"/>
      <c r="L93" s="227"/>
      <c r="M93" s="228"/>
    </row>
    <row r="94" spans="1:13" ht="15.75" thickBot="1">
      <c r="A94" s="231"/>
      <c r="B94" s="232"/>
      <c r="C94" s="232"/>
      <c r="D94" s="122"/>
      <c r="E94" s="122"/>
      <c r="F94" s="122"/>
      <c r="G94" s="122"/>
      <c r="H94" s="122"/>
      <c r="I94" s="229"/>
      <c r="J94" s="229"/>
      <c r="K94" s="229"/>
      <c r="L94" s="229"/>
      <c r="M94" s="230"/>
    </row>
  </sheetData>
  <mergeCells count="77">
    <mergeCell ref="I93:M94"/>
    <mergeCell ref="A94:C94"/>
    <mergeCell ref="K75:L75"/>
    <mergeCell ref="A76:L76"/>
    <mergeCell ref="A78:L78"/>
    <mergeCell ref="A83:M83"/>
    <mergeCell ref="A84:M84"/>
    <mergeCell ref="A85:M85"/>
    <mergeCell ref="K74:L74"/>
    <mergeCell ref="K61:L61"/>
    <mergeCell ref="K62:L62"/>
    <mergeCell ref="K63:L63"/>
    <mergeCell ref="K64:L64"/>
    <mergeCell ref="K65:L65"/>
    <mergeCell ref="A66:L66"/>
    <mergeCell ref="A68:L68"/>
    <mergeCell ref="A72:G72"/>
    <mergeCell ref="K72:L72"/>
    <mergeCell ref="A73:G73"/>
    <mergeCell ref="K73:L73"/>
    <mergeCell ref="A60:G60"/>
    <mergeCell ref="K60:L60"/>
    <mergeCell ref="K44:L44"/>
    <mergeCell ref="K45:L45"/>
    <mergeCell ref="A46:L46"/>
    <mergeCell ref="A50:G50"/>
    <mergeCell ref="K50:L50"/>
    <mergeCell ref="K51:L51"/>
    <mergeCell ref="K52:L52"/>
    <mergeCell ref="K53:L53"/>
    <mergeCell ref="K54:L54"/>
    <mergeCell ref="K55:L55"/>
    <mergeCell ref="A56:L56"/>
    <mergeCell ref="K43:L43"/>
    <mergeCell ref="F34:G34"/>
    <mergeCell ref="H34:I34"/>
    <mergeCell ref="K34:L34"/>
    <mergeCell ref="F35:G35"/>
    <mergeCell ref="H35:I35"/>
    <mergeCell ref="K35:L35"/>
    <mergeCell ref="A36:L36"/>
    <mergeCell ref="A40:H40"/>
    <mergeCell ref="K40:L40"/>
    <mergeCell ref="K41:L41"/>
    <mergeCell ref="K42:L42"/>
    <mergeCell ref="F32:G32"/>
    <mergeCell ref="H32:I32"/>
    <mergeCell ref="K32:L32"/>
    <mergeCell ref="F33:G33"/>
    <mergeCell ref="H33:I33"/>
    <mergeCell ref="K33:L33"/>
    <mergeCell ref="F30:G30"/>
    <mergeCell ref="H30:I30"/>
    <mergeCell ref="K30:L30"/>
    <mergeCell ref="F31:G31"/>
    <mergeCell ref="H31:I31"/>
    <mergeCell ref="K31:L31"/>
    <mergeCell ref="B25:I25"/>
    <mergeCell ref="K25:L25"/>
    <mergeCell ref="A29:E29"/>
    <mergeCell ref="F29:G29"/>
    <mergeCell ref="H29:I29"/>
    <mergeCell ref="K29:L29"/>
    <mergeCell ref="F10:G10"/>
    <mergeCell ref="K10:L10"/>
    <mergeCell ref="C11:M12"/>
    <mergeCell ref="A22:M22"/>
    <mergeCell ref="B24:I24"/>
    <mergeCell ref="K24:L24"/>
    <mergeCell ref="A1:A7"/>
    <mergeCell ref="B1:M1"/>
    <mergeCell ref="B2:M2"/>
    <mergeCell ref="B3:M3"/>
    <mergeCell ref="B4:M4"/>
    <mergeCell ref="B5:M5"/>
    <mergeCell ref="B6:M6"/>
    <mergeCell ref="B7:M7"/>
  </mergeCells>
  <hyperlinks>
    <hyperlink ref="B5:M5" location="PRESUPUESTO!B17" display="SOLUCION ACUEDUCTO Y ALCANTARILLADO SECTOR VILLA DELFINA" xr:uid="{986A3C45-6007-4FEA-A405-2739B5DB9F1F}"/>
  </hyperlink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9710A-A1E2-4E00-9061-FF5A95E7BD0F}">
  <sheetPr>
    <tabColor rgb="FF00B050"/>
  </sheetPr>
  <dimension ref="A1:M94"/>
  <sheetViews>
    <sheetView topLeftCell="A20" workbookViewId="0">
      <selection activeCell="O38" sqref="O38"/>
    </sheetView>
  </sheetViews>
  <sheetFormatPr baseColWidth="10" defaultRowHeight="15"/>
  <cols>
    <col min="8" max="8" width="11.85546875" bestFit="1" customWidth="1"/>
    <col min="10" max="10" width="12.85546875" bestFit="1" customWidth="1"/>
    <col min="13" max="13" width="12.7109375" customWidth="1"/>
  </cols>
  <sheetData>
    <row r="1" spans="1:13">
      <c r="A1" s="163"/>
      <c r="B1" s="166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8"/>
    </row>
    <row r="2" spans="1:13" ht="15.75">
      <c r="A2" s="164"/>
      <c r="B2" s="169" t="s">
        <v>49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>
      <c r="A3" s="164"/>
      <c r="B3" s="172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4"/>
    </row>
    <row r="4" spans="1:13">
      <c r="A4" s="164"/>
      <c r="B4" s="175" t="s">
        <v>50</v>
      </c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7"/>
    </row>
    <row r="5" spans="1:13">
      <c r="A5" s="164"/>
      <c r="B5" s="277" t="s">
        <v>106</v>
      </c>
      <c r="C5" s="278"/>
      <c r="D5" s="278"/>
      <c r="E5" s="278"/>
      <c r="F5" s="278"/>
      <c r="G5" s="278"/>
      <c r="H5" s="278"/>
      <c r="I5" s="278"/>
      <c r="J5" s="278"/>
      <c r="K5" s="278"/>
      <c r="L5" s="278"/>
      <c r="M5" s="279"/>
    </row>
    <row r="6" spans="1:13">
      <c r="A6" s="164"/>
      <c r="B6" s="181" t="s">
        <v>52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3"/>
    </row>
    <row r="7" spans="1:13" ht="15.75" thickBot="1">
      <c r="A7" s="165"/>
      <c r="B7" s="18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6"/>
    </row>
    <row r="8" spans="1:13" ht="15.75" thickBot="1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  <c r="L8" s="32"/>
      <c r="M8" s="32"/>
    </row>
    <row r="9" spans="1:13">
      <c r="A9" s="33"/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6"/>
    </row>
    <row r="10" spans="1:13">
      <c r="A10" s="37" t="s">
        <v>53</v>
      </c>
      <c r="B10" s="38"/>
      <c r="C10" s="39"/>
      <c r="D10" s="40"/>
      <c r="E10" s="39"/>
      <c r="F10" s="252"/>
      <c r="G10" s="252"/>
      <c r="H10" s="39"/>
      <c r="I10" s="39"/>
      <c r="J10" s="41" t="s">
        <v>54</v>
      </c>
      <c r="K10" s="253"/>
      <c r="L10" s="253"/>
      <c r="M10" s="42"/>
    </row>
    <row r="11" spans="1:13">
      <c r="A11" s="43" t="s">
        <v>55</v>
      </c>
      <c r="B11" s="44"/>
      <c r="C11" s="254"/>
      <c r="D11" s="254"/>
      <c r="E11" s="254"/>
      <c r="F11" s="254"/>
      <c r="G11" s="254"/>
      <c r="H11" s="254"/>
      <c r="I11" s="254"/>
      <c r="J11" s="254"/>
      <c r="K11" s="254"/>
      <c r="L11" s="254"/>
      <c r="M11" s="255"/>
    </row>
    <row r="12" spans="1:13">
      <c r="A12" s="43"/>
      <c r="B12" s="44"/>
      <c r="C12" s="256"/>
      <c r="D12" s="256"/>
      <c r="E12" s="256"/>
      <c r="F12" s="256"/>
      <c r="G12" s="256"/>
      <c r="H12" s="256"/>
      <c r="I12" s="256"/>
      <c r="J12" s="256"/>
      <c r="K12" s="256"/>
      <c r="L12" s="256"/>
      <c r="M12" s="257"/>
    </row>
    <row r="13" spans="1:13">
      <c r="A13" s="43"/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6"/>
    </row>
    <row r="14" spans="1:13">
      <c r="A14" s="43" t="s">
        <v>56</v>
      </c>
      <c r="B14" s="44"/>
      <c r="C14" s="47"/>
      <c r="D14" s="48"/>
      <c r="E14" s="48"/>
      <c r="F14" s="48"/>
      <c r="G14" s="48"/>
      <c r="H14" s="48"/>
      <c r="I14" s="48"/>
      <c r="J14" s="48"/>
      <c r="K14" s="48"/>
      <c r="L14" s="48"/>
      <c r="M14" s="49"/>
    </row>
    <row r="15" spans="1:13">
      <c r="A15" s="43"/>
      <c r="B15" s="44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1:13">
      <c r="A16" s="43" t="s">
        <v>57</v>
      </c>
      <c r="B16" s="44"/>
      <c r="C16" s="47"/>
      <c r="D16" s="48"/>
      <c r="E16" s="48"/>
      <c r="F16" s="48"/>
      <c r="G16" s="48"/>
      <c r="H16" s="48"/>
      <c r="I16" s="48"/>
      <c r="J16" s="48"/>
      <c r="K16" s="48"/>
      <c r="L16" s="48"/>
      <c r="M16" s="49"/>
    </row>
    <row r="17" spans="1:13">
      <c r="A17" s="43"/>
      <c r="B17" s="44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1"/>
    </row>
    <row r="18" spans="1:13">
      <c r="A18" s="43" t="s">
        <v>58</v>
      </c>
      <c r="B18" s="43"/>
      <c r="C18" s="47"/>
      <c r="D18" s="48"/>
      <c r="E18" s="48"/>
      <c r="F18" s="48"/>
      <c r="G18" s="48"/>
      <c r="H18" s="48"/>
      <c r="I18" s="48"/>
      <c r="J18" s="48"/>
      <c r="K18" s="48"/>
      <c r="L18" s="48"/>
      <c r="M18" s="49"/>
    </row>
    <row r="19" spans="1:13">
      <c r="A19" s="37"/>
      <c r="B19" s="52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1"/>
    </row>
    <row r="20" spans="1:13">
      <c r="A20" s="43" t="s">
        <v>59</v>
      </c>
      <c r="B20" s="44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9"/>
    </row>
    <row r="21" spans="1:13" ht="15.75" thickBot="1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5"/>
    </row>
    <row r="22" spans="1:13" ht="15.75" thickBot="1">
      <c r="A22" s="155" t="s">
        <v>60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7"/>
    </row>
    <row r="23" spans="1:13" ht="15.75" thickBot="1">
      <c r="A23" s="56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57"/>
    </row>
    <row r="24" spans="1:13">
      <c r="A24" s="58" t="s">
        <v>0</v>
      </c>
      <c r="B24" s="158" t="s">
        <v>61</v>
      </c>
      <c r="C24" s="159"/>
      <c r="D24" s="159"/>
      <c r="E24" s="159"/>
      <c r="F24" s="159"/>
      <c r="G24" s="159"/>
      <c r="H24" s="159"/>
      <c r="I24" s="160"/>
      <c r="J24" s="59" t="s">
        <v>62</v>
      </c>
      <c r="K24" s="161" t="s">
        <v>63</v>
      </c>
      <c r="L24" s="162"/>
      <c r="M24" s="58" t="s">
        <v>64</v>
      </c>
    </row>
    <row r="25" spans="1:13" ht="15.75" thickBot="1">
      <c r="A25" s="60">
        <v>16</v>
      </c>
      <c r="B25" s="187" t="s">
        <v>37</v>
      </c>
      <c r="C25" s="188"/>
      <c r="D25" s="188"/>
      <c r="E25" s="188"/>
      <c r="F25" s="188"/>
      <c r="G25" s="188"/>
      <c r="H25" s="188"/>
      <c r="I25" s="189"/>
      <c r="J25" s="61" t="s">
        <v>131</v>
      </c>
      <c r="K25" s="190" t="s">
        <v>63</v>
      </c>
      <c r="L25" s="191"/>
      <c r="M25" s="62">
        <v>12</v>
      </c>
    </row>
    <row r="26" spans="1:13" ht="15.75" thickBot="1">
      <c r="A26" s="56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57"/>
    </row>
    <row r="27" spans="1:13" ht="15.75" thickBot="1">
      <c r="A27" s="63" t="s">
        <v>65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5"/>
    </row>
    <row r="28" spans="1:13">
      <c r="A28" s="66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57"/>
    </row>
    <row r="29" spans="1:13">
      <c r="A29" s="192" t="s">
        <v>61</v>
      </c>
      <c r="B29" s="193"/>
      <c r="C29" s="193"/>
      <c r="D29" s="193"/>
      <c r="E29" s="194"/>
      <c r="F29" s="195" t="s">
        <v>66</v>
      </c>
      <c r="G29" s="193"/>
      <c r="H29" s="195" t="s">
        <v>67</v>
      </c>
      <c r="I29" s="196"/>
      <c r="J29" s="67" t="s">
        <v>68</v>
      </c>
      <c r="K29" s="195" t="s">
        <v>69</v>
      </c>
      <c r="L29" s="196"/>
      <c r="M29" s="68" t="s">
        <v>70</v>
      </c>
    </row>
    <row r="30" spans="1:13">
      <c r="A30" s="69"/>
      <c r="B30" s="70"/>
      <c r="C30" s="70"/>
      <c r="D30" s="70"/>
      <c r="E30" s="71"/>
      <c r="F30" s="197" t="s">
        <v>131</v>
      </c>
      <c r="G30" s="198"/>
      <c r="H30" s="197" t="s">
        <v>131</v>
      </c>
      <c r="I30" s="198"/>
      <c r="J30" s="72" t="s">
        <v>131</v>
      </c>
      <c r="K30" s="199"/>
      <c r="L30" s="200"/>
      <c r="M30" s="73" t="str">
        <f>IFERROR(ROUND(J30/K30,2),"")</f>
        <v/>
      </c>
    </row>
    <row r="31" spans="1:13">
      <c r="A31" s="69"/>
      <c r="B31" s="70"/>
      <c r="C31" s="70"/>
      <c r="D31" s="70"/>
      <c r="E31" s="74"/>
      <c r="F31" s="197" t="s">
        <v>131</v>
      </c>
      <c r="G31" s="198"/>
      <c r="H31" s="197" t="s">
        <v>131</v>
      </c>
      <c r="I31" s="198"/>
      <c r="J31" s="72" t="s">
        <v>131</v>
      </c>
      <c r="K31" s="199"/>
      <c r="L31" s="200"/>
      <c r="M31" s="73" t="str">
        <f>IFERROR(ROUND(J31/K31,2),"")</f>
        <v/>
      </c>
    </row>
    <row r="32" spans="1:13">
      <c r="A32" s="75"/>
      <c r="B32" s="76"/>
      <c r="C32" s="76"/>
      <c r="D32" s="76"/>
      <c r="E32" s="74"/>
      <c r="F32" s="197" t="s">
        <v>131</v>
      </c>
      <c r="G32" s="198"/>
      <c r="H32" s="197" t="s">
        <v>131</v>
      </c>
      <c r="I32" s="198"/>
      <c r="J32" s="72" t="s">
        <v>131</v>
      </c>
      <c r="K32" s="199"/>
      <c r="L32" s="200"/>
      <c r="M32" s="73" t="str">
        <f>IFERROR(ROUND(J32/K32,2),"")</f>
        <v/>
      </c>
    </row>
    <row r="33" spans="1:13">
      <c r="A33" s="75"/>
      <c r="B33" s="76"/>
      <c r="C33" s="76"/>
      <c r="D33" s="76"/>
      <c r="E33" s="74"/>
      <c r="F33" s="197" t="s">
        <v>131</v>
      </c>
      <c r="G33" s="198"/>
      <c r="H33" s="197" t="s">
        <v>131</v>
      </c>
      <c r="I33" s="198"/>
      <c r="J33" s="72" t="s">
        <v>131</v>
      </c>
      <c r="K33" s="199"/>
      <c r="L33" s="200"/>
      <c r="M33" s="73" t="str">
        <f>IFERROR(ROUND(J33/K33,2),"")</f>
        <v/>
      </c>
    </row>
    <row r="34" spans="1:13">
      <c r="A34" s="75"/>
      <c r="B34" s="76"/>
      <c r="C34" s="76"/>
      <c r="D34" s="76"/>
      <c r="E34" s="74"/>
      <c r="F34" s="197" t="s">
        <v>131</v>
      </c>
      <c r="G34" s="198"/>
      <c r="H34" s="197" t="s">
        <v>131</v>
      </c>
      <c r="I34" s="198"/>
      <c r="J34" s="72" t="s">
        <v>131</v>
      </c>
      <c r="K34" s="199"/>
      <c r="L34" s="200"/>
      <c r="M34" s="73" t="str">
        <f>IFERROR(ROUND(J34/K34,2),"")</f>
        <v/>
      </c>
    </row>
    <row r="35" spans="1:13" ht="15.75" thickBot="1">
      <c r="A35" s="77" t="s">
        <v>73</v>
      </c>
      <c r="B35" s="78"/>
      <c r="C35" s="78"/>
      <c r="D35" s="78"/>
      <c r="E35" s="79"/>
      <c r="F35" s="205"/>
      <c r="G35" s="206"/>
      <c r="H35" s="205"/>
      <c r="I35" s="206"/>
      <c r="J35" s="80"/>
      <c r="K35" s="207">
        <v>0.05</v>
      </c>
      <c r="L35" s="208"/>
      <c r="M35" s="81">
        <f>ROUND(M66*K35,2)</f>
        <v>607.15</v>
      </c>
    </row>
    <row r="36" spans="1:13" ht="15.75" thickBot="1">
      <c r="A36" s="201" t="s">
        <v>74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3"/>
      <c r="M36" s="82">
        <f>ROUND(SUM(M30:M35),2)</f>
        <v>607.15</v>
      </c>
    </row>
    <row r="37" spans="1:13" ht="15.75" thickBot="1">
      <c r="A37" s="66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57"/>
    </row>
    <row r="38" spans="1:13" ht="15.75" thickBot="1">
      <c r="A38" s="63" t="s">
        <v>75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5"/>
    </row>
    <row r="39" spans="1:13">
      <c r="A39" s="56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57"/>
    </row>
    <row r="40" spans="1:13">
      <c r="A40" s="192" t="s">
        <v>61</v>
      </c>
      <c r="B40" s="204"/>
      <c r="C40" s="204"/>
      <c r="D40" s="204"/>
      <c r="E40" s="204"/>
      <c r="F40" s="204"/>
      <c r="G40" s="204"/>
      <c r="H40" s="196"/>
      <c r="I40" s="83" t="s">
        <v>63</v>
      </c>
      <c r="J40" s="67" t="s">
        <v>64</v>
      </c>
      <c r="K40" s="195" t="s">
        <v>76</v>
      </c>
      <c r="L40" s="196"/>
      <c r="M40" s="68" t="s">
        <v>70</v>
      </c>
    </row>
    <row r="41" spans="1:13">
      <c r="A41" s="123" t="s">
        <v>134</v>
      </c>
      <c r="B41" s="70"/>
      <c r="C41" s="70"/>
      <c r="D41" s="70"/>
      <c r="E41" s="70"/>
      <c r="F41" s="70"/>
      <c r="G41" s="70"/>
      <c r="H41" s="71"/>
      <c r="I41" s="84" t="s">
        <v>135</v>
      </c>
      <c r="J41" s="85">
        <v>1</v>
      </c>
      <c r="K41" s="261">
        <v>40500</v>
      </c>
      <c r="L41" s="262"/>
      <c r="M41" s="73">
        <f>IFERROR(ROUND(J41*K41,2),"")</f>
        <v>40500</v>
      </c>
    </row>
    <row r="42" spans="1:13">
      <c r="A42" s="123"/>
      <c r="B42" s="76"/>
      <c r="C42" s="76"/>
      <c r="D42" s="76"/>
      <c r="E42" s="76"/>
      <c r="F42" s="76"/>
      <c r="G42" s="76"/>
      <c r="H42" s="86"/>
      <c r="I42" s="84" t="s">
        <v>131</v>
      </c>
      <c r="J42" s="87"/>
      <c r="K42" s="209" t="s">
        <v>131</v>
      </c>
      <c r="L42" s="210" t="e">
        <v>#N/A</v>
      </c>
      <c r="M42" s="73" t="str">
        <f>IFERROR(ROUND(J42*K42,2),"")</f>
        <v/>
      </c>
    </row>
    <row r="43" spans="1:13">
      <c r="A43" s="75"/>
      <c r="B43" s="76"/>
      <c r="C43" s="76"/>
      <c r="D43" s="76"/>
      <c r="E43" s="76"/>
      <c r="F43" s="76"/>
      <c r="G43" s="76"/>
      <c r="H43" s="86"/>
      <c r="I43" s="84" t="s">
        <v>131</v>
      </c>
      <c r="J43" s="87"/>
      <c r="K43" s="209" t="s">
        <v>131</v>
      </c>
      <c r="L43" s="210" t="e">
        <v>#N/A</v>
      </c>
      <c r="M43" s="73" t="str">
        <f>IFERROR(ROUND(J43*K43,2),"")</f>
        <v/>
      </c>
    </row>
    <row r="44" spans="1:13">
      <c r="A44" s="75"/>
      <c r="B44" s="76"/>
      <c r="C44" s="76"/>
      <c r="D44" s="76"/>
      <c r="E44" s="76"/>
      <c r="F44" s="76"/>
      <c r="G44" s="76"/>
      <c r="H44" s="86"/>
      <c r="I44" s="84" t="s">
        <v>131</v>
      </c>
      <c r="J44" s="87"/>
      <c r="K44" s="209" t="s">
        <v>131</v>
      </c>
      <c r="L44" s="210" t="e">
        <v>#N/A</v>
      </c>
      <c r="M44" s="73" t="str">
        <f>IFERROR(ROUND(J44*K44,2),"")</f>
        <v/>
      </c>
    </row>
    <row r="45" spans="1:13" ht="15.75" thickBot="1">
      <c r="A45" s="77"/>
      <c r="B45" s="78"/>
      <c r="C45" s="78"/>
      <c r="D45" s="78"/>
      <c r="E45" s="78"/>
      <c r="F45" s="78"/>
      <c r="G45" s="78"/>
      <c r="H45" s="79"/>
      <c r="I45" s="84" t="s">
        <v>131</v>
      </c>
      <c r="J45" s="88"/>
      <c r="K45" s="209" t="s">
        <v>131</v>
      </c>
      <c r="L45" s="210" t="e">
        <v>#N/A</v>
      </c>
      <c r="M45" s="73" t="str">
        <f>IFERROR(ROUND(J45*K45,2),"")</f>
        <v/>
      </c>
    </row>
    <row r="46" spans="1:13" ht="15.75" thickBot="1">
      <c r="A46" s="201" t="s">
        <v>74</v>
      </c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3"/>
      <c r="M46" s="82">
        <f>ROUND(SUM(M41:M45),2)</f>
        <v>40500</v>
      </c>
    </row>
    <row r="47" spans="1:13" ht="15.75" thickBot="1">
      <c r="A47" s="56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57"/>
    </row>
    <row r="48" spans="1:13" ht="15.75" thickBot="1">
      <c r="A48" s="63" t="s">
        <v>78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5"/>
    </row>
    <row r="49" spans="1:13">
      <c r="A49" s="56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57"/>
    </row>
    <row r="50" spans="1:13">
      <c r="A50" s="192" t="s">
        <v>79</v>
      </c>
      <c r="B50" s="204"/>
      <c r="C50" s="204"/>
      <c r="D50" s="204"/>
      <c r="E50" s="204"/>
      <c r="F50" s="204"/>
      <c r="G50" s="204"/>
      <c r="H50" s="67" t="s">
        <v>80</v>
      </c>
      <c r="I50" s="89" t="s">
        <v>81</v>
      </c>
      <c r="J50" s="67" t="s">
        <v>82</v>
      </c>
      <c r="K50" s="195" t="s">
        <v>83</v>
      </c>
      <c r="L50" s="196"/>
      <c r="M50" s="68" t="s">
        <v>70</v>
      </c>
    </row>
    <row r="51" spans="1:13">
      <c r="A51" s="92"/>
      <c r="B51" s="76"/>
      <c r="C51" s="76"/>
      <c r="D51" s="76"/>
      <c r="E51" s="76"/>
      <c r="F51" s="76"/>
      <c r="G51" s="86"/>
      <c r="H51" s="90"/>
      <c r="I51" s="91"/>
      <c r="J51" s="90"/>
      <c r="K51" s="209"/>
      <c r="L51" s="210"/>
      <c r="M51" s="73">
        <f>IFERROR(ROUND(J51*K51,2),"")</f>
        <v>0</v>
      </c>
    </row>
    <row r="52" spans="1:13">
      <c r="A52" s="92"/>
      <c r="B52" s="93"/>
      <c r="C52" s="93"/>
      <c r="D52" s="93"/>
      <c r="E52" s="93"/>
      <c r="F52" s="93"/>
      <c r="G52" s="93"/>
      <c r="H52" s="90"/>
      <c r="I52" s="91"/>
      <c r="J52" s="90"/>
      <c r="K52" s="209" t="s">
        <v>131</v>
      </c>
      <c r="L52" s="210"/>
      <c r="M52" s="73" t="str">
        <f>IFERROR(ROUND(J52*K52,2),"")</f>
        <v/>
      </c>
    </row>
    <row r="53" spans="1:13">
      <c r="A53" s="92"/>
      <c r="B53" s="93"/>
      <c r="C53" s="93"/>
      <c r="D53" s="93"/>
      <c r="E53" s="93"/>
      <c r="F53" s="93"/>
      <c r="G53" s="93"/>
      <c r="H53" s="90"/>
      <c r="I53" s="91"/>
      <c r="J53" s="90"/>
      <c r="K53" s="209" t="s">
        <v>131</v>
      </c>
      <c r="L53" s="210"/>
      <c r="M53" s="73" t="str">
        <f>IFERROR(ROUND(J53*K53,2),"")</f>
        <v/>
      </c>
    </row>
    <row r="54" spans="1:13">
      <c r="A54" s="92"/>
      <c r="B54" s="93"/>
      <c r="C54" s="93"/>
      <c r="D54" s="93"/>
      <c r="E54" s="93"/>
      <c r="F54" s="93"/>
      <c r="G54" s="93"/>
      <c r="H54" s="90"/>
      <c r="I54" s="91"/>
      <c r="J54" s="90"/>
      <c r="K54" s="209" t="s">
        <v>131</v>
      </c>
      <c r="L54" s="210"/>
      <c r="M54" s="73" t="str">
        <f>IFERROR(ROUND(J54*K54,2),"")</f>
        <v/>
      </c>
    </row>
    <row r="55" spans="1:13" ht="15.75" thickBot="1">
      <c r="A55" s="77"/>
      <c r="B55" s="78"/>
      <c r="C55" s="78"/>
      <c r="D55" s="78"/>
      <c r="E55" s="78"/>
      <c r="F55" s="78"/>
      <c r="G55" s="79"/>
      <c r="H55" s="94"/>
      <c r="I55" s="95"/>
      <c r="J55" s="94"/>
      <c r="K55" s="209" t="s">
        <v>131</v>
      </c>
      <c r="L55" s="210"/>
      <c r="M55" s="73" t="str">
        <f>IFERROR(ROUND(J55*K55,2),"")</f>
        <v/>
      </c>
    </row>
    <row r="56" spans="1:13" ht="15.75" thickBot="1">
      <c r="A56" s="201" t="s">
        <v>74</v>
      </c>
      <c r="B56" s="202"/>
      <c r="C56" s="202"/>
      <c r="D56" s="202"/>
      <c r="E56" s="202"/>
      <c r="F56" s="202"/>
      <c r="G56" s="202"/>
      <c r="H56" s="202"/>
      <c r="I56" s="202"/>
      <c r="J56" s="202"/>
      <c r="K56" s="202"/>
      <c r="L56" s="203"/>
      <c r="M56" s="82">
        <f>ROUND(SUM(M51:M55),2)</f>
        <v>0</v>
      </c>
    </row>
    <row r="57" spans="1:13" ht="15.75" thickBot="1">
      <c r="A57" s="56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57"/>
    </row>
    <row r="58" spans="1:13" ht="15.75" thickBot="1">
      <c r="A58" s="63" t="s">
        <v>84</v>
      </c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5"/>
    </row>
    <row r="59" spans="1:13">
      <c r="A59" s="56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57"/>
    </row>
    <row r="60" spans="1:13" ht="22.5">
      <c r="A60" s="192" t="s">
        <v>85</v>
      </c>
      <c r="B60" s="204"/>
      <c r="C60" s="204"/>
      <c r="D60" s="204"/>
      <c r="E60" s="204"/>
      <c r="F60" s="204"/>
      <c r="G60" s="204"/>
      <c r="H60" s="67" t="s">
        <v>86</v>
      </c>
      <c r="I60" s="96" t="s">
        <v>87</v>
      </c>
      <c r="J60" s="97" t="s">
        <v>88</v>
      </c>
      <c r="K60" s="215" t="s">
        <v>69</v>
      </c>
      <c r="L60" s="216"/>
      <c r="M60" s="98" t="s">
        <v>70</v>
      </c>
    </row>
    <row r="61" spans="1:13">
      <c r="A61" s="75" t="s">
        <v>111</v>
      </c>
      <c r="B61" s="76"/>
      <c r="C61" s="76"/>
      <c r="D61" s="76"/>
      <c r="E61" s="76"/>
      <c r="F61" s="76"/>
      <c r="G61" s="86"/>
      <c r="H61" s="138">
        <v>90000</v>
      </c>
      <c r="I61" s="100">
        <v>0.62</v>
      </c>
      <c r="J61" s="101">
        <f>+IFERROR(ROUND(H61*(1+I61),0),"")</f>
        <v>145800</v>
      </c>
      <c r="K61" s="217">
        <v>34.019745164328064</v>
      </c>
      <c r="L61" s="218"/>
      <c r="M61" s="73">
        <f>IFERROR(ROUND(1/K61*J61,2),"")</f>
        <v>4285.75</v>
      </c>
    </row>
    <row r="62" spans="1:13">
      <c r="A62" s="75" t="s">
        <v>112</v>
      </c>
      <c r="B62" s="76"/>
      <c r="C62" s="76"/>
      <c r="D62" s="76"/>
      <c r="E62" s="76"/>
      <c r="F62" s="76"/>
      <c r="G62" s="86"/>
      <c r="H62" s="138">
        <v>165000</v>
      </c>
      <c r="I62" s="100">
        <v>0.62</v>
      </c>
      <c r="J62" s="101">
        <f>+IFERROR(ROUND(H62*(1+I62),0),"")</f>
        <v>267300</v>
      </c>
      <c r="K62" s="217">
        <f>+K61</f>
        <v>34.019745164328064</v>
      </c>
      <c r="L62" s="218"/>
      <c r="M62" s="73">
        <f>IFERROR(ROUND(1/K62*J62,2),"")</f>
        <v>7857.2</v>
      </c>
    </row>
    <row r="63" spans="1:13">
      <c r="A63" s="75"/>
      <c r="B63" s="76"/>
      <c r="C63" s="76"/>
      <c r="D63" s="76"/>
      <c r="E63" s="76"/>
      <c r="F63" s="76"/>
      <c r="G63" s="86"/>
      <c r="H63" s="99" t="s">
        <v>131</v>
      </c>
      <c r="I63" s="100" t="s">
        <v>131</v>
      </c>
      <c r="J63" s="101" t="str">
        <f>+IFERROR(ROUND(H63*(1+I63),0),"")</f>
        <v/>
      </c>
      <c r="K63" s="217"/>
      <c r="L63" s="218"/>
      <c r="M63" s="73" t="str">
        <f>IFERROR(ROUND(1/K63*J63,2),"")</f>
        <v/>
      </c>
    </row>
    <row r="64" spans="1:13">
      <c r="A64" s="75"/>
      <c r="B64" s="76"/>
      <c r="C64" s="76"/>
      <c r="D64" s="76"/>
      <c r="E64" s="76"/>
      <c r="F64" s="76"/>
      <c r="G64" s="86"/>
      <c r="H64" s="99" t="s">
        <v>131</v>
      </c>
      <c r="I64" s="100" t="s">
        <v>131</v>
      </c>
      <c r="J64" s="101" t="str">
        <f>+IFERROR(ROUND(H64*(1+I64),0),"")</f>
        <v/>
      </c>
      <c r="K64" s="217"/>
      <c r="L64" s="218"/>
      <c r="M64" s="73" t="str">
        <f>IFERROR(ROUND(1/K64*J64,2),"")</f>
        <v/>
      </c>
    </row>
    <row r="65" spans="1:13" ht="15.75" thickBot="1">
      <c r="A65" s="77"/>
      <c r="B65" s="78"/>
      <c r="C65" s="78"/>
      <c r="D65" s="78"/>
      <c r="E65" s="78"/>
      <c r="F65" s="78"/>
      <c r="G65" s="79"/>
      <c r="H65" s="99" t="s">
        <v>131</v>
      </c>
      <c r="I65" s="100" t="s">
        <v>131</v>
      </c>
      <c r="J65" s="101" t="str">
        <f>+IFERROR(ROUND(H65*(1+I65),0),"")</f>
        <v/>
      </c>
      <c r="K65" s="219"/>
      <c r="L65" s="220"/>
      <c r="M65" s="73" t="str">
        <f>IFERROR(ROUND(1/K65*J65,2),"")</f>
        <v/>
      </c>
    </row>
    <row r="66" spans="1:13" ht="15.75" thickBot="1">
      <c r="A66" s="201" t="s">
        <v>74</v>
      </c>
      <c r="B66" s="202"/>
      <c r="C66" s="202"/>
      <c r="D66" s="202"/>
      <c r="E66" s="202"/>
      <c r="F66" s="202"/>
      <c r="G66" s="202"/>
      <c r="H66" s="202"/>
      <c r="I66" s="202"/>
      <c r="J66" s="202"/>
      <c r="K66" s="202"/>
      <c r="L66" s="203"/>
      <c r="M66" s="82">
        <f>ROUND(SUM(M61:M65),2)</f>
        <v>12142.95</v>
      </c>
    </row>
    <row r="67" spans="1:13" ht="15.75" thickBot="1">
      <c r="A67" s="56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57"/>
    </row>
    <row r="68" spans="1:13" ht="15.75" thickBot="1">
      <c r="A68" s="221" t="s">
        <v>92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3"/>
      <c r="M68" s="82">
        <f>ROUND(M66+M56+M46+M36,0)</f>
        <v>53250</v>
      </c>
    </row>
    <row r="69" spans="1:13" ht="15.75" thickBot="1">
      <c r="A69" s="56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57"/>
    </row>
    <row r="70" spans="1:13" ht="15.75" thickBot="1">
      <c r="A70" s="63" t="s">
        <v>93</v>
      </c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5"/>
    </row>
    <row r="71" spans="1:13">
      <c r="A71" s="56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57"/>
    </row>
    <row r="72" spans="1:13">
      <c r="A72" s="192" t="s">
        <v>94</v>
      </c>
      <c r="B72" s="204"/>
      <c r="C72" s="204"/>
      <c r="D72" s="204"/>
      <c r="E72" s="204"/>
      <c r="F72" s="204"/>
      <c r="G72" s="204"/>
      <c r="H72" s="89"/>
      <c r="I72" s="96"/>
      <c r="J72" s="102"/>
      <c r="K72" s="215" t="s">
        <v>95</v>
      </c>
      <c r="L72" s="216"/>
      <c r="M72" s="98" t="s">
        <v>96</v>
      </c>
    </row>
    <row r="73" spans="1:13">
      <c r="A73" s="211" t="s">
        <v>97</v>
      </c>
      <c r="B73" s="212"/>
      <c r="C73" s="212"/>
      <c r="D73" s="212"/>
      <c r="E73" s="212"/>
      <c r="F73" s="212"/>
      <c r="G73" s="212"/>
      <c r="H73" s="128"/>
      <c r="I73" s="104"/>
      <c r="J73" s="129"/>
      <c r="K73" s="213"/>
      <c r="L73" s="214"/>
      <c r="M73" s="130">
        <f>ROUND(K73*$M$68,2)</f>
        <v>0</v>
      </c>
    </row>
    <row r="74" spans="1:13">
      <c r="A74" s="107" t="s">
        <v>98</v>
      </c>
      <c r="B74" s="108"/>
      <c r="C74" s="108"/>
      <c r="D74" s="108"/>
      <c r="E74" s="108"/>
      <c r="F74" s="108"/>
      <c r="G74" s="108"/>
      <c r="H74" s="128"/>
      <c r="I74" s="104"/>
      <c r="J74" s="129"/>
      <c r="K74" s="213"/>
      <c r="L74" s="214"/>
      <c r="M74" s="130">
        <f>ROUND(K74*$M$68,2)</f>
        <v>0</v>
      </c>
    </row>
    <row r="75" spans="1:13" ht="15.75" thickBot="1">
      <c r="A75" s="77" t="s">
        <v>99</v>
      </c>
      <c r="B75" s="78"/>
      <c r="C75" s="78"/>
      <c r="D75" s="78"/>
      <c r="E75" s="78"/>
      <c r="F75" s="78"/>
      <c r="G75" s="78"/>
      <c r="H75" s="131"/>
      <c r="I75" s="110"/>
      <c r="J75" s="132"/>
      <c r="K75" s="213"/>
      <c r="L75" s="214"/>
      <c r="M75" s="130">
        <f>ROUND(K75*$M$68,2)</f>
        <v>0</v>
      </c>
    </row>
    <row r="76" spans="1:13" ht="15.75" thickBot="1">
      <c r="A76" s="201" t="s">
        <v>74</v>
      </c>
      <c r="B76" s="202"/>
      <c r="C76" s="202"/>
      <c r="D76" s="202"/>
      <c r="E76" s="202"/>
      <c r="F76" s="202"/>
      <c r="G76" s="202"/>
      <c r="H76" s="202"/>
      <c r="I76" s="202"/>
      <c r="J76" s="202"/>
      <c r="K76" s="202"/>
      <c r="L76" s="203"/>
      <c r="M76" s="82">
        <f>SUM(M73:M75)</f>
        <v>0</v>
      </c>
    </row>
    <row r="77" spans="1:13" ht="15.75" thickBot="1">
      <c r="A77" s="56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57"/>
    </row>
    <row r="78" spans="1:13" ht="15.75" thickBot="1">
      <c r="A78" s="221" t="s">
        <v>100</v>
      </c>
      <c r="B78" s="222"/>
      <c r="C78" s="222"/>
      <c r="D78" s="222"/>
      <c r="E78" s="222"/>
      <c r="F78" s="222"/>
      <c r="G78" s="222"/>
      <c r="H78" s="222"/>
      <c r="I78" s="222"/>
      <c r="J78" s="222"/>
      <c r="K78" s="222"/>
      <c r="L78" s="223"/>
      <c r="M78" s="82">
        <f>ROUND(M68+M76,0)</f>
        <v>53250</v>
      </c>
    </row>
    <row r="79" spans="1:13">
      <c r="A79" s="33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6"/>
    </row>
    <row r="80" spans="1:13">
      <c r="A80" s="56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57"/>
    </row>
    <row r="81" spans="1:13">
      <c r="A81" s="56"/>
      <c r="B81" s="35"/>
      <c r="C81" s="35"/>
      <c r="D81" s="35"/>
      <c r="E81" s="35"/>
      <c r="F81" s="35" t="s">
        <v>101</v>
      </c>
      <c r="G81" s="35"/>
      <c r="H81" s="35"/>
      <c r="I81" s="35"/>
      <c r="J81" s="35"/>
      <c r="K81" s="35"/>
      <c r="L81" s="35"/>
      <c r="M81" s="57"/>
    </row>
    <row r="82" spans="1:13">
      <c r="A82" s="112" t="s">
        <v>102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4"/>
    </row>
    <row r="83" spans="1:13">
      <c r="A83" s="233"/>
      <c r="B83" s="234"/>
      <c r="C83" s="234"/>
      <c r="D83" s="234"/>
      <c r="E83" s="234"/>
      <c r="F83" s="234"/>
      <c r="G83" s="234"/>
      <c r="H83" s="234"/>
      <c r="I83" s="234"/>
      <c r="J83" s="234"/>
      <c r="K83" s="234"/>
      <c r="L83" s="234"/>
      <c r="M83" s="235"/>
    </row>
    <row r="84" spans="1:13">
      <c r="A84" s="224"/>
      <c r="B84" s="225"/>
      <c r="C84" s="225"/>
      <c r="D84" s="225"/>
      <c r="E84" s="225"/>
      <c r="F84" s="225"/>
      <c r="G84" s="225"/>
      <c r="H84" s="225"/>
      <c r="I84" s="225"/>
      <c r="J84" s="225"/>
      <c r="K84" s="225"/>
      <c r="L84" s="225"/>
      <c r="M84" s="226"/>
    </row>
    <row r="85" spans="1:13">
      <c r="A85" s="224"/>
      <c r="B85" s="225"/>
      <c r="C85" s="225"/>
      <c r="D85" s="225"/>
      <c r="E85" s="225"/>
      <c r="F85" s="225"/>
      <c r="G85" s="225"/>
      <c r="H85" s="225"/>
      <c r="I85" s="225"/>
      <c r="J85" s="225"/>
      <c r="K85" s="225"/>
      <c r="L85" s="225"/>
      <c r="M85" s="226"/>
    </row>
    <row r="86" spans="1:13">
      <c r="A86" s="115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1"/>
    </row>
    <row r="87" spans="1:13">
      <c r="A87" s="116"/>
      <c r="B87" s="35"/>
      <c r="C87" s="50"/>
      <c r="D87" s="50"/>
      <c r="E87" s="50"/>
      <c r="F87" s="117"/>
      <c r="G87" s="35"/>
      <c r="H87" s="35"/>
      <c r="I87" s="35"/>
      <c r="J87" s="50"/>
      <c r="K87" s="50"/>
      <c r="L87" s="50"/>
      <c r="M87" s="51"/>
    </row>
    <row r="88" spans="1:13">
      <c r="A88" s="116"/>
      <c r="B88" s="35"/>
      <c r="C88" s="50"/>
      <c r="D88" s="50"/>
      <c r="E88" s="50"/>
      <c r="F88" s="117"/>
      <c r="G88" s="35"/>
      <c r="H88" s="35"/>
      <c r="I88" s="35"/>
      <c r="J88" s="50"/>
      <c r="K88" s="50"/>
      <c r="L88" s="50"/>
      <c r="M88" s="51"/>
    </row>
    <row r="89" spans="1:13">
      <c r="A89" s="56"/>
      <c r="B89" s="118" t="s">
        <v>103</v>
      </c>
      <c r="C89" s="118"/>
      <c r="D89" s="118"/>
      <c r="E89" s="118"/>
      <c r="F89" s="35"/>
      <c r="G89" s="35"/>
      <c r="H89" s="35"/>
      <c r="I89" s="35" t="s">
        <v>103</v>
      </c>
      <c r="J89" s="35"/>
      <c r="K89" s="35"/>
      <c r="L89" s="35"/>
      <c r="M89" s="57"/>
    </row>
    <row r="90" spans="1:13">
      <c r="A90" s="56"/>
      <c r="B90" s="35"/>
      <c r="C90" s="117"/>
      <c r="D90" s="117"/>
      <c r="E90" s="117"/>
      <c r="F90" s="35"/>
      <c r="G90" s="35"/>
      <c r="H90" s="35"/>
      <c r="I90" s="108"/>
      <c r="J90" s="108"/>
      <c r="K90" s="108"/>
      <c r="L90" s="108"/>
      <c r="M90" s="57"/>
    </row>
    <row r="91" spans="1:13">
      <c r="A91" s="56"/>
      <c r="B91" s="35" t="s">
        <v>104</v>
      </c>
      <c r="C91" s="35"/>
      <c r="D91" s="35"/>
      <c r="E91" s="117"/>
      <c r="F91" s="35"/>
      <c r="G91" s="35"/>
      <c r="H91" s="35"/>
      <c r="I91" s="119" t="s">
        <v>105</v>
      </c>
      <c r="J91" s="119"/>
      <c r="K91" s="119"/>
      <c r="L91" s="119"/>
      <c r="M91" s="57"/>
    </row>
    <row r="92" spans="1:13">
      <c r="A92" s="116"/>
      <c r="B92" s="35"/>
      <c r="C92" s="50"/>
      <c r="D92" s="50"/>
      <c r="E92" s="50"/>
      <c r="F92" s="117"/>
      <c r="G92" s="35"/>
      <c r="H92" s="35"/>
      <c r="I92" s="35"/>
      <c r="J92" s="50"/>
      <c r="K92" s="50"/>
      <c r="L92" s="50"/>
      <c r="M92" s="51"/>
    </row>
    <row r="93" spans="1:13">
      <c r="A93" s="120"/>
      <c r="B93" s="121"/>
      <c r="C93" s="121"/>
      <c r="D93" s="35"/>
      <c r="E93" s="35"/>
      <c r="F93" s="35"/>
      <c r="G93" s="35"/>
      <c r="H93" s="35"/>
      <c r="I93" s="227"/>
      <c r="J93" s="227"/>
      <c r="K93" s="227"/>
      <c r="L93" s="227"/>
      <c r="M93" s="228"/>
    </row>
    <row r="94" spans="1:13" ht="15.75" thickBot="1">
      <c r="A94" s="231"/>
      <c r="B94" s="232"/>
      <c r="C94" s="232"/>
      <c r="D94" s="122"/>
      <c r="E94" s="122"/>
      <c r="F94" s="122"/>
      <c r="G94" s="122"/>
      <c r="H94" s="122"/>
      <c r="I94" s="229"/>
      <c r="J94" s="229"/>
      <c r="K94" s="229"/>
      <c r="L94" s="229"/>
      <c r="M94" s="230"/>
    </row>
  </sheetData>
  <mergeCells count="77">
    <mergeCell ref="I93:M94"/>
    <mergeCell ref="A94:C94"/>
    <mergeCell ref="K75:L75"/>
    <mergeCell ref="A76:L76"/>
    <mergeCell ref="A78:L78"/>
    <mergeCell ref="A83:M83"/>
    <mergeCell ref="A84:M84"/>
    <mergeCell ref="A85:M85"/>
    <mergeCell ref="K74:L74"/>
    <mergeCell ref="K61:L61"/>
    <mergeCell ref="K62:L62"/>
    <mergeCell ref="K63:L63"/>
    <mergeCell ref="K64:L64"/>
    <mergeCell ref="K65:L65"/>
    <mergeCell ref="A66:L66"/>
    <mergeCell ref="A68:L68"/>
    <mergeCell ref="A72:G72"/>
    <mergeCell ref="K72:L72"/>
    <mergeCell ref="A73:G73"/>
    <mergeCell ref="K73:L73"/>
    <mergeCell ref="A60:G60"/>
    <mergeCell ref="K60:L60"/>
    <mergeCell ref="K44:L44"/>
    <mergeCell ref="K45:L45"/>
    <mergeCell ref="A46:L46"/>
    <mergeCell ref="A50:G50"/>
    <mergeCell ref="K50:L50"/>
    <mergeCell ref="K51:L51"/>
    <mergeCell ref="K52:L52"/>
    <mergeCell ref="K53:L53"/>
    <mergeCell ref="K54:L54"/>
    <mergeCell ref="K55:L55"/>
    <mergeCell ref="A56:L56"/>
    <mergeCell ref="K43:L43"/>
    <mergeCell ref="F34:G34"/>
    <mergeCell ref="H34:I34"/>
    <mergeCell ref="K34:L34"/>
    <mergeCell ref="F35:G35"/>
    <mergeCell ref="H35:I35"/>
    <mergeCell ref="K35:L35"/>
    <mergeCell ref="A36:L36"/>
    <mergeCell ref="A40:H40"/>
    <mergeCell ref="K40:L40"/>
    <mergeCell ref="K41:L41"/>
    <mergeCell ref="K42:L42"/>
    <mergeCell ref="F32:G32"/>
    <mergeCell ref="H32:I32"/>
    <mergeCell ref="K32:L32"/>
    <mergeCell ref="F33:G33"/>
    <mergeCell ref="H33:I33"/>
    <mergeCell ref="K33:L33"/>
    <mergeCell ref="F30:G30"/>
    <mergeCell ref="H30:I30"/>
    <mergeCell ref="K30:L30"/>
    <mergeCell ref="F31:G31"/>
    <mergeCell ref="H31:I31"/>
    <mergeCell ref="K31:L31"/>
    <mergeCell ref="B25:I25"/>
    <mergeCell ref="K25:L25"/>
    <mergeCell ref="A29:E29"/>
    <mergeCell ref="F29:G29"/>
    <mergeCell ref="H29:I29"/>
    <mergeCell ref="K29:L29"/>
    <mergeCell ref="F10:G10"/>
    <mergeCell ref="K10:L10"/>
    <mergeCell ref="C11:M12"/>
    <mergeCell ref="A22:M22"/>
    <mergeCell ref="B24:I24"/>
    <mergeCell ref="K24:L24"/>
    <mergeCell ref="A1:A7"/>
    <mergeCell ref="B1:M1"/>
    <mergeCell ref="B2:M2"/>
    <mergeCell ref="B3:M3"/>
    <mergeCell ref="B4:M4"/>
    <mergeCell ref="B5:M5"/>
    <mergeCell ref="B6:M6"/>
    <mergeCell ref="B7:M7"/>
  </mergeCells>
  <hyperlinks>
    <hyperlink ref="B5:M5" location="PRESUPUESTO!B17" display="SOLUCION ACUEDUCTO Y ALCANTARILLADO SECTOR VILLA DELFINA" xr:uid="{89653176-6AC5-4D08-B461-52EDE9627AA2}"/>
  </hyperlink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8EEC5-D13B-4EF2-A9CF-23AA4E9523CF}">
  <sheetPr>
    <tabColor rgb="FF00B050"/>
  </sheetPr>
  <dimension ref="A1:M94"/>
  <sheetViews>
    <sheetView topLeftCell="A22" workbookViewId="0">
      <selection activeCell="K41" sqref="K41:L41"/>
    </sheetView>
  </sheetViews>
  <sheetFormatPr baseColWidth="10" defaultRowHeight="15"/>
  <cols>
    <col min="8" max="8" width="11.85546875" bestFit="1" customWidth="1"/>
    <col min="10" max="10" width="12.85546875" bestFit="1" customWidth="1"/>
    <col min="13" max="13" width="14.42578125" customWidth="1"/>
  </cols>
  <sheetData>
    <row r="1" spans="1:13">
      <c r="A1" s="163"/>
      <c r="B1" s="166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8"/>
    </row>
    <row r="2" spans="1:13" ht="15.75">
      <c r="A2" s="164"/>
      <c r="B2" s="169" t="s">
        <v>49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>
      <c r="A3" s="164"/>
      <c r="B3" s="172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4"/>
    </row>
    <row r="4" spans="1:13">
      <c r="A4" s="164"/>
      <c r="B4" s="175" t="s">
        <v>50</v>
      </c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7"/>
    </row>
    <row r="5" spans="1:13">
      <c r="A5" s="164"/>
      <c r="B5" s="277" t="s">
        <v>106</v>
      </c>
      <c r="C5" s="278"/>
      <c r="D5" s="278"/>
      <c r="E5" s="278"/>
      <c r="F5" s="278"/>
      <c r="G5" s="278"/>
      <c r="H5" s="278"/>
      <c r="I5" s="278"/>
      <c r="J5" s="278"/>
      <c r="K5" s="278"/>
      <c r="L5" s="278"/>
      <c r="M5" s="279"/>
    </row>
    <row r="6" spans="1:13">
      <c r="A6" s="164"/>
      <c r="B6" s="181" t="s">
        <v>52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3"/>
    </row>
    <row r="7" spans="1:13" ht="15.75" thickBot="1">
      <c r="A7" s="165"/>
      <c r="B7" s="18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6"/>
    </row>
    <row r="8" spans="1:13" ht="15.75" thickBot="1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  <c r="L8" s="32"/>
      <c r="M8" s="32"/>
    </row>
    <row r="9" spans="1:13">
      <c r="A9" s="33"/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6"/>
    </row>
    <row r="10" spans="1:13">
      <c r="A10" s="37" t="s">
        <v>53</v>
      </c>
      <c r="B10" s="38"/>
      <c r="C10" s="39"/>
      <c r="D10" s="40"/>
      <c r="E10" s="39"/>
      <c r="F10" s="252"/>
      <c r="G10" s="252"/>
      <c r="H10" s="39"/>
      <c r="I10" s="39"/>
      <c r="J10" s="41" t="s">
        <v>54</v>
      </c>
      <c r="K10" s="253"/>
      <c r="L10" s="253"/>
      <c r="M10" s="42"/>
    </row>
    <row r="11" spans="1:13">
      <c r="A11" s="43" t="s">
        <v>55</v>
      </c>
      <c r="B11" s="44"/>
      <c r="C11" s="254"/>
      <c r="D11" s="254"/>
      <c r="E11" s="254"/>
      <c r="F11" s="254"/>
      <c r="G11" s="254"/>
      <c r="H11" s="254"/>
      <c r="I11" s="254"/>
      <c r="J11" s="254"/>
      <c r="K11" s="254"/>
      <c r="L11" s="254"/>
      <c r="M11" s="255"/>
    </row>
    <row r="12" spans="1:13">
      <c r="A12" s="43"/>
      <c r="B12" s="44"/>
      <c r="C12" s="256"/>
      <c r="D12" s="256"/>
      <c r="E12" s="256"/>
      <c r="F12" s="256"/>
      <c r="G12" s="256"/>
      <c r="H12" s="256"/>
      <c r="I12" s="256"/>
      <c r="J12" s="256"/>
      <c r="K12" s="256"/>
      <c r="L12" s="256"/>
      <c r="M12" s="257"/>
    </row>
    <row r="13" spans="1:13">
      <c r="A13" s="43"/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6"/>
    </row>
    <row r="14" spans="1:13">
      <c r="A14" s="43" t="s">
        <v>56</v>
      </c>
      <c r="B14" s="44"/>
      <c r="C14" s="47"/>
      <c r="D14" s="48"/>
      <c r="E14" s="48"/>
      <c r="F14" s="48"/>
      <c r="G14" s="48"/>
      <c r="H14" s="48"/>
      <c r="I14" s="48"/>
      <c r="J14" s="48"/>
      <c r="K14" s="48"/>
      <c r="L14" s="48"/>
      <c r="M14" s="49"/>
    </row>
    <row r="15" spans="1:13">
      <c r="A15" s="43"/>
      <c r="B15" s="44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1:13">
      <c r="A16" s="43" t="s">
        <v>57</v>
      </c>
      <c r="B16" s="44"/>
      <c r="C16" s="47"/>
      <c r="D16" s="48"/>
      <c r="E16" s="48"/>
      <c r="F16" s="48"/>
      <c r="G16" s="48"/>
      <c r="H16" s="48"/>
      <c r="I16" s="48"/>
      <c r="J16" s="48"/>
      <c r="K16" s="48"/>
      <c r="L16" s="48"/>
      <c r="M16" s="49"/>
    </row>
    <row r="17" spans="1:13">
      <c r="A17" s="43"/>
      <c r="B17" s="44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1"/>
    </row>
    <row r="18" spans="1:13">
      <c r="A18" s="43" t="s">
        <v>58</v>
      </c>
      <c r="B18" s="43"/>
      <c r="C18" s="47"/>
      <c r="D18" s="48"/>
      <c r="E18" s="48"/>
      <c r="F18" s="48"/>
      <c r="G18" s="48"/>
      <c r="H18" s="48"/>
      <c r="I18" s="48"/>
      <c r="J18" s="48"/>
      <c r="K18" s="48"/>
      <c r="L18" s="48"/>
      <c r="M18" s="49"/>
    </row>
    <row r="19" spans="1:13">
      <c r="A19" s="37"/>
      <c r="B19" s="52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1"/>
    </row>
    <row r="20" spans="1:13">
      <c r="A20" s="43" t="s">
        <v>59</v>
      </c>
      <c r="B20" s="44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9"/>
    </row>
    <row r="21" spans="1:13" ht="15.75" thickBot="1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5"/>
    </row>
    <row r="22" spans="1:13" ht="15.75" thickBot="1">
      <c r="A22" s="155" t="s">
        <v>60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7"/>
    </row>
    <row r="23" spans="1:13" ht="15.75" thickBot="1">
      <c r="A23" s="56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57"/>
    </row>
    <row r="24" spans="1:13">
      <c r="A24" s="58" t="s">
        <v>0</v>
      </c>
      <c r="B24" s="158" t="s">
        <v>61</v>
      </c>
      <c r="C24" s="159"/>
      <c r="D24" s="159"/>
      <c r="E24" s="159"/>
      <c r="F24" s="159"/>
      <c r="G24" s="159"/>
      <c r="H24" s="159"/>
      <c r="I24" s="160"/>
      <c r="J24" s="59" t="s">
        <v>62</v>
      </c>
      <c r="K24" s="161" t="s">
        <v>63</v>
      </c>
      <c r="L24" s="162"/>
      <c r="M24" s="58" t="s">
        <v>64</v>
      </c>
    </row>
    <row r="25" spans="1:13" ht="15.75" thickBot="1">
      <c r="A25" s="60">
        <v>17</v>
      </c>
      <c r="B25" s="187" t="s">
        <v>36</v>
      </c>
      <c r="C25" s="188"/>
      <c r="D25" s="188"/>
      <c r="E25" s="188"/>
      <c r="F25" s="188"/>
      <c r="G25" s="188"/>
      <c r="H25" s="188"/>
      <c r="I25" s="189"/>
      <c r="J25" s="61" t="s">
        <v>131</v>
      </c>
      <c r="K25" s="190" t="s">
        <v>63</v>
      </c>
      <c r="L25" s="191"/>
      <c r="M25" s="62">
        <v>50</v>
      </c>
    </row>
    <row r="26" spans="1:13" ht="15.75" thickBot="1">
      <c r="A26" s="56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57"/>
    </row>
    <row r="27" spans="1:13" ht="15.75" thickBot="1">
      <c r="A27" s="63" t="s">
        <v>65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5"/>
    </row>
    <row r="28" spans="1:13">
      <c r="A28" s="66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57"/>
    </row>
    <row r="29" spans="1:13">
      <c r="A29" s="192" t="s">
        <v>61</v>
      </c>
      <c r="B29" s="193"/>
      <c r="C29" s="193"/>
      <c r="D29" s="193"/>
      <c r="E29" s="194"/>
      <c r="F29" s="195" t="s">
        <v>66</v>
      </c>
      <c r="G29" s="193"/>
      <c r="H29" s="195" t="s">
        <v>67</v>
      </c>
      <c r="I29" s="196"/>
      <c r="J29" s="67" t="s">
        <v>68</v>
      </c>
      <c r="K29" s="195" t="s">
        <v>69</v>
      </c>
      <c r="L29" s="196"/>
      <c r="M29" s="68" t="s">
        <v>70</v>
      </c>
    </row>
    <row r="30" spans="1:13">
      <c r="A30" s="69"/>
      <c r="B30" s="70"/>
      <c r="C30" s="70"/>
      <c r="D30" s="70"/>
      <c r="E30" s="71"/>
      <c r="F30" s="197" t="s">
        <v>131</v>
      </c>
      <c r="G30" s="198"/>
      <c r="H30" s="197" t="s">
        <v>131</v>
      </c>
      <c r="I30" s="198"/>
      <c r="J30" s="72" t="s">
        <v>131</v>
      </c>
      <c r="K30" s="199">
        <f>+K61/8</f>
        <v>11.875</v>
      </c>
      <c r="L30" s="200"/>
      <c r="M30" s="73" t="str">
        <f>IFERROR(ROUND(J30/K30,2),"")</f>
        <v/>
      </c>
    </row>
    <row r="31" spans="1:13">
      <c r="A31" s="69"/>
      <c r="B31" s="70"/>
      <c r="C31" s="70"/>
      <c r="D31" s="70"/>
      <c r="E31" s="74"/>
      <c r="F31" s="197" t="s">
        <v>131</v>
      </c>
      <c r="G31" s="198"/>
      <c r="H31" s="197" t="s">
        <v>131</v>
      </c>
      <c r="I31" s="198"/>
      <c r="J31" s="72" t="s">
        <v>131</v>
      </c>
      <c r="K31" s="199"/>
      <c r="L31" s="200"/>
      <c r="M31" s="73" t="str">
        <f>IFERROR(ROUND(J31/K31,2),"")</f>
        <v/>
      </c>
    </row>
    <row r="32" spans="1:13">
      <c r="A32" s="75"/>
      <c r="B32" s="76"/>
      <c r="C32" s="76"/>
      <c r="D32" s="76"/>
      <c r="E32" s="74"/>
      <c r="F32" s="197" t="s">
        <v>131</v>
      </c>
      <c r="G32" s="198"/>
      <c r="H32" s="197" t="s">
        <v>131</v>
      </c>
      <c r="I32" s="198"/>
      <c r="J32" s="72" t="s">
        <v>131</v>
      </c>
      <c r="K32" s="199"/>
      <c r="L32" s="200"/>
      <c r="M32" s="73" t="str">
        <f>IFERROR(ROUND(J32/K32,2),"")</f>
        <v/>
      </c>
    </row>
    <row r="33" spans="1:13">
      <c r="A33" s="75"/>
      <c r="B33" s="76"/>
      <c r="C33" s="76"/>
      <c r="D33" s="76"/>
      <c r="E33" s="74"/>
      <c r="F33" s="197" t="s">
        <v>131</v>
      </c>
      <c r="G33" s="198"/>
      <c r="H33" s="197" t="s">
        <v>131</v>
      </c>
      <c r="I33" s="198"/>
      <c r="J33" s="72" t="s">
        <v>131</v>
      </c>
      <c r="K33" s="199"/>
      <c r="L33" s="200"/>
      <c r="M33" s="73" t="str">
        <f>IFERROR(ROUND(J33/K33,2),"")</f>
        <v/>
      </c>
    </row>
    <row r="34" spans="1:13">
      <c r="A34" s="75"/>
      <c r="B34" s="76"/>
      <c r="C34" s="76"/>
      <c r="D34" s="76"/>
      <c r="E34" s="74"/>
      <c r="F34" s="197" t="s">
        <v>131</v>
      </c>
      <c r="G34" s="198"/>
      <c r="H34" s="197" t="s">
        <v>131</v>
      </c>
      <c r="I34" s="198"/>
      <c r="J34" s="72" t="s">
        <v>131</v>
      </c>
      <c r="K34" s="199"/>
      <c r="L34" s="200"/>
      <c r="M34" s="73" t="str">
        <f>IFERROR(ROUND(J34/K34,2),"")</f>
        <v/>
      </c>
    </row>
    <row r="35" spans="1:13" ht="15.75" thickBot="1">
      <c r="A35" s="77" t="s">
        <v>73</v>
      </c>
      <c r="B35" s="78"/>
      <c r="C35" s="78"/>
      <c r="D35" s="78"/>
      <c r="E35" s="79"/>
      <c r="F35" s="205"/>
      <c r="G35" s="206"/>
      <c r="H35" s="205"/>
      <c r="I35" s="206"/>
      <c r="J35" s="80"/>
      <c r="K35" s="207">
        <v>0.05</v>
      </c>
      <c r="L35" s="208"/>
      <c r="M35" s="81">
        <f>ROUND(M66*K35,2)</f>
        <v>217.42</v>
      </c>
    </row>
    <row r="36" spans="1:13" ht="15.75" thickBot="1">
      <c r="A36" s="201" t="s">
        <v>74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3"/>
      <c r="M36" s="82">
        <f>ROUND(SUM(M30:M35),2)</f>
        <v>217.42</v>
      </c>
    </row>
    <row r="37" spans="1:13" ht="15.75" thickBot="1">
      <c r="A37" s="66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57"/>
    </row>
    <row r="38" spans="1:13" ht="15.75" thickBot="1">
      <c r="A38" s="63" t="s">
        <v>75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5"/>
    </row>
    <row r="39" spans="1:13">
      <c r="A39" s="56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57"/>
    </row>
    <row r="40" spans="1:13">
      <c r="A40" s="192" t="s">
        <v>61</v>
      </c>
      <c r="B40" s="204"/>
      <c r="C40" s="204"/>
      <c r="D40" s="204"/>
      <c r="E40" s="204"/>
      <c r="F40" s="204"/>
      <c r="G40" s="204"/>
      <c r="H40" s="196"/>
      <c r="I40" s="83" t="s">
        <v>63</v>
      </c>
      <c r="J40" s="67" t="s">
        <v>64</v>
      </c>
      <c r="K40" s="195" t="s">
        <v>76</v>
      </c>
      <c r="L40" s="196"/>
      <c r="M40" s="68" t="s">
        <v>70</v>
      </c>
    </row>
    <row r="41" spans="1:13">
      <c r="A41" s="123" t="s">
        <v>136</v>
      </c>
      <c r="B41" s="70"/>
      <c r="C41" s="70"/>
      <c r="D41" s="70"/>
      <c r="E41" s="70"/>
      <c r="F41" s="70"/>
      <c r="G41" s="70"/>
      <c r="H41" s="71"/>
      <c r="I41" s="84" t="s">
        <v>135</v>
      </c>
      <c r="J41" s="85">
        <v>1</v>
      </c>
      <c r="K41" s="261">
        <v>24400</v>
      </c>
      <c r="L41" s="262"/>
      <c r="M41" s="73">
        <f>IFERROR(ROUND(J41*K41,2),"")</f>
        <v>24400</v>
      </c>
    </row>
    <row r="42" spans="1:13">
      <c r="A42" s="123"/>
      <c r="B42" s="76"/>
      <c r="C42" s="76"/>
      <c r="D42" s="76"/>
      <c r="E42" s="76"/>
      <c r="F42" s="76"/>
      <c r="G42" s="76"/>
      <c r="H42" s="86"/>
      <c r="I42" s="84" t="s">
        <v>131</v>
      </c>
      <c r="J42" s="87"/>
      <c r="K42" s="209" t="s">
        <v>131</v>
      </c>
      <c r="L42" s="210" t="e">
        <v>#N/A</v>
      </c>
      <c r="M42" s="73" t="str">
        <f>IFERROR(ROUND(J42*K42,2),"")</f>
        <v/>
      </c>
    </row>
    <row r="43" spans="1:13">
      <c r="A43" s="75"/>
      <c r="B43" s="76"/>
      <c r="C43" s="76"/>
      <c r="D43" s="76"/>
      <c r="E43" s="76"/>
      <c r="F43" s="76"/>
      <c r="G43" s="76"/>
      <c r="H43" s="86"/>
      <c r="I43" s="84" t="s">
        <v>131</v>
      </c>
      <c r="J43" s="87"/>
      <c r="K43" s="209" t="s">
        <v>131</v>
      </c>
      <c r="L43" s="210" t="e">
        <v>#N/A</v>
      </c>
      <c r="M43" s="73" t="str">
        <f>IFERROR(ROUND(J43*K43,2),"")</f>
        <v/>
      </c>
    </row>
    <row r="44" spans="1:13">
      <c r="A44" s="75"/>
      <c r="B44" s="76"/>
      <c r="C44" s="76"/>
      <c r="D44" s="76"/>
      <c r="E44" s="76"/>
      <c r="F44" s="76"/>
      <c r="G44" s="76"/>
      <c r="H44" s="86"/>
      <c r="I44" s="84" t="s">
        <v>131</v>
      </c>
      <c r="J44" s="87"/>
      <c r="K44" s="209" t="s">
        <v>131</v>
      </c>
      <c r="L44" s="210" t="e">
        <v>#N/A</v>
      </c>
      <c r="M44" s="73" t="str">
        <f>IFERROR(ROUND(J44*K44,2),"")</f>
        <v/>
      </c>
    </row>
    <row r="45" spans="1:13" ht="15.75" thickBot="1">
      <c r="A45" s="77"/>
      <c r="B45" s="78"/>
      <c r="C45" s="78"/>
      <c r="D45" s="78"/>
      <c r="E45" s="78"/>
      <c r="F45" s="78"/>
      <c r="G45" s="78"/>
      <c r="H45" s="79"/>
      <c r="I45" s="84" t="s">
        <v>131</v>
      </c>
      <c r="J45" s="88"/>
      <c r="K45" s="209" t="s">
        <v>131</v>
      </c>
      <c r="L45" s="210" t="e">
        <v>#N/A</v>
      </c>
      <c r="M45" s="73" t="str">
        <f>IFERROR(ROUND(J45*K45,2),"")</f>
        <v/>
      </c>
    </row>
    <row r="46" spans="1:13" ht="15.75" thickBot="1">
      <c r="A46" s="201" t="s">
        <v>74</v>
      </c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3"/>
      <c r="M46" s="82">
        <f>ROUND(SUM(M41:M45),2)</f>
        <v>24400</v>
      </c>
    </row>
    <row r="47" spans="1:13" ht="15.75" thickBot="1">
      <c r="A47" s="56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57"/>
    </row>
    <row r="48" spans="1:13" ht="15.75" thickBot="1">
      <c r="A48" s="63" t="s">
        <v>78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5"/>
    </row>
    <row r="49" spans="1:13">
      <c r="A49" s="56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57"/>
    </row>
    <row r="50" spans="1:13">
      <c r="A50" s="192" t="s">
        <v>79</v>
      </c>
      <c r="B50" s="204"/>
      <c r="C50" s="204"/>
      <c r="D50" s="204"/>
      <c r="E50" s="204"/>
      <c r="F50" s="204"/>
      <c r="G50" s="204"/>
      <c r="H50" s="67" t="s">
        <v>80</v>
      </c>
      <c r="I50" s="89" t="s">
        <v>81</v>
      </c>
      <c r="J50" s="67" t="s">
        <v>82</v>
      </c>
      <c r="K50" s="195" t="s">
        <v>83</v>
      </c>
      <c r="L50" s="196"/>
      <c r="M50" s="68" t="s">
        <v>70</v>
      </c>
    </row>
    <row r="51" spans="1:13">
      <c r="A51" s="92"/>
      <c r="B51" s="76"/>
      <c r="C51" s="76"/>
      <c r="D51" s="76"/>
      <c r="E51" s="76"/>
      <c r="F51" s="76"/>
      <c r="G51" s="86"/>
      <c r="H51" s="90"/>
      <c r="I51" s="91"/>
      <c r="J51" s="90"/>
      <c r="K51" s="209"/>
      <c r="L51" s="210"/>
      <c r="M51" s="73">
        <f>IFERROR(ROUND(J51*K51,2),"")</f>
        <v>0</v>
      </c>
    </row>
    <row r="52" spans="1:13">
      <c r="A52" s="92"/>
      <c r="B52" s="93"/>
      <c r="C52" s="93"/>
      <c r="D52" s="93"/>
      <c r="E52" s="93"/>
      <c r="F52" s="93"/>
      <c r="G52" s="93"/>
      <c r="H52" s="90"/>
      <c r="I52" s="91"/>
      <c r="J52" s="90"/>
      <c r="K52" s="209" t="s">
        <v>131</v>
      </c>
      <c r="L52" s="210"/>
      <c r="M52" s="73" t="str">
        <f>IFERROR(ROUND(J52*K52,2),"")</f>
        <v/>
      </c>
    </row>
    <row r="53" spans="1:13">
      <c r="A53" s="92"/>
      <c r="B53" s="93"/>
      <c r="C53" s="93"/>
      <c r="D53" s="93"/>
      <c r="E53" s="93"/>
      <c r="F53" s="93"/>
      <c r="G53" s="93"/>
      <c r="H53" s="90"/>
      <c r="I53" s="91"/>
      <c r="J53" s="90"/>
      <c r="K53" s="209" t="s">
        <v>131</v>
      </c>
      <c r="L53" s="210"/>
      <c r="M53" s="73" t="str">
        <f>IFERROR(ROUND(J53*K53,2),"")</f>
        <v/>
      </c>
    </row>
    <row r="54" spans="1:13">
      <c r="A54" s="92"/>
      <c r="B54" s="93"/>
      <c r="C54" s="93"/>
      <c r="D54" s="93"/>
      <c r="E54" s="93"/>
      <c r="F54" s="93"/>
      <c r="G54" s="93"/>
      <c r="H54" s="90"/>
      <c r="I54" s="91"/>
      <c r="J54" s="90"/>
      <c r="K54" s="209" t="s">
        <v>131</v>
      </c>
      <c r="L54" s="210"/>
      <c r="M54" s="73" t="str">
        <f>IFERROR(ROUND(J54*K54,2),"")</f>
        <v/>
      </c>
    </row>
    <row r="55" spans="1:13" ht="15.75" thickBot="1">
      <c r="A55" s="77"/>
      <c r="B55" s="78"/>
      <c r="C55" s="78"/>
      <c r="D55" s="78"/>
      <c r="E55" s="78"/>
      <c r="F55" s="78"/>
      <c r="G55" s="79"/>
      <c r="H55" s="94"/>
      <c r="I55" s="95"/>
      <c r="J55" s="94"/>
      <c r="K55" s="209" t="s">
        <v>131</v>
      </c>
      <c r="L55" s="210"/>
      <c r="M55" s="73" t="str">
        <f>IFERROR(ROUND(J55*K55,2),"")</f>
        <v/>
      </c>
    </row>
    <row r="56" spans="1:13" ht="15.75" thickBot="1">
      <c r="A56" s="201" t="s">
        <v>74</v>
      </c>
      <c r="B56" s="202"/>
      <c r="C56" s="202"/>
      <c r="D56" s="202"/>
      <c r="E56" s="202"/>
      <c r="F56" s="202"/>
      <c r="G56" s="202"/>
      <c r="H56" s="202"/>
      <c r="I56" s="202"/>
      <c r="J56" s="202"/>
      <c r="K56" s="202"/>
      <c r="L56" s="203"/>
      <c r="M56" s="82">
        <f>ROUND(SUM(M51:M55),2)</f>
        <v>0</v>
      </c>
    </row>
    <row r="57" spans="1:13" ht="15.75" thickBot="1">
      <c r="A57" s="56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57"/>
    </row>
    <row r="58" spans="1:13" ht="15.75" thickBot="1">
      <c r="A58" s="63" t="s">
        <v>84</v>
      </c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5"/>
    </row>
    <row r="59" spans="1:13">
      <c r="A59" s="56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57"/>
    </row>
    <row r="60" spans="1:13" ht="22.5">
      <c r="A60" s="192" t="s">
        <v>85</v>
      </c>
      <c r="B60" s="204"/>
      <c r="C60" s="204"/>
      <c r="D60" s="204"/>
      <c r="E60" s="204"/>
      <c r="F60" s="204"/>
      <c r="G60" s="204"/>
      <c r="H60" s="67" t="s">
        <v>86</v>
      </c>
      <c r="I60" s="96" t="s">
        <v>87</v>
      </c>
      <c r="J60" s="97" t="s">
        <v>88</v>
      </c>
      <c r="K60" s="215" t="s">
        <v>69</v>
      </c>
      <c r="L60" s="216"/>
      <c r="M60" s="98" t="s">
        <v>70</v>
      </c>
    </row>
    <row r="61" spans="1:13">
      <c r="A61" s="75" t="s">
        <v>111</v>
      </c>
      <c r="B61" s="76"/>
      <c r="C61" s="76"/>
      <c r="D61" s="76"/>
      <c r="E61" s="76"/>
      <c r="F61" s="76"/>
      <c r="G61" s="86"/>
      <c r="H61" s="138">
        <v>90000</v>
      </c>
      <c r="I61" s="100">
        <v>0.62</v>
      </c>
      <c r="J61" s="101">
        <f>+IFERROR(ROUND(H61*(1+I61),0),"")</f>
        <v>145800</v>
      </c>
      <c r="K61" s="217">
        <v>95</v>
      </c>
      <c r="L61" s="218"/>
      <c r="M61" s="73">
        <f>IFERROR(ROUND(1/K61*J61,2),"")</f>
        <v>1534.74</v>
      </c>
    </row>
    <row r="62" spans="1:13">
      <c r="A62" s="75" t="s">
        <v>112</v>
      </c>
      <c r="B62" s="76"/>
      <c r="C62" s="76"/>
      <c r="D62" s="76"/>
      <c r="E62" s="76"/>
      <c r="F62" s="76"/>
      <c r="G62" s="86"/>
      <c r="H62" s="138">
        <v>165000</v>
      </c>
      <c r="I62" s="100">
        <v>0.62</v>
      </c>
      <c r="J62" s="101">
        <f>+IFERROR(ROUND(H62*(1+I62),0),"")</f>
        <v>267300</v>
      </c>
      <c r="K62" s="217">
        <f>+K61</f>
        <v>95</v>
      </c>
      <c r="L62" s="218"/>
      <c r="M62" s="73">
        <f>IFERROR(ROUND(1/K62*J62,2),"")</f>
        <v>2813.68</v>
      </c>
    </row>
    <row r="63" spans="1:13">
      <c r="A63" s="75"/>
      <c r="B63" s="76"/>
      <c r="C63" s="76"/>
      <c r="D63" s="76"/>
      <c r="E63" s="76"/>
      <c r="F63" s="76"/>
      <c r="G63" s="86"/>
      <c r="H63" s="99" t="s">
        <v>131</v>
      </c>
      <c r="I63" s="100" t="s">
        <v>131</v>
      </c>
      <c r="J63" s="101" t="str">
        <f>+IFERROR(ROUND(H63*(1+I63),0),"")</f>
        <v/>
      </c>
      <c r="K63" s="217"/>
      <c r="L63" s="218"/>
      <c r="M63" s="73" t="str">
        <f>IFERROR(ROUND(1/K63*J63,2),"")</f>
        <v/>
      </c>
    </row>
    <row r="64" spans="1:13">
      <c r="A64" s="75"/>
      <c r="B64" s="76"/>
      <c r="C64" s="76"/>
      <c r="D64" s="76"/>
      <c r="E64" s="76"/>
      <c r="F64" s="76"/>
      <c r="G64" s="86"/>
      <c r="H64" s="99" t="s">
        <v>131</v>
      </c>
      <c r="I64" s="100" t="s">
        <v>131</v>
      </c>
      <c r="J64" s="101" t="str">
        <f>+IFERROR(ROUND(H64*(1+I64),0),"")</f>
        <v/>
      </c>
      <c r="K64" s="217"/>
      <c r="L64" s="218"/>
      <c r="M64" s="73" t="str">
        <f>IFERROR(ROUND(1/K64*J64,2),"")</f>
        <v/>
      </c>
    </row>
    <row r="65" spans="1:13" ht="15.75" thickBot="1">
      <c r="A65" s="77"/>
      <c r="B65" s="78"/>
      <c r="C65" s="78"/>
      <c r="D65" s="78"/>
      <c r="E65" s="78"/>
      <c r="F65" s="78"/>
      <c r="G65" s="79"/>
      <c r="H65" s="99" t="s">
        <v>131</v>
      </c>
      <c r="I65" s="100" t="s">
        <v>131</v>
      </c>
      <c r="J65" s="101" t="str">
        <f>+IFERROR(ROUND(H65*(1+I65),0),"")</f>
        <v/>
      </c>
      <c r="K65" s="219"/>
      <c r="L65" s="220"/>
      <c r="M65" s="73" t="str">
        <f>IFERROR(ROUND(1/K65*J65,2),"")</f>
        <v/>
      </c>
    </row>
    <row r="66" spans="1:13" ht="15.75" thickBot="1">
      <c r="A66" s="201" t="s">
        <v>74</v>
      </c>
      <c r="B66" s="202"/>
      <c r="C66" s="202"/>
      <c r="D66" s="202"/>
      <c r="E66" s="202"/>
      <c r="F66" s="202"/>
      <c r="G66" s="202"/>
      <c r="H66" s="202"/>
      <c r="I66" s="202"/>
      <c r="J66" s="202"/>
      <c r="K66" s="202"/>
      <c r="L66" s="203"/>
      <c r="M66" s="82">
        <f>ROUND(SUM(M61:M65),2)</f>
        <v>4348.42</v>
      </c>
    </row>
    <row r="67" spans="1:13" ht="15.75" thickBot="1">
      <c r="A67" s="56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57"/>
    </row>
    <row r="68" spans="1:13" ht="15.75" thickBot="1">
      <c r="A68" s="221" t="s">
        <v>92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3"/>
      <c r="M68" s="82">
        <f>ROUND(M66+M56+M46+M36,0)</f>
        <v>28966</v>
      </c>
    </row>
    <row r="69" spans="1:13" ht="15.75" thickBot="1">
      <c r="A69" s="56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57"/>
    </row>
    <row r="70" spans="1:13" ht="15.75" thickBot="1">
      <c r="A70" s="63" t="s">
        <v>93</v>
      </c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5"/>
    </row>
    <row r="71" spans="1:13">
      <c r="A71" s="56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57"/>
    </row>
    <row r="72" spans="1:13">
      <c r="A72" s="192" t="s">
        <v>94</v>
      </c>
      <c r="B72" s="204"/>
      <c r="C72" s="204"/>
      <c r="D72" s="204"/>
      <c r="E72" s="204"/>
      <c r="F72" s="204"/>
      <c r="G72" s="204"/>
      <c r="H72" s="89"/>
      <c r="I72" s="96"/>
      <c r="J72" s="102"/>
      <c r="K72" s="215" t="s">
        <v>95</v>
      </c>
      <c r="L72" s="216"/>
      <c r="M72" s="98" t="s">
        <v>96</v>
      </c>
    </row>
    <row r="73" spans="1:13">
      <c r="A73" s="211" t="s">
        <v>97</v>
      </c>
      <c r="B73" s="212"/>
      <c r="C73" s="212"/>
      <c r="D73" s="212"/>
      <c r="E73" s="212"/>
      <c r="F73" s="212"/>
      <c r="G73" s="212"/>
      <c r="H73" s="128"/>
      <c r="I73" s="104"/>
      <c r="J73" s="129"/>
      <c r="K73" s="213"/>
      <c r="L73" s="214"/>
      <c r="M73" s="130">
        <f>ROUND(K73*$M$68,2)</f>
        <v>0</v>
      </c>
    </row>
    <row r="74" spans="1:13">
      <c r="A74" s="107" t="s">
        <v>98</v>
      </c>
      <c r="B74" s="108"/>
      <c r="C74" s="108"/>
      <c r="D74" s="108"/>
      <c r="E74" s="108"/>
      <c r="F74" s="108"/>
      <c r="G74" s="108"/>
      <c r="H74" s="128"/>
      <c r="I74" s="104"/>
      <c r="J74" s="129"/>
      <c r="K74" s="213"/>
      <c r="L74" s="214"/>
      <c r="M74" s="130">
        <f>ROUND(K74*$M$68,2)</f>
        <v>0</v>
      </c>
    </row>
    <row r="75" spans="1:13" ht="15.75" thickBot="1">
      <c r="A75" s="77" t="s">
        <v>99</v>
      </c>
      <c r="B75" s="78"/>
      <c r="C75" s="78"/>
      <c r="D75" s="78"/>
      <c r="E75" s="78"/>
      <c r="F75" s="78"/>
      <c r="G75" s="78"/>
      <c r="H75" s="131"/>
      <c r="I75" s="110"/>
      <c r="J75" s="132"/>
      <c r="K75" s="213"/>
      <c r="L75" s="214"/>
      <c r="M75" s="130">
        <f>ROUND(K75*$M$68,2)</f>
        <v>0</v>
      </c>
    </row>
    <row r="76" spans="1:13" ht="15.75" thickBot="1">
      <c r="A76" s="201" t="s">
        <v>74</v>
      </c>
      <c r="B76" s="202"/>
      <c r="C76" s="202"/>
      <c r="D76" s="202"/>
      <c r="E76" s="202"/>
      <c r="F76" s="202"/>
      <c r="G76" s="202"/>
      <c r="H76" s="202"/>
      <c r="I76" s="202"/>
      <c r="J76" s="202"/>
      <c r="K76" s="202"/>
      <c r="L76" s="203"/>
      <c r="M76" s="82">
        <f>SUM(M73:M75)</f>
        <v>0</v>
      </c>
    </row>
    <row r="77" spans="1:13" ht="15.75" thickBot="1">
      <c r="A77" s="56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57"/>
    </row>
    <row r="78" spans="1:13" ht="15.75" thickBot="1">
      <c r="A78" s="221" t="s">
        <v>100</v>
      </c>
      <c r="B78" s="222"/>
      <c r="C78" s="222"/>
      <c r="D78" s="222"/>
      <c r="E78" s="222"/>
      <c r="F78" s="222"/>
      <c r="G78" s="222"/>
      <c r="H78" s="222"/>
      <c r="I78" s="222"/>
      <c r="J78" s="222"/>
      <c r="K78" s="222"/>
      <c r="L78" s="223"/>
      <c r="M78" s="82">
        <f>ROUND(M68+M76,0)</f>
        <v>28966</v>
      </c>
    </row>
    <row r="79" spans="1:13">
      <c r="A79" s="33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6"/>
    </row>
    <row r="80" spans="1:13">
      <c r="A80" s="56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57"/>
    </row>
    <row r="81" spans="1:13">
      <c r="A81" s="56"/>
      <c r="B81" s="35"/>
      <c r="C81" s="35"/>
      <c r="D81" s="35"/>
      <c r="E81" s="35"/>
      <c r="F81" s="35" t="s">
        <v>101</v>
      </c>
      <c r="G81" s="35"/>
      <c r="H81" s="35"/>
      <c r="I81" s="35"/>
      <c r="J81" s="35"/>
      <c r="K81" s="35"/>
      <c r="L81" s="35"/>
      <c r="M81" s="57"/>
    </row>
    <row r="82" spans="1:13">
      <c r="A82" s="112" t="s">
        <v>102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4"/>
    </row>
    <row r="83" spans="1:13">
      <c r="A83" s="233"/>
      <c r="B83" s="234"/>
      <c r="C83" s="234"/>
      <c r="D83" s="234"/>
      <c r="E83" s="234"/>
      <c r="F83" s="234"/>
      <c r="G83" s="234"/>
      <c r="H83" s="234"/>
      <c r="I83" s="234"/>
      <c r="J83" s="234"/>
      <c r="K83" s="234"/>
      <c r="L83" s="234"/>
      <c r="M83" s="235"/>
    </row>
    <row r="84" spans="1:13">
      <c r="A84" s="224"/>
      <c r="B84" s="225"/>
      <c r="C84" s="225"/>
      <c r="D84" s="225"/>
      <c r="E84" s="225"/>
      <c r="F84" s="225"/>
      <c r="G84" s="225"/>
      <c r="H84" s="225"/>
      <c r="I84" s="225"/>
      <c r="J84" s="225"/>
      <c r="K84" s="225"/>
      <c r="L84" s="225"/>
      <c r="M84" s="226"/>
    </row>
    <row r="85" spans="1:13">
      <c r="A85" s="224"/>
      <c r="B85" s="225"/>
      <c r="C85" s="225"/>
      <c r="D85" s="225"/>
      <c r="E85" s="225"/>
      <c r="F85" s="225"/>
      <c r="G85" s="225"/>
      <c r="H85" s="225"/>
      <c r="I85" s="225"/>
      <c r="J85" s="225"/>
      <c r="K85" s="225"/>
      <c r="L85" s="225"/>
      <c r="M85" s="226"/>
    </row>
    <row r="86" spans="1:13">
      <c r="A86" s="115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1"/>
    </row>
    <row r="87" spans="1:13">
      <c r="A87" s="116"/>
      <c r="B87" s="35"/>
      <c r="C87" s="50"/>
      <c r="D87" s="50"/>
      <c r="E87" s="50"/>
      <c r="F87" s="117"/>
      <c r="G87" s="35"/>
      <c r="H87" s="35"/>
      <c r="I87" s="35"/>
      <c r="J87" s="50"/>
      <c r="K87" s="50"/>
      <c r="L87" s="50"/>
      <c r="M87" s="51"/>
    </row>
    <row r="88" spans="1:13">
      <c r="A88" s="116"/>
      <c r="B88" s="35"/>
      <c r="C88" s="50"/>
      <c r="D88" s="50"/>
      <c r="E88" s="50"/>
      <c r="F88" s="117"/>
      <c r="G88" s="35"/>
      <c r="H88" s="35"/>
      <c r="I88" s="35"/>
      <c r="J88" s="50"/>
      <c r="K88" s="50"/>
      <c r="L88" s="50"/>
      <c r="M88" s="51"/>
    </row>
    <row r="89" spans="1:13">
      <c r="A89" s="56"/>
      <c r="B89" s="118" t="s">
        <v>103</v>
      </c>
      <c r="C89" s="118"/>
      <c r="D89" s="118"/>
      <c r="E89" s="118"/>
      <c r="F89" s="35"/>
      <c r="G89" s="35"/>
      <c r="H89" s="35"/>
      <c r="I89" s="35" t="s">
        <v>103</v>
      </c>
      <c r="J89" s="35"/>
      <c r="K89" s="35"/>
      <c r="L89" s="35"/>
      <c r="M89" s="57"/>
    </row>
    <row r="90" spans="1:13">
      <c r="A90" s="56"/>
      <c r="B90" s="35"/>
      <c r="C90" s="117"/>
      <c r="D90" s="117"/>
      <c r="E90" s="117"/>
      <c r="F90" s="35"/>
      <c r="G90" s="35"/>
      <c r="H90" s="35"/>
      <c r="I90" s="108"/>
      <c r="J90" s="108"/>
      <c r="K90" s="108"/>
      <c r="L90" s="108"/>
      <c r="M90" s="57"/>
    </row>
    <row r="91" spans="1:13">
      <c r="A91" s="56"/>
      <c r="B91" s="35" t="s">
        <v>104</v>
      </c>
      <c r="C91" s="35"/>
      <c r="D91" s="35"/>
      <c r="E91" s="117"/>
      <c r="F91" s="35"/>
      <c r="G91" s="35"/>
      <c r="H91" s="35"/>
      <c r="I91" s="119" t="s">
        <v>105</v>
      </c>
      <c r="J91" s="119"/>
      <c r="K91" s="119"/>
      <c r="L91" s="119"/>
      <c r="M91" s="57"/>
    </row>
    <row r="92" spans="1:13">
      <c r="A92" s="116"/>
      <c r="B92" s="35"/>
      <c r="C92" s="50"/>
      <c r="D92" s="50"/>
      <c r="E92" s="50"/>
      <c r="F92" s="117"/>
      <c r="G92" s="35"/>
      <c r="H92" s="35"/>
      <c r="I92" s="35"/>
      <c r="J92" s="50"/>
      <c r="K92" s="50"/>
      <c r="L92" s="50"/>
      <c r="M92" s="51"/>
    </row>
    <row r="93" spans="1:13">
      <c r="A93" s="120"/>
      <c r="B93" s="121"/>
      <c r="C93" s="121"/>
      <c r="D93" s="35"/>
      <c r="E93" s="35"/>
      <c r="F93" s="35"/>
      <c r="G93" s="35"/>
      <c r="H93" s="35"/>
      <c r="I93" s="227"/>
      <c r="J93" s="227"/>
      <c r="K93" s="227"/>
      <c r="L93" s="227"/>
      <c r="M93" s="228"/>
    </row>
    <row r="94" spans="1:13" ht="15.75" thickBot="1">
      <c r="A94" s="231"/>
      <c r="B94" s="232"/>
      <c r="C94" s="232"/>
      <c r="D94" s="122"/>
      <c r="E94" s="122"/>
      <c r="F94" s="122"/>
      <c r="G94" s="122"/>
      <c r="H94" s="122"/>
      <c r="I94" s="229"/>
      <c r="J94" s="229"/>
      <c r="K94" s="229"/>
      <c r="L94" s="229"/>
      <c r="M94" s="230"/>
    </row>
  </sheetData>
  <mergeCells count="77">
    <mergeCell ref="I93:M94"/>
    <mergeCell ref="A94:C94"/>
    <mergeCell ref="K75:L75"/>
    <mergeCell ref="A76:L76"/>
    <mergeCell ref="A78:L78"/>
    <mergeCell ref="A83:M83"/>
    <mergeCell ref="A84:M84"/>
    <mergeCell ref="A85:M85"/>
    <mergeCell ref="K74:L74"/>
    <mergeCell ref="K61:L61"/>
    <mergeCell ref="K62:L62"/>
    <mergeCell ref="K63:L63"/>
    <mergeCell ref="K64:L64"/>
    <mergeCell ref="K65:L65"/>
    <mergeCell ref="A66:L66"/>
    <mergeCell ref="A68:L68"/>
    <mergeCell ref="A72:G72"/>
    <mergeCell ref="K72:L72"/>
    <mergeCell ref="A73:G73"/>
    <mergeCell ref="K73:L73"/>
    <mergeCell ref="A60:G60"/>
    <mergeCell ref="K60:L60"/>
    <mergeCell ref="K44:L44"/>
    <mergeCell ref="K45:L45"/>
    <mergeCell ref="A46:L46"/>
    <mergeCell ref="A50:G50"/>
    <mergeCell ref="K50:L50"/>
    <mergeCell ref="K51:L51"/>
    <mergeCell ref="K52:L52"/>
    <mergeCell ref="K53:L53"/>
    <mergeCell ref="K54:L54"/>
    <mergeCell ref="K55:L55"/>
    <mergeCell ref="A56:L56"/>
    <mergeCell ref="K43:L43"/>
    <mergeCell ref="F34:G34"/>
    <mergeCell ref="H34:I34"/>
    <mergeCell ref="K34:L34"/>
    <mergeCell ref="F35:G35"/>
    <mergeCell ref="H35:I35"/>
    <mergeCell ref="K35:L35"/>
    <mergeCell ref="A36:L36"/>
    <mergeCell ref="A40:H40"/>
    <mergeCell ref="K40:L40"/>
    <mergeCell ref="K41:L41"/>
    <mergeCell ref="K42:L42"/>
    <mergeCell ref="F32:G32"/>
    <mergeCell ref="H32:I32"/>
    <mergeCell ref="K32:L32"/>
    <mergeCell ref="F33:G33"/>
    <mergeCell ref="H33:I33"/>
    <mergeCell ref="K33:L33"/>
    <mergeCell ref="F30:G30"/>
    <mergeCell ref="H30:I30"/>
    <mergeCell ref="K30:L30"/>
    <mergeCell ref="F31:G31"/>
    <mergeCell ref="H31:I31"/>
    <mergeCell ref="K31:L31"/>
    <mergeCell ref="B25:I25"/>
    <mergeCell ref="K25:L25"/>
    <mergeCell ref="A29:E29"/>
    <mergeCell ref="F29:G29"/>
    <mergeCell ref="H29:I29"/>
    <mergeCell ref="K29:L29"/>
    <mergeCell ref="F10:G10"/>
    <mergeCell ref="K10:L10"/>
    <mergeCell ref="C11:M12"/>
    <mergeCell ref="A22:M22"/>
    <mergeCell ref="B24:I24"/>
    <mergeCell ref="K24:L24"/>
    <mergeCell ref="A1:A7"/>
    <mergeCell ref="B1:M1"/>
    <mergeCell ref="B2:M2"/>
    <mergeCell ref="B3:M3"/>
    <mergeCell ref="B4:M4"/>
    <mergeCell ref="B5:M5"/>
    <mergeCell ref="B6:M6"/>
    <mergeCell ref="B7:M7"/>
  </mergeCells>
  <hyperlinks>
    <hyperlink ref="B5:M5" location="PRESUPUESTO!B17" display="SOLUCION ACUEDUCTO Y ALCANTARILLADO SECTOR VILLA DELFINA" xr:uid="{5499D694-4E9C-4F90-8126-22392C93D4D6}"/>
  </hyperlink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91102-5527-4AFE-8207-E937D36BE06D}">
  <sheetPr>
    <tabColor rgb="FF00B050"/>
  </sheetPr>
  <dimension ref="A1:M94"/>
  <sheetViews>
    <sheetView topLeftCell="A19" workbookViewId="0">
      <selection activeCell="K30" sqref="K30:L30"/>
    </sheetView>
  </sheetViews>
  <sheetFormatPr baseColWidth="10" defaultRowHeight="15"/>
  <cols>
    <col min="8" max="8" width="14.140625" customWidth="1"/>
    <col min="10" max="10" width="14.28515625" customWidth="1"/>
    <col min="13" max="13" width="14.7109375" customWidth="1"/>
  </cols>
  <sheetData>
    <row r="1" spans="1:13">
      <c r="A1" s="163"/>
      <c r="B1" s="166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8"/>
    </row>
    <row r="2" spans="1:13" ht="15.75">
      <c r="A2" s="164"/>
      <c r="B2" s="169" t="s">
        <v>49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>
      <c r="A3" s="164"/>
      <c r="B3" s="172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4"/>
    </row>
    <row r="4" spans="1:13">
      <c r="A4" s="164"/>
      <c r="B4" s="175" t="s">
        <v>50</v>
      </c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7"/>
    </row>
    <row r="5" spans="1:13">
      <c r="A5" s="164"/>
      <c r="B5" s="277" t="s">
        <v>106</v>
      </c>
      <c r="C5" s="278"/>
      <c r="D5" s="278"/>
      <c r="E5" s="278"/>
      <c r="F5" s="278"/>
      <c r="G5" s="278"/>
      <c r="H5" s="278"/>
      <c r="I5" s="278"/>
      <c r="J5" s="278"/>
      <c r="K5" s="278"/>
      <c r="L5" s="278"/>
      <c r="M5" s="279"/>
    </row>
    <row r="6" spans="1:13">
      <c r="A6" s="164"/>
      <c r="B6" s="181" t="s">
        <v>52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3"/>
    </row>
    <row r="7" spans="1:13" ht="15.75" thickBot="1">
      <c r="A7" s="165"/>
      <c r="B7" s="18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6"/>
    </row>
    <row r="8" spans="1:13" ht="15.75" thickBot="1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  <c r="L8" s="32"/>
      <c r="M8" s="32"/>
    </row>
    <row r="9" spans="1:13">
      <c r="A9" s="33"/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6"/>
    </row>
    <row r="10" spans="1:13">
      <c r="A10" s="37" t="s">
        <v>53</v>
      </c>
      <c r="B10" s="38"/>
      <c r="C10" s="39"/>
      <c r="D10" s="40"/>
      <c r="E10" s="39"/>
      <c r="F10" s="252"/>
      <c r="G10" s="252"/>
      <c r="H10" s="39"/>
      <c r="I10" s="39"/>
      <c r="J10" s="41" t="s">
        <v>54</v>
      </c>
      <c r="K10" s="253"/>
      <c r="L10" s="253"/>
      <c r="M10" s="42"/>
    </row>
    <row r="11" spans="1:13">
      <c r="A11" s="43" t="s">
        <v>55</v>
      </c>
      <c r="B11" s="44"/>
      <c r="C11" s="254"/>
      <c r="D11" s="254"/>
      <c r="E11" s="254"/>
      <c r="F11" s="254"/>
      <c r="G11" s="254"/>
      <c r="H11" s="254"/>
      <c r="I11" s="254"/>
      <c r="J11" s="254"/>
      <c r="K11" s="254"/>
      <c r="L11" s="254"/>
      <c r="M11" s="255"/>
    </row>
    <row r="12" spans="1:13">
      <c r="A12" s="43"/>
      <c r="B12" s="44"/>
      <c r="C12" s="256"/>
      <c r="D12" s="256"/>
      <c r="E12" s="256"/>
      <c r="F12" s="256"/>
      <c r="G12" s="256"/>
      <c r="H12" s="256"/>
      <c r="I12" s="256"/>
      <c r="J12" s="256"/>
      <c r="K12" s="256"/>
      <c r="L12" s="256"/>
      <c r="M12" s="257"/>
    </row>
    <row r="13" spans="1:13">
      <c r="A13" s="43"/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6"/>
    </row>
    <row r="14" spans="1:13">
      <c r="A14" s="43" t="s">
        <v>56</v>
      </c>
      <c r="B14" s="44"/>
      <c r="C14" s="47"/>
      <c r="D14" s="48"/>
      <c r="E14" s="48"/>
      <c r="F14" s="48"/>
      <c r="G14" s="48"/>
      <c r="H14" s="48"/>
      <c r="I14" s="48"/>
      <c r="J14" s="48"/>
      <c r="K14" s="48"/>
      <c r="L14" s="48"/>
      <c r="M14" s="49"/>
    </row>
    <row r="15" spans="1:13">
      <c r="A15" s="43"/>
      <c r="B15" s="44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1:13">
      <c r="A16" s="43" t="s">
        <v>57</v>
      </c>
      <c r="B16" s="44"/>
      <c r="C16" s="47"/>
      <c r="D16" s="48"/>
      <c r="E16" s="48"/>
      <c r="F16" s="48"/>
      <c r="G16" s="48"/>
      <c r="H16" s="48"/>
      <c r="I16" s="48"/>
      <c r="J16" s="48"/>
      <c r="K16" s="48"/>
      <c r="L16" s="48"/>
      <c r="M16" s="49"/>
    </row>
    <row r="17" spans="1:13">
      <c r="A17" s="43"/>
      <c r="B17" s="44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1"/>
    </row>
    <row r="18" spans="1:13">
      <c r="A18" s="43" t="s">
        <v>58</v>
      </c>
      <c r="B18" s="43"/>
      <c r="C18" s="47"/>
      <c r="D18" s="48"/>
      <c r="E18" s="48"/>
      <c r="F18" s="48"/>
      <c r="G18" s="48"/>
      <c r="H18" s="48"/>
      <c r="I18" s="48"/>
      <c r="J18" s="48"/>
      <c r="K18" s="48"/>
      <c r="L18" s="48"/>
      <c r="M18" s="49"/>
    </row>
    <row r="19" spans="1:13">
      <c r="A19" s="37"/>
      <c r="B19" s="52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1"/>
    </row>
    <row r="20" spans="1:13">
      <c r="A20" s="43" t="s">
        <v>59</v>
      </c>
      <c r="B20" s="44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9"/>
    </row>
    <row r="21" spans="1:13" ht="15.75" thickBot="1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5"/>
    </row>
    <row r="22" spans="1:13" ht="15.75" thickBot="1">
      <c r="A22" s="155" t="s">
        <v>60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7"/>
    </row>
    <row r="23" spans="1:13" ht="15.75" thickBot="1">
      <c r="A23" s="56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57"/>
    </row>
    <row r="24" spans="1:13">
      <c r="A24" s="58" t="s">
        <v>0</v>
      </c>
      <c r="B24" s="158" t="s">
        <v>61</v>
      </c>
      <c r="C24" s="159"/>
      <c r="D24" s="159"/>
      <c r="E24" s="159"/>
      <c r="F24" s="159"/>
      <c r="G24" s="159"/>
      <c r="H24" s="159"/>
      <c r="I24" s="160"/>
      <c r="J24" s="59" t="s">
        <v>62</v>
      </c>
      <c r="K24" s="161" t="s">
        <v>63</v>
      </c>
      <c r="L24" s="162"/>
      <c r="M24" s="58" t="s">
        <v>64</v>
      </c>
    </row>
    <row r="25" spans="1:13" ht="15.75" thickBot="1">
      <c r="A25" s="60">
        <v>18</v>
      </c>
      <c r="B25" s="187" t="s">
        <v>35</v>
      </c>
      <c r="C25" s="188"/>
      <c r="D25" s="188"/>
      <c r="E25" s="188"/>
      <c r="F25" s="188"/>
      <c r="G25" s="188"/>
      <c r="H25" s="188"/>
      <c r="I25" s="189"/>
      <c r="J25" s="61" t="s">
        <v>131</v>
      </c>
      <c r="K25" s="190" t="s">
        <v>63</v>
      </c>
      <c r="L25" s="191"/>
      <c r="M25" s="62">
        <v>1</v>
      </c>
    </row>
    <row r="26" spans="1:13" ht="15.75" thickBot="1">
      <c r="A26" s="56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57"/>
    </row>
    <row r="27" spans="1:13" ht="15.75" thickBot="1">
      <c r="A27" s="63" t="s">
        <v>65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5"/>
    </row>
    <row r="28" spans="1:13">
      <c r="A28" s="66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57"/>
    </row>
    <row r="29" spans="1:13">
      <c r="A29" s="192" t="s">
        <v>61</v>
      </c>
      <c r="B29" s="193"/>
      <c r="C29" s="193"/>
      <c r="D29" s="193"/>
      <c r="E29" s="194"/>
      <c r="F29" s="195" t="s">
        <v>66</v>
      </c>
      <c r="G29" s="193"/>
      <c r="H29" s="195" t="s">
        <v>67</v>
      </c>
      <c r="I29" s="196"/>
      <c r="J29" s="67" t="s">
        <v>68</v>
      </c>
      <c r="K29" s="195" t="s">
        <v>69</v>
      </c>
      <c r="L29" s="196"/>
      <c r="M29" s="68" t="s">
        <v>70</v>
      </c>
    </row>
    <row r="30" spans="1:13">
      <c r="A30" s="69"/>
      <c r="B30" s="70"/>
      <c r="C30" s="70"/>
      <c r="D30" s="70"/>
      <c r="E30" s="71"/>
      <c r="F30" s="197" t="s">
        <v>131</v>
      </c>
      <c r="G30" s="198"/>
      <c r="H30" s="197" t="s">
        <v>131</v>
      </c>
      <c r="I30" s="198"/>
      <c r="J30" s="72" t="s">
        <v>131</v>
      </c>
      <c r="K30" s="199"/>
      <c r="L30" s="200"/>
      <c r="M30" s="73" t="str">
        <f>IFERROR(ROUND(J30/K30,2),"")</f>
        <v/>
      </c>
    </row>
    <row r="31" spans="1:13">
      <c r="A31" s="69"/>
      <c r="B31" s="70"/>
      <c r="C31" s="70"/>
      <c r="D31" s="70"/>
      <c r="E31" s="74"/>
      <c r="F31" s="197" t="s">
        <v>131</v>
      </c>
      <c r="G31" s="198"/>
      <c r="H31" s="197" t="s">
        <v>131</v>
      </c>
      <c r="I31" s="198"/>
      <c r="J31" s="72" t="s">
        <v>131</v>
      </c>
      <c r="K31" s="199"/>
      <c r="L31" s="200"/>
      <c r="M31" s="73" t="str">
        <f>IFERROR(ROUND(J31/K31,2),"")</f>
        <v/>
      </c>
    </row>
    <row r="32" spans="1:13">
      <c r="A32" s="75"/>
      <c r="B32" s="76"/>
      <c r="C32" s="76"/>
      <c r="D32" s="76"/>
      <c r="E32" s="74"/>
      <c r="F32" s="197" t="s">
        <v>131</v>
      </c>
      <c r="G32" s="198"/>
      <c r="H32" s="197" t="s">
        <v>131</v>
      </c>
      <c r="I32" s="198"/>
      <c r="J32" s="72" t="s">
        <v>131</v>
      </c>
      <c r="K32" s="199"/>
      <c r="L32" s="200"/>
      <c r="M32" s="73" t="str">
        <f>IFERROR(ROUND(J32/K32,2),"")</f>
        <v/>
      </c>
    </row>
    <row r="33" spans="1:13">
      <c r="A33" s="75"/>
      <c r="B33" s="76"/>
      <c r="C33" s="76"/>
      <c r="D33" s="76"/>
      <c r="E33" s="74"/>
      <c r="F33" s="197" t="s">
        <v>131</v>
      </c>
      <c r="G33" s="198"/>
      <c r="H33" s="197" t="s">
        <v>131</v>
      </c>
      <c r="I33" s="198"/>
      <c r="J33" s="72" t="s">
        <v>131</v>
      </c>
      <c r="K33" s="199"/>
      <c r="L33" s="200"/>
      <c r="M33" s="73" t="str">
        <f>IFERROR(ROUND(J33/K33,2),"")</f>
        <v/>
      </c>
    </row>
    <row r="34" spans="1:13">
      <c r="A34" s="75"/>
      <c r="B34" s="76"/>
      <c r="C34" s="76"/>
      <c r="D34" s="76"/>
      <c r="E34" s="74"/>
      <c r="F34" s="197" t="s">
        <v>131</v>
      </c>
      <c r="G34" s="198"/>
      <c r="H34" s="197" t="s">
        <v>131</v>
      </c>
      <c r="I34" s="198"/>
      <c r="J34" s="72" t="s">
        <v>131</v>
      </c>
      <c r="K34" s="199"/>
      <c r="L34" s="200"/>
      <c r="M34" s="73" t="str">
        <f>IFERROR(ROUND(J34/K34,2),"")</f>
        <v/>
      </c>
    </row>
    <row r="35" spans="1:13" ht="15.75" thickBot="1">
      <c r="A35" s="77" t="s">
        <v>73</v>
      </c>
      <c r="B35" s="78"/>
      <c r="C35" s="78"/>
      <c r="D35" s="78"/>
      <c r="E35" s="79"/>
      <c r="F35" s="205"/>
      <c r="G35" s="206"/>
      <c r="H35" s="205"/>
      <c r="I35" s="206"/>
      <c r="J35" s="80"/>
      <c r="K35" s="207">
        <v>0.05</v>
      </c>
      <c r="L35" s="208"/>
      <c r="M35" s="81">
        <f>ROUND(M66*K35,2)</f>
        <v>327.32</v>
      </c>
    </row>
    <row r="36" spans="1:13" ht="15.75" thickBot="1">
      <c r="A36" s="201" t="s">
        <v>74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3"/>
      <c r="M36" s="82">
        <f>ROUND(SUM(M30:M35),2)</f>
        <v>327.32</v>
      </c>
    </row>
    <row r="37" spans="1:13" ht="15.75" thickBot="1">
      <c r="A37" s="66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57"/>
    </row>
    <row r="38" spans="1:13" ht="15.75" thickBot="1">
      <c r="A38" s="63" t="s">
        <v>75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5"/>
    </row>
    <row r="39" spans="1:13">
      <c r="A39" s="56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57"/>
    </row>
    <row r="40" spans="1:13">
      <c r="A40" s="192" t="s">
        <v>61</v>
      </c>
      <c r="B40" s="204"/>
      <c r="C40" s="204"/>
      <c r="D40" s="204"/>
      <c r="E40" s="204"/>
      <c r="F40" s="204"/>
      <c r="G40" s="204"/>
      <c r="H40" s="196"/>
      <c r="I40" s="83" t="s">
        <v>63</v>
      </c>
      <c r="J40" s="67" t="s">
        <v>64</v>
      </c>
      <c r="K40" s="195" t="s">
        <v>76</v>
      </c>
      <c r="L40" s="196"/>
      <c r="M40" s="68" t="s">
        <v>70</v>
      </c>
    </row>
    <row r="41" spans="1:13">
      <c r="A41" s="123" t="s">
        <v>137</v>
      </c>
      <c r="B41" s="70"/>
      <c r="C41" s="70"/>
      <c r="D41" s="70"/>
      <c r="E41" s="70"/>
      <c r="F41" s="70"/>
      <c r="G41" s="70"/>
      <c r="H41" s="71"/>
      <c r="I41" s="84" t="s">
        <v>135</v>
      </c>
      <c r="J41" s="85">
        <v>1</v>
      </c>
      <c r="K41" s="261">
        <v>43200</v>
      </c>
      <c r="L41" s="262"/>
      <c r="M41" s="73">
        <f>IFERROR(ROUND(J41*K41,2),"")</f>
        <v>43200</v>
      </c>
    </row>
    <row r="42" spans="1:13">
      <c r="A42" s="123"/>
      <c r="B42" s="76"/>
      <c r="C42" s="76"/>
      <c r="D42" s="76"/>
      <c r="E42" s="76"/>
      <c r="F42" s="76"/>
      <c r="G42" s="76"/>
      <c r="H42" s="86"/>
      <c r="I42" s="84" t="s">
        <v>131</v>
      </c>
      <c r="J42" s="87"/>
      <c r="K42" s="209" t="s">
        <v>131</v>
      </c>
      <c r="L42" s="210" t="e">
        <v>#N/A</v>
      </c>
      <c r="M42" s="73" t="str">
        <f>IFERROR(ROUND(J42*K42,2),"")</f>
        <v/>
      </c>
    </row>
    <row r="43" spans="1:13">
      <c r="A43" s="75"/>
      <c r="B43" s="76"/>
      <c r="C43" s="76"/>
      <c r="D43" s="76"/>
      <c r="E43" s="76"/>
      <c r="F43" s="76"/>
      <c r="G43" s="76"/>
      <c r="H43" s="86"/>
      <c r="I43" s="84" t="s">
        <v>131</v>
      </c>
      <c r="J43" s="87"/>
      <c r="K43" s="209" t="s">
        <v>131</v>
      </c>
      <c r="L43" s="210" t="e">
        <v>#N/A</v>
      </c>
      <c r="M43" s="73" t="str">
        <f>IFERROR(ROUND(J43*K43,2),"")</f>
        <v/>
      </c>
    </row>
    <row r="44" spans="1:13">
      <c r="A44" s="75"/>
      <c r="B44" s="76"/>
      <c r="C44" s="76"/>
      <c r="D44" s="76"/>
      <c r="E44" s="76"/>
      <c r="F44" s="76"/>
      <c r="G44" s="76"/>
      <c r="H44" s="86"/>
      <c r="I44" s="84" t="s">
        <v>131</v>
      </c>
      <c r="J44" s="87"/>
      <c r="K44" s="209" t="s">
        <v>131</v>
      </c>
      <c r="L44" s="210" t="e">
        <v>#N/A</v>
      </c>
      <c r="M44" s="73" t="str">
        <f>IFERROR(ROUND(J44*K44,2),"")</f>
        <v/>
      </c>
    </row>
    <row r="45" spans="1:13" ht="15.75" thickBot="1">
      <c r="A45" s="77"/>
      <c r="B45" s="78"/>
      <c r="C45" s="78"/>
      <c r="D45" s="78"/>
      <c r="E45" s="78"/>
      <c r="F45" s="78"/>
      <c r="G45" s="78"/>
      <c r="H45" s="79"/>
      <c r="I45" s="84" t="s">
        <v>131</v>
      </c>
      <c r="J45" s="88"/>
      <c r="K45" s="209" t="s">
        <v>131</v>
      </c>
      <c r="L45" s="210" t="e">
        <v>#N/A</v>
      </c>
      <c r="M45" s="73" t="str">
        <f>IFERROR(ROUND(J45*K45,2),"")</f>
        <v/>
      </c>
    </row>
    <row r="46" spans="1:13" ht="15.75" thickBot="1">
      <c r="A46" s="201" t="s">
        <v>74</v>
      </c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3"/>
      <c r="M46" s="82">
        <f>ROUND(SUM(M41:M45),2)</f>
        <v>43200</v>
      </c>
    </row>
    <row r="47" spans="1:13" ht="15.75" thickBot="1">
      <c r="A47" s="56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57"/>
    </row>
    <row r="48" spans="1:13" ht="15.75" thickBot="1">
      <c r="A48" s="63" t="s">
        <v>78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5"/>
    </row>
    <row r="49" spans="1:13">
      <c r="A49" s="56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57"/>
    </row>
    <row r="50" spans="1:13">
      <c r="A50" s="192" t="s">
        <v>79</v>
      </c>
      <c r="B50" s="204"/>
      <c r="C50" s="204"/>
      <c r="D50" s="204"/>
      <c r="E50" s="204"/>
      <c r="F50" s="204"/>
      <c r="G50" s="204"/>
      <c r="H50" s="67" t="s">
        <v>80</v>
      </c>
      <c r="I50" s="89" t="s">
        <v>81</v>
      </c>
      <c r="J50" s="67" t="s">
        <v>82</v>
      </c>
      <c r="K50" s="195" t="s">
        <v>83</v>
      </c>
      <c r="L50" s="196"/>
      <c r="M50" s="68" t="s">
        <v>70</v>
      </c>
    </row>
    <row r="51" spans="1:13">
      <c r="A51" s="92"/>
      <c r="B51" s="76"/>
      <c r="C51" s="76"/>
      <c r="D51" s="76"/>
      <c r="E51" s="76"/>
      <c r="F51" s="76"/>
      <c r="G51" s="86"/>
      <c r="H51" s="90"/>
      <c r="I51" s="91"/>
      <c r="J51" s="90"/>
      <c r="K51" s="209"/>
      <c r="L51" s="210"/>
      <c r="M51" s="73">
        <f>IFERROR(ROUND(J51*K51,2),"")</f>
        <v>0</v>
      </c>
    </row>
    <row r="52" spans="1:13">
      <c r="A52" s="92"/>
      <c r="B52" s="93"/>
      <c r="C52" s="93"/>
      <c r="D52" s="93"/>
      <c r="E52" s="93"/>
      <c r="F52" s="93"/>
      <c r="G52" s="93"/>
      <c r="H52" s="90"/>
      <c r="I52" s="91"/>
      <c r="J52" s="90"/>
      <c r="K52" s="209" t="s">
        <v>131</v>
      </c>
      <c r="L52" s="210"/>
      <c r="M52" s="73" t="str">
        <f>IFERROR(ROUND(J52*K52,2),"")</f>
        <v/>
      </c>
    </row>
    <row r="53" spans="1:13">
      <c r="A53" s="92"/>
      <c r="B53" s="93"/>
      <c r="C53" s="93"/>
      <c r="D53" s="93"/>
      <c r="E53" s="93"/>
      <c r="F53" s="93"/>
      <c r="G53" s="93"/>
      <c r="H53" s="90"/>
      <c r="I53" s="91"/>
      <c r="J53" s="90"/>
      <c r="K53" s="209" t="s">
        <v>131</v>
      </c>
      <c r="L53" s="210"/>
      <c r="M53" s="73" t="str">
        <f>IFERROR(ROUND(J53*K53,2),"")</f>
        <v/>
      </c>
    </row>
    <row r="54" spans="1:13">
      <c r="A54" s="92"/>
      <c r="B54" s="93"/>
      <c r="C54" s="93"/>
      <c r="D54" s="93"/>
      <c r="E54" s="93"/>
      <c r="F54" s="93"/>
      <c r="G54" s="93"/>
      <c r="H54" s="90"/>
      <c r="I54" s="91"/>
      <c r="J54" s="90"/>
      <c r="K54" s="209" t="s">
        <v>131</v>
      </c>
      <c r="L54" s="210"/>
      <c r="M54" s="73" t="str">
        <f>IFERROR(ROUND(J54*K54,2),"")</f>
        <v/>
      </c>
    </row>
    <row r="55" spans="1:13" ht="15.75" thickBot="1">
      <c r="A55" s="77"/>
      <c r="B55" s="78"/>
      <c r="C55" s="78"/>
      <c r="D55" s="78"/>
      <c r="E55" s="78"/>
      <c r="F55" s="78"/>
      <c r="G55" s="79"/>
      <c r="H55" s="94"/>
      <c r="I55" s="95"/>
      <c r="J55" s="94"/>
      <c r="K55" s="209" t="s">
        <v>131</v>
      </c>
      <c r="L55" s="210"/>
      <c r="M55" s="73" t="str">
        <f>IFERROR(ROUND(J55*K55,2),"")</f>
        <v/>
      </c>
    </row>
    <row r="56" spans="1:13" ht="15.75" thickBot="1">
      <c r="A56" s="201" t="s">
        <v>74</v>
      </c>
      <c r="B56" s="202"/>
      <c r="C56" s="202"/>
      <c r="D56" s="202"/>
      <c r="E56" s="202"/>
      <c r="F56" s="202"/>
      <c r="G56" s="202"/>
      <c r="H56" s="202"/>
      <c r="I56" s="202"/>
      <c r="J56" s="202"/>
      <c r="K56" s="202"/>
      <c r="L56" s="203"/>
      <c r="M56" s="82">
        <f>ROUND(SUM(M51:M55),2)</f>
        <v>0</v>
      </c>
    </row>
    <row r="57" spans="1:13" ht="15.75" thickBot="1">
      <c r="A57" s="56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57"/>
    </row>
    <row r="58" spans="1:13" ht="15.75" thickBot="1">
      <c r="A58" s="63" t="s">
        <v>84</v>
      </c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5"/>
    </row>
    <row r="59" spans="1:13">
      <c r="A59" s="56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57"/>
    </row>
    <row r="60" spans="1:13" ht="22.5">
      <c r="A60" s="192" t="s">
        <v>85</v>
      </c>
      <c r="B60" s="204"/>
      <c r="C60" s="204"/>
      <c r="D60" s="204"/>
      <c r="E60" s="204"/>
      <c r="F60" s="204"/>
      <c r="G60" s="204"/>
      <c r="H60" s="67" t="s">
        <v>86</v>
      </c>
      <c r="I60" s="96" t="s">
        <v>87</v>
      </c>
      <c r="J60" s="97" t="s">
        <v>88</v>
      </c>
      <c r="K60" s="215" t="s">
        <v>69</v>
      </c>
      <c r="L60" s="216"/>
      <c r="M60" s="98" t="s">
        <v>70</v>
      </c>
    </row>
    <row r="61" spans="1:13">
      <c r="A61" s="75" t="s">
        <v>111</v>
      </c>
      <c r="B61" s="76"/>
      <c r="C61" s="76"/>
      <c r="D61" s="76"/>
      <c r="E61" s="76"/>
      <c r="F61" s="76"/>
      <c r="G61" s="86"/>
      <c r="H61" s="138">
        <v>90000</v>
      </c>
      <c r="I61" s="100">
        <v>0.62</v>
      </c>
      <c r="J61" s="101">
        <f>+IFERROR(ROUND(H61*(1+I61),0),"")</f>
        <v>145800</v>
      </c>
      <c r="K61" s="217">
        <v>63.104173165892632</v>
      </c>
      <c r="L61" s="218"/>
      <c r="M61" s="73">
        <f>IFERROR(ROUND(1/K61*J61,2),"")</f>
        <v>2310.4699999999998</v>
      </c>
    </row>
    <row r="62" spans="1:13">
      <c r="A62" s="75" t="s">
        <v>112</v>
      </c>
      <c r="B62" s="76"/>
      <c r="C62" s="76"/>
      <c r="D62" s="76"/>
      <c r="E62" s="76"/>
      <c r="F62" s="76"/>
      <c r="G62" s="86"/>
      <c r="H62" s="138">
        <v>165000</v>
      </c>
      <c r="I62" s="100">
        <v>0.62</v>
      </c>
      <c r="J62" s="101">
        <f>+IFERROR(ROUND(H62*(1+I62),0),"")</f>
        <v>267300</v>
      </c>
      <c r="K62" s="217">
        <f>+K61</f>
        <v>63.104173165892632</v>
      </c>
      <c r="L62" s="218"/>
      <c r="M62" s="73">
        <f>IFERROR(ROUND(1/K62*J62,2),"")</f>
        <v>4235.8500000000004</v>
      </c>
    </row>
    <row r="63" spans="1:13">
      <c r="A63" s="75"/>
      <c r="B63" s="76"/>
      <c r="C63" s="76"/>
      <c r="D63" s="76"/>
      <c r="E63" s="76"/>
      <c r="F63" s="76"/>
      <c r="G63" s="86"/>
      <c r="H63" s="99" t="s">
        <v>131</v>
      </c>
      <c r="I63" s="100" t="s">
        <v>131</v>
      </c>
      <c r="J63" s="101" t="str">
        <f>+IFERROR(ROUND(H63*(1+I63),0),"")</f>
        <v/>
      </c>
      <c r="K63" s="217"/>
      <c r="L63" s="218"/>
      <c r="M63" s="73" t="str">
        <f>IFERROR(ROUND(1/K63*J63,2),"")</f>
        <v/>
      </c>
    </row>
    <row r="64" spans="1:13">
      <c r="A64" s="75"/>
      <c r="B64" s="76"/>
      <c r="C64" s="76"/>
      <c r="D64" s="76"/>
      <c r="E64" s="76"/>
      <c r="F64" s="76"/>
      <c r="G64" s="86"/>
      <c r="H64" s="99" t="s">
        <v>131</v>
      </c>
      <c r="I64" s="100" t="s">
        <v>131</v>
      </c>
      <c r="J64" s="101" t="str">
        <f>+IFERROR(ROUND(H64*(1+I64),0),"")</f>
        <v/>
      </c>
      <c r="K64" s="217"/>
      <c r="L64" s="218"/>
      <c r="M64" s="73" t="str">
        <f>IFERROR(ROUND(1/K64*J64,2),"")</f>
        <v/>
      </c>
    </row>
    <row r="65" spans="1:13" ht="15.75" thickBot="1">
      <c r="A65" s="77"/>
      <c r="B65" s="78"/>
      <c r="C65" s="78"/>
      <c r="D65" s="78"/>
      <c r="E65" s="78"/>
      <c r="F65" s="78"/>
      <c r="G65" s="79"/>
      <c r="H65" s="99" t="s">
        <v>131</v>
      </c>
      <c r="I65" s="100" t="s">
        <v>131</v>
      </c>
      <c r="J65" s="101" t="str">
        <f>+IFERROR(ROUND(H65*(1+I65),0),"")</f>
        <v/>
      </c>
      <c r="K65" s="219"/>
      <c r="L65" s="220"/>
      <c r="M65" s="73" t="str">
        <f>IFERROR(ROUND(1/K65*J65,2),"")</f>
        <v/>
      </c>
    </row>
    <row r="66" spans="1:13" ht="15.75" thickBot="1">
      <c r="A66" s="201" t="s">
        <v>74</v>
      </c>
      <c r="B66" s="202"/>
      <c r="C66" s="202"/>
      <c r="D66" s="202"/>
      <c r="E66" s="202"/>
      <c r="F66" s="202"/>
      <c r="G66" s="202"/>
      <c r="H66" s="202"/>
      <c r="I66" s="202"/>
      <c r="J66" s="202"/>
      <c r="K66" s="202"/>
      <c r="L66" s="203"/>
      <c r="M66" s="82">
        <f>ROUND(SUM(M61:M65),2)</f>
        <v>6546.32</v>
      </c>
    </row>
    <row r="67" spans="1:13" ht="15.75" thickBot="1">
      <c r="A67" s="56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57"/>
    </row>
    <row r="68" spans="1:13" ht="15.75" thickBot="1">
      <c r="A68" s="221" t="s">
        <v>92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3"/>
      <c r="M68" s="82">
        <f>ROUND(M66+M56+M46+M36,2)</f>
        <v>50073.64</v>
      </c>
    </row>
    <row r="69" spans="1:13" ht="15.75" thickBot="1">
      <c r="A69" s="56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57"/>
    </row>
    <row r="70" spans="1:13" ht="15.75" thickBot="1">
      <c r="A70" s="63" t="s">
        <v>93</v>
      </c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5"/>
    </row>
    <row r="71" spans="1:13">
      <c r="A71" s="56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57"/>
    </row>
    <row r="72" spans="1:13">
      <c r="A72" s="192" t="s">
        <v>94</v>
      </c>
      <c r="B72" s="204"/>
      <c r="C72" s="204"/>
      <c r="D72" s="204"/>
      <c r="E72" s="204"/>
      <c r="F72" s="204"/>
      <c r="G72" s="204"/>
      <c r="H72" s="89"/>
      <c r="I72" s="96"/>
      <c r="J72" s="102"/>
      <c r="K72" s="215" t="s">
        <v>95</v>
      </c>
      <c r="L72" s="216"/>
      <c r="M72" s="98" t="s">
        <v>96</v>
      </c>
    </row>
    <row r="73" spans="1:13">
      <c r="A73" s="211" t="s">
        <v>97</v>
      </c>
      <c r="B73" s="212"/>
      <c r="C73" s="212"/>
      <c r="D73" s="212"/>
      <c r="E73" s="212"/>
      <c r="F73" s="212"/>
      <c r="G73" s="212"/>
      <c r="H73" s="128"/>
      <c r="I73" s="104"/>
      <c r="J73" s="129"/>
      <c r="K73" s="213"/>
      <c r="L73" s="214"/>
      <c r="M73" s="130">
        <f>ROUND(K73*$M$68,2)</f>
        <v>0</v>
      </c>
    </row>
    <row r="74" spans="1:13">
      <c r="A74" s="107" t="s">
        <v>98</v>
      </c>
      <c r="B74" s="108"/>
      <c r="C74" s="108"/>
      <c r="D74" s="108"/>
      <c r="E74" s="108"/>
      <c r="F74" s="108"/>
      <c r="G74" s="108"/>
      <c r="H74" s="128"/>
      <c r="I74" s="104"/>
      <c r="J74" s="129"/>
      <c r="K74" s="213"/>
      <c r="L74" s="214"/>
      <c r="M74" s="130">
        <f>ROUND(K74*$M$68,2)</f>
        <v>0</v>
      </c>
    </row>
    <row r="75" spans="1:13" ht="15.75" thickBot="1">
      <c r="A75" s="77" t="s">
        <v>99</v>
      </c>
      <c r="B75" s="78"/>
      <c r="C75" s="78"/>
      <c r="D75" s="78"/>
      <c r="E75" s="78"/>
      <c r="F75" s="78"/>
      <c r="G75" s="78"/>
      <c r="H75" s="131"/>
      <c r="I75" s="110"/>
      <c r="J75" s="132"/>
      <c r="K75" s="213"/>
      <c r="L75" s="214"/>
      <c r="M75" s="130">
        <f>ROUND(K75*$M$68,2)</f>
        <v>0</v>
      </c>
    </row>
    <row r="76" spans="1:13" ht="15.75" thickBot="1">
      <c r="A76" s="201" t="s">
        <v>74</v>
      </c>
      <c r="B76" s="202"/>
      <c r="C76" s="202"/>
      <c r="D76" s="202"/>
      <c r="E76" s="202"/>
      <c r="F76" s="202"/>
      <c r="G76" s="202"/>
      <c r="H76" s="202"/>
      <c r="I76" s="202"/>
      <c r="J76" s="202"/>
      <c r="K76" s="202"/>
      <c r="L76" s="203"/>
      <c r="M76" s="82">
        <f>SUM(M73:M75)</f>
        <v>0</v>
      </c>
    </row>
    <row r="77" spans="1:13" ht="15.75" thickBot="1">
      <c r="A77" s="56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57"/>
    </row>
    <row r="78" spans="1:13" ht="15.75" thickBot="1">
      <c r="A78" s="221" t="s">
        <v>100</v>
      </c>
      <c r="B78" s="222"/>
      <c r="C78" s="222"/>
      <c r="D78" s="222"/>
      <c r="E78" s="222"/>
      <c r="F78" s="222"/>
      <c r="G78" s="222"/>
      <c r="H78" s="222"/>
      <c r="I78" s="222"/>
      <c r="J78" s="222"/>
      <c r="K78" s="222"/>
      <c r="L78" s="223"/>
      <c r="M78" s="82">
        <f>ROUND(M68+M76,0)</f>
        <v>50074</v>
      </c>
    </row>
    <row r="79" spans="1:13">
      <c r="A79" s="33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6"/>
    </row>
    <row r="80" spans="1:13">
      <c r="A80" s="56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57"/>
    </row>
    <row r="81" spans="1:13">
      <c r="A81" s="56"/>
      <c r="B81" s="35"/>
      <c r="C81" s="35"/>
      <c r="D81" s="35"/>
      <c r="E81" s="35"/>
      <c r="F81" s="35" t="s">
        <v>101</v>
      </c>
      <c r="G81" s="35"/>
      <c r="H81" s="35"/>
      <c r="I81" s="35"/>
      <c r="J81" s="35"/>
      <c r="K81" s="35"/>
      <c r="L81" s="35"/>
      <c r="M81" s="57"/>
    </row>
    <row r="82" spans="1:13">
      <c r="A82" s="112" t="s">
        <v>102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4"/>
    </row>
    <row r="83" spans="1:13">
      <c r="A83" s="233"/>
      <c r="B83" s="234"/>
      <c r="C83" s="234"/>
      <c r="D83" s="234"/>
      <c r="E83" s="234"/>
      <c r="F83" s="234"/>
      <c r="G83" s="234"/>
      <c r="H83" s="234"/>
      <c r="I83" s="234"/>
      <c r="J83" s="234"/>
      <c r="K83" s="234"/>
      <c r="L83" s="234"/>
      <c r="M83" s="235"/>
    </row>
    <row r="84" spans="1:13">
      <c r="A84" s="224"/>
      <c r="B84" s="225"/>
      <c r="C84" s="225"/>
      <c r="D84" s="225"/>
      <c r="E84" s="225"/>
      <c r="F84" s="225"/>
      <c r="G84" s="225"/>
      <c r="H84" s="225"/>
      <c r="I84" s="225"/>
      <c r="J84" s="225"/>
      <c r="K84" s="225"/>
      <c r="L84" s="225"/>
      <c r="M84" s="226"/>
    </row>
    <row r="85" spans="1:13">
      <c r="A85" s="224"/>
      <c r="B85" s="225"/>
      <c r="C85" s="225"/>
      <c r="D85" s="225"/>
      <c r="E85" s="225"/>
      <c r="F85" s="225"/>
      <c r="G85" s="225"/>
      <c r="H85" s="225"/>
      <c r="I85" s="225"/>
      <c r="J85" s="225"/>
      <c r="K85" s="225"/>
      <c r="L85" s="225"/>
      <c r="M85" s="226"/>
    </row>
    <row r="86" spans="1:13">
      <c r="A86" s="115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1"/>
    </row>
    <row r="87" spans="1:13">
      <c r="A87" s="116"/>
      <c r="B87" s="35"/>
      <c r="C87" s="50"/>
      <c r="D87" s="50"/>
      <c r="E87" s="50"/>
      <c r="F87" s="117"/>
      <c r="G87" s="35"/>
      <c r="H87" s="35"/>
      <c r="I87" s="35"/>
      <c r="J87" s="50"/>
      <c r="K87" s="50"/>
      <c r="L87" s="50"/>
      <c r="M87" s="51"/>
    </row>
    <row r="88" spans="1:13">
      <c r="A88" s="116"/>
      <c r="B88" s="35"/>
      <c r="C88" s="50"/>
      <c r="D88" s="50"/>
      <c r="E88" s="50"/>
      <c r="F88" s="117"/>
      <c r="G88" s="35"/>
      <c r="H88" s="35"/>
      <c r="I88" s="35"/>
      <c r="J88" s="50"/>
      <c r="K88" s="50"/>
      <c r="L88" s="50"/>
      <c r="M88" s="51"/>
    </row>
    <row r="89" spans="1:13">
      <c r="A89" s="56"/>
      <c r="B89" s="118" t="s">
        <v>103</v>
      </c>
      <c r="C89" s="118"/>
      <c r="D89" s="118"/>
      <c r="E89" s="118"/>
      <c r="F89" s="35"/>
      <c r="G89" s="35"/>
      <c r="H89" s="35"/>
      <c r="I89" s="35" t="s">
        <v>103</v>
      </c>
      <c r="J89" s="35"/>
      <c r="K89" s="35"/>
      <c r="L89" s="35"/>
      <c r="M89" s="57"/>
    </row>
    <row r="90" spans="1:13">
      <c r="A90" s="56"/>
      <c r="B90" s="35"/>
      <c r="C90" s="117"/>
      <c r="D90" s="117"/>
      <c r="E90" s="117"/>
      <c r="F90" s="35"/>
      <c r="G90" s="35"/>
      <c r="H90" s="35"/>
      <c r="I90" s="108"/>
      <c r="J90" s="108"/>
      <c r="K90" s="108"/>
      <c r="L90" s="108"/>
      <c r="M90" s="57"/>
    </row>
    <row r="91" spans="1:13">
      <c r="A91" s="56"/>
      <c r="B91" s="35" t="s">
        <v>104</v>
      </c>
      <c r="C91" s="35"/>
      <c r="D91" s="35"/>
      <c r="E91" s="117"/>
      <c r="F91" s="35"/>
      <c r="G91" s="35"/>
      <c r="H91" s="35"/>
      <c r="I91" s="119" t="s">
        <v>105</v>
      </c>
      <c r="J91" s="119"/>
      <c r="K91" s="119"/>
      <c r="L91" s="119"/>
      <c r="M91" s="57"/>
    </row>
    <row r="92" spans="1:13">
      <c r="A92" s="116"/>
      <c r="B92" s="35"/>
      <c r="C92" s="50"/>
      <c r="D92" s="50"/>
      <c r="E92" s="50"/>
      <c r="F92" s="117"/>
      <c r="G92" s="35"/>
      <c r="H92" s="35"/>
      <c r="I92" s="35"/>
      <c r="J92" s="50"/>
      <c r="K92" s="50"/>
      <c r="L92" s="50"/>
      <c r="M92" s="51"/>
    </row>
    <row r="93" spans="1:13">
      <c r="A93" s="120"/>
      <c r="B93" s="121"/>
      <c r="C93" s="121"/>
      <c r="D93" s="35"/>
      <c r="E93" s="35"/>
      <c r="F93" s="35"/>
      <c r="G93" s="35"/>
      <c r="H93" s="35"/>
      <c r="I93" s="227"/>
      <c r="J93" s="227"/>
      <c r="K93" s="227"/>
      <c r="L93" s="227"/>
      <c r="M93" s="228"/>
    </row>
    <row r="94" spans="1:13" ht="15.75" thickBot="1">
      <c r="A94" s="231"/>
      <c r="B94" s="232"/>
      <c r="C94" s="232"/>
      <c r="D94" s="122"/>
      <c r="E94" s="122"/>
      <c r="F94" s="122"/>
      <c r="G94" s="122"/>
      <c r="H94" s="122"/>
      <c r="I94" s="229"/>
      <c r="J94" s="229"/>
      <c r="K94" s="229"/>
      <c r="L94" s="229"/>
      <c r="M94" s="230"/>
    </row>
  </sheetData>
  <mergeCells count="77">
    <mergeCell ref="I93:M94"/>
    <mergeCell ref="A94:C94"/>
    <mergeCell ref="K75:L75"/>
    <mergeCell ref="A76:L76"/>
    <mergeCell ref="A78:L78"/>
    <mergeCell ref="A83:M83"/>
    <mergeCell ref="A84:M84"/>
    <mergeCell ref="A85:M85"/>
    <mergeCell ref="K74:L74"/>
    <mergeCell ref="K61:L61"/>
    <mergeCell ref="K62:L62"/>
    <mergeCell ref="K63:L63"/>
    <mergeCell ref="K64:L64"/>
    <mergeCell ref="K65:L65"/>
    <mergeCell ref="A66:L66"/>
    <mergeCell ref="A68:L68"/>
    <mergeCell ref="A72:G72"/>
    <mergeCell ref="K72:L72"/>
    <mergeCell ref="A73:G73"/>
    <mergeCell ref="K73:L73"/>
    <mergeCell ref="A60:G60"/>
    <mergeCell ref="K60:L60"/>
    <mergeCell ref="K44:L44"/>
    <mergeCell ref="K45:L45"/>
    <mergeCell ref="A46:L46"/>
    <mergeCell ref="A50:G50"/>
    <mergeCell ref="K50:L50"/>
    <mergeCell ref="K51:L51"/>
    <mergeCell ref="K52:L52"/>
    <mergeCell ref="K53:L53"/>
    <mergeCell ref="K54:L54"/>
    <mergeCell ref="K55:L55"/>
    <mergeCell ref="A56:L56"/>
    <mergeCell ref="K43:L43"/>
    <mergeCell ref="F34:G34"/>
    <mergeCell ref="H34:I34"/>
    <mergeCell ref="K34:L34"/>
    <mergeCell ref="F35:G35"/>
    <mergeCell ref="H35:I35"/>
    <mergeCell ref="K35:L35"/>
    <mergeCell ref="A36:L36"/>
    <mergeCell ref="A40:H40"/>
    <mergeCell ref="K40:L40"/>
    <mergeCell ref="K41:L41"/>
    <mergeCell ref="K42:L42"/>
    <mergeCell ref="F32:G32"/>
    <mergeCell ref="H32:I32"/>
    <mergeCell ref="K32:L32"/>
    <mergeCell ref="F33:G33"/>
    <mergeCell ref="H33:I33"/>
    <mergeCell ref="K33:L33"/>
    <mergeCell ref="F30:G30"/>
    <mergeCell ref="H30:I30"/>
    <mergeCell ref="K30:L30"/>
    <mergeCell ref="F31:G31"/>
    <mergeCell ref="H31:I31"/>
    <mergeCell ref="K31:L31"/>
    <mergeCell ref="B25:I25"/>
    <mergeCell ref="K25:L25"/>
    <mergeCell ref="A29:E29"/>
    <mergeCell ref="F29:G29"/>
    <mergeCell ref="H29:I29"/>
    <mergeCell ref="K29:L29"/>
    <mergeCell ref="F10:G10"/>
    <mergeCell ref="K10:L10"/>
    <mergeCell ref="C11:M12"/>
    <mergeCell ref="A22:M22"/>
    <mergeCell ref="B24:I24"/>
    <mergeCell ref="K24:L24"/>
    <mergeCell ref="A1:A7"/>
    <mergeCell ref="B1:M1"/>
    <mergeCell ref="B2:M2"/>
    <mergeCell ref="B3:M3"/>
    <mergeCell ref="B4:M4"/>
    <mergeCell ref="B5:M5"/>
    <mergeCell ref="B6:M6"/>
    <mergeCell ref="B7:M7"/>
  </mergeCells>
  <hyperlinks>
    <hyperlink ref="B5:M5" location="PRESUPUESTO!B17" display="SOLUCION ACUEDUCTO Y ALCANTARILLADO SECTOR VILLA DELFINA" xr:uid="{A6042E23-212E-460E-9F50-AB07D33FEE02}"/>
  </hyperlink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48AF6-DC30-4A61-A314-4CF3E8A45C13}">
  <sheetPr>
    <tabColor rgb="FF00B050"/>
  </sheetPr>
  <dimension ref="A1:M94"/>
  <sheetViews>
    <sheetView topLeftCell="A22" workbookViewId="0">
      <selection activeCell="O46" sqref="O46"/>
    </sheetView>
  </sheetViews>
  <sheetFormatPr baseColWidth="10" defaultRowHeight="15"/>
  <cols>
    <col min="8" max="8" width="11.85546875" bestFit="1" customWidth="1"/>
    <col min="10" max="10" width="12.85546875" bestFit="1" customWidth="1"/>
    <col min="13" max="13" width="15.140625" customWidth="1"/>
  </cols>
  <sheetData>
    <row r="1" spans="1:13">
      <c r="A1" s="163"/>
      <c r="B1" s="166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8"/>
    </row>
    <row r="2" spans="1:13" ht="15.75">
      <c r="A2" s="164"/>
      <c r="B2" s="169" t="s">
        <v>49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>
      <c r="A3" s="164"/>
      <c r="B3" s="172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4"/>
    </row>
    <row r="4" spans="1:13">
      <c r="A4" s="164"/>
      <c r="B4" s="175" t="s">
        <v>50</v>
      </c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7"/>
    </row>
    <row r="5" spans="1:13">
      <c r="A5" s="164"/>
      <c r="B5" s="277" t="s">
        <v>106</v>
      </c>
      <c r="C5" s="278"/>
      <c r="D5" s="278"/>
      <c r="E5" s="278"/>
      <c r="F5" s="278"/>
      <c r="G5" s="278"/>
      <c r="H5" s="278"/>
      <c r="I5" s="278"/>
      <c r="J5" s="278"/>
      <c r="K5" s="278"/>
      <c r="L5" s="278"/>
      <c r="M5" s="279"/>
    </row>
    <row r="6" spans="1:13">
      <c r="A6" s="164"/>
      <c r="B6" s="181" t="s">
        <v>52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3"/>
    </row>
    <row r="7" spans="1:13" ht="15.75" thickBot="1">
      <c r="A7" s="165"/>
      <c r="B7" s="18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6"/>
    </row>
    <row r="8" spans="1:13" ht="15.75" thickBot="1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  <c r="L8" s="32"/>
      <c r="M8" s="32"/>
    </row>
    <row r="9" spans="1:13">
      <c r="A9" s="33"/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6"/>
    </row>
    <row r="10" spans="1:13">
      <c r="A10" s="37" t="s">
        <v>53</v>
      </c>
      <c r="B10" s="38"/>
      <c r="C10" s="39"/>
      <c r="D10" s="40"/>
      <c r="E10" s="39"/>
      <c r="F10" s="252"/>
      <c r="G10" s="252"/>
      <c r="H10" s="39"/>
      <c r="I10" s="39"/>
      <c r="J10" s="41" t="s">
        <v>54</v>
      </c>
      <c r="K10" s="253"/>
      <c r="L10" s="253"/>
      <c r="M10" s="42"/>
    </row>
    <row r="11" spans="1:13">
      <c r="A11" s="43" t="s">
        <v>55</v>
      </c>
      <c r="B11" s="44"/>
      <c r="C11" s="254"/>
      <c r="D11" s="254"/>
      <c r="E11" s="254"/>
      <c r="F11" s="254"/>
      <c r="G11" s="254"/>
      <c r="H11" s="254"/>
      <c r="I11" s="254"/>
      <c r="J11" s="254"/>
      <c r="K11" s="254"/>
      <c r="L11" s="254"/>
      <c r="M11" s="255"/>
    </row>
    <row r="12" spans="1:13">
      <c r="A12" s="43"/>
      <c r="B12" s="44"/>
      <c r="C12" s="256"/>
      <c r="D12" s="256"/>
      <c r="E12" s="256"/>
      <c r="F12" s="256"/>
      <c r="G12" s="256"/>
      <c r="H12" s="256"/>
      <c r="I12" s="256"/>
      <c r="J12" s="256"/>
      <c r="K12" s="256"/>
      <c r="L12" s="256"/>
      <c r="M12" s="257"/>
    </row>
    <row r="13" spans="1:13">
      <c r="A13" s="43"/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6"/>
    </row>
    <row r="14" spans="1:13">
      <c r="A14" s="43" t="s">
        <v>56</v>
      </c>
      <c r="B14" s="44"/>
      <c r="C14" s="47"/>
      <c r="D14" s="48"/>
      <c r="E14" s="48"/>
      <c r="F14" s="48"/>
      <c r="G14" s="48"/>
      <c r="H14" s="48"/>
      <c r="I14" s="48"/>
      <c r="J14" s="48"/>
      <c r="K14" s="48"/>
      <c r="L14" s="48"/>
      <c r="M14" s="49"/>
    </row>
    <row r="15" spans="1:13">
      <c r="A15" s="43"/>
      <c r="B15" s="44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1:13">
      <c r="A16" s="43" t="s">
        <v>57</v>
      </c>
      <c r="B16" s="44"/>
      <c r="C16" s="47"/>
      <c r="D16" s="48"/>
      <c r="E16" s="48"/>
      <c r="F16" s="48"/>
      <c r="G16" s="48"/>
      <c r="H16" s="48"/>
      <c r="I16" s="48"/>
      <c r="J16" s="48"/>
      <c r="K16" s="48"/>
      <c r="L16" s="48"/>
      <c r="M16" s="49"/>
    </row>
    <row r="17" spans="1:13">
      <c r="A17" s="43"/>
      <c r="B17" s="44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1"/>
    </row>
    <row r="18" spans="1:13">
      <c r="A18" s="43" t="s">
        <v>58</v>
      </c>
      <c r="B18" s="43"/>
      <c r="C18" s="47"/>
      <c r="D18" s="48"/>
      <c r="E18" s="48"/>
      <c r="F18" s="48"/>
      <c r="G18" s="48"/>
      <c r="H18" s="48"/>
      <c r="I18" s="48"/>
      <c r="J18" s="48"/>
      <c r="K18" s="48"/>
      <c r="L18" s="48"/>
      <c r="M18" s="49"/>
    </row>
    <row r="19" spans="1:13">
      <c r="A19" s="37"/>
      <c r="B19" s="52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1"/>
    </row>
    <row r="20" spans="1:13">
      <c r="A20" s="43" t="s">
        <v>59</v>
      </c>
      <c r="B20" s="44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9"/>
    </row>
    <row r="21" spans="1:13" ht="15.75" thickBot="1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5"/>
    </row>
    <row r="22" spans="1:13" ht="15.75" thickBot="1">
      <c r="A22" s="155" t="s">
        <v>60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7"/>
    </row>
    <row r="23" spans="1:13" ht="15.75" thickBot="1">
      <c r="A23" s="56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57"/>
    </row>
    <row r="24" spans="1:13">
      <c r="A24" s="58" t="s">
        <v>0</v>
      </c>
      <c r="B24" s="158" t="s">
        <v>61</v>
      </c>
      <c r="C24" s="159"/>
      <c r="D24" s="159"/>
      <c r="E24" s="159"/>
      <c r="F24" s="159"/>
      <c r="G24" s="159"/>
      <c r="H24" s="159"/>
      <c r="I24" s="160"/>
      <c r="J24" s="59" t="s">
        <v>62</v>
      </c>
      <c r="K24" s="161" t="s">
        <v>63</v>
      </c>
      <c r="L24" s="162"/>
      <c r="M24" s="58" t="s">
        <v>64</v>
      </c>
    </row>
    <row r="25" spans="1:13" ht="15.75" thickBot="1">
      <c r="A25" s="60">
        <v>19</v>
      </c>
      <c r="B25" s="187" t="s">
        <v>11</v>
      </c>
      <c r="C25" s="188"/>
      <c r="D25" s="188"/>
      <c r="E25" s="188"/>
      <c r="F25" s="188"/>
      <c r="G25" s="188"/>
      <c r="H25" s="188"/>
      <c r="I25" s="189"/>
      <c r="J25" s="61" t="s">
        <v>131</v>
      </c>
      <c r="K25" s="190" t="s">
        <v>63</v>
      </c>
      <c r="L25" s="191"/>
      <c r="M25" s="62">
        <v>1</v>
      </c>
    </row>
    <row r="26" spans="1:13" ht="15.75" thickBot="1">
      <c r="A26" s="56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57"/>
    </row>
    <row r="27" spans="1:13" ht="15.75" thickBot="1">
      <c r="A27" s="63" t="s">
        <v>65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5"/>
    </row>
    <row r="28" spans="1:13">
      <c r="A28" s="66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57"/>
    </row>
    <row r="29" spans="1:13">
      <c r="A29" s="192" t="s">
        <v>61</v>
      </c>
      <c r="B29" s="193"/>
      <c r="C29" s="193"/>
      <c r="D29" s="193"/>
      <c r="E29" s="194"/>
      <c r="F29" s="195" t="s">
        <v>66</v>
      </c>
      <c r="G29" s="193"/>
      <c r="H29" s="195" t="s">
        <v>67</v>
      </c>
      <c r="I29" s="196"/>
      <c r="J29" s="67" t="s">
        <v>68</v>
      </c>
      <c r="K29" s="195" t="s">
        <v>69</v>
      </c>
      <c r="L29" s="196"/>
      <c r="M29" s="68" t="s">
        <v>70</v>
      </c>
    </row>
    <row r="30" spans="1:13">
      <c r="A30" s="69"/>
      <c r="B30" s="70"/>
      <c r="C30" s="70"/>
      <c r="D30" s="70"/>
      <c r="E30" s="71"/>
      <c r="F30" s="197" t="s">
        <v>131</v>
      </c>
      <c r="G30" s="198"/>
      <c r="H30" s="197" t="s">
        <v>131</v>
      </c>
      <c r="I30" s="198"/>
      <c r="J30" s="72" t="s">
        <v>131</v>
      </c>
      <c r="K30" s="199">
        <f>+K61/8</f>
        <v>5.4336976015979879</v>
      </c>
      <c r="L30" s="200"/>
      <c r="M30" s="73" t="str">
        <f>IFERROR(ROUND(J30/K30,2),"")</f>
        <v/>
      </c>
    </row>
    <row r="31" spans="1:13">
      <c r="A31" s="69"/>
      <c r="B31" s="70"/>
      <c r="C31" s="70"/>
      <c r="D31" s="70"/>
      <c r="E31" s="74"/>
      <c r="F31" s="197" t="s">
        <v>131</v>
      </c>
      <c r="G31" s="198"/>
      <c r="H31" s="197" t="s">
        <v>131</v>
      </c>
      <c r="I31" s="198"/>
      <c r="J31" s="72" t="s">
        <v>131</v>
      </c>
      <c r="K31" s="199"/>
      <c r="L31" s="200"/>
      <c r="M31" s="73" t="str">
        <f>IFERROR(ROUND(J31/K31,2),"")</f>
        <v/>
      </c>
    </row>
    <row r="32" spans="1:13">
      <c r="A32" s="75"/>
      <c r="B32" s="76"/>
      <c r="C32" s="76"/>
      <c r="D32" s="76"/>
      <c r="E32" s="74"/>
      <c r="F32" s="197" t="s">
        <v>131</v>
      </c>
      <c r="G32" s="198"/>
      <c r="H32" s="197" t="s">
        <v>131</v>
      </c>
      <c r="I32" s="198"/>
      <c r="J32" s="72" t="s">
        <v>131</v>
      </c>
      <c r="K32" s="199"/>
      <c r="L32" s="200"/>
      <c r="M32" s="73" t="str">
        <f>IFERROR(ROUND(J32/K32,2),"")</f>
        <v/>
      </c>
    </row>
    <row r="33" spans="1:13">
      <c r="A33" s="75"/>
      <c r="B33" s="76"/>
      <c r="C33" s="76"/>
      <c r="D33" s="76"/>
      <c r="E33" s="74"/>
      <c r="F33" s="197" t="s">
        <v>131</v>
      </c>
      <c r="G33" s="198"/>
      <c r="H33" s="197" t="s">
        <v>131</v>
      </c>
      <c r="I33" s="198"/>
      <c r="J33" s="72" t="s">
        <v>131</v>
      </c>
      <c r="K33" s="199"/>
      <c r="L33" s="200"/>
      <c r="M33" s="73" t="str">
        <f>IFERROR(ROUND(J33/K33,2),"")</f>
        <v/>
      </c>
    </row>
    <row r="34" spans="1:13">
      <c r="A34" s="75"/>
      <c r="B34" s="76"/>
      <c r="C34" s="76"/>
      <c r="D34" s="76"/>
      <c r="E34" s="74"/>
      <c r="F34" s="197" t="s">
        <v>131</v>
      </c>
      <c r="G34" s="198"/>
      <c r="H34" s="197" t="s">
        <v>131</v>
      </c>
      <c r="I34" s="198"/>
      <c r="J34" s="72" t="s">
        <v>131</v>
      </c>
      <c r="K34" s="199"/>
      <c r="L34" s="200"/>
      <c r="M34" s="73" t="str">
        <f>IFERROR(ROUND(J34/K34,2),"")</f>
        <v/>
      </c>
    </row>
    <row r="35" spans="1:13" ht="15.75" thickBot="1">
      <c r="A35" s="77" t="s">
        <v>73</v>
      </c>
      <c r="B35" s="78"/>
      <c r="C35" s="78"/>
      <c r="D35" s="78"/>
      <c r="E35" s="79"/>
      <c r="F35" s="205"/>
      <c r="G35" s="206"/>
      <c r="H35" s="205"/>
      <c r="I35" s="206"/>
      <c r="J35" s="80"/>
      <c r="K35" s="207">
        <v>0.05</v>
      </c>
      <c r="L35" s="208"/>
      <c r="M35" s="81">
        <f>ROUND(M66*K35,2)</f>
        <v>475.16</v>
      </c>
    </row>
    <row r="36" spans="1:13" ht="15.75" thickBot="1">
      <c r="A36" s="201" t="s">
        <v>74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3"/>
      <c r="M36" s="82">
        <f>ROUND(SUM(M30:M35),2)</f>
        <v>475.16</v>
      </c>
    </row>
    <row r="37" spans="1:13" ht="15.75" thickBot="1">
      <c r="A37" s="66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57"/>
    </row>
    <row r="38" spans="1:13" ht="15.75" thickBot="1">
      <c r="A38" s="63" t="s">
        <v>75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5"/>
    </row>
    <row r="39" spans="1:13">
      <c r="A39" s="56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57"/>
    </row>
    <row r="40" spans="1:13">
      <c r="A40" s="192" t="s">
        <v>61</v>
      </c>
      <c r="B40" s="204"/>
      <c r="C40" s="204"/>
      <c r="D40" s="204"/>
      <c r="E40" s="204"/>
      <c r="F40" s="204"/>
      <c r="G40" s="204"/>
      <c r="H40" s="196"/>
      <c r="I40" s="83" t="s">
        <v>63</v>
      </c>
      <c r="J40" s="67" t="s">
        <v>64</v>
      </c>
      <c r="K40" s="195" t="s">
        <v>76</v>
      </c>
      <c r="L40" s="196"/>
      <c r="M40" s="68" t="s">
        <v>70</v>
      </c>
    </row>
    <row r="41" spans="1:13">
      <c r="A41" s="123" t="s">
        <v>143</v>
      </c>
      <c r="B41" s="70"/>
      <c r="C41" s="70"/>
      <c r="D41" s="70"/>
      <c r="E41" s="70"/>
      <c r="F41" s="70"/>
      <c r="G41" s="70"/>
      <c r="H41" s="71"/>
      <c r="I41" s="84" t="s">
        <v>135</v>
      </c>
      <c r="J41" s="85">
        <v>1</v>
      </c>
      <c r="K41" s="261">
        <v>25950</v>
      </c>
      <c r="L41" s="262"/>
      <c r="M41" s="73">
        <f>IFERROR(ROUND(J41*K41,2),"")</f>
        <v>25950</v>
      </c>
    </row>
    <row r="42" spans="1:13">
      <c r="A42" s="123"/>
      <c r="B42" s="76"/>
      <c r="C42" s="76"/>
      <c r="D42" s="76"/>
      <c r="E42" s="76"/>
      <c r="F42" s="76"/>
      <c r="G42" s="76"/>
      <c r="H42" s="86"/>
      <c r="I42" s="84" t="s">
        <v>131</v>
      </c>
      <c r="J42" s="87"/>
      <c r="K42" s="209" t="s">
        <v>131</v>
      </c>
      <c r="L42" s="210" t="e">
        <v>#N/A</v>
      </c>
      <c r="M42" s="73" t="str">
        <f>IFERROR(ROUND(J42*K42,2),"")</f>
        <v/>
      </c>
    </row>
    <row r="43" spans="1:13">
      <c r="A43" s="75"/>
      <c r="B43" s="76"/>
      <c r="C43" s="76"/>
      <c r="D43" s="76"/>
      <c r="E43" s="76"/>
      <c r="F43" s="76"/>
      <c r="G43" s="76"/>
      <c r="H43" s="86"/>
      <c r="I43" s="84" t="s">
        <v>131</v>
      </c>
      <c r="J43" s="87"/>
      <c r="K43" s="209" t="s">
        <v>131</v>
      </c>
      <c r="L43" s="210" t="e">
        <v>#N/A</v>
      </c>
      <c r="M43" s="73" t="str">
        <f>IFERROR(ROUND(J43*K43,2),"")</f>
        <v/>
      </c>
    </row>
    <row r="44" spans="1:13">
      <c r="A44" s="75"/>
      <c r="B44" s="76"/>
      <c r="C44" s="76"/>
      <c r="D44" s="76"/>
      <c r="E44" s="76"/>
      <c r="F44" s="76"/>
      <c r="G44" s="76"/>
      <c r="H44" s="86"/>
      <c r="I44" s="84" t="s">
        <v>131</v>
      </c>
      <c r="J44" s="87"/>
      <c r="K44" s="209" t="s">
        <v>131</v>
      </c>
      <c r="L44" s="210" t="e">
        <v>#N/A</v>
      </c>
      <c r="M44" s="73" t="str">
        <f>IFERROR(ROUND(J44*K44,2),"")</f>
        <v/>
      </c>
    </row>
    <row r="45" spans="1:13" ht="15.75" thickBot="1">
      <c r="A45" s="77"/>
      <c r="B45" s="78"/>
      <c r="C45" s="78"/>
      <c r="D45" s="78"/>
      <c r="E45" s="78"/>
      <c r="F45" s="78"/>
      <c r="G45" s="78"/>
      <c r="H45" s="79"/>
      <c r="I45" s="84" t="s">
        <v>131</v>
      </c>
      <c r="J45" s="88"/>
      <c r="K45" s="209" t="s">
        <v>131</v>
      </c>
      <c r="L45" s="210" t="e">
        <v>#N/A</v>
      </c>
      <c r="M45" s="73" t="str">
        <f>IFERROR(ROUND(J45*K45,2),"")</f>
        <v/>
      </c>
    </row>
    <row r="46" spans="1:13" ht="15.75" thickBot="1">
      <c r="A46" s="201" t="s">
        <v>74</v>
      </c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3"/>
      <c r="M46" s="82">
        <f>ROUND(SUM(M41:M45),2)</f>
        <v>25950</v>
      </c>
    </row>
    <row r="47" spans="1:13" ht="15.75" thickBot="1">
      <c r="A47" s="56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57"/>
    </row>
    <row r="48" spans="1:13" ht="15.75" thickBot="1">
      <c r="A48" s="63" t="s">
        <v>78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5"/>
    </row>
    <row r="49" spans="1:13">
      <c r="A49" s="56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57"/>
    </row>
    <row r="50" spans="1:13">
      <c r="A50" s="192" t="s">
        <v>79</v>
      </c>
      <c r="B50" s="204"/>
      <c r="C50" s="204"/>
      <c r="D50" s="204"/>
      <c r="E50" s="204"/>
      <c r="F50" s="204"/>
      <c r="G50" s="204"/>
      <c r="H50" s="67" t="s">
        <v>80</v>
      </c>
      <c r="I50" s="89" t="s">
        <v>81</v>
      </c>
      <c r="J50" s="67" t="s">
        <v>82</v>
      </c>
      <c r="K50" s="195" t="s">
        <v>83</v>
      </c>
      <c r="L50" s="196"/>
      <c r="M50" s="68" t="s">
        <v>70</v>
      </c>
    </row>
    <row r="51" spans="1:13">
      <c r="A51" s="92"/>
      <c r="B51" s="76"/>
      <c r="C51" s="76"/>
      <c r="D51" s="76"/>
      <c r="E51" s="76"/>
      <c r="F51" s="76"/>
      <c r="G51" s="86"/>
      <c r="H51" s="90"/>
      <c r="I51" s="91"/>
      <c r="J51" s="90"/>
      <c r="K51" s="209"/>
      <c r="L51" s="210"/>
      <c r="M51" s="73">
        <f>IFERROR(ROUND(J51*K51,2),"")</f>
        <v>0</v>
      </c>
    </row>
    <row r="52" spans="1:13">
      <c r="A52" s="92"/>
      <c r="B52" s="93"/>
      <c r="C52" s="93"/>
      <c r="D52" s="93"/>
      <c r="E52" s="93"/>
      <c r="F52" s="93"/>
      <c r="G52" s="93"/>
      <c r="H52" s="90"/>
      <c r="I52" s="91"/>
      <c r="J52" s="90"/>
      <c r="K52" s="209" t="s">
        <v>131</v>
      </c>
      <c r="L52" s="210"/>
      <c r="M52" s="73" t="str">
        <f>IFERROR(ROUND(J52*K52,2),"")</f>
        <v/>
      </c>
    </row>
    <row r="53" spans="1:13">
      <c r="A53" s="92"/>
      <c r="B53" s="93"/>
      <c r="C53" s="93"/>
      <c r="D53" s="93"/>
      <c r="E53" s="93"/>
      <c r="F53" s="93"/>
      <c r="G53" s="93"/>
      <c r="H53" s="90"/>
      <c r="I53" s="91"/>
      <c r="J53" s="90"/>
      <c r="K53" s="209" t="s">
        <v>131</v>
      </c>
      <c r="L53" s="210"/>
      <c r="M53" s="73" t="str">
        <f>IFERROR(ROUND(J53*K53,2),"")</f>
        <v/>
      </c>
    </row>
    <row r="54" spans="1:13">
      <c r="A54" s="92"/>
      <c r="B54" s="93"/>
      <c r="C54" s="93"/>
      <c r="D54" s="93"/>
      <c r="E54" s="93"/>
      <c r="F54" s="93"/>
      <c r="G54" s="93"/>
      <c r="H54" s="90"/>
      <c r="I54" s="91"/>
      <c r="J54" s="90"/>
      <c r="K54" s="209" t="s">
        <v>131</v>
      </c>
      <c r="L54" s="210"/>
      <c r="M54" s="73" t="str">
        <f>IFERROR(ROUND(J54*K54,2),"")</f>
        <v/>
      </c>
    </row>
    <row r="55" spans="1:13" ht="15.75" thickBot="1">
      <c r="A55" s="77"/>
      <c r="B55" s="78"/>
      <c r="C55" s="78"/>
      <c r="D55" s="78"/>
      <c r="E55" s="78"/>
      <c r="F55" s="78"/>
      <c r="G55" s="79"/>
      <c r="H55" s="94"/>
      <c r="I55" s="95"/>
      <c r="J55" s="94"/>
      <c r="K55" s="209" t="s">
        <v>131</v>
      </c>
      <c r="L55" s="210"/>
      <c r="M55" s="73" t="str">
        <f>IFERROR(ROUND(J55*K55,2),"")</f>
        <v/>
      </c>
    </row>
    <row r="56" spans="1:13" ht="15.75" thickBot="1">
      <c r="A56" s="201" t="s">
        <v>74</v>
      </c>
      <c r="B56" s="202"/>
      <c r="C56" s="202"/>
      <c r="D56" s="202"/>
      <c r="E56" s="202"/>
      <c r="F56" s="202"/>
      <c r="G56" s="202"/>
      <c r="H56" s="202"/>
      <c r="I56" s="202"/>
      <c r="J56" s="202"/>
      <c r="K56" s="202"/>
      <c r="L56" s="203"/>
      <c r="M56" s="82">
        <f>ROUND(SUM(M51:M55),2)</f>
        <v>0</v>
      </c>
    </row>
    <row r="57" spans="1:13" ht="15.75" thickBot="1">
      <c r="A57" s="56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57"/>
    </row>
    <row r="58" spans="1:13" ht="15.75" thickBot="1">
      <c r="A58" s="63" t="s">
        <v>84</v>
      </c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5"/>
    </row>
    <row r="59" spans="1:13">
      <c r="A59" s="56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57"/>
    </row>
    <row r="60" spans="1:13" ht="22.5">
      <c r="A60" s="192" t="s">
        <v>85</v>
      </c>
      <c r="B60" s="204"/>
      <c r="C60" s="204"/>
      <c r="D60" s="204"/>
      <c r="E60" s="204"/>
      <c r="F60" s="204"/>
      <c r="G60" s="204"/>
      <c r="H60" s="67" t="s">
        <v>86</v>
      </c>
      <c r="I60" s="96" t="s">
        <v>87</v>
      </c>
      <c r="J60" s="97" t="s">
        <v>88</v>
      </c>
      <c r="K60" s="215" t="s">
        <v>69</v>
      </c>
      <c r="L60" s="216"/>
      <c r="M60" s="98" t="s">
        <v>70</v>
      </c>
    </row>
    <row r="61" spans="1:13">
      <c r="A61" s="75" t="s">
        <v>111</v>
      </c>
      <c r="B61" s="76"/>
      <c r="C61" s="76"/>
      <c r="D61" s="76"/>
      <c r="E61" s="76"/>
      <c r="F61" s="76"/>
      <c r="G61" s="86"/>
      <c r="H61" s="138">
        <v>90000</v>
      </c>
      <c r="I61" s="100">
        <v>0.62</v>
      </c>
      <c r="J61" s="101">
        <f>+IFERROR(ROUND(H61*(1+I61),0),"")</f>
        <v>145800</v>
      </c>
      <c r="K61" s="217">
        <v>43.469580812783903</v>
      </c>
      <c r="L61" s="218"/>
      <c r="M61" s="73">
        <f>IFERROR(ROUND(1/K61*J61,2),"")</f>
        <v>3354.07</v>
      </c>
    </row>
    <row r="62" spans="1:13">
      <c r="A62" s="75" t="s">
        <v>112</v>
      </c>
      <c r="B62" s="76"/>
      <c r="C62" s="76"/>
      <c r="D62" s="76"/>
      <c r="E62" s="76"/>
      <c r="F62" s="76"/>
      <c r="G62" s="86"/>
      <c r="H62" s="138">
        <v>165000</v>
      </c>
      <c r="I62" s="100">
        <v>0.62</v>
      </c>
      <c r="J62" s="101">
        <f>+IFERROR(ROUND(H62*(1+I62),0),"")</f>
        <v>267300</v>
      </c>
      <c r="K62" s="217">
        <f>+K61</f>
        <v>43.469580812783903</v>
      </c>
      <c r="L62" s="218"/>
      <c r="M62" s="73">
        <f>IFERROR(ROUND(1/K62*J62,2),"")</f>
        <v>6149.13</v>
      </c>
    </row>
    <row r="63" spans="1:13">
      <c r="A63" s="75"/>
      <c r="B63" s="76"/>
      <c r="C63" s="76"/>
      <c r="D63" s="76"/>
      <c r="E63" s="76"/>
      <c r="F63" s="76"/>
      <c r="G63" s="86"/>
      <c r="H63" s="99" t="s">
        <v>131</v>
      </c>
      <c r="I63" s="100" t="s">
        <v>131</v>
      </c>
      <c r="J63" s="101" t="str">
        <f>+IFERROR(ROUND(H63*(1+I63),0),"")</f>
        <v/>
      </c>
      <c r="K63" s="217"/>
      <c r="L63" s="218"/>
      <c r="M63" s="73" t="str">
        <f>IFERROR(ROUND(1/K63*J63,2),"")</f>
        <v/>
      </c>
    </row>
    <row r="64" spans="1:13">
      <c r="A64" s="75"/>
      <c r="B64" s="76"/>
      <c r="C64" s="76"/>
      <c r="D64" s="76"/>
      <c r="E64" s="76"/>
      <c r="F64" s="76"/>
      <c r="G64" s="86"/>
      <c r="H64" s="99" t="s">
        <v>131</v>
      </c>
      <c r="I64" s="100" t="s">
        <v>131</v>
      </c>
      <c r="J64" s="101" t="str">
        <f>+IFERROR(ROUND(H64*(1+I64),0),"")</f>
        <v/>
      </c>
      <c r="K64" s="217"/>
      <c r="L64" s="218"/>
      <c r="M64" s="73" t="str">
        <f>IFERROR(ROUND(1/K64*J64,2),"")</f>
        <v/>
      </c>
    </row>
    <row r="65" spans="1:13" ht="15.75" thickBot="1">
      <c r="A65" s="77"/>
      <c r="B65" s="78"/>
      <c r="C65" s="78"/>
      <c r="D65" s="78"/>
      <c r="E65" s="78"/>
      <c r="F65" s="78"/>
      <c r="G65" s="79"/>
      <c r="H65" s="99" t="s">
        <v>131</v>
      </c>
      <c r="I65" s="100" t="s">
        <v>131</v>
      </c>
      <c r="J65" s="101" t="str">
        <f>+IFERROR(ROUND(H65*(1+I65),0),"")</f>
        <v/>
      </c>
      <c r="K65" s="219"/>
      <c r="L65" s="220"/>
      <c r="M65" s="73" t="str">
        <f>IFERROR(ROUND(1/K65*J65,2),"")</f>
        <v/>
      </c>
    </row>
    <row r="66" spans="1:13" ht="15.75" thickBot="1">
      <c r="A66" s="201" t="s">
        <v>74</v>
      </c>
      <c r="B66" s="202"/>
      <c r="C66" s="202"/>
      <c r="D66" s="202"/>
      <c r="E66" s="202"/>
      <c r="F66" s="202"/>
      <c r="G66" s="202"/>
      <c r="H66" s="202"/>
      <c r="I66" s="202"/>
      <c r="J66" s="202"/>
      <c r="K66" s="202"/>
      <c r="L66" s="203"/>
      <c r="M66" s="82">
        <f>ROUND(SUM(M61:M65),2)</f>
        <v>9503.2000000000007</v>
      </c>
    </row>
    <row r="67" spans="1:13" ht="15.75" thickBot="1">
      <c r="A67" s="56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57"/>
    </row>
    <row r="68" spans="1:13" ht="15.75" thickBot="1">
      <c r="A68" s="221" t="s">
        <v>92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3"/>
      <c r="M68" s="82">
        <f>ROUND(M66+M56+M46+M36,0)</f>
        <v>35928</v>
      </c>
    </row>
    <row r="69" spans="1:13" ht="15.75" thickBot="1">
      <c r="A69" s="56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57"/>
    </row>
    <row r="70" spans="1:13" ht="15.75" thickBot="1">
      <c r="A70" s="63" t="s">
        <v>93</v>
      </c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5"/>
    </row>
    <row r="71" spans="1:13">
      <c r="A71" s="56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57"/>
    </row>
    <row r="72" spans="1:13">
      <c r="A72" s="192" t="s">
        <v>94</v>
      </c>
      <c r="B72" s="204"/>
      <c r="C72" s="204"/>
      <c r="D72" s="204"/>
      <c r="E72" s="204"/>
      <c r="F72" s="204"/>
      <c r="G72" s="204"/>
      <c r="H72" s="89"/>
      <c r="I72" s="96"/>
      <c r="J72" s="102"/>
      <c r="K72" s="215" t="s">
        <v>95</v>
      </c>
      <c r="L72" s="216"/>
      <c r="M72" s="98" t="s">
        <v>96</v>
      </c>
    </row>
    <row r="73" spans="1:13">
      <c r="A73" s="211" t="s">
        <v>97</v>
      </c>
      <c r="B73" s="212"/>
      <c r="C73" s="212"/>
      <c r="D73" s="212"/>
      <c r="E73" s="212"/>
      <c r="F73" s="212"/>
      <c r="G73" s="212"/>
      <c r="H73" s="128"/>
      <c r="I73" s="104"/>
      <c r="J73" s="129"/>
      <c r="K73" s="213"/>
      <c r="L73" s="214"/>
      <c r="M73" s="130">
        <f>ROUND(K73*$M$68,2)</f>
        <v>0</v>
      </c>
    </row>
    <row r="74" spans="1:13">
      <c r="A74" s="107" t="s">
        <v>98</v>
      </c>
      <c r="B74" s="108"/>
      <c r="C74" s="108"/>
      <c r="D74" s="108"/>
      <c r="E74" s="108"/>
      <c r="F74" s="108"/>
      <c r="G74" s="108"/>
      <c r="H74" s="128"/>
      <c r="I74" s="104"/>
      <c r="J74" s="129"/>
      <c r="K74" s="213"/>
      <c r="L74" s="214"/>
      <c r="M74" s="130">
        <f>ROUND(K74*$M$68,2)</f>
        <v>0</v>
      </c>
    </row>
    <row r="75" spans="1:13" ht="15.75" thickBot="1">
      <c r="A75" s="77" t="s">
        <v>99</v>
      </c>
      <c r="B75" s="78"/>
      <c r="C75" s="78"/>
      <c r="D75" s="78"/>
      <c r="E75" s="78"/>
      <c r="F75" s="78"/>
      <c r="G75" s="78"/>
      <c r="H75" s="131"/>
      <c r="I75" s="110"/>
      <c r="J75" s="132"/>
      <c r="K75" s="213"/>
      <c r="L75" s="214"/>
      <c r="M75" s="130">
        <f>ROUND(K75*$M$68,2)</f>
        <v>0</v>
      </c>
    </row>
    <row r="76" spans="1:13" ht="15.75" thickBot="1">
      <c r="A76" s="201" t="s">
        <v>74</v>
      </c>
      <c r="B76" s="202"/>
      <c r="C76" s="202"/>
      <c r="D76" s="202"/>
      <c r="E76" s="202"/>
      <c r="F76" s="202"/>
      <c r="G76" s="202"/>
      <c r="H76" s="202"/>
      <c r="I76" s="202"/>
      <c r="J76" s="202"/>
      <c r="K76" s="202"/>
      <c r="L76" s="203"/>
      <c r="M76" s="82">
        <f>SUM(M73:M75)</f>
        <v>0</v>
      </c>
    </row>
    <row r="77" spans="1:13" ht="15.75" thickBot="1">
      <c r="A77" s="56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57"/>
    </row>
    <row r="78" spans="1:13" ht="15.75" thickBot="1">
      <c r="A78" s="221" t="s">
        <v>100</v>
      </c>
      <c r="B78" s="222"/>
      <c r="C78" s="222"/>
      <c r="D78" s="222"/>
      <c r="E78" s="222"/>
      <c r="F78" s="222"/>
      <c r="G78" s="222"/>
      <c r="H78" s="222"/>
      <c r="I78" s="222"/>
      <c r="J78" s="222"/>
      <c r="K78" s="222"/>
      <c r="L78" s="223"/>
      <c r="M78" s="82">
        <f>ROUND(M68+M76,0)</f>
        <v>35928</v>
      </c>
    </row>
    <row r="79" spans="1:13">
      <c r="A79" s="33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6"/>
    </row>
    <row r="80" spans="1:13">
      <c r="A80" s="56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57"/>
    </row>
    <row r="81" spans="1:13">
      <c r="A81" s="56"/>
      <c r="B81" s="35"/>
      <c r="C81" s="35"/>
      <c r="D81" s="35"/>
      <c r="E81" s="35"/>
      <c r="F81" s="35" t="s">
        <v>101</v>
      </c>
      <c r="G81" s="35"/>
      <c r="H81" s="35"/>
      <c r="I81" s="35"/>
      <c r="J81" s="35"/>
      <c r="K81" s="35"/>
      <c r="L81" s="35"/>
      <c r="M81" s="57"/>
    </row>
    <row r="82" spans="1:13">
      <c r="A82" s="112" t="s">
        <v>102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4"/>
    </row>
    <row r="83" spans="1:13">
      <c r="A83" s="233"/>
      <c r="B83" s="234"/>
      <c r="C83" s="234"/>
      <c r="D83" s="234"/>
      <c r="E83" s="234"/>
      <c r="F83" s="234"/>
      <c r="G83" s="234"/>
      <c r="H83" s="234"/>
      <c r="I83" s="234"/>
      <c r="J83" s="234"/>
      <c r="K83" s="234"/>
      <c r="L83" s="234"/>
      <c r="M83" s="235"/>
    </row>
    <row r="84" spans="1:13">
      <c r="A84" s="224"/>
      <c r="B84" s="225"/>
      <c r="C84" s="225"/>
      <c r="D84" s="225"/>
      <c r="E84" s="225"/>
      <c r="F84" s="225"/>
      <c r="G84" s="225"/>
      <c r="H84" s="225"/>
      <c r="I84" s="225"/>
      <c r="J84" s="225"/>
      <c r="K84" s="225"/>
      <c r="L84" s="225"/>
      <c r="M84" s="226"/>
    </row>
    <row r="85" spans="1:13">
      <c r="A85" s="224"/>
      <c r="B85" s="225"/>
      <c r="C85" s="225"/>
      <c r="D85" s="225"/>
      <c r="E85" s="225"/>
      <c r="F85" s="225"/>
      <c r="G85" s="225"/>
      <c r="H85" s="225"/>
      <c r="I85" s="225"/>
      <c r="J85" s="225"/>
      <c r="K85" s="225"/>
      <c r="L85" s="225"/>
      <c r="M85" s="226"/>
    </row>
    <row r="86" spans="1:13">
      <c r="A86" s="115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1"/>
    </row>
    <row r="87" spans="1:13">
      <c r="A87" s="116"/>
      <c r="B87" s="35"/>
      <c r="C87" s="50"/>
      <c r="D87" s="50"/>
      <c r="E87" s="50"/>
      <c r="F87" s="117"/>
      <c r="G87" s="35"/>
      <c r="H87" s="35"/>
      <c r="I87" s="35"/>
      <c r="J87" s="50"/>
      <c r="K87" s="50"/>
      <c r="L87" s="50"/>
      <c r="M87" s="51"/>
    </row>
    <row r="88" spans="1:13">
      <c r="A88" s="116"/>
      <c r="B88" s="35"/>
      <c r="C88" s="50"/>
      <c r="D88" s="50"/>
      <c r="E88" s="50"/>
      <c r="F88" s="117"/>
      <c r="G88" s="35"/>
      <c r="H88" s="35"/>
      <c r="I88" s="35"/>
      <c r="J88" s="50"/>
      <c r="K88" s="50"/>
      <c r="L88" s="50"/>
      <c r="M88" s="51"/>
    </row>
    <row r="89" spans="1:13">
      <c r="A89" s="56"/>
      <c r="B89" s="118" t="s">
        <v>103</v>
      </c>
      <c r="C89" s="118"/>
      <c r="D89" s="118"/>
      <c r="E89" s="118"/>
      <c r="F89" s="35"/>
      <c r="G89" s="35"/>
      <c r="H89" s="35"/>
      <c r="I89" s="35" t="s">
        <v>103</v>
      </c>
      <c r="J89" s="35"/>
      <c r="K89" s="35"/>
      <c r="L89" s="35"/>
      <c r="M89" s="57"/>
    </row>
    <row r="90" spans="1:13">
      <c r="A90" s="56"/>
      <c r="B90" s="35"/>
      <c r="C90" s="117"/>
      <c r="D90" s="117"/>
      <c r="E90" s="117"/>
      <c r="F90" s="35"/>
      <c r="G90" s="35"/>
      <c r="H90" s="35"/>
      <c r="I90" s="108"/>
      <c r="J90" s="108"/>
      <c r="K90" s="108"/>
      <c r="L90" s="108"/>
      <c r="M90" s="57"/>
    </row>
    <row r="91" spans="1:13">
      <c r="A91" s="56"/>
      <c r="B91" s="35" t="s">
        <v>104</v>
      </c>
      <c r="C91" s="35"/>
      <c r="D91" s="35"/>
      <c r="E91" s="117"/>
      <c r="F91" s="35"/>
      <c r="G91" s="35"/>
      <c r="H91" s="35"/>
      <c r="I91" s="119" t="s">
        <v>105</v>
      </c>
      <c r="J91" s="119"/>
      <c r="K91" s="119"/>
      <c r="L91" s="119"/>
      <c r="M91" s="57"/>
    </row>
    <row r="92" spans="1:13">
      <c r="A92" s="116"/>
      <c r="B92" s="35"/>
      <c r="C92" s="50"/>
      <c r="D92" s="50"/>
      <c r="E92" s="50"/>
      <c r="F92" s="117"/>
      <c r="G92" s="35"/>
      <c r="H92" s="35"/>
      <c r="I92" s="35"/>
      <c r="J92" s="50"/>
      <c r="K92" s="50"/>
      <c r="L92" s="50"/>
      <c r="M92" s="51"/>
    </row>
    <row r="93" spans="1:13">
      <c r="A93" s="120"/>
      <c r="B93" s="121"/>
      <c r="C93" s="121"/>
      <c r="D93" s="35"/>
      <c r="E93" s="35"/>
      <c r="F93" s="35"/>
      <c r="G93" s="35"/>
      <c r="H93" s="35"/>
      <c r="I93" s="227"/>
      <c r="J93" s="227"/>
      <c r="K93" s="227"/>
      <c r="L93" s="227"/>
      <c r="M93" s="228"/>
    </row>
    <row r="94" spans="1:13" ht="15.75" thickBot="1">
      <c r="A94" s="231"/>
      <c r="B94" s="232"/>
      <c r="C94" s="232"/>
      <c r="D94" s="122"/>
      <c r="E94" s="122"/>
      <c r="F94" s="122"/>
      <c r="G94" s="122"/>
      <c r="H94" s="122"/>
      <c r="I94" s="229"/>
      <c r="J94" s="229"/>
      <c r="K94" s="229"/>
      <c r="L94" s="229"/>
      <c r="M94" s="230"/>
    </row>
  </sheetData>
  <mergeCells count="77">
    <mergeCell ref="I93:M94"/>
    <mergeCell ref="A94:C94"/>
    <mergeCell ref="K75:L75"/>
    <mergeCell ref="A76:L76"/>
    <mergeCell ref="A78:L78"/>
    <mergeCell ref="A83:M83"/>
    <mergeCell ref="A84:M84"/>
    <mergeCell ref="A85:M85"/>
    <mergeCell ref="K74:L74"/>
    <mergeCell ref="K61:L61"/>
    <mergeCell ref="K62:L62"/>
    <mergeCell ref="K63:L63"/>
    <mergeCell ref="K64:L64"/>
    <mergeCell ref="K65:L65"/>
    <mergeCell ref="A66:L66"/>
    <mergeCell ref="A68:L68"/>
    <mergeCell ref="A72:G72"/>
    <mergeCell ref="K72:L72"/>
    <mergeCell ref="A73:G73"/>
    <mergeCell ref="K73:L73"/>
    <mergeCell ref="A60:G60"/>
    <mergeCell ref="K60:L60"/>
    <mergeCell ref="K44:L44"/>
    <mergeCell ref="K45:L45"/>
    <mergeCell ref="A46:L46"/>
    <mergeCell ref="A50:G50"/>
    <mergeCell ref="K50:L50"/>
    <mergeCell ref="K51:L51"/>
    <mergeCell ref="K52:L52"/>
    <mergeCell ref="K53:L53"/>
    <mergeCell ref="K54:L54"/>
    <mergeCell ref="K55:L55"/>
    <mergeCell ref="A56:L56"/>
    <mergeCell ref="K43:L43"/>
    <mergeCell ref="F34:G34"/>
    <mergeCell ref="H34:I34"/>
    <mergeCell ref="K34:L34"/>
    <mergeCell ref="F35:G35"/>
    <mergeCell ref="H35:I35"/>
    <mergeCell ref="K35:L35"/>
    <mergeCell ref="A36:L36"/>
    <mergeCell ref="A40:H40"/>
    <mergeCell ref="K40:L40"/>
    <mergeCell ref="K41:L41"/>
    <mergeCell ref="K42:L42"/>
    <mergeCell ref="F32:G32"/>
    <mergeCell ref="H32:I32"/>
    <mergeCell ref="K32:L32"/>
    <mergeCell ref="F33:G33"/>
    <mergeCell ref="H33:I33"/>
    <mergeCell ref="K33:L33"/>
    <mergeCell ref="F30:G30"/>
    <mergeCell ref="H30:I30"/>
    <mergeCell ref="K30:L30"/>
    <mergeCell ref="F31:G31"/>
    <mergeCell ref="H31:I31"/>
    <mergeCell ref="K31:L31"/>
    <mergeCell ref="B25:I25"/>
    <mergeCell ref="K25:L25"/>
    <mergeCell ref="A29:E29"/>
    <mergeCell ref="F29:G29"/>
    <mergeCell ref="H29:I29"/>
    <mergeCell ref="K29:L29"/>
    <mergeCell ref="F10:G10"/>
    <mergeCell ref="K10:L10"/>
    <mergeCell ref="C11:M12"/>
    <mergeCell ref="A22:M22"/>
    <mergeCell ref="B24:I24"/>
    <mergeCell ref="K24:L24"/>
    <mergeCell ref="A1:A7"/>
    <mergeCell ref="B1:M1"/>
    <mergeCell ref="B2:M2"/>
    <mergeCell ref="B3:M3"/>
    <mergeCell ref="B4:M4"/>
    <mergeCell ref="B5:M5"/>
    <mergeCell ref="B6:M6"/>
    <mergeCell ref="B7:M7"/>
  </mergeCells>
  <hyperlinks>
    <hyperlink ref="B5:M5" location="PRESUPUESTO!B17" display="SOLUCION ACUEDUCTO Y ALCANTARILLADO SECTOR VILLA DELFINA" xr:uid="{7420AB95-C453-45FC-9159-C5E96466FBB0}"/>
  </hyperlinks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2882F-BF85-4941-82F8-BBEABD5AF6E0}">
  <sheetPr>
    <tabColor rgb="FF00B050"/>
  </sheetPr>
  <dimension ref="A1:M94"/>
  <sheetViews>
    <sheetView topLeftCell="A20" workbookViewId="0">
      <selection activeCell="K30" sqref="K30:L30"/>
    </sheetView>
  </sheetViews>
  <sheetFormatPr baseColWidth="10" defaultRowHeight="15"/>
  <cols>
    <col min="8" max="8" width="11.85546875" bestFit="1" customWidth="1"/>
    <col min="9" max="9" width="12.42578125" customWidth="1"/>
    <col min="10" max="10" width="12.85546875" bestFit="1" customWidth="1"/>
    <col min="13" max="13" width="20" customWidth="1"/>
  </cols>
  <sheetData>
    <row r="1" spans="1:13">
      <c r="A1" s="163"/>
      <c r="B1" s="166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8"/>
    </row>
    <row r="2" spans="1:13" ht="15.75">
      <c r="A2" s="164"/>
      <c r="B2" s="169" t="s">
        <v>49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>
      <c r="A3" s="164"/>
      <c r="B3" s="172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4"/>
    </row>
    <row r="4" spans="1:13">
      <c r="A4" s="164"/>
      <c r="B4" s="175" t="s">
        <v>50</v>
      </c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7"/>
    </row>
    <row r="5" spans="1:13">
      <c r="A5" s="164"/>
      <c r="B5" s="277" t="s">
        <v>106</v>
      </c>
      <c r="C5" s="278"/>
      <c r="D5" s="278"/>
      <c r="E5" s="278"/>
      <c r="F5" s="278"/>
      <c r="G5" s="278"/>
      <c r="H5" s="278"/>
      <c r="I5" s="278"/>
      <c r="J5" s="278"/>
      <c r="K5" s="278"/>
      <c r="L5" s="278"/>
      <c r="M5" s="279"/>
    </row>
    <row r="6" spans="1:13">
      <c r="A6" s="164"/>
      <c r="B6" s="181" t="s">
        <v>52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3"/>
    </row>
    <row r="7" spans="1:13" ht="15.75" thickBot="1">
      <c r="A7" s="165"/>
      <c r="B7" s="18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6"/>
    </row>
    <row r="8" spans="1:13" ht="15.75" thickBot="1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  <c r="L8" s="32"/>
      <c r="M8" s="32"/>
    </row>
    <row r="9" spans="1:13">
      <c r="A9" s="33"/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6"/>
    </row>
    <row r="10" spans="1:13">
      <c r="A10" s="37" t="s">
        <v>53</v>
      </c>
      <c r="B10" s="38"/>
      <c r="C10" s="39"/>
      <c r="D10" s="40"/>
      <c r="E10" s="39"/>
      <c r="F10" s="252"/>
      <c r="G10" s="252"/>
      <c r="H10" s="39"/>
      <c r="I10" s="39"/>
      <c r="J10" s="41" t="s">
        <v>54</v>
      </c>
      <c r="K10" s="253"/>
      <c r="L10" s="253"/>
      <c r="M10" s="42"/>
    </row>
    <row r="11" spans="1:13">
      <c r="A11" s="43" t="s">
        <v>55</v>
      </c>
      <c r="B11" s="44"/>
      <c r="C11" s="254"/>
      <c r="D11" s="254"/>
      <c r="E11" s="254"/>
      <c r="F11" s="254"/>
      <c r="G11" s="254"/>
      <c r="H11" s="254"/>
      <c r="I11" s="254"/>
      <c r="J11" s="254"/>
      <c r="K11" s="254"/>
      <c r="L11" s="254"/>
      <c r="M11" s="255"/>
    </row>
    <row r="12" spans="1:13">
      <c r="A12" s="43"/>
      <c r="B12" s="44"/>
      <c r="C12" s="256"/>
      <c r="D12" s="256"/>
      <c r="E12" s="256"/>
      <c r="F12" s="256"/>
      <c r="G12" s="256"/>
      <c r="H12" s="256"/>
      <c r="I12" s="256"/>
      <c r="J12" s="256"/>
      <c r="K12" s="256"/>
      <c r="L12" s="256"/>
      <c r="M12" s="257"/>
    </row>
    <row r="13" spans="1:13">
      <c r="A13" s="43"/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6"/>
    </row>
    <row r="14" spans="1:13">
      <c r="A14" s="43" t="s">
        <v>56</v>
      </c>
      <c r="B14" s="44"/>
      <c r="C14" s="47"/>
      <c r="D14" s="48"/>
      <c r="E14" s="48"/>
      <c r="F14" s="48"/>
      <c r="G14" s="48"/>
      <c r="H14" s="48"/>
      <c r="I14" s="48"/>
      <c r="J14" s="48"/>
      <c r="K14" s="48"/>
      <c r="L14" s="48"/>
      <c r="M14" s="49"/>
    </row>
    <row r="15" spans="1:13">
      <c r="A15" s="43"/>
      <c r="B15" s="44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1:13">
      <c r="A16" s="43" t="s">
        <v>57</v>
      </c>
      <c r="B16" s="44"/>
      <c r="C16" s="47"/>
      <c r="D16" s="48"/>
      <c r="E16" s="48"/>
      <c r="F16" s="48"/>
      <c r="G16" s="48"/>
      <c r="H16" s="48"/>
      <c r="I16" s="48"/>
      <c r="J16" s="48"/>
      <c r="K16" s="48"/>
      <c r="L16" s="48"/>
      <c r="M16" s="49"/>
    </row>
    <row r="17" spans="1:13">
      <c r="A17" s="43"/>
      <c r="B17" s="44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1"/>
    </row>
    <row r="18" spans="1:13">
      <c r="A18" s="43" t="s">
        <v>58</v>
      </c>
      <c r="B18" s="43"/>
      <c r="C18" s="47"/>
      <c r="D18" s="48"/>
      <c r="E18" s="48"/>
      <c r="F18" s="48"/>
      <c r="G18" s="48"/>
      <c r="H18" s="48"/>
      <c r="I18" s="48"/>
      <c r="J18" s="48"/>
      <c r="K18" s="48"/>
      <c r="L18" s="48"/>
      <c r="M18" s="49"/>
    </row>
    <row r="19" spans="1:13">
      <c r="A19" s="37"/>
      <c r="B19" s="52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1"/>
    </row>
    <row r="20" spans="1:13">
      <c r="A20" s="43" t="s">
        <v>59</v>
      </c>
      <c r="B20" s="44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9"/>
    </row>
    <row r="21" spans="1:13" ht="15.75" thickBot="1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5"/>
    </row>
    <row r="22" spans="1:13" ht="15.75" thickBot="1">
      <c r="A22" s="155" t="s">
        <v>60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7"/>
    </row>
    <row r="23" spans="1:13" ht="15.75" thickBot="1">
      <c r="A23" s="56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57"/>
    </row>
    <row r="24" spans="1:13">
      <c r="A24" s="58" t="s">
        <v>0</v>
      </c>
      <c r="B24" s="158" t="s">
        <v>61</v>
      </c>
      <c r="C24" s="159"/>
      <c r="D24" s="159"/>
      <c r="E24" s="159"/>
      <c r="F24" s="159"/>
      <c r="G24" s="159"/>
      <c r="H24" s="159"/>
      <c r="I24" s="160"/>
      <c r="J24" s="59" t="s">
        <v>62</v>
      </c>
      <c r="K24" s="161" t="s">
        <v>63</v>
      </c>
      <c r="L24" s="162"/>
      <c r="M24" s="58" t="s">
        <v>64</v>
      </c>
    </row>
    <row r="25" spans="1:13" ht="15.75" thickBot="1">
      <c r="A25" s="60">
        <v>20</v>
      </c>
      <c r="B25" s="187" t="s">
        <v>34</v>
      </c>
      <c r="C25" s="188"/>
      <c r="D25" s="188"/>
      <c r="E25" s="188"/>
      <c r="F25" s="188"/>
      <c r="G25" s="188"/>
      <c r="H25" s="188"/>
      <c r="I25" s="189"/>
      <c r="J25" s="61" t="s">
        <v>131</v>
      </c>
      <c r="K25" s="190" t="s">
        <v>7</v>
      </c>
      <c r="L25" s="191"/>
      <c r="M25" s="62">
        <v>18</v>
      </c>
    </row>
    <row r="26" spans="1:13" ht="15.75" thickBot="1">
      <c r="A26" s="56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57"/>
    </row>
    <row r="27" spans="1:13" ht="15.75" thickBot="1">
      <c r="A27" s="63" t="s">
        <v>65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5"/>
    </row>
    <row r="28" spans="1:13">
      <c r="A28" s="66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57"/>
    </row>
    <row r="29" spans="1:13">
      <c r="A29" s="192" t="s">
        <v>61</v>
      </c>
      <c r="B29" s="193"/>
      <c r="C29" s="193"/>
      <c r="D29" s="193"/>
      <c r="E29" s="194"/>
      <c r="F29" s="195" t="s">
        <v>66</v>
      </c>
      <c r="G29" s="193"/>
      <c r="H29" s="195" t="s">
        <v>67</v>
      </c>
      <c r="I29" s="196"/>
      <c r="J29" s="67" t="s">
        <v>68</v>
      </c>
      <c r="K29" s="195" t="s">
        <v>69</v>
      </c>
      <c r="L29" s="196"/>
      <c r="M29" s="68" t="s">
        <v>70</v>
      </c>
    </row>
    <row r="30" spans="1:13">
      <c r="A30" s="69"/>
      <c r="B30" s="70"/>
      <c r="C30" s="70"/>
      <c r="D30" s="70"/>
      <c r="E30" s="71"/>
      <c r="F30" s="197" t="s">
        <v>131</v>
      </c>
      <c r="G30" s="198"/>
      <c r="H30" s="197" t="s">
        <v>131</v>
      </c>
      <c r="I30" s="198"/>
      <c r="J30" s="72" t="s">
        <v>131</v>
      </c>
      <c r="K30" s="199"/>
      <c r="L30" s="200"/>
      <c r="M30" s="73" t="str">
        <f>IFERROR(ROUND(J30/K30,2),"")</f>
        <v/>
      </c>
    </row>
    <row r="31" spans="1:13">
      <c r="A31" s="69"/>
      <c r="B31" s="70"/>
      <c r="C31" s="70"/>
      <c r="D31" s="70"/>
      <c r="E31" s="74"/>
      <c r="F31" s="197" t="s">
        <v>131</v>
      </c>
      <c r="G31" s="198"/>
      <c r="H31" s="197" t="s">
        <v>131</v>
      </c>
      <c r="I31" s="198"/>
      <c r="J31" s="72" t="s">
        <v>131</v>
      </c>
      <c r="K31" s="199"/>
      <c r="L31" s="200"/>
      <c r="M31" s="73" t="str">
        <f>IFERROR(ROUND(J31/K31,2),"")</f>
        <v/>
      </c>
    </row>
    <row r="32" spans="1:13">
      <c r="A32" s="75"/>
      <c r="B32" s="76"/>
      <c r="C32" s="76"/>
      <c r="D32" s="76"/>
      <c r="E32" s="74"/>
      <c r="F32" s="197" t="s">
        <v>131</v>
      </c>
      <c r="G32" s="198"/>
      <c r="H32" s="197" t="s">
        <v>131</v>
      </c>
      <c r="I32" s="198"/>
      <c r="J32" s="72" t="s">
        <v>131</v>
      </c>
      <c r="K32" s="199"/>
      <c r="L32" s="200"/>
      <c r="M32" s="73" t="str">
        <f>IFERROR(ROUND(J32/K32,2),"")</f>
        <v/>
      </c>
    </row>
    <row r="33" spans="1:13">
      <c r="A33" s="75"/>
      <c r="B33" s="76"/>
      <c r="C33" s="76"/>
      <c r="D33" s="76"/>
      <c r="E33" s="74"/>
      <c r="F33" s="197" t="s">
        <v>131</v>
      </c>
      <c r="G33" s="198"/>
      <c r="H33" s="197" t="s">
        <v>131</v>
      </c>
      <c r="I33" s="198"/>
      <c r="J33" s="72" t="s">
        <v>131</v>
      </c>
      <c r="K33" s="199"/>
      <c r="L33" s="200"/>
      <c r="M33" s="73" t="str">
        <f>IFERROR(ROUND(J33/K33,2),"")</f>
        <v/>
      </c>
    </row>
    <row r="34" spans="1:13">
      <c r="A34" s="75"/>
      <c r="B34" s="76"/>
      <c r="C34" s="76"/>
      <c r="D34" s="76"/>
      <c r="E34" s="74"/>
      <c r="F34" s="197" t="s">
        <v>131</v>
      </c>
      <c r="G34" s="198"/>
      <c r="H34" s="197" t="s">
        <v>131</v>
      </c>
      <c r="I34" s="198"/>
      <c r="J34" s="72" t="s">
        <v>131</v>
      </c>
      <c r="K34" s="199"/>
      <c r="L34" s="200"/>
      <c r="M34" s="73" t="str">
        <f>IFERROR(ROUND(J34/K34,2),"")</f>
        <v/>
      </c>
    </row>
    <row r="35" spans="1:13" ht="15.75" thickBot="1">
      <c r="A35" s="77" t="s">
        <v>73</v>
      </c>
      <c r="B35" s="78"/>
      <c r="C35" s="78"/>
      <c r="D35" s="78"/>
      <c r="E35" s="79"/>
      <c r="F35" s="205"/>
      <c r="G35" s="206"/>
      <c r="H35" s="205"/>
      <c r="I35" s="206"/>
      <c r="J35" s="80"/>
      <c r="K35" s="207">
        <v>0.05</v>
      </c>
      <c r="L35" s="208"/>
      <c r="M35" s="81">
        <f>ROUND(M66*K35,2)</f>
        <v>155.25</v>
      </c>
    </row>
    <row r="36" spans="1:13" ht="15.75" thickBot="1">
      <c r="A36" s="201" t="s">
        <v>74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3"/>
      <c r="M36" s="82">
        <f>ROUND(SUM(M30:M35),2)</f>
        <v>155.25</v>
      </c>
    </row>
    <row r="37" spans="1:13" ht="15.75" thickBot="1">
      <c r="A37" s="66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57"/>
    </row>
    <row r="38" spans="1:13" ht="15.75" thickBot="1">
      <c r="A38" s="63" t="s">
        <v>75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5"/>
    </row>
    <row r="39" spans="1:13">
      <c r="A39" s="56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57"/>
    </row>
    <row r="40" spans="1:13">
      <c r="A40" s="192" t="s">
        <v>61</v>
      </c>
      <c r="B40" s="204"/>
      <c r="C40" s="204"/>
      <c r="D40" s="204"/>
      <c r="E40" s="204"/>
      <c r="F40" s="204"/>
      <c r="G40" s="204"/>
      <c r="H40" s="196"/>
      <c r="I40" s="83" t="s">
        <v>63</v>
      </c>
      <c r="J40" s="67" t="s">
        <v>64</v>
      </c>
      <c r="K40" s="195" t="s">
        <v>76</v>
      </c>
      <c r="L40" s="196"/>
      <c r="M40" s="68" t="s">
        <v>70</v>
      </c>
    </row>
    <row r="41" spans="1:13">
      <c r="A41" s="123" t="s">
        <v>138</v>
      </c>
      <c r="B41" s="70"/>
      <c r="C41" s="70"/>
      <c r="D41" s="70"/>
      <c r="E41" s="70"/>
      <c r="F41" s="70"/>
      <c r="G41" s="70"/>
      <c r="H41" s="71"/>
      <c r="I41" s="84" t="s">
        <v>135</v>
      </c>
      <c r="J41" s="85">
        <v>1</v>
      </c>
      <c r="K41" s="261">
        <v>5950</v>
      </c>
      <c r="L41" s="262"/>
      <c r="M41" s="73">
        <f>IFERROR(ROUND(J41*K41,2),"")</f>
        <v>5950</v>
      </c>
    </row>
    <row r="42" spans="1:13">
      <c r="A42" s="123"/>
      <c r="B42" s="76"/>
      <c r="C42" s="76"/>
      <c r="D42" s="76"/>
      <c r="E42" s="76"/>
      <c r="F42" s="76"/>
      <c r="G42" s="76"/>
      <c r="H42" s="86"/>
      <c r="I42" s="84" t="s">
        <v>131</v>
      </c>
      <c r="J42" s="87"/>
      <c r="K42" s="209" t="s">
        <v>131</v>
      </c>
      <c r="L42" s="210" t="e">
        <v>#N/A</v>
      </c>
      <c r="M42" s="73" t="str">
        <f>IFERROR(ROUND(J42*K42,2),"")</f>
        <v/>
      </c>
    </row>
    <row r="43" spans="1:13">
      <c r="A43" s="75"/>
      <c r="B43" s="76"/>
      <c r="C43" s="76"/>
      <c r="D43" s="76"/>
      <c r="E43" s="76"/>
      <c r="F43" s="76"/>
      <c r="G43" s="76"/>
      <c r="H43" s="86"/>
      <c r="I43" s="84" t="s">
        <v>131</v>
      </c>
      <c r="J43" s="87"/>
      <c r="K43" s="209" t="s">
        <v>131</v>
      </c>
      <c r="L43" s="210" t="e">
        <v>#N/A</v>
      </c>
      <c r="M43" s="73" t="str">
        <f>IFERROR(ROUND(J43*K43,2),"")</f>
        <v/>
      </c>
    </row>
    <row r="44" spans="1:13">
      <c r="A44" s="75"/>
      <c r="B44" s="76"/>
      <c r="C44" s="76"/>
      <c r="D44" s="76"/>
      <c r="E44" s="76"/>
      <c r="F44" s="76"/>
      <c r="G44" s="76"/>
      <c r="H44" s="86"/>
      <c r="I44" s="84" t="s">
        <v>131</v>
      </c>
      <c r="J44" s="87"/>
      <c r="K44" s="209" t="s">
        <v>131</v>
      </c>
      <c r="L44" s="210" t="e">
        <v>#N/A</v>
      </c>
      <c r="M44" s="73" t="str">
        <f>IFERROR(ROUND(J44*K44,2),"")</f>
        <v/>
      </c>
    </row>
    <row r="45" spans="1:13" ht="15.75" thickBot="1">
      <c r="A45" s="77"/>
      <c r="B45" s="78"/>
      <c r="C45" s="78"/>
      <c r="D45" s="78"/>
      <c r="E45" s="78"/>
      <c r="F45" s="78"/>
      <c r="G45" s="78"/>
      <c r="H45" s="79"/>
      <c r="I45" s="84" t="s">
        <v>131</v>
      </c>
      <c r="J45" s="88"/>
      <c r="K45" s="209" t="s">
        <v>131</v>
      </c>
      <c r="L45" s="210" t="e">
        <v>#N/A</v>
      </c>
      <c r="M45" s="73" t="str">
        <f>IFERROR(ROUND(J45*K45,2),"")</f>
        <v/>
      </c>
    </row>
    <row r="46" spans="1:13" ht="15.75" thickBot="1">
      <c r="A46" s="201" t="s">
        <v>74</v>
      </c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3"/>
      <c r="M46" s="82">
        <f>ROUND(SUM(M41:M45),2)</f>
        <v>5950</v>
      </c>
    </row>
    <row r="47" spans="1:13" ht="15.75" thickBot="1">
      <c r="A47" s="56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57"/>
    </row>
    <row r="48" spans="1:13" ht="15.75" thickBot="1">
      <c r="A48" s="63" t="s">
        <v>78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5"/>
    </row>
    <row r="49" spans="1:13">
      <c r="A49" s="56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57"/>
    </row>
    <row r="50" spans="1:13">
      <c r="A50" s="192" t="s">
        <v>79</v>
      </c>
      <c r="B50" s="204"/>
      <c r="C50" s="204"/>
      <c r="D50" s="204"/>
      <c r="E50" s="204"/>
      <c r="F50" s="204"/>
      <c r="G50" s="204"/>
      <c r="H50" s="67" t="s">
        <v>80</v>
      </c>
      <c r="I50" s="89" t="s">
        <v>81</v>
      </c>
      <c r="J50" s="67" t="s">
        <v>82</v>
      </c>
      <c r="K50" s="195" t="s">
        <v>83</v>
      </c>
      <c r="L50" s="196"/>
      <c r="M50" s="68" t="s">
        <v>70</v>
      </c>
    </row>
    <row r="51" spans="1:13">
      <c r="A51" s="92"/>
      <c r="B51" s="76"/>
      <c r="C51" s="76"/>
      <c r="D51" s="76"/>
      <c r="E51" s="76"/>
      <c r="F51" s="76"/>
      <c r="G51" s="86"/>
      <c r="H51" s="90"/>
      <c r="I51" s="91"/>
      <c r="J51" s="90"/>
      <c r="K51" s="209"/>
      <c r="L51" s="210"/>
      <c r="M51" s="73">
        <f>IFERROR(ROUND(J51*K51,2),"")</f>
        <v>0</v>
      </c>
    </row>
    <row r="52" spans="1:13">
      <c r="A52" s="92"/>
      <c r="B52" s="93"/>
      <c r="C52" s="93"/>
      <c r="D52" s="93"/>
      <c r="E52" s="93"/>
      <c r="F52" s="93"/>
      <c r="G52" s="93"/>
      <c r="H52" s="90"/>
      <c r="I52" s="91"/>
      <c r="J52" s="90"/>
      <c r="K52" s="209" t="s">
        <v>131</v>
      </c>
      <c r="L52" s="210"/>
      <c r="M52" s="73" t="str">
        <f>IFERROR(ROUND(J52*K52,2),"")</f>
        <v/>
      </c>
    </row>
    <row r="53" spans="1:13">
      <c r="A53" s="92"/>
      <c r="B53" s="93"/>
      <c r="C53" s="93"/>
      <c r="D53" s="93"/>
      <c r="E53" s="93"/>
      <c r="F53" s="93"/>
      <c r="G53" s="93"/>
      <c r="H53" s="90"/>
      <c r="I53" s="91"/>
      <c r="J53" s="90"/>
      <c r="K53" s="209" t="s">
        <v>131</v>
      </c>
      <c r="L53" s="210"/>
      <c r="M53" s="73" t="str">
        <f>IFERROR(ROUND(J53*K53,2),"")</f>
        <v/>
      </c>
    </row>
    <row r="54" spans="1:13">
      <c r="A54" s="92"/>
      <c r="B54" s="93"/>
      <c r="C54" s="93"/>
      <c r="D54" s="93"/>
      <c r="E54" s="93"/>
      <c r="F54" s="93"/>
      <c r="G54" s="93"/>
      <c r="H54" s="90"/>
      <c r="I54" s="91"/>
      <c r="J54" s="90"/>
      <c r="K54" s="209" t="s">
        <v>131</v>
      </c>
      <c r="L54" s="210"/>
      <c r="M54" s="73" t="str">
        <f>IFERROR(ROUND(J54*K54,2),"")</f>
        <v/>
      </c>
    </row>
    <row r="55" spans="1:13" ht="15.75" thickBot="1">
      <c r="A55" s="77"/>
      <c r="B55" s="78"/>
      <c r="C55" s="78"/>
      <c r="D55" s="78"/>
      <c r="E55" s="78"/>
      <c r="F55" s="78"/>
      <c r="G55" s="79"/>
      <c r="H55" s="94"/>
      <c r="I55" s="95"/>
      <c r="J55" s="94"/>
      <c r="K55" s="209" t="s">
        <v>131</v>
      </c>
      <c r="L55" s="210"/>
      <c r="M55" s="73" t="str">
        <f>IFERROR(ROUND(J55*K55,2),"")</f>
        <v/>
      </c>
    </row>
    <row r="56" spans="1:13" ht="15.75" thickBot="1">
      <c r="A56" s="201" t="s">
        <v>74</v>
      </c>
      <c r="B56" s="202"/>
      <c r="C56" s="202"/>
      <c r="D56" s="202"/>
      <c r="E56" s="202"/>
      <c r="F56" s="202"/>
      <c r="G56" s="202"/>
      <c r="H56" s="202"/>
      <c r="I56" s="202"/>
      <c r="J56" s="202"/>
      <c r="K56" s="202"/>
      <c r="L56" s="203"/>
      <c r="M56" s="82">
        <f>ROUND(SUM(M51:M55),2)</f>
        <v>0</v>
      </c>
    </row>
    <row r="57" spans="1:13" ht="15.75" thickBot="1">
      <c r="A57" s="56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57"/>
    </row>
    <row r="58" spans="1:13" ht="15.75" thickBot="1">
      <c r="A58" s="63" t="s">
        <v>84</v>
      </c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5"/>
    </row>
    <row r="59" spans="1:13">
      <c r="A59" s="56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57"/>
    </row>
    <row r="60" spans="1:13" ht="22.5">
      <c r="A60" s="192" t="s">
        <v>85</v>
      </c>
      <c r="B60" s="204"/>
      <c r="C60" s="204"/>
      <c r="D60" s="204"/>
      <c r="E60" s="204"/>
      <c r="F60" s="204"/>
      <c r="G60" s="204"/>
      <c r="H60" s="67" t="s">
        <v>86</v>
      </c>
      <c r="I60" s="96" t="s">
        <v>87</v>
      </c>
      <c r="J60" s="97" t="s">
        <v>88</v>
      </c>
      <c r="K60" s="215" t="s">
        <v>69</v>
      </c>
      <c r="L60" s="216"/>
      <c r="M60" s="98" t="s">
        <v>70</v>
      </c>
    </row>
    <row r="61" spans="1:13">
      <c r="A61" s="75" t="s">
        <v>91</v>
      </c>
      <c r="B61" s="76"/>
      <c r="C61" s="76"/>
      <c r="D61" s="76"/>
      <c r="E61" s="76"/>
      <c r="F61" s="76"/>
      <c r="G61" s="86"/>
      <c r="H61" s="138">
        <v>180000</v>
      </c>
      <c r="I61" s="100">
        <v>0.62</v>
      </c>
      <c r="J61" s="101">
        <f>+IFERROR(ROUND(H61*(1+I61),0),"")</f>
        <v>291600</v>
      </c>
      <c r="K61" s="217">
        <v>180</v>
      </c>
      <c r="L61" s="218"/>
      <c r="M61" s="73">
        <f>IFERROR(ROUND(1/K61*J61,2),"")</f>
        <v>1620</v>
      </c>
    </row>
    <row r="62" spans="1:13">
      <c r="A62" s="75" t="s">
        <v>112</v>
      </c>
      <c r="B62" s="76"/>
      <c r="C62" s="76"/>
      <c r="D62" s="76"/>
      <c r="E62" s="76"/>
      <c r="F62" s="76"/>
      <c r="G62" s="86"/>
      <c r="H62" s="138">
        <v>165000</v>
      </c>
      <c r="I62" s="100">
        <v>0.62</v>
      </c>
      <c r="J62" s="101">
        <f>+IFERROR(ROUND(H62*(1+I62),0),"")</f>
        <v>267300</v>
      </c>
      <c r="K62" s="217">
        <f>+K61</f>
        <v>180</v>
      </c>
      <c r="L62" s="218"/>
      <c r="M62" s="73">
        <f>IFERROR(ROUND(1/K62*J62,2),"")</f>
        <v>1485</v>
      </c>
    </row>
    <row r="63" spans="1:13">
      <c r="A63" s="75"/>
      <c r="B63" s="76"/>
      <c r="C63" s="76"/>
      <c r="D63" s="76"/>
      <c r="E63" s="76"/>
      <c r="F63" s="76"/>
      <c r="G63" s="86"/>
      <c r="H63" s="99" t="s">
        <v>131</v>
      </c>
      <c r="I63" s="100" t="s">
        <v>131</v>
      </c>
      <c r="J63" s="101" t="str">
        <f>+IFERROR(ROUND(H63*(1+I63),0),"")</f>
        <v/>
      </c>
      <c r="K63" s="217"/>
      <c r="L63" s="218"/>
      <c r="M63" s="73" t="str">
        <f>IFERROR(ROUND(1/K63*J63,2),"")</f>
        <v/>
      </c>
    </row>
    <row r="64" spans="1:13">
      <c r="A64" s="75"/>
      <c r="B64" s="76"/>
      <c r="C64" s="76"/>
      <c r="D64" s="76"/>
      <c r="E64" s="76"/>
      <c r="F64" s="76"/>
      <c r="G64" s="86"/>
      <c r="H64" s="99" t="s">
        <v>131</v>
      </c>
      <c r="I64" s="100" t="s">
        <v>131</v>
      </c>
      <c r="J64" s="101" t="str">
        <f>+IFERROR(ROUND(H64*(1+I64),0),"")</f>
        <v/>
      </c>
      <c r="K64" s="217"/>
      <c r="L64" s="218"/>
      <c r="M64" s="73" t="str">
        <f>IFERROR(ROUND(1/K64*J64,2),"")</f>
        <v/>
      </c>
    </row>
    <row r="65" spans="1:13" ht="15.75" thickBot="1">
      <c r="A65" s="77"/>
      <c r="B65" s="78"/>
      <c r="C65" s="78"/>
      <c r="D65" s="78"/>
      <c r="E65" s="78"/>
      <c r="F65" s="78"/>
      <c r="G65" s="79"/>
      <c r="H65" s="99" t="s">
        <v>131</v>
      </c>
      <c r="I65" s="100" t="s">
        <v>131</v>
      </c>
      <c r="J65" s="101" t="str">
        <f>+IFERROR(ROUND(H65*(1+I65),0),"")</f>
        <v/>
      </c>
      <c r="K65" s="219"/>
      <c r="L65" s="220"/>
      <c r="M65" s="73" t="str">
        <f>IFERROR(ROUND(1/K65*J65,2),"")</f>
        <v/>
      </c>
    </row>
    <row r="66" spans="1:13" ht="15.75" thickBot="1">
      <c r="A66" s="201" t="s">
        <v>74</v>
      </c>
      <c r="B66" s="202"/>
      <c r="C66" s="202"/>
      <c r="D66" s="202"/>
      <c r="E66" s="202"/>
      <c r="F66" s="202"/>
      <c r="G66" s="202"/>
      <c r="H66" s="202"/>
      <c r="I66" s="202"/>
      <c r="J66" s="202"/>
      <c r="K66" s="202"/>
      <c r="L66" s="203"/>
      <c r="M66" s="82">
        <f>ROUND(SUM(M61:M65),2)</f>
        <v>3105</v>
      </c>
    </row>
    <row r="67" spans="1:13" ht="15.75" thickBot="1">
      <c r="A67" s="56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57"/>
    </row>
    <row r="68" spans="1:13" ht="15.75" thickBot="1">
      <c r="A68" s="221" t="s">
        <v>92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3"/>
      <c r="M68" s="82">
        <f>ROUND(M66+M56+M46+M36,0)</f>
        <v>9210</v>
      </c>
    </row>
    <row r="69" spans="1:13" ht="15.75" thickBot="1">
      <c r="A69" s="56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57"/>
    </row>
    <row r="70" spans="1:13" ht="15.75" thickBot="1">
      <c r="A70" s="63" t="s">
        <v>93</v>
      </c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5"/>
    </row>
    <row r="71" spans="1:13">
      <c r="A71" s="56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57"/>
    </row>
    <row r="72" spans="1:13">
      <c r="A72" s="192" t="s">
        <v>94</v>
      </c>
      <c r="B72" s="204"/>
      <c r="C72" s="204"/>
      <c r="D72" s="204"/>
      <c r="E72" s="204"/>
      <c r="F72" s="204"/>
      <c r="G72" s="204"/>
      <c r="H72" s="89"/>
      <c r="I72" s="96"/>
      <c r="J72" s="102"/>
      <c r="K72" s="215" t="s">
        <v>95</v>
      </c>
      <c r="L72" s="216"/>
      <c r="M72" s="98" t="s">
        <v>96</v>
      </c>
    </row>
    <row r="73" spans="1:13">
      <c r="A73" s="211" t="s">
        <v>97</v>
      </c>
      <c r="B73" s="212"/>
      <c r="C73" s="212"/>
      <c r="D73" s="212"/>
      <c r="E73" s="212"/>
      <c r="F73" s="212"/>
      <c r="G73" s="212"/>
      <c r="H73" s="128"/>
      <c r="I73" s="104"/>
      <c r="J73" s="129"/>
      <c r="K73" s="213"/>
      <c r="L73" s="214"/>
      <c r="M73" s="130">
        <f>ROUND(K73*$M$68,2)</f>
        <v>0</v>
      </c>
    </row>
    <row r="74" spans="1:13">
      <c r="A74" s="107" t="s">
        <v>98</v>
      </c>
      <c r="B74" s="108"/>
      <c r="C74" s="108"/>
      <c r="D74" s="108"/>
      <c r="E74" s="108"/>
      <c r="F74" s="108"/>
      <c r="G74" s="108"/>
      <c r="H74" s="128"/>
      <c r="I74" s="104"/>
      <c r="J74" s="129"/>
      <c r="K74" s="213"/>
      <c r="L74" s="214"/>
      <c r="M74" s="130">
        <f>ROUND(K74*$M$68,2)</f>
        <v>0</v>
      </c>
    </row>
    <row r="75" spans="1:13" ht="15.75" thickBot="1">
      <c r="A75" s="77" t="s">
        <v>99</v>
      </c>
      <c r="B75" s="78"/>
      <c r="C75" s="78"/>
      <c r="D75" s="78"/>
      <c r="E75" s="78"/>
      <c r="F75" s="78"/>
      <c r="G75" s="78"/>
      <c r="H75" s="131"/>
      <c r="I75" s="110"/>
      <c r="J75" s="132"/>
      <c r="K75" s="213"/>
      <c r="L75" s="214"/>
      <c r="M75" s="130">
        <f>ROUND(K75*$M$68,2)</f>
        <v>0</v>
      </c>
    </row>
    <row r="76" spans="1:13" ht="15.75" thickBot="1">
      <c r="A76" s="201" t="s">
        <v>74</v>
      </c>
      <c r="B76" s="202"/>
      <c r="C76" s="202"/>
      <c r="D76" s="202"/>
      <c r="E76" s="202"/>
      <c r="F76" s="202"/>
      <c r="G76" s="202"/>
      <c r="H76" s="202"/>
      <c r="I76" s="202"/>
      <c r="J76" s="202"/>
      <c r="K76" s="202"/>
      <c r="L76" s="203"/>
      <c r="M76" s="82">
        <f>SUM(M73:M75)</f>
        <v>0</v>
      </c>
    </row>
    <row r="77" spans="1:13" ht="15.75" thickBot="1">
      <c r="A77" s="56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57"/>
    </row>
    <row r="78" spans="1:13" ht="15.75" thickBot="1">
      <c r="A78" s="221" t="s">
        <v>100</v>
      </c>
      <c r="B78" s="222"/>
      <c r="C78" s="222"/>
      <c r="D78" s="222"/>
      <c r="E78" s="222"/>
      <c r="F78" s="222"/>
      <c r="G78" s="222"/>
      <c r="H78" s="222"/>
      <c r="I78" s="222"/>
      <c r="J78" s="222"/>
      <c r="K78" s="222"/>
      <c r="L78" s="223"/>
      <c r="M78" s="82">
        <f>ROUND(M68+M76,0)</f>
        <v>9210</v>
      </c>
    </row>
    <row r="79" spans="1:13">
      <c r="A79" s="33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6"/>
    </row>
    <row r="80" spans="1:13">
      <c r="A80" s="56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57"/>
    </row>
    <row r="81" spans="1:13">
      <c r="A81" s="56"/>
      <c r="B81" s="35"/>
      <c r="C81" s="35"/>
      <c r="D81" s="35"/>
      <c r="E81" s="35"/>
      <c r="F81" s="35" t="s">
        <v>101</v>
      </c>
      <c r="G81" s="35"/>
      <c r="H81" s="35"/>
      <c r="I81" s="35"/>
      <c r="J81" s="35"/>
      <c r="K81" s="35"/>
      <c r="L81" s="35"/>
      <c r="M81" s="57"/>
    </row>
    <row r="82" spans="1:13">
      <c r="A82" s="112" t="s">
        <v>102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4"/>
    </row>
    <row r="83" spans="1:13">
      <c r="A83" s="233"/>
      <c r="B83" s="234"/>
      <c r="C83" s="234"/>
      <c r="D83" s="234"/>
      <c r="E83" s="234"/>
      <c r="F83" s="234"/>
      <c r="G83" s="234"/>
      <c r="H83" s="234"/>
      <c r="I83" s="234"/>
      <c r="J83" s="234"/>
      <c r="K83" s="234"/>
      <c r="L83" s="234"/>
      <c r="M83" s="235"/>
    </row>
    <row r="84" spans="1:13">
      <c r="A84" s="224"/>
      <c r="B84" s="225"/>
      <c r="C84" s="225"/>
      <c r="D84" s="225"/>
      <c r="E84" s="225"/>
      <c r="F84" s="225"/>
      <c r="G84" s="225"/>
      <c r="H84" s="225"/>
      <c r="I84" s="225"/>
      <c r="J84" s="225"/>
      <c r="K84" s="225"/>
      <c r="L84" s="225"/>
      <c r="M84" s="226"/>
    </row>
    <row r="85" spans="1:13">
      <c r="A85" s="224"/>
      <c r="B85" s="225"/>
      <c r="C85" s="225"/>
      <c r="D85" s="225"/>
      <c r="E85" s="225"/>
      <c r="F85" s="225"/>
      <c r="G85" s="225"/>
      <c r="H85" s="225"/>
      <c r="I85" s="225"/>
      <c r="J85" s="225"/>
      <c r="K85" s="225"/>
      <c r="L85" s="225"/>
      <c r="M85" s="226"/>
    </row>
    <row r="86" spans="1:13">
      <c r="A86" s="115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1"/>
    </row>
    <row r="87" spans="1:13">
      <c r="A87" s="116"/>
      <c r="B87" s="35"/>
      <c r="C87" s="50"/>
      <c r="D87" s="50"/>
      <c r="E87" s="50"/>
      <c r="F87" s="117"/>
      <c r="G87" s="35"/>
      <c r="H87" s="35"/>
      <c r="I87" s="35"/>
      <c r="J87" s="50"/>
      <c r="K87" s="50"/>
      <c r="L87" s="50"/>
      <c r="M87" s="51"/>
    </row>
    <row r="88" spans="1:13">
      <c r="A88" s="116"/>
      <c r="B88" s="35"/>
      <c r="C88" s="50"/>
      <c r="D88" s="50"/>
      <c r="E88" s="50"/>
      <c r="F88" s="117"/>
      <c r="G88" s="35"/>
      <c r="H88" s="35"/>
      <c r="I88" s="35"/>
      <c r="J88" s="50"/>
      <c r="K88" s="50"/>
      <c r="L88" s="50"/>
      <c r="M88" s="51"/>
    </row>
    <row r="89" spans="1:13">
      <c r="A89" s="56"/>
      <c r="B89" s="118" t="s">
        <v>103</v>
      </c>
      <c r="C89" s="118"/>
      <c r="D89" s="118"/>
      <c r="E89" s="118"/>
      <c r="F89" s="35"/>
      <c r="G89" s="35"/>
      <c r="H89" s="35"/>
      <c r="I89" s="35" t="s">
        <v>103</v>
      </c>
      <c r="J89" s="35"/>
      <c r="K89" s="35"/>
      <c r="L89" s="35"/>
      <c r="M89" s="57"/>
    </row>
    <row r="90" spans="1:13">
      <c r="A90" s="56"/>
      <c r="B90" s="35"/>
      <c r="C90" s="117"/>
      <c r="D90" s="117"/>
      <c r="E90" s="117"/>
      <c r="F90" s="35"/>
      <c r="G90" s="35"/>
      <c r="H90" s="35"/>
      <c r="I90" s="108"/>
      <c r="J90" s="108"/>
      <c r="K90" s="108"/>
      <c r="L90" s="108"/>
      <c r="M90" s="57"/>
    </row>
    <row r="91" spans="1:13">
      <c r="A91" s="56"/>
      <c r="B91" s="35" t="s">
        <v>104</v>
      </c>
      <c r="C91" s="35"/>
      <c r="D91" s="35"/>
      <c r="E91" s="117"/>
      <c r="F91" s="35"/>
      <c r="G91" s="35"/>
      <c r="H91" s="35"/>
      <c r="I91" s="119" t="s">
        <v>105</v>
      </c>
      <c r="J91" s="119"/>
      <c r="K91" s="119"/>
      <c r="L91" s="119"/>
      <c r="M91" s="57"/>
    </row>
    <row r="92" spans="1:13">
      <c r="A92" s="116"/>
      <c r="B92" s="35"/>
      <c r="C92" s="50"/>
      <c r="D92" s="50"/>
      <c r="E92" s="50"/>
      <c r="F92" s="117"/>
      <c r="G92" s="35"/>
      <c r="H92" s="35"/>
      <c r="I92" s="35"/>
      <c r="J92" s="50"/>
      <c r="K92" s="50"/>
      <c r="L92" s="50"/>
      <c r="M92" s="51"/>
    </row>
    <row r="93" spans="1:13">
      <c r="A93" s="120"/>
      <c r="B93" s="121"/>
      <c r="C93" s="121"/>
      <c r="D93" s="35"/>
      <c r="E93" s="35"/>
      <c r="F93" s="35"/>
      <c r="G93" s="35"/>
      <c r="H93" s="35"/>
      <c r="I93" s="227"/>
      <c r="J93" s="227"/>
      <c r="K93" s="227"/>
      <c r="L93" s="227"/>
      <c r="M93" s="228"/>
    </row>
    <row r="94" spans="1:13" ht="15.75" thickBot="1">
      <c r="A94" s="231"/>
      <c r="B94" s="232"/>
      <c r="C94" s="232"/>
      <c r="D94" s="122"/>
      <c r="E94" s="122"/>
      <c r="F94" s="122"/>
      <c r="G94" s="122"/>
      <c r="H94" s="122"/>
      <c r="I94" s="229"/>
      <c r="J94" s="229"/>
      <c r="K94" s="229"/>
      <c r="L94" s="229"/>
      <c r="M94" s="230"/>
    </row>
  </sheetData>
  <mergeCells count="77">
    <mergeCell ref="I93:M94"/>
    <mergeCell ref="A94:C94"/>
    <mergeCell ref="K75:L75"/>
    <mergeCell ref="A76:L76"/>
    <mergeCell ref="A78:L78"/>
    <mergeCell ref="A83:M83"/>
    <mergeCell ref="A84:M84"/>
    <mergeCell ref="A85:M85"/>
    <mergeCell ref="K74:L74"/>
    <mergeCell ref="K61:L61"/>
    <mergeCell ref="K62:L62"/>
    <mergeCell ref="K63:L63"/>
    <mergeCell ref="K64:L64"/>
    <mergeCell ref="K65:L65"/>
    <mergeCell ref="A66:L66"/>
    <mergeCell ref="A68:L68"/>
    <mergeCell ref="A72:G72"/>
    <mergeCell ref="K72:L72"/>
    <mergeCell ref="A73:G73"/>
    <mergeCell ref="K73:L73"/>
    <mergeCell ref="A60:G60"/>
    <mergeCell ref="K60:L60"/>
    <mergeCell ref="K44:L44"/>
    <mergeCell ref="K45:L45"/>
    <mergeCell ref="A46:L46"/>
    <mergeCell ref="A50:G50"/>
    <mergeCell ref="K50:L50"/>
    <mergeCell ref="K51:L51"/>
    <mergeCell ref="K52:L52"/>
    <mergeCell ref="K53:L53"/>
    <mergeCell ref="K54:L54"/>
    <mergeCell ref="K55:L55"/>
    <mergeCell ref="A56:L56"/>
    <mergeCell ref="K43:L43"/>
    <mergeCell ref="F34:G34"/>
    <mergeCell ref="H34:I34"/>
    <mergeCell ref="K34:L34"/>
    <mergeCell ref="F35:G35"/>
    <mergeCell ref="H35:I35"/>
    <mergeCell ref="K35:L35"/>
    <mergeCell ref="A36:L36"/>
    <mergeCell ref="A40:H40"/>
    <mergeCell ref="K40:L40"/>
    <mergeCell ref="K41:L41"/>
    <mergeCell ref="K42:L42"/>
    <mergeCell ref="F32:G32"/>
    <mergeCell ref="H32:I32"/>
    <mergeCell ref="K32:L32"/>
    <mergeCell ref="F33:G33"/>
    <mergeCell ref="H33:I33"/>
    <mergeCell ref="K33:L33"/>
    <mergeCell ref="F30:G30"/>
    <mergeCell ref="H30:I30"/>
    <mergeCell ref="K30:L30"/>
    <mergeCell ref="F31:G31"/>
    <mergeCell ref="H31:I31"/>
    <mergeCell ref="K31:L31"/>
    <mergeCell ref="B25:I25"/>
    <mergeCell ref="K25:L25"/>
    <mergeCell ref="A29:E29"/>
    <mergeCell ref="F29:G29"/>
    <mergeCell ref="H29:I29"/>
    <mergeCell ref="K29:L29"/>
    <mergeCell ref="F10:G10"/>
    <mergeCell ref="K10:L10"/>
    <mergeCell ref="C11:M12"/>
    <mergeCell ref="A22:M22"/>
    <mergeCell ref="B24:I24"/>
    <mergeCell ref="K24:L24"/>
    <mergeCell ref="A1:A7"/>
    <mergeCell ref="B1:M1"/>
    <mergeCell ref="B2:M2"/>
    <mergeCell ref="B3:M3"/>
    <mergeCell ref="B4:M4"/>
    <mergeCell ref="B5:M5"/>
    <mergeCell ref="B6:M6"/>
    <mergeCell ref="B7:M7"/>
  </mergeCells>
  <hyperlinks>
    <hyperlink ref="B5:M5" location="PRESUPUESTO!B17" display="SOLUCION ACUEDUCTO Y ALCANTARILLADO SECTOR VILLA DELFINA" xr:uid="{33134DF1-E3C7-488C-977B-B8EEBFF0F330}"/>
  </hyperlinks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E440E-AFED-4DA3-BF67-9E8BA3A96082}">
  <sheetPr>
    <tabColor rgb="FF00B050"/>
  </sheetPr>
  <dimension ref="A1:M94"/>
  <sheetViews>
    <sheetView topLeftCell="A28" workbookViewId="0">
      <selection activeCell="K42" sqref="K42:L44"/>
    </sheetView>
  </sheetViews>
  <sheetFormatPr baseColWidth="10" defaultRowHeight="15"/>
  <cols>
    <col min="8" max="8" width="11.85546875" bestFit="1" customWidth="1"/>
    <col min="9" max="9" width="19.140625" customWidth="1"/>
    <col min="10" max="10" width="12.85546875" bestFit="1" customWidth="1"/>
    <col min="13" max="13" width="12.85546875" customWidth="1"/>
  </cols>
  <sheetData>
    <row r="1" spans="1:13">
      <c r="A1" s="163"/>
      <c r="B1" s="166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8"/>
    </row>
    <row r="2" spans="1:13" ht="15.75">
      <c r="A2" s="164"/>
      <c r="B2" s="169" t="s">
        <v>49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>
      <c r="A3" s="164"/>
      <c r="B3" s="172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4"/>
    </row>
    <row r="4" spans="1:13">
      <c r="A4" s="164"/>
      <c r="B4" s="175" t="s">
        <v>50</v>
      </c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7"/>
    </row>
    <row r="5" spans="1:13">
      <c r="A5" s="164"/>
      <c r="B5" s="277" t="s">
        <v>106</v>
      </c>
      <c r="C5" s="278"/>
      <c r="D5" s="278"/>
      <c r="E5" s="278"/>
      <c r="F5" s="278"/>
      <c r="G5" s="278"/>
      <c r="H5" s="278"/>
      <c r="I5" s="278"/>
      <c r="J5" s="278"/>
      <c r="K5" s="278"/>
      <c r="L5" s="278"/>
      <c r="M5" s="279"/>
    </row>
    <row r="6" spans="1:13">
      <c r="A6" s="164"/>
      <c r="B6" s="181" t="s">
        <v>52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3"/>
    </row>
    <row r="7" spans="1:13" ht="15.75" thickBot="1">
      <c r="A7" s="165"/>
      <c r="B7" s="18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6"/>
    </row>
    <row r="8" spans="1:13" ht="15.75" thickBot="1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  <c r="L8" s="32"/>
      <c r="M8" s="32"/>
    </row>
    <row r="9" spans="1:13">
      <c r="A9" s="33"/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6"/>
    </row>
    <row r="10" spans="1:13">
      <c r="A10" s="37" t="s">
        <v>53</v>
      </c>
      <c r="B10" s="38"/>
      <c r="C10" s="39"/>
      <c r="D10" s="40"/>
      <c r="E10" s="39"/>
      <c r="F10" s="252"/>
      <c r="G10" s="252"/>
      <c r="H10" s="39"/>
      <c r="I10" s="39"/>
      <c r="J10" s="41" t="s">
        <v>54</v>
      </c>
      <c r="K10" s="253"/>
      <c r="L10" s="253"/>
      <c r="M10" s="42"/>
    </row>
    <row r="11" spans="1:13">
      <c r="A11" s="43" t="s">
        <v>55</v>
      </c>
      <c r="B11" s="44"/>
      <c r="C11" s="254"/>
      <c r="D11" s="254"/>
      <c r="E11" s="254"/>
      <c r="F11" s="254"/>
      <c r="G11" s="254"/>
      <c r="H11" s="254"/>
      <c r="I11" s="254"/>
      <c r="J11" s="254"/>
      <c r="K11" s="254"/>
      <c r="L11" s="254"/>
      <c r="M11" s="255"/>
    </row>
    <row r="12" spans="1:13">
      <c r="A12" s="43"/>
      <c r="B12" s="44"/>
      <c r="C12" s="256"/>
      <c r="D12" s="256"/>
      <c r="E12" s="256"/>
      <c r="F12" s="256"/>
      <c r="G12" s="256"/>
      <c r="H12" s="256"/>
      <c r="I12" s="256"/>
      <c r="J12" s="256"/>
      <c r="K12" s="256"/>
      <c r="L12" s="256"/>
      <c r="M12" s="257"/>
    </row>
    <row r="13" spans="1:13">
      <c r="A13" s="43"/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6"/>
    </row>
    <row r="14" spans="1:13">
      <c r="A14" s="43" t="s">
        <v>56</v>
      </c>
      <c r="B14" s="44"/>
      <c r="C14" s="47"/>
      <c r="D14" s="48"/>
      <c r="E14" s="48"/>
      <c r="F14" s="48"/>
      <c r="G14" s="48"/>
      <c r="H14" s="48"/>
      <c r="I14" s="48"/>
      <c r="J14" s="48"/>
      <c r="K14" s="48"/>
      <c r="L14" s="48"/>
      <c r="M14" s="49"/>
    </row>
    <row r="15" spans="1:13">
      <c r="A15" s="43"/>
      <c r="B15" s="44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1:13">
      <c r="A16" s="43" t="s">
        <v>57</v>
      </c>
      <c r="B16" s="44"/>
      <c r="C16" s="47"/>
      <c r="D16" s="48"/>
      <c r="E16" s="48"/>
      <c r="F16" s="48"/>
      <c r="G16" s="48"/>
      <c r="H16" s="48"/>
      <c r="I16" s="48"/>
      <c r="J16" s="48"/>
      <c r="K16" s="48"/>
      <c r="L16" s="48"/>
      <c r="M16" s="49"/>
    </row>
    <row r="17" spans="1:13">
      <c r="A17" s="43"/>
      <c r="B17" s="44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1"/>
    </row>
    <row r="18" spans="1:13">
      <c r="A18" s="43" t="s">
        <v>58</v>
      </c>
      <c r="B18" s="43"/>
      <c r="C18" s="47"/>
      <c r="D18" s="48"/>
      <c r="E18" s="48"/>
      <c r="F18" s="48"/>
      <c r="G18" s="48"/>
      <c r="H18" s="48"/>
      <c r="I18" s="48"/>
      <c r="J18" s="48"/>
      <c r="K18" s="48"/>
      <c r="L18" s="48"/>
      <c r="M18" s="49"/>
    </row>
    <row r="19" spans="1:13">
      <c r="A19" s="37"/>
      <c r="B19" s="52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1"/>
    </row>
    <row r="20" spans="1:13">
      <c r="A20" s="43" t="s">
        <v>59</v>
      </c>
      <c r="B20" s="44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9"/>
    </row>
    <row r="21" spans="1:13" ht="15.75" thickBot="1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5"/>
    </row>
    <row r="22" spans="1:13" ht="15.75" thickBot="1">
      <c r="A22" s="155" t="s">
        <v>60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7"/>
    </row>
    <row r="23" spans="1:13" ht="15.75" thickBot="1">
      <c r="A23" s="56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57"/>
    </row>
    <row r="24" spans="1:13">
      <c r="A24" s="58" t="s">
        <v>0</v>
      </c>
      <c r="B24" s="158" t="s">
        <v>61</v>
      </c>
      <c r="C24" s="159"/>
      <c r="D24" s="159"/>
      <c r="E24" s="159"/>
      <c r="F24" s="159"/>
      <c r="G24" s="159"/>
      <c r="H24" s="159"/>
      <c r="I24" s="160"/>
      <c r="J24" s="59" t="s">
        <v>62</v>
      </c>
      <c r="K24" s="161" t="s">
        <v>63</v>
      </c>
      <c r="L24" s="162"/>
      <c r="M24" s="58" t="s">
        <v>64</v>
      </c>
    </row>
    <row r="25" spans="1:13" ht="15.75" thickBot="1">
      <c r="A25" s="60">
        <v>21</v>
      </c>
      <c r="B25" s="187" t="s">
        <v>33</v>
      </c>
      <c r="C25" s="188"/>
      <c r="D25" s="188"/>
      <c r="E25" s="188"/>
      <c r="F25" s="188"/>
      <c r="G25" s="188"/>
      <c r="H25" s="188"/>
      <c r="I25" s="189"/>
      <c r="J25" s="61" t="s">
        <v>131</v>
      </c>
      <c r="K25" s="190" t="s">
        <v>135</v>
      </c>
      <c r="L25" s="191"/>
      <c r="M25" s="62">
        <v>6</v>
      </c>
    </row>
    <row r="26" spans="1:13" ht="15.75" thickBot="1">
      <c r="A26" s="56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57"/>
    </row>
    <row r="27" spans="1:13" ht="15.75" thickBot="1">
      <c r="A27" s="63" t="s">
        <v>65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5"/>
    </row>
    <row r="28" spans="1:13">
      <c r="A28" s="66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57"/>
    </row>
    <row r="29" spans="1:13">
      <c r="A29" s="192" t="s">
        <v>61</v>
      </c>
      <c r="B29" s="193"/>
      <c r="C29" s="193"/>
      <c r="D29" s="193"/>
      <c r="E29" s="194"/>
      <c r="F29" s="195" t="s">
        <v>66</v>
      </c>
      <c r="G29" s="193"/>
      <c r="H29" s="195" t="s">
        <v>67</v>
      </c>
      <c r="I29" s="196"/>
      <c r="J29" s="67" t="s">
        <v>68</v>
      </c>
      <c r="K29" s="195" t="s">
        <v>69</v>
      </c>
      <c r="L29" s="196"/>
      <c r="M29" s="68" t="s">
        <v>70</v>
      </c>
    </row>
    <row r="30" spans="1:13">
      <c r="A30" s="69"/>
      <c r="B30" s="70"/>
      <c r="C30" s="70"/>
      <c r="D30" s="70"/>
      <c r="E30" s="71"/>
      <c r="F30" s="197" t="s">
        <v>131</v>
      </c>
      <c r="G30" s="198"/>
      <c r="H30" s="197" t="s">
        <v>131</v>
      </c>
      <c r="I30" s="198"/>
      <c r="J30" s="72" t="s">
        <v>131</v>
      </c>
      <c r="K30" s="199"/>
      <c r="L30" s="200"/>
      <c r="M30" s="73" t="str">
        <f>IFERROR(ROUND(J30/K30,2),"")</f>
        <v/>
      </c>
    </row>
    <row r="31" spans="1:13">
      <c r="A31" s="69"/>
      <c r="B31" s="70"/>
      <c r="C31" s="70"/>
      <c r="D31" s="70"/>
      <c r="E31" s="74"/>
      <c r="F31" s="197" t="s">
        <v>131</v>
      </c>
      <c r="G31" s="198"/>
      <c r="H31" s="197" t="s">
        <v>131</v>
      </c>
      <c r="I31" s="198"/>
      <c r="J31" s="72" t="s">
        <v>131</v>
      </c>
      <c r="K31" s="199"/>
      <c r="L31" s="200"/>
      <c r="M31" s="73" t="str">
        <f>IFERROR(ROUND(J31/K31,2),"")</f>
        <v/>
      </c>
    </row>
    <row r="32" spans="1:13">
      <c r="A32" s="75"/>
      <c r="B32" s="76"/>
      <c r="C32" s="76"/>
      <c r="D32" s="76"/>
      <c r="E32" s="74"/>
      <c r="F32" s="197" t="s">
        <v>131</v>
      </c>
      <c r="G32" s="198"/>
      <c r="H32" s="197" t="s">
        <v>131</v>
      </c>
      <c r="I32" s="198"/>
      <c r="J32" s="72" t="s">
        <v>131</v>
      </c>
      <c r="K32" s="199"/>
      <c r="L32" s="200"/>
      <c r="M32" s="73" t="str">
        <f>IFERROR(ROUND(J32/K32,2),"")</f>
        <v/>
      </c>
    </row>
    <row r="33" spans="1:13">
      <c r="A33" s="75"/>
      <c r="B33" s="76"/>
      <c r="C33" s="76"/>
      <c r="D33" s="76"/>
      <c r="E33" s="74"/>
      <c r="F33" s="197" t="s">
        <v>131</v>
      </c>
      <c r="G33" s="198"/>
      <c r="H33" s="197" t="s">
        <v>131</v>
      </c>
      <c r="I33" s="198"/>
      <c r="J33" s="72" t="s">
        <v>131</v>
      </c>
      <c r="K33" s="199"/>
      <c r="L33" s="200"/>
      <c r="M33" s="73" t="str">
        <f>IFERROR(ROUND(J33/K33,2),"")</f>
        <v/>
      </c>
    </row>
    <row r="34" spans="1:13">
      <c r="A34" s="75"/>
      <c r="B34" s="76"/>
      <c r="C34" s="76"/>
      <c r="D34" s="76"/>
      <c r="E34" s="74"/>
      <c r="F34" s="197" t="s">
        <v>131</v>
      </c>
      <c r="G34" s="198"/>
      <c r="H34" s="197" t="s">
        <v>131</v>
      </c>
      <c r="I34" s="198"/>
      <c r="J34" s="72" t="s">
        <v>131</v>
      </c>
      <c r="K34" s="199"/>
      <c r="L34" s="200"/>
      <c r="M34" s="73" t="str">
        <f>IFERROR(ROUND(J34/K34,2),"")</f>
        <v/>
      </c>
    </row>
    <row r="35" spans="1:13" ht="15.75" thickBot="1">
      <c r="A35" s="77" t="s">
        <v>73</v>
      </c>
      <c r="B35" s="78"/>
      <c r="C35" s="78"/>
      <c r="D35" s="78"/>
      <c r="E35" s="79"/>
      <c r="F35" s="205"/>
      <c r="G35" s="206"/>
      <c r="H35" s="205"/>
      <c r="I35" s="206"/>
      <c r="J35" s="80"/>
      <c r="K35" s="207">
        <v>0.05</v>
      </c>
      <c r="L35" s="208"/>
      <c r="M35" s="81">
        <f>ROUND(M66*K35,2)</f>
        <v>131.19</v>
      </c>
    </row>
    <row r="36" spans="1:13" ht="15.75" thickBot="1">
      <c r="A36" s="201" t="s">
        <v>74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3"/>
      <c r="M36" s="82">
        <f>ROUND(SUM(M30:M35),2)</f>
        <v>131.19</v>
      </c>
    </row>
    <row r="37" spans="1:13" ht="15.75" thickBot="1">
      <c r="A37" s="66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57"/>
    </row>
    <row r="38" spans="1:13" ht="15.75" thickBot="1">
      <c r="A38" s="63" t="s">
        <v>75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5"/>
    </row>
    <row r="39" spans="1:13">
      <c r="A39" s="56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57"/>
    </row>
    <row r="40" spans="1:13">
      <c r="A40" s="192" t="s">
        <v>61</v>
      </c>
      <c r="B40" s="204"/>
      <c r="C40" s="204"/>
      <c r="D40" s="204"/>
      <c r="E40" s="204"/>
      <c r="F40" s="204"/>
      <c r="G40" s="204"/>
      <c r="H40" s="196"/>
      <c r="I40" s="83" t="s">
        <v>63</v>
      </c>
      <c r="J40" s="67" t="s">
        <v>64</v>
      </c>
      <c r="K40" s="195" t="s">
        <v>76</v>
      </c>
      <c r="L40" s="196"/>
      <c r="M40" s="68" t="s">
        <v>70</v>
      </c>
    </row>
    <row r="41" spans="1:13">
      <c r="A41" s="123" t="s">
        <v>139</v>
      </c>
      <c r="B41" s="70"/>
      <c r="C41" s="70"/>
      <c r="D41" s="70"/>
      <c r="E41" s="70"/>
      <c r="F41" s="70"/>
      <c r="G41" s="70"/>
      <c r="H41" s="71"/>
      <c r="I41" s="84" t="s">
        <v>135</v>
      </c>
      <c r="J41" s="85">
        <v>1</v>
      </c>
      <c r="K41" s="261">
        <v>20100</v>
      </c>
      <c r="L41" s="262"/>
      <c r="M41" s="73">
        <f>IFERROR(ROUND(J41*K41,2),"")</f>
        <v>20100</v>
      </c>
    </row>
    <row r="42" spans="1:13">
      <c r="A42" s="123" t="s">
        <v>144</v>
      </c>
      <c r="B42" s="76"/>
      <c r="C42" s="76"/>
      <c r="D42" s="76"/>
      <c r="E42" s="76"/>
      <c r="F42" s="76"/>
      <c r="G42" s="76"/>
      <c r="H42" s="86"/>
      <c r="I42" s="84" t="s">
        <v>147</v>
      </c>
      <c r="J42" s="87">
        <v>0.2</v>
      </c>
      <c r="K42" s="261">
        <v>250</v>
      </c>
      <c r="L42" s="262" t="e">
        <v>#N/A</v>
      </c>
      <c r="M42" s="73">
        <f>IFERROR(ROUND(J42*K42,2),"")</f>
        <v>50</v>
      </c>
    </row>
    <row r="43" spans="1:13">
      <c r="A43" s="75" t="s">
        <v>145</v>
      </c>
      <c r="B43" s="76"/>
      <c r="C43" s="76"/>
      <c r="D43" s="76"/>
      <c r="E43" s="76"/>
      <c r="F43" s="76"/>
      <c r="G43" s="76"/>
      <c r="H43" s="86"/>
      <c r="I43" s="84" t="s">
        <v>7</v>
      </c>
      <c r="J43" s="87">
        <v>5</v>
      </c>
      <c r="K43" s="261">
        <v>11</v>
      </c>
      <c r="L43" s="262" t="e">
        <v>#N/A</v>
      </c>
      <c r="M43" s="73">
        <f>IFERROR(ROUND(J43*K43,2),"")</f>
        <v>55</v>
      </c>
    </row>
    <row r="44" spans="1:13">
      <c r="A44" s="75" t="s">
        <v>146</v>
      </c>
      <c r="B44" s="76"/>
      <c r="C44" s="76"/>
      <c r="D44" s="76"/>
      <c r="E44" s="76"/>
      <c r="F44" s="76"/>
      <c r="G44" s="76"/>
      <c r="H44" s="86"/>
      <c r="I44" s="84" t="s">
        <v>7</v>
      </c>
      <c r="J44" s="87">
        <v>5</v>
      </c>
      <c r="K44" s="261">
        <v>17</v>
      </c>
      <c r="L44" s="262" t="e">
        <v>#N/A</v>
      </c>
      <c r="M44" s="73">
        <f>IFERROR(ROUND(J44*K44,2),"")</f>
        <v>85</v>
      </c>
    </row>
    <row r="45" spans="1:13" ht="15.75" thickBot="1">
      <c r="A45" s="77"/>
      <c r="B45" s="78"/>
      <c r="C45" s="78"/>
      <c r="D45" s="78"/>
      <c r="E45" s="78"/>
      <c r="F45" s="78"/>
      <c r="G45" s="78"/>
      <c r="H45" s="79"/>
      <c r="I45" s="84" t="s">
        <v>131</v>
      </c>
      <c r="J45" s="88"/>
      <c r="K45" s="209" t="s">
        <v>131</v>
      </c>
      <c r="L45" s="210" t="e">
        <v>#N/A</v>
      </c>
      <c r="M45" s="73" t="str">
        <f>IFERROR(ROUND(J45*K45,2),"")</f>
        <v/>
      </c>
    </row>
    <row r="46" spans="1:13" ht="15.75" thickBot="1">
      <c r="A46" s="201" t="s">
        <v>74</v>
      </c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3"/>
      <c r="M46" s="82">
        <f>ROUND(SUM(M41:M45),2)</f>
        <v>20290</v>
      </c>
    </row>
    <row r="47" spans="1:13" ht="15.75" thickBot="1">
      <c r="A47" s="56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57"/>
    </row>
    <row r="48" spans="1:13" ht="15.75" thickBot="1">
      <c r="A48" s="63" t="s">
        <v>78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5"/>
    </row>
    <row r="49" spans="1:13">
      <c r="A49" s="56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57"/>
    </row>
    <row r="50" spans="1:13">
      <c r="A50" s="192" t="s">
        <v>79</v>
      </c>
      <c r="B50" s="204"/>
      <c r="C50" s="204"/>
      <c r="D50" s="204"/>
      <c r="E50" s="204"/>
      <c r="F50" s="204"/>
      <c r="G50" s="204"/>
      <c r="H50" s="67" t="s">
        <v>80</v>
      </c>
      <c r="I50" s="89" t="s">
        <v>81</v>
      </c>
      <c r="J50" s="67" t="s">
        <v>82</v>
      </c>
      <c r="K50" s="195" t="s">
        <v>83</v>
      </c>
      <c r="L50" s="196"/>
      <c r="M50" s="68" t="s">
        <v>70</v>
      </c>
    </row>
    <row r="51" spans="1:13">
      <c r="A51" s="92"/>
      <c r="B51" s="76"/>
      <c r="C51" s="76"/>
      <c r="D51" s="76"/>
      <c r="E51" s="76"/>
      <c r="F51" s="76"/>
      <c r="G51" s="86"/>
      <c r="H51" s="90"/>
      <c r="I51" s="91"/>
      <c r="J51" s="90"/>
      <c r="K51" s="209"/>
      <c r="L51" s="210"/>
      <c r="M51" s="73">
        <f>IFERROR(ROUND(J51*K51,2),"")</f>
        <v>0</v>
      </c>
    </row>
    <row r="52" spans="1:13">
      <c r="A52" s="92"/>
      <c r="B52" s="93"/>
      <c r="C52" s="93"/>
      <c r="D52" s="93"/>
      <c r="E52" s="93"/>
      <c r="F52" s="93"/>
      <c r="G52" s="93"/>
      <c r="H52" s="90"/>
      <c r="I52" s="91"/>
      <c r="J52" s="90"/>
      <c r="K52" s="209" t="s">
        <v>131</v>
      </c>
      <c r="L52" s="210"/>
      <c r="M52" s="73" t="str">
        <f>IFERROR(ROUND(J52*K52,2),"")</f>
        <v/>
      </c>
    </row>
    <row r="53" spans="1:13">
      <c r="A53" s="92"/>
      <c r="B53" s="93"/>
      <c r="C53" s="93"/>
      <c r="D53" s="93"/>
      <c r="E53" s="93"/>
      <c r="F53" s="93"/>
      <c r="G53" s="93"/>
      <c r="H53" s="90"/>
      <c r="I53" s="91"/>
      <c r="J53" s="90"/>
      <c r="K53" s="209" t="s">
        <v>131</v>
      </c>
      <c r="L53" s="210"/>
      <c r="M53" s="73" t="str">
        <f>IFERROR(ROUND(J53*K53,2),"")</f>
        <v/>
      </c>
    </row>
    <row r="54" spans="1:13">
      <c r="A54" s="92"/>
      <c r="B54" s="93"/>
      <c r="C54" s="93"/>
      <c r="D54" s="93"/>
      <c r="E54" s="93"/>
      <c r="F54" s="93"/>
      <c r="G54" s="93"/>
      <c r="H54" s="90"/>
      <c r="I54" s="91"/>
      <c r="J54" s="90"/>
      <c r="K54" s="209" t="s">
        <v>131</v>
      </c>
      <c r="L54" s="210"/>
      <c r="M54" s="73" t="str">
        <f>IFERROR(ROUND(J54*K54,2),"")</f>
        <v/>
      </c>
    </row>
    <row r="55" spans="1:13" ht="15.75" thickBot="1">
      <c r="A55" s="77"/>
      <c r="B55" s="78"/>
      <c r="C55" s="78"/>
      <c r="D55" s="78"/>
      <c r="E55" s="78"/>
      <c r="F55" s="78"/>
      <c r="G55" s="79"/>
      <c r="H55" s="94"/>
      <c r="I55" s="95"/>
      <c r="J55" s="94"/>
      <c r="K55" s="209" t="s">
        <v>131</v>
      </c>
      <c r="L55" s="210"/>
      <c r="M55" s="73" t="str">
        <f>IFERROR(ROUND(J55*K55,2),"")</f>
        <v/>
      </c>
    </row>
    <row r="56" spans="1:13" ht="15.75" thickBot="1">
      <c r="A56" s="201" t="s">
        <v>74</v>
      </c>
      <c r="B56" s="202"/>
      <c r="C56" s="202"/>
      <c r="D56" s="202"/>
      <c r="E56" s="202"/>
      <c r="F56" s="202"/>
      <c r="G56" s="202"/>
      <c r="H56" s="202"/>
      <c r="I56" s="202"/>
      <c r="J56" s="202"/>
      <c r="K56" s="202"/>
      <c r="L56" s="203"/>
      <c r="M56" s="82">
        <f>ROUND(SUM(M51:M55),2)</f>
        <v>0</v>
      </c>
    </row>
    <row r="57" spans="1:13" ht="15.75" thickBot="1">
      <c r="A57" s="56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57"/>
    </row>
    <row r="58" spans="1:13" ht="15.75" thickBot="1">
      <c r="A58" s="63" t="s">
        <v>84</v>
      </c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5"/>
    </row>
    <row r="59" spans="1:13">
      <c r="A59" s="56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57"/>
    </row>
    <row r="60" spans="1:13">
      <c r="A60" s="192" t="s">
        <v>85</v>
      </c>
      <c r="B60" s="204"/>
      <c r="C60" s="204"/>
      <c r="D60" s="204"/>
      <c r="E60" s="204"/>
      <c r="F60" s="204"/>
      <c r="G60" s="204"/>
      <c r="H60" s="67" t="s">
        <v>86</v>
      </c>
      <c r="I60" s="96" t="s">
        <v>87</v>
      </c>
      <c r="J60" s="97" t="s">
        <v>88</v>
      </c>
      <c r="K60" s="215" t="s">
        <v>69</v>
      </c>
      <c r="L60" s="216"/>
      <c r="M60" s="98" t="s">
        <v>70</v>
      </c>
    </row>
    <row r="61" spans="1:13">
      <c r="A61" s="75" t="s">
        <v>111</v>
      </c>
      <c r="B61" s="76"/>
      <c r="C61" s="76"/>
      <c r="D61" s="76"/>
      <c r="E61" s="76"/>
      <c r="F61" s="76"/>
      <c r="G61" s="86"/>
      <c r="H61" s="138">
        <v>90000</v>
      </c>
      <c r="I61" s="100">
        <v>0.62</v>
      </c>
      <c r="J61" s="101">
        <f>+IFERROR(ROUND(H61*(1+I61),0),"")</f>
        <v>145800</v>
      </c>
      <c r="K61" s="217">
        <v>157.44414168478039</v>
      </c>
      <c r="L61" s="218"/>
      <c r="M61" s="73">
        <f>IFERROR(ROUND(1/K61*J61,2),"")</f>
        <v>926.04</v>
      </c>
    </row>
    <row r="62" spans="1:13">
      <c r="A62" s="75" t="s">
        <v>112</v>
      </c>
      <c r="B62" s="76"/>
      <c r="C62" s="76"/>
      <c r="D62" s="76"/>
      <c r="E62" s="76"/>
      <c r="F62" s="76"/>
      <c r="G62" s="86"/>
      <c r="H62" s="138">
        <v>165000</v>
      </c>
      <c r="I62" s="100">
        <v>0.62</v>
      </c>
      <c r="J62" s="101">
        <f>+IFERROR(ROUND(H62*(1+I62),0),"")</f>
        <v>267300</v>
      </c>
      <c r="K62" s="217">
        <f>+K61</f>
        <v>157.44414168478039</v>
      </c>
      <c r="L62" s="218"/>
      <c r="M62" s="73">
        <f>IFERROR(ROUND(1/K62*J62,2),"")</f>
        <v>1697.74</v>
      </c>
    </row>
    <row r="63" spans="1:13">
      <c r="A63" s="75"/>
      <c r="B63" s="76"/>
      <c r="C63" s="76"/>
      <c r="D63" s="76"/>
      <c r="E63" s="76"/>
      <c r="F63" s="76"/>
      <c r="G63" s="86"/>
      <c r="H63" s="99" t="s">
        <v>131</v>
      </c>
      <c r="I63" s="100" t="s">
        <v>131</v>
      </c>
      <c r="J63" s="101" t="str">
        <f>+IFERROR(ROUND(H63*(1+I63),0),"")</f>
        <v/>
      </c>
      <c r="K63" s="217"/>
      <c r="L63" s="218"/>
      <c r="M63" s="73" t="str">
        <f>IFERROR(ROUND(1/K63*J63,2),"")</f>
        <v/>
      </c>
    </row>
    <row r="64" spans="1:13">
      <c r="A64" s="75"/>
      <c r="B64" s="76"/>
      <c r="C64" s="76"/>
      <c r="D64" s="76"/>
      <c r="E64" s="76"/>
      <c r="F64" s="76"/>
      <c r="G64" s="86"/>
      <c r="H64" s="99" t="s">
        <v>131</v>
      </c>
      <c r="I64" s="100" t="s">
        <v>131</v>
      </c>
      <c r="J64" s="101" t="str">
        <f>+IFERROR(ROUND(H64*(1+I64),0),"")</f>
        <v/>
      </c>
      <c r="K64" s="217"/>
      <c r="L64" s="218"/>
      <c r="M64" s="73" t="str">
        <f>IFERROR(ROUND(1/K64*J64,2),"")</f>
        <v/>
      </c>
    </row>
    <row r="65" spans="1:13" ht="15.75" thickBot="1">
      <c r="A65" s="77"/>
      <c r="B65" s="78"/>
      <c r="C65" s="78"/>
      <c r="D65" s="78"/>
      <c r="E65" s="78"/>
      <c r="F65" s="78"/>
      <c r="G65" s="79"/>
      <c r="H65" s="99" t="s">
        <v>131</v>
      </c>
      <c r="I65" s="100" t="s">
        <v>131</v>
      </c>
      <c r="J65" s="101" t="str">
        <f>+IFERROR(ROUND(H65*(1+I65),0),"")</f>
        <v/>
      </c>
      <c r="K65" s="219"/>
      <c r="L65" s="220"/>
      <c r="M65" s="73" t="str">
        <f>IFERROR(ROUND(1/K65*J65,2),"")</f>
        <v/>
      </c>
    </row>
    <row r="66" spans="1:13" ht="15.75" thickBot="1">
      <c r="A66" s="201" t="s">
        <v>74</v>
      </c>
      <c r="B66" s="202"/>
      <c r="C66" s="202"/>
      <c r="D66" s="202"/>
      <c r="E66" s="202"/>
      <c r="F66" s="202"/>
      <c r="G66" s="202"/>
      <c r="H66" s="202"/>
      <c r="I66" s="202"/>
      <c r="J66" s="202"/>
      <c r="K66" s="202"/>
      <c r="L66" s="203"/>
      <c r="M66" s="82">
        <f>ROUND(SUM(M61:M65),2)</f>
        <v>2623.78</v>
      </c>
    </row>
    <row r="67" spans="1:13" ht="15.75" thickBot="1">
      <c r="A67" s="56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57"/>
    </row>
    <row r="68" spans="1:13" ht="15.75" thickBot="1">
      <c r="A68" s="221" t="s">
        <v>92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3"/>
      <c r="M68" s="82">
        <f>ROUND(M66+M56+M46+M36,0)</f>
        <v>23045</v>
      </c>
    </row>
    <row r="69" spans="1:13" ht="15.75" thickBot="1">
      <c r="A69" s="56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57"/>
    </row>
    <row r="70" spans="1:13" ht="15.75" thickBot="1">
      <c r="A70" s="63" t="s">
        <v>93</v>
      </c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5"/>
    </row>
    <row r="71" spans="1:13">
      <c r="A71" s="56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57"/>
    </row>
    <row r="72" spans="1:13">
      <c r="A72" s="192" t="s">
        <v>94</v>
      </c>
      <c r="B72" s="204"/>
      <c r="C72" s="204"/>
      <c r="D72" s="204"/>
      <c r="E72" s="204"/>
      <c r="F72" s="204"/>
      <c r="G72" s="204"/>
      <c r="H72" s="89"/>
      <c r="I72" s="96"/>
      <c r="J72" s="102"/>
      <c r="K72" s="215" t="s">
        <v>95</v>
      </c>
      <c r="L72" s="216"/>
      <c r="M72" s="98" t="s">
        <v>96</v>
      </c>
    </row>
    <row r="73" spans="1:13">
      <c r="A73" s="211" t="s">
        <v>97</v>
      </c>
      <c r="B73" s="212"/>
      <c r="C73" s="212"/>
      <c r="D73" s="212"/>
      <c r="E73" s="212"/>
      <c r="F73" s="212"/>
      <c r="G73" s="212"/>
      <c r="H73" s="128"/>
      <c r="I73" s="104"/>
      <c r="J73" s="129"/>
      <c r="K73" s="213"/>
      <c r="L73" s="214"/>
      <c r="M73" s="130">
        <f>ROUND(K73*$M$68,2)</f>
        <v>0</v>
      </c>
    </row>
    <row r="74" spans="1:13">
      <c r="A74" s="107" t="s">
        <v>98</v>
      </c>
      <c r="B74" s="108"/>
      <c r="C74" s="108"/>
      <c r="D74" s="108"/>
      <c r="E74" s="108"/>
      <c r="F74" s="108"/>
      <c r="G74" s="108"/>
      <c r="H74" s="128"/>
      <c r="I74" s="104"/>
      <c r="J74" s="129"/>
      <c r="K74" s="213"/>
      <c r="L74" s="214"/>
      <c r="M74" s="130">
        <f>ROUND(K74*$M$68,2)</f>
        <v>0</v>
      </c>
    </row>
    <row r="75" spans="1:13" ht="15.75" thickBot="1">
      <c r="A75" s="77" t="s">
        <v>99</v>
      </c>
      <c r="B75" s="78"/>
      <c r="C75" s="78"/>
      <c r="D75" s="78"/>
      <c r="E75" s="78"/>
      <c r="F75" s="78"/>
      <c r="G75" s="78"/>
      <c r="H75" s="131"/>
      <c r="I75" s="110"/>
      <c r="J75" s="132"/>
      <c r="K75" s="213"/>
      <c r="L75" s="214"/>
      <c r="M75" s="130">
        <f>ROUND(K75*$M$68,2)</f>
        <v>0</v>
      </c>
    </row>
    <row r="76" spans="1:13" ht="15.75" thickBot="1">
      <c r="A76" s="201" t="s">
        <v>74</v>
      </c>
      <c r="B76" s="202"/>
      <c r="C76" s="202"/>
      <c r="D76" s="202"/>
      <c r="E76" s="202"/>
      <c r="F76" s="202"/>
      <c r="G76" s="202"/>
      <c r="H76" s="202"/>
      <c r="I76" s="202"/>
      <c r="J76" s="202"/>
      <c r="K76" s="202"/>
      <c r="L76" s="203"/>
      <c r="M76" s="82">
        <f>SUM(M73:M75)</f>
        <v>0</v>
      </c>
    </row>
    <row r="77" spans="1:13" ht="15.75" thickBot="1">
      <c r="A77" s="56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57"/>
    </row>
    <row r="78" spans="1:13" ht="15.75" thickBot="1">
      <c r="A78" s="221" t="s">
        <v>100</v>
      </c>
      <c r="B78" s="222"/>
      <c r="C78" s="222"/>
      <c r="D78" s="222"/>
      <c r="E78" s="222"/>
      <c r="F78" s="222"/>
      <c r="G78" s="222"/>
      <c r="H78" s="222"/>
      <c r="I78" s="222"/>
      <c r="J78" s="222"/>
      <c r="K78" s="222"/>
      <c r="L78" s="223"/>
      <c r="M78" s="82">
        <f>ROUND(M68+M76,0)</f>
        <v>23045</v>
      </c>
    </row>
    <row r="79" spans="1:13">
      <c r="A79" s="33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6"/>
    </row>
    <row r="80" spans="1:13">
      <c r="A80" s="56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57"/>
    </row>
    <row r="81" spans="1:13">
      <c r="A81" s="56"/>
      <c r="B81" s="35"/>
      <c r="C81" s="35"/>
      <c r="D81" s="35"/>
      <c r="E81" s="35"/>
      <c r="F81" s="35" t="s">
        <v>101</v>
      </c>
      <c r="G81" s="35"/>
      <c r="H81" s="35"/>
      <c r="I81" s="35"/>
      <c r="J81" s="35"/>
      <c r="K81" s="35"/>
      <c r="L81" s="35"/>
      <c r="M81" s="57"/>
    </row>
    <row r="82" spans="1:13">
      <c r="A82" s="112" t="s">
        <v>102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4"/>
    </row>
    <row r="83" spans="1:13">
      <c r="A83" s="233"/>
      <c r="B83" s="234"/>
      <c r="C83" s="234"/>
      <c r="D83" s="234"/>
      <c r="E83" s="234"/>
      <c r="F83" s="234"/>
      <c r="G83" s="234"/>
      <c r="H83" s="234"/>
      <c r="I83" s="234"/>
      <c r="J83" s="234"/>
      <c r="K83" s="234"/>
      <c r="L83" s="234"/>
      <c r="M83" s="235"/>
    </row>
    <row r="84" spans="1:13">
      <c r="A84" s="224"/>
      <c r="B84" s="225"/>
      <c r="C84" s="225"/>
      <c r="D84" s="225"/>
      <c r="E84" s="225"/>
      <c r="F84" s="225"/>
      <c r="G84" s="225"/>
      <c r="H84" s="225"/>
      <c r="I84" s="225"/>
      <c r="J84" s="225"/>
      <c r="K84" s="225"/>
      <c r="L84" s="225"/>
      <c r="M84" s="226"/>
    </row>
    <row r="85" spans="1:13">
      <c r="A85" s="224"/>
      <c r="B85" s="225"/>
      <c r="C85" s="225"/>
      <c r="D85" s="225"/>
      <c r="E85" s="225"/>
      <c r="F85" s="225"/>
      <c r="G85" s="225"/>
      <c r="H85" s="225"/>
      <c r="I85" s="225"/>
      <c r="J85" s="225"/>
      <c r="K85" s="225"/>
      <c r="L85" s="225"/>
      <c r="M85" s="226"/>
    </row>
    <row r="86" spans="1:13">
      <c r="A86" s="115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1"/>
    </row>
    <row r="87" spans="1:13">
      <c r="A87" s="116"/>
      <c r="B87" s="35"/>
      <c r="C87" s="50"/>
      <c r="D87" s="50"/>
      <c r="E87" s="50"/>
      <c r="F87" s="117"/>
      <c r="G87" s="35"/>
      <c r="H87" s="35"/>
      <c r="I87" s="35"/>
      <c r="J87" s="50"/>
      <c r="K87" s="50"/>
      <c r="L87" s="50"/>
      <c r="M87" s="51"/>
    </row>
    <row r="88" spans="1:13">
      <c r="A88" s="116"/>
      <c r="B88" s="35"/>
      <c r="C88" s="50"/>
      <c r="D88" s="50"/>
      <c r="E88" s="50"/>
      <c r="F88" s="117"/>
      <c r="G88" s="35"/>
      <c r="H88" s="35"/>
      <c r="I88" s="35"/>
      <c r="J88" s="50"/>
      <c r="K88" s="50"/>
      <c r="L88" s="50"/>
      <c r="M88" s="51"/>
    </row>
    <row r="89" spans="1:13">
      <c r="A89" s="56"/>
      <c r="B89" s="118" t="s">
        <v>103</v>
      </c>
      <c r="C89" s="118"/>
      <c r="D89" s="118"/>
      <c r="E89" s="118"/>
      <c r="F89" s="35"/>
      <c r="G89" s="35"/>
      <c r="H89" s="35"/>
      <c r="I89" s="35" t="s">
        <v>103</v>
      </c>
      <c r="J89" s="35"/>
      <c r="K89" s="35"/>
      <c r="L89" s="35"/>
      <c r="M89" s="57"/>
    </row>
    <row r="90" spans="1:13">
      <c r="A90" s="56"/>
      <c r="B90" s="35"/>
      <c r="C90" s="117"/>
      <c r="D90" s="117"/>
      <c r="E90" s="117"/>
      <c r="F90" s="35"/>
      <c r="G90" s="35"/>
      <c r="H90" s="35"/>
      <c r="I90" s="108"/>
      <c r="J90" s="108"/>
      <c r="K90" s="108"/>
      <c r="L90" s="108"/>
      <c r="M90" s="57"/>
    </row>
    <row r="91" spans="1:13">
      <c r="A91" s="56"/>
      <c r="B91" s="35" t="s">
        <v>104</v>
      </c>
      <c r="C91" s="35"/>
      <c r="D91" s="35"/>
      <c r="E91" s="117"/>
      <c r="F91" s="35"/>
      <c r="G91" s="35"/>
      <c r="H91" s="35"/>
      <c r="I91" s="119" t="s">
        <v>105</v>
      </c>
      <c r="J91" s="119"/>
      <c r="K91" s="119"/>
      <c r="L91" s="119"/>
      <c r="M91" s="57"/>
    </row>
    <row r="92" spans="1:13">
      <c r="A92" s="116"/>
      <c r="B92" s="35"/>
      <c r="C92" s="50"/>
      <c r="D92" s="50"/>
      <c r="E92" s="50"/>
      <c r="F92" s="117"/>
      <c r="G92" s="35"/>
      <c r="H92" s="35"/>
      <c r="I92" s="35"/>
      <c r="J92" s="50"/>
      <c r="K92" s="50"/>
      <c r="L92" s="50"/>
      <c r="M92" s="51"/>
    </row>
    <row r="93" spans="1:13">
      <c r="A93" s="120"/>
      <c r="B93" s="121"/>
      <c r="C93" s="121"/>
      <c r="D93" s="35"/>
      <c r="E93" s="35"/>
      <c r="F93" s="35"/>
      <c r="G93" s="35"/>
      <c r="H93" s="35"/>
      <c r="I93" s="227"/>
      <c r="J93" s="227"/>
      <c r="K93" s="227"/>
      <c r="L93" s="227"/>
      <c r="M93" s="228"/>
    </row>
    <row r="94" spans="1:13" ht="15.75" thickBot="1">
      <c r="A94" s="231"/>
      <c r="B94" s="232"/>
      <c r="C94" s="232"/>
      <c r="D94" s="122"/>
      <c r="E94" s="122"/>
      <c r="F94" s="122"/>
      <c r="G94" s="122"/>
      <c r="H94" s="122"/>
      <c r="I94" s="229"/>
      <c r="J94" s="229"/>
      <c r="K94" s="229"/>
      <c r="L94" s="229"/>
      <c r="M94" s="230"/>
    </row>
  </sheetData>
  <mergeCells count="77">
    <mergeCell ref="I93:M94"/>
    <mergeCell ref="A94:C94"/>
    <mergeCell ref="K75:L75"/>
    <mergeCell ref="A76:L76"/>
    <mergeCell ref="A78:L78"/>
    <mergeCell ref="A83:M83"/>
    <mergeCell ref="A84:M84"/>
    <mergeCell ref="A85:M85"/>
    <mergeCell ref="K74:L74"/>
    <mergeCell ref="K61:L61"/>
    <mergeCell ref="K62:L62"/>
    <mergeCell ref="K63:L63"/>
    <mergeCell ref="K64:L64"/>
    <mergeCell ref="K65:L65"/>
    <mergeCell ref="A66:L66"/>
    <mergeCell ref="A68:L68"/>
    <mergeCell ref="A72:G72"/>
    <mergeCell ref="K72:L72"/>
    <mergeCell ref="A73:G73"/>
    <mergeCell ref="K73:L73"/>
    <mergeCell ref="A60:G60"/>
    <mergeCell ref="K60:L60"/>
    <mergeCell ref="K44:L44"/>
    <mergeCell ref="K45:L45"/>
    <mergeCell ref="A46:L46"/>
    <mergeCell ref="A50:G50"/>
    <mergeCell ref="K50:L50"/>
    <mergeCell ref="K51:L51"/>
    <mergeCell ref="K52:L52"/>
    <mergeCell ref="K53:L53"/>
    <mergeCell ref="K54:L54"/>
    <mergeCell ref="K55:L55"/>
    <mergeCell ref="A56:L56"/>
    <mergeCell ref="K43:L43"/>
    <mergeCell ref="F34:G34"/>
    <mergeCell ref="H34:I34"/>
    <mergeCell ref="K34:L34"/>
    <mergeCell ref="F35:G35"/>
    <mergeCell ref="H35:I35"/>
    <mergeCell ref="K35:L35"/>
    <mergeCell ref="A36:L36"/>
    <mergeCell ref="A40:H40"/>
    <mergeCell ref="K40:L40"/>
    <mergeCell ref="K41:L41"/>
    <mergeCell ref="K42:L42"/>
    <mergeCell ref="F32:G32"/>
    <mergeCell ref="H32:I32"/>
    <mergeCell ref="K32:L32"/>
    <mergeCell ref="F33:G33"/>
    <mergeCell ref="H33:I33"/>
    <mergeCell ref="K33:L33"/>
    <mergeCell ref="F30:G30"/>
    <mergeCell ref="H30:I30"/>
    <mergeCell ref="K30:L30"/>
    <mergeCell ref="F31:G31"/>
    <mergeCell ref="H31:I31"/>
    <mergeCell ref="K31:L31"/>
    <mergeCell ref="B25:I25"/>
    <mergeCell ref="K25:L25"/>
    <mergeCell ref="A29:E29"/>
    <mergeCell ref="F29:G29"/>
    <mergeCell ref="H29:I29"/>
    <mergeCell ref="K29:L29"/>
    <mergeCell ref="F10:G10"/>
    <mergeCell ref="K10:L10"/>
    <mergeCell ref="C11:M12"/>
    <mergeCell ref="A22:M22"/>
    <mergeCell ref="B24:I24"/>
    <mergeCell ref="K24:L24"/>
    <mergeCell ref="A1:A7"/>
    <mergeCell ref="B1:M1"/>
    <mergeCell ref="B2:M2"/>
    <mergeCell ref="B3:M3"/>
    <mergeCell ref="B4:M4"/>
    <mergeCell ref="B5:M5"/>
    <mergeCell ref="B6:M6"/>
    <mergeCell ref="B7:M7"/>
  </mergeCells>
  <hyperlinks>
    <hyperlink ref="B5:M5" location="PRESUPUESTO!B17" display="SOLUCION ACUEDUCTO Y ALCANTARILLADO SECTOR VILLA DELFINA" xr:uid="{DB7F7F3D-8E26-40DC-B4CF-DC8810B95BF5}"/>
  </hyperlinks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EFB48-C194-45F9-B5CB-EB57A4645EE7}">
  <sheetPr>
    <tabColor rgb="FF00B050"/>
  </sheetPr>
  <dimension ref="A1:M94"/>
  <sheetViews>
    <sheetView topLeftCell="A22" workbookViewId="0">
      <selection activeCell="K42" sqref="K42:L44"/>
    </sheetView>
  </sheetViews>
  <sheetFormatPr baseColWidth="10" defaultRowHeight="15"/>
  <cols>
    <col min="8" max="8" width="13.140625" customWidth="1"/>
    <col min="9" max="9" width="13.85546875" customWidth="1"/>
    <col min="10" max="10" width="13.5703125" customWidth="1"/>
    <col min="13" max="13" width="16.85546875" customWidth="1"/>
  </cols>
  <sheetData>
    <row r="1" spans="1:13">
      <c r="A1" s="163"/>
      <c r="B1" s="166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8"/>
    </row>
    <row r="2" spans="1:13" ht="15.75">
      <c r="A2" s="164"/>
      <c r="B2" s="169" t="s">
        <v>49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>
      <c r="A3" s="164"/>
      <c r="B3" s="172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4"/>
    </row>
    <row r="4" spans="1:13">
      <c r="A4" s="164"/>
      <c r="B4" s="175" t="s">
        <v>50</v>
      </c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7"/>
    </row>
    <row r="5" spans="1:13">
      <c r="A5" s="164"/>
      <c r="B5" s="277" t="s">
        <v>106</v>
      </c>
      <c r="C5" s="278"/>
      <c r="D5" s="278"/>
      <c r="E5" s="278"/>
      <c r="F5" s="278"/>
      <c r="G5" s="278"/>
      <c r="H5" s="278"/>
      <c r="I5" s="278"/>
      <c r="J5" s="278"/>
      <c r="K5" s="278"/>
      <c r="L5" s="278"/>
      <c r="M5" s="279"/>
    </row>
    <row r="6" spans="1:13">
      <c r="A6" s="164"/>
      <c r="B6" s="181" t="s">
        <v>52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3"/>
    </row>
    <row r="7" spans="1:13" ht="15.75" thickBot="1">
      <c r="A7" s="165"/>
      <c r="B7" s="18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6"/>
    </row>
    <row r="8" spans="1:13" ht="15.75" thickBot="1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  <c r="L8" s="32"/>
      <c r="M8" s="32"/>
    </row>
    <row r="9" spans="1:13">
      <c r="A9" s="33"/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6"/>
    </row>
    <row r="10" spans="1:13">
      <c r="A10" s="37" t="s">
        <v>53</v>
      </c>
      <c r="B10" s="38"/>
      <c r="C10" s="39"/>
      <c r="D10" s="40"/>
      <c r="E10" s="39"/>
      <c r="F10" s="252"/>
      <c r="G10" s="252"/>
      <c r="H10" s="39"/>
      <c r="I10" s="39"/>
      <c r="J10" s="41" t="s">
        <v>54</v>
      </c>
      <c r="K10" s="253"/>
      <c r="L10" s="253"/>
      <c r="M10" s="42"/>
    </row>
    <row r="11" spans="1:13">
      <c r="A11" s="43" t="s">
        <v>55</v>
      </c>
      <c r="B11" s="44"/>
      <c r="C11" s="254"/>
      <c r="D11" s="254"/>
      <c r="E11" s="254"/>
      <c r="F11" s="254"/>
      <c r="G11" s="254"/>
      <c r="H11" s="254"/>
      <c r="I11" s="254"/>
      <c r="J11" s="254"/>
      <c r="K11" s="254"/>
      <c r="L11" s="254"/>
      <c r="M11" s="255"/>
    </row>
    <row r="12" spans="1:13">
      <c r="A12" s="43"/>
      <c r="B12" s="44"/>
      <c r="C12" s="256"/>
      <c r="D12" s="256"/>
      <c r="E12" s="256"/>
      <c r="F12" s="256"/>
      <c r="G12" s="256"/>
      <c r="H12" s="256"/>
      <c r="I12" s="256"/>
      <c r="J12" s="256"/>
      <c r="K12" s="256"/>
      <c r="L12" s="256"/>
      <c r="M12" s="257"/>
    </row>
    <row r="13" spans="1:13">
      <c r="A13" s="43"/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6"/>
    </row>
    <row r="14" spans="1:13">
      <c r="A14" s="43" t="s">
        <v>56</v>
      </c>
      <c r="B14" s="44"/>
      <c r="C14" s="47"/>
      <c r="D14" s="48"/>
      <c r="E14" s="48"/>
      <c r="F14" s="48"/>
      <c r="G14" s="48"/>
      <c r="H14" s="48"/>
      <c r="I14" s="48"/>
      <c r="J14" s="48"/>
      <c r="K14" s="48"/>
      <c r="L14" s="48"/>
      <c r="M14" s="49"/>
    </row>
    <row r="15" spans="1:13">
      <c r="A15" s="43"/>
      <c r="B15" s="44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1:13">
      <c r="A16" s="43" t="s">
        <v>57</v>
      </c>
      <c r="B16" s="44"/>
      <c r="C16" s="47"/>
      <c r="D16" s="48"/>
      <c r="E16" s="48"/>
      <c r="F16" s="48"/>
      <c r="G16" s="48"/>
      <c r="H16" s="48"/>
      <c r="I16" s="48"/>
      <c r="J16" s="48"/>
      <c r="K16" s="48"/>
      <c r="L16" s="48"/>
      <c r="M16" s="49"/>
    </row>
    <row r="17" spans="1:13">
      <c r="A17" s="43"/>
      <c r="B17" s="44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1"/>
    </row>
    <row r="18" spans="1:13">
      <c r="A18" s="43" t="s">
        <v>58</v>
      </c>
      <c r="B18" s="43"/>
      <c r="C18" s="47"/>
      <c r="D18" s="48"/>
      <c r="E18" s="48"/>
      <c r="F18" s="48"/>
      <c r="G18" s="48"/>
      <c r="H18" s="48"/>
      <c r="I18" s="48"/>
      <c r="J18" s="48"/>
      <c r="K18" s="48"/>
      <c r="L18" s="48"/>
      <c r="M18" s="49"/>
    </row>
    <row r="19" spans="1:13">
      <c r="A19" s="37"/>
      <c r="B19" s="52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1"/>
    </row>
    <row r="20" spans="1:13">
      <c r="A20" s="43" t="s">
        <v>59</v>
      </c>
      <c r="B20" s="44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9"/>
    </row>
    <row r="21" spans="1:13" ht="15.75" thickBot="1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5"/>
    </row>
    <row r="22" spans="1:13" ht="15.75" thickBot="1">
      <c r="A22" s="155" t="s">
        <v>60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7"/>
    </row>
    <row r="23" spans="1:13" ht="15.75" thickBot="1">
      <c r="A23" s="56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57"/>
    </row>
    <row r="24" spans="1:13">
      <c r="A24" s="58" t="s">
        <v>0</v>
      </c>
      <c r="B24" s="158" t="s">
        <v>61</v>
      </c>
      <c r="C24" s="159"/>
      <c r="D24" s="159"/>
      <c r="E24" s="159"/>
      <c r="F24" s="159"/>
      <c r="G24" s="159"/>
      <c r="H24" s="159"/>
      <c r="I24" s="160"/>
      <c r="J24" s="59" t="s">
        <v>62</v>
      </c>
      <c r="K24" s="161" t="s">
        <v>63</v>
      </c>
      <c r="L24" s="162"/>
      <c r="M24" s="58" t="s">
        <v>64</v>
      </c>
    </row>
    <row r="25" spans="1:13" ht="15.75" thickBot="1">
      <c r="A25" s="60">
        <v>22</v>
      </c>
      <c r="B25" s="187" t="s">
        <v>32</v>
      </c>
      <c r="C25" s="188"/>
      <c r="D25" s="188"/>
      <c r="E25" s="188"/>
      <c r="F25" s="188"/>
      <c r="G25" s="188"/>
      <c r="H25" s="188"/>
      <c r="I25" s="189"/>
      <c r="J25" s="61" t="s">
        <v>131</v>
      </c>
      <c r="K25" s="190" t="s">
        <v>63</v>
      </c>
      <c r="L25" s="191"/>
      <c r="M25" s="62">
        <v>50</v>
      </c>
    </row>
    <row r="26" spans="1:13" ht="15.75" thickBot="1">
      <c r="A26" s="56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57"/>
    </row>
    <row r="27" spans="1:13" ht="15.75" thickBot="1">
      <c r="A27" s="63" t="s">
        <v>65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5"/>
    </row>
    <row r="28" spans="1:13">
      <c r="A28" s="66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57"/>
    </row>
    <row r="29" spans="1:13">
      <c r="A29" s="192" t="s">
        <v>61</v>
      </c>
      <c r="B29" s="193"/>
      <c r="C29" s="193"/>
      <c r="D29" s="193"/>
      <c r="E29" s="194"/>
      <c r="F29" s="195" t="s">
        <v>66</v>
      </c>
      <c r="G29" s="193"/>
      <c r="H29" s="195" t="s">
        <v>67</v>
      </c>
      <c r="I29" s="196"/>
      <c r="J29" s="67" t="s">
        <v>68</v>
      </c>
      <c r="K29" s="195" t="s">
        <v>69</v>
      </c>
      <c r="L29" s="196"/>
      <c r="M29" s="68" t="s">
        <v>70</v>
      </c>
    </row>
    <row r="30" spans="1:13">
      <c r="A30" s="69"/>
      <c r="B30" s="70"/>
      <c r="C30" s="70"/>
      <c r="D30" s="70"/>
      <c r="E30" s="71"/>
      <c r="F30" s="197" t="s">
        <v>131</v>
      </c>
      <c r="G30" s="198"/>
      <c r="H30" s="197" t="s">
        <v>131</v>
      </c>
      <c r="I30" s="198"/>
      <c r="J30" s="72" t="s">
        <v>131</v>
      </c>
      <c r="K30" s="199"/>
      <c r="L30" s="200"/>
      <c r="M30" s="73" t="str">
        <f>IFERROR(ROUND(J30/K30,2),"")</f>
        <v/>
      </c>
    </row>
    <row r="31" spans="1:13">
      <c r="A31" s="69"/>
      <c r="B31" s="70"/>
      <c r="C31" s="70"/>
      <c r="D31" s="70"/>
      <c r="E31" s="74"/>
      <c r="F31" s="197" t="s">
        <v>131</v>
      </c>
      <c r="G31" s="198"/>
      <c r="H31" s="197" t="s">
        <v>131</v>
      </c>
      <c r="I31" s="198"/>
      <c r="J31" s="72" t="s">
        <v>131</v>
      </c>
      <c r="K31" s="199"/>
      <c r="L31" s="200"/>
      <c r="M31" s="73" t="str">
        <f>IFERROR(ROUND(J31/K31,2),"")</f>
        <v/>
      </c>
    </row>
    <row r="32" spans="1:13">
      <c r="A32" s="75"/>
      <c r="B32" s="76"/>
      <c r="C32" s="76"/>
      <c r="D32" s="76"/>
      <c r="E32" s="74"/>
      <c r="F32" s="197" t="s">
        <v>131</v>
      </c>
      <c r="G32" s="198"/>
      <c r="H32" s="197" t="s">
        <v>131</v>
      </c>
      <c r="I32" s="198"/>
      <c r="J32" s="72" t="s">
        <v>131</v>
      </c>
      <c r="K32" s="199"/>
      <c r="L32" s="200"/>
      <c r="M32" s="73" t="str">
        <f>IFERROR(ROUND(J32/K32,2),"")</f>
        <v/>
      </c>
    </row>
    <row r="33" spans="1:13">
      <c r="A33" s="75"/>
      <c r="B33" s="76"/>
      <c r="C33" s="76"/>
      <c r="D33" s="76"/>
      <c r="E33" s="74"/>
      <c r="F33" s="197" t="s">
        <v>131</v>
      </c>
      <c r="G33" s="198"/>
      <c r="H33" s="197" t="s">
        <v>131</v>
      </c>
      <c r="I33" s="198"/>
      <c r="J33" s="72" t="s">
        <v>131</v>
      </c>
      <c r="K33" s="199"/>
      <c r="L33" s="200"/>
      <c r="M33" s="73" t="str">
        <f>IFERROR(ROUND(J33/K33,2),"")</f>
        <v/>
      </c>
    </row>
    <row r="34" spans="1:13">
      <c r="A34" s="75"/>
      <c r="B34" s="76"/>
      <c r="C34" s="76"/>
      <c r="D34" s="76"/>
      <c r="E34" s="74"/>
      <c r="F34" s="197" t="s">
        <v>131</v>
      </c>
      <c r="G34" s="198"/>
      <c r="H34" s="197" t="s">
        <v>131</v>
      </c>
      <c r="I34" s="198"/>
      <c r="J34" s="72" t="s">
        <v>131</v>
      </c>
      <c r="K34" s="199"/>
      <c r="L34" s="200"/>
      <c r="M34" s="73" t="str">
        <f>IFERROR(ROUND(J34/K34,2),"")</f>
        <v/>
      </c>
    </row>
    <row r="35" spans="1:13" ht="15.75" thickBot="1">
      <c r="A35" s="77" t="s">
        <v>73</v>
      </c>
      <c r="B35" s="78"/>
      <c r="C35" s="78"/>
      <c r="D35" s="78"/>
      <c r="E35" s="79"/>
      <c r="F35" s="205"/>
      <c r="G35" s="206"/>
      <c r="H35" s="205"/>
      <c r="I35" s="206"/>
      <c r="J35" s="80"/>
      <c r="K35" s="207">
        <v>0.05</v>
      </c>
      <c r="L35" s="208"/>
      <c r="M35" s="81">
        <f>ROUND(M66*K35,2)</f>
        <v>154.69999999999999</v>
      </c>
    </row>
    <row r="36" spans="1:13" ht="15.75" thickBot="1">
      <c r="A36" s="201" t="s">
        <v>74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3"/>
      <c r="M36" s="82">
        <f>ROUND(SUM(M30:M35),2)</f>
        <v>154.69999999999999</v>
      </c>
    </row>
    <row r="37" spans="1:13" ht="15.75" thickBot="1">
      <c r="A37" s="66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57"/>
    </row>
    <row r="38" spans="1:13" ht="15.75" thickBot="1">
      <c r="A38" s="63" t="s">
        <v>75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5"/>
    </row>
    <row r="39" spans="1:13">
      <c r="A39" s="56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57"/>
    </row>
    <row r="40" spans="1:13">
      <c r="A40" s="192" t="s">
        <v>61</v>
      </c>
      <c r="B40" s="204"/>
      <c r="C40" s="204"/>
      <c r="D40" s="204"/>
      <c r="E40" s="204"/>
      <c r="F40" s="204"/>
      <c r="G40" s="204"/>
      <c r="H40" s="196"/>
      <c r="I40" s="83" t="s">
        <v>63</v>
      </c>
      <c r="J40" s="67" t="s">
        <v>64</v>
      </c>
      <c r="K40" s="195" t="s">
        <v>76</v>
      </c>
      <c r="L40" s="196"/>
      <c r="M40" s="68" t="s">
        <v>70</v>
      </c>
    </row>
    <row r="41" spans="1:13">
      <c r="A41" s="123" t="s">
        <v>140</v>
      </c>
      <c r="B41" s="70"/>
      <c r="C41" s="70"/>
      <c r="D41" s="70"/>
      <c r="E41" s="70"/>
      <c r="F41" s="70"/>
      <c r="G41" s="70"/>
      <c r="H41" s="71"/>
      <c r="I41" s="84" t="s">
        <v>135</v>
      </c>
      <c r="J41" s="85">
        <v>1</v>
      </c>
      <c r="K41" s="261">
        <v>5510</v>
      </c>
      <c r="L41" s="262"/>
      <c r="M41" s="73">
        <f>IFERROR(ROUND(J41*K41,2),"")</f>
        <v>5510</v>
      </c>
    </row>
    <row r="42" spans="1:13">
      <c r="A42" s="123" t="s">
        <v>144</v>
      </c>
      <c r="B42" s="76"/>
      <c r="C42" s="76"/>
      <c r="D42" s="76"/>
      <c r="E42" s="76"/>
      <c r="F42" s="76"/>
      <c r="G42" s="76"/>
      <c r="H42" s="86"/>
      <c r="I42" s="84" t="s">
        <v>147</v>
      </c>
      <c r="J42" s="87">
        <v>0.2</v>
      </c>
      <c r="K42" s="261">
        <v>250</v>
      </c>
      <c r="L42" s="262" t="e">
        <v>#N/A</v>
      </c>
      <c r="M42" s="73">
        <f>IFERROR(ROUND(J42*K42,2),"")</f>
        <v>50</v>
      </c>
    </row>
    <row r="43" spans="1:13">
      <c r="A43" s="75" t="s">
        <v>145</v>
      </c>
      <c r="B43" s="76"/>
      <c r="C43" s="76"/>
      <c r="D43" s="76"/>
      <c r="E43" s="76"/>
      <c r="F43" s="76"/>
      <c r="G43" s="76"/>
      <c r="H43" s="86"/>
      <c r="I43" s="84" t="s">
        <v>7</v>
      </c>
      <c r="J43" s="87">
        <v>5</v>
      </c>
      <c r="K43" s="261">
        <v>11</v>
      </c>
      <c r="L43" s="262" t="e">
        <v>#N/A</v>
      </c>
      <c r="M43" s="73">
        <f>IFERROR(ROUND(J43*K43,2),"")</f>
        <v>55</v>
      </c>
    </row>
    <row r="44" spans="1:13">
      <c r="A44" s="75" t="s">
        <v>146</v>
      </c>
      <c r="B44" s="76"/>
      <c r="C44" s="76"/>
      <c r="D44" s="76"/>
      <c r="E44" s="76"/>
      <c r="F44" s="76"/>
      <c r="G44" s="76"/>
      <c r="H44" s="86"/>
      <c r="I44" s="84" t="s">
        <v>7</v>
      </c>
      <c r="J44" s="87">
        <v>5</v>
      </c>
      <c r="K44" s="261">
        <v>17</v>
      </c>
      <c r="L44" s="262" t="e">
        <v>#N/A</v>
      </c>
      <c r="M44" s="73">
        <f>IFERROR(ROUND(J44*K44,2),"")</f>
        <v>85</v>
      </c>
    </row>
    <row r="45" spans="1:13" ht="15.75" thickBot="1">
      <c r="A45" s="77"/>
      <c r="B45" s="78"/>
      <c r="C45" s="78"/>
      <c r="D45" s="78"/>
      <c r="E45" s="78"/>
      <c r="F45" s="78"/>
      <c r="G45" s="78"/>
      <c r="H45" s="79"/>
      <c r="I45" s="84" t="s">
        <v>131</v>
      </c>
      <c r="J45" s="88"/>
      <c r="K45" s="209" t="s">
        <v>131</v>
      </c>
      <c r="L45" s="210" t="e">
        <v>#N/A</v>
      </c>
      <c r="M45" s="73" t="str">
        <f>IFERROR(ROUND(J45*K45,2),"")</f>
        <v/>
      </c>
    </row>
    <row r="46" spans="1:13" ht="15.75" thickBot="1">
      <c r="A46" s="201" t="s">
        <v>74</v>
      </c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3"/>
      <c r="M46" s="82">
        <f>ROUND(SUM(M41:M45),2)</f>
        <v>5700</v>
      </c>
    </row>
    <row r="47" spans="1:13" ht="15.75" thickBot="1">
      <c r="A47" s="56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57"/>
    </row>
    <row r="48" spans="1:13" ht="15.75" thickBot="1">
      <c r="A48" s="63" t="s">
        <v>78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5"/>
    </row>
    <row r="49" spans="1:13">
      <c r="A49" s="56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57"/>
    </row>
    <row r="50" spans="1:13">
      <c r="A50" s="192" t="s">
        <v>79</v>
      </c>
      <c r="B50" s="204"/>
      <c r="C50" s="204"/>
      <c r="D50" s="204"/>
      <c r="E50" s="204"/>
      <c r="F50" s="204"/>
      <c r="G50" s="204"/>
      <c r="H50" s="67" t="s">
        <v>80</v>
      </c>
      <c r="I50" s="89" t="s">
        <v>81</v>
      </c>
      <c r="J50" s="67" t="s">
        <v>82</v>
      </c>
      <c r="K50" s="195" t="s">
        <v>83</v>
      </c>
      <c r="L50" s="196"/>
      <c r="M50" s="68" t="s">
        <v>70</v>
      </c>
    </row>
    <row r="51" spans="1:13">
      <c r="A51" s="92"/>
      <c r="B51" s="76"/>
      <c r="C51" s="76"/>
      <c r="D51" s="76"/>
      <c r="E51" s="76"/>
      <c r="F51" s="76"/>
      <c r="G51" s="86"/>
      <c r="H51" s="90"/>
      <c r="I51" s="91"/>
      <c r="J51" s="90"/>
      <c r="K51" s="209"/>
      <c r="L51" s="210"/>
      <c r="M51" s="73">
        <f>IFERROR(ROUND(J51*K51,2),"")</f>
        <v>0</v>
      </c>
    </row>
    <row r="52" spans="1:13">
      <c r="A52" s="92"/>
      <c r="B52" s="93"/>
      <c r="C52" s="93"/>
      <c r="D52" s="93"/>
      <c r="E52" s="93"/>
      <c r="F52" s="93"/>
      <c r="G52" s="93"/>
      <c r="H52" s="90"/>
      <c r="I52" s="91"/>
      <c r="J52" s="90"/>
      <c r="K52" s="209" t="s">
        <v>131</v>
      </c>
      <c r="L52" s="210"/>
      <c r="M52" s="73" t="str">
        <f>IFERROR(ROUND(J52*K52,2),"")</f>
        <v/>
      </c>
    </row>
    <row r="53" spans="1:13">
      <c r="A53" s="92"/>
      <c r="B53" s="93"/>
      <c r="C53" s="93"/>
      <c r="D53" s="93"/>
      <c r="E53" s="93"/>
      <c r="F53" s="93"/>
      <c r="G53" s="93"/>
      <c r="H53" s="90"/>
      <c r="I53" s="91"/>
      <c r="J53" s="90"/>
      <c r="K53" s="209" t="s">
        <v>131</v>
      </c>
      <c r="L53" s="210"/>
      <c r="M53" s="73" t="str">
        <f>IFERROR(ROUND(J53*K53,2),"")</f>
        <v/>
      </c>
    </row>
    <row r="54" spans="1:13">
      <c r="A54" s="92"/>
      <c r="B54" s="93"/>
      <c r="C54" s="93"/>
      <c r="D54" s="93"/>
      <c r="E54" s="93"/>
      <c r="F54" s="93"/>
      <c r="G54" s="93"/>
      <c r="H54" s="90"/>
      <c r="I54" s="91"/>
      <c r="J54" s="90"/>
      <c r="K54" s="209" t="s">
        <v>131</v>
      </c>
      <c r="L54" s="210"/>
      <c r="M54" s="73" t="str">
        <f>IFERROR(ROUND(J54*K54,2),"")</f>
        <v/>
      </c>
    </row>
    <row r="55" spans="1:13" ht="15.75" thickBot="1">
      <c r="A55" s="77"/>
      <c r="B55" s="78"/>
      <c r="C55" s="78"/>
      <c r="D55" s="78"/>
      <c r="E55" s="78"/>
      <c r="F55" s="78"/>
      <c r="G55" s="79"/>
      <c r="H55" s="94"/>
      <c r="I55" s="95"/>
      <c r="J55" s="94"/>
      <c r="K55" s="209" t="s">
        <v>131</v>
      </c>
      <c r="L55" s="210"/>
      <c r="M55" s="73" t="str">
        <f>IFERROR(ROUND(J55*K55,2),"")</f>
        <v/>
      </c>
    </row>
    <row r="56" spans="1:13" ht="15.75" thickBot="1">
      <c r="A56" s="201" t="s">
        <v>74</v>
      </c>
      <c r="B56" s="202"/>
      <c r="C56" s="202"/>
      <c r="D56" s="202"/>
      <c r="E56" s="202"/>
      <c r="F56" s="202"/>
      <c r="G56" s="202"/>
      <c r="H56" s="202"/>
      <c r="I56" s="202"/>
      <c r="J56" s="202"/>
      <c r="K56" s="202"/>
      <c r="L56" s="203"/>
      <c r="M56" s="82">
        <f>ROUND(SUM(M51:M55),2)</f>
        <v>0</v>
      </c>
    </row>
    <row r="57" spans="1:13" ht="15.75" thickBot="1">
      <c r="A57" s="56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57"/>
    </row>
    <row r="58" spans="1:13" ht="15.75" thickBot="1">
      <c r="A58" s="63" t="s">
        <v>84</v>
      </c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5"/>
    </row>
    <row r="59" spans="1:13">
      <c r="A59" s="56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57"/>
    </row>
    <row r="60" spans="1:13">
      <c r="A60" s="192" t="s">
        <v>85</v>
      </c>
      <c r="B60" s="204"/>
      <c r="C60" s="204"/>
      <c r="D60" s="204"/>
      <c r="E60" s="204"/>
      <c r="F60" s="204"/>
      <c r="G60" s="204"/>
      <c r="H60" s="67" t="s">
        <v>86</v>
      </c>
      <c r="I60" s="96" t="s">
        <v>87</v>
      </c>
      <c r="J60" s="97" t="s">
        <v>88</v>
      </c>
      <c r="K60" s="215" t="s">
        <v>69</v>
      </c>
      <c r="L60" s="216"/>
      <c r="M60" s="98" t="s">
        <v>70</v>
      </c>
    </row>
    <row r="61" spans="1:13">
      <c r="A61" s="75" t="s">
        <v>111</v>
      </c>
      <c r="B61" s="76"/>
      <c r="C61" s="76"/>
      <c r="D61" s="76"/>
      <c r="E61" s="76"/>
      <c r="F61" s="76"/>
      <c r="G61" s="86"/>
      <c r="H61" s="138">
        <v>90000</v>
      </c>
      <c r="I61" s="100">
        <v>0.62</v>
      </c>
      <c r="J61" s="101">
        <f>+IFERROR(ROUND(H61*(1+I61),0),"")</f>
        <v>145800</v>
      </c>
      <c r="K61" s="217">
        <v>133.5197772133593</v>
      </c>
      <c r="L61" s="218"/>
      <c r="M61" s="73">
        <f>IFERROR(ROUND(1/K61*J61,2),"")</f>
        <v>1091.97</v>
      </c>
    </row>
    <row r="62" spans="1:13">
      <c r="A62" s="75" t="s">
        <v>112</v>
      </c>
      <c r="B62" s="76"/>
      <c r="C62" s="76"/>
      <c r="D62" s="76"/>
      <c r="E62" s="76"/>
      <c r="F62" s="76"/>
      <c r="G62" s="86"/>
      <c r="H62" s="138">
        <v>165000</v>
      </c>
      <c r="I62" s="100">
        <v>0.62</v>
      </c>
      <c r="J62" s="101">
        <f>+IFERROR(ROUND(H62*(1+I62),0),"")</f>
        <v>267300</v>
      </c>
      <c r="K62" s="217">
        <f>+K61</f>
        <v>133.5197772133593</v>
      </c>
      <c r="L62" s="218"/>
      <c r="M62" s="73">
        <f>IFERROR(ROUND(1/K62*J62,2),"")</f>
        <v>2001.95</v>
      </c>
    </row>
    <row r="63" spans="1:13">
      <c r="A63" s="75"/>
      <c r="B63" s="76"/>
      <c r="C63" s="76"/>
      <c r="D63" s="76"/>
      <c r="E63" s="76"/>
      <c r="F63" s="76"/>
      <c r="G63" s="86"/>
      <c r="H63" s="99" t="s">
        <v>131</v>
      </c>
      <c r="I63" s="100" t="s">
        <v>131</v>
      </c>
      <c r="J63" s="101" t="str">
        <f>+IFERROR(ROUND(H63*(1+I63),0),"")</f>
        <v/>
      </c>
      <c r="K63" s="217"/>
      <c r="L63" s="218"/>
      <c r="M63" s="73" t="str">
        <f>IFERROR(ROUND(1/K63*J63,2),"")</f>
        <v/>
      </c>
    </row>
    <row r="64" spans="1:13">
      <c r="A64" s="75"/>
      <c r="B64" s="76"/>
      <c r="C64" s="76"/>
      <c r="D64" s="76"/>
      <c r="E64" s="76"/>
      <c r="F64" s="76"/>
      <c r="G64" s="86"/>
      <c r="H64" s="99" t="s">
        <v>131</v>
      </c>
      <c r="I64" s="100" t="s">
        <v>131</v>
      </c>
      <c r="J64" s="101" t="str">
        <f>+IFERROR(ROUND(H64*(1+I64),0),"")</f>
        <v/>
      </c>
      <c r="K64" s="217"/>
      <c r="L64" s="218"/>
      <c r="M64" s="73" t="str">
        <f>IFERROR(ROUND(1/K64*J64,2),"")</f>
        <v/>
      </c>
    </row>
    <row r="65" spans="1:13" ht="15.75" thickBot="1">
      <c r="A65" s="77"/>
      <c r="B65" s="78"/>
      <c r="C65" s="78"/>
      <c r="D65" s="78"/>
      <c r="E65" s="78"/>
      <c r="F65" s="78"/>
      <c r="G65" s="79"/>
      <c r="H65" s="99" t="s">
        <v>131</v>
      </c>
      <c r="I65" s="100" t="s">
        <v>131</v>
      </c>
      <c r="J65" s="101" t="str">
        <f>+IFERROR(ROUND(H65*(1+I65),0),"")</f>
        <v/>
      </c>
      <c r="K65" s="219"/>
      <c r="L65" s="220"/>
      <c r="M65" s="73" t="str">
        <f>IFERROR(ROUND(1/K65*J65,2),"")</f>
        <v/>
      </c>
    </row>
    <row r="66" spans="1:13" ht="15.75" thickBot="1">
      <c r="A66" s="201" t="s">
        <v>74</v>
      </c>
      <c r="B66" s="202"/>
      <c r="C66" s="202"/>
      <c r="D66" s="202"/>
      <c r="E66" s="202"/>
      <c r="F66" s="202"/>
      <c r="G66" s="202"/>
      <c r="H66" s="202"/>
      <c r="I66" s="202"/>
      <c r="J66" s="202"/>
      <c r="K66" s="202"/>
      <c r="L66" s="203"/>
      <c r="M66" s="82">
        <f>ROUND(SUM(M61:M65),2)</f>
        <v>3093.92</v>
      </c>
    </row>
    <row r="67" spans="1:13" ht="15.75" thickBot="1">
      <c r="A67" s="56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57"/>
    </row>
    <row r="68" spans="1:13" ht="15.75" thickBot="1">
      <c r="A68" s="221" t="s">
        <v>92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3"/>
      <c r="M68" s="82">
        <f>ROUND(M66+M56+M46+M36,0)</f>
        <v>8949</v>
      </c>
    </row>
    <row r="69" spans="1:13" ht="15.75" thickBot="1">
      <c r="A69" s="56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57"/>
    </row>
    <row r="70" spans="1:13" ht="15.75" thickBot="1">
      <c r="A70" s="63" t="s">
        <v>93</v>
      </c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5"/>
    </row>
    <row r="71" spans="1:13">
      <c r="A71" s="56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57"/>
    </row>
    <row r="72" spans="1:13">
      <c r="A72" s="192" t="s">
        <v>94</v>
      </c>
      <c r="B72" s="204"/>
      <c r="C72" s="204"/>
      <c r="D72" s="204"/>
      <c r="E72" s="204"/>
      <c r="F72" s="204"/>
      <c r="G72" s="204"/>
      <c r="H72" s="89"/>
      <c r="I72" s="96"/>
      <c r="J72" s="102"/>
      <c r="K72" s="215" t="s">
        <v>95</v>
      </c>
      <c r="L72" s="216"/>
      <c r="M72" s="98" t="s">
        <v>96</v>
      </c>
    </row>
    <row r="73" spans="1:13">
      <c r="A73" s="211" t="s">
        <v>97</v>
      </c>
      <c r="B73" s="212"/>
      <c r="C73" s="212"/>
      <c r="D73" s="212"/>
      <c r="E73" s="212"/>
      <c r="F73" s="212"/>
      <c r="G73" s="212"/>
      <c r="H73" s="128"/>
      <c r="I73" s="104"/>
      <c r="J73" s="129"/>
      <c r="K73" s="213"/>
      <c r="L73" s="214"/>
      <c r="M73" s="130">
        <f>ROUND(K73*$M$68,2)</f>
        <v>0</v>
      </c>
    </row>
    <row r="74" spans="1:13">
      <c r="A74" s="107" t="s">
        <v>98</v>
      </c>
      <c r="B74" s="108"/>
      <c r="C74" s="108"/>
      <c r="D74" s="108"/>
      <c r="E74" s="108"/>
      <c r="F74" s="108"/>
      <c r="G74" s="108"/>
      <c r="H74" s="128"/>
      <c r="I74" s="104"/>
      <c r="J74" s="129"/>
      <c r="K74" s="213"/>
      <c r="L74" s="214"/>
      <c r="M74" s="130">
        <f>ROUND(K74*$M$68,2)</f>
        <v>0</v>
      </c>
    </row>
    <row r="75" spans="1:13" ht="15.75" thickBot="1">
      <c r="A75" s="77" t="s">
        <v>99</v>
      </c>
      <c r="B75" s="78"/>
      <c r="C75" s="78"/>
      <c r="D75" s="78"/>
      <c r="E75" s="78"/>
      <c r="F75" s="78"/>
      <c r="G75" s="78"/>
      <c r="H75" s="131"/>
      <c r="I75" s="110"/>
      <c r="J75" s="132"/>
      <c r="K75" s="213"/>
      <c r="L75" s="214"/>
      <c r="M75" s="130">
        <f>ROUND(K75*$M$68,2)</f>
        <v>0</v>
      </c>
    </row>
    <row r="76" spans="1:13" ht="15.75" thickBot="1">
      <c r="A76" s="201" t="s">
        <v>74</v>
      </c>
      <c r="B76" s="202"/>
      <c r="C76" s="202"/>
      <c r="D76" s="202"/>
      <c r="E76" s="202"/>
      <c r="F76" s="202"/>
      <c r="G76" s="202"/>
      <c r="H76" s="202"/>
      <c r="I76" s="202"/>
      <c r="J76" s="202"/>
      <c r="K76" s="202"/>
      <c r="L76" s="203"/>
      <c r="M76" s="82">
        <f>SUM(M73:M75)</f>
        <v>0</v>
      </c>
    </row>
    <row r="77" spans="1:13" ht="15.75" thickBot="1">
      <c r="A77" s="56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57"/>
    </row>
    <row r="78" spans="1:13" ht="15.75" thickBot="1">
      <c r="A78" s="221" t="s">
        <v>100</v>
      </c>
      <c r="B78" s="222"/>
      <c r="C78" s="222"/>
      <c r="D78" s="222"/>
      <c r="E78" s="222"/>
      <c r="F78" s="222"/>
      <c r="G78" s="222"/>
      <c r="H78" s="222"/>
      <c r="I78" s="222"/>
      <c r="J78" s="222"/>
      <c r="K78" s="222"/>
      <c r="L78" s="223"/>
      <c r="M78" s="82">
        <f>ROUND(M68+M76,0)</f>
        <v>8949</v>
      </c>
    </row>
    <row r="79" spans="1:13">
      <c r="A79" s="33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6"/>
    </row>
    <row r="80" spans="1:13">
      <c r="A80" s="56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57"/>
    </row>
    <row r="81" spans="1:13">
      <c r="A81" s="56"/>
      <c r="B81" s="35"/>
      <c r="C81" s="35"/>
      <c r="D81" s="35"/>
      <c r="E81" s="35"/>
      <c r="F81" s="35" t="s">
        <v>101</v>
      </c>
      <c r="G81" s="35"/>
      <c r="H81" s="35"/>
      <c r="I81" s="35"/>
      <c r="J81" s="35"/>
      <c r="K81" s="35"/>
      <c r="L81" s="35"/>
      <c r="M81" s="57"/>
    </row>
    <row r="82" spans="1:13">
      <c r="A82" s="112" t="s">
        <v>102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4"/>
    </row>
    <row r="83" spans="1:13">
      <c r="A83" s="233"/>
      <c r="B83" s="234"/>
      <c r="C83" s="234"/>
      <c r="D83" s="234"/>
      <c r="E83" s="234"/>
      <c r="F83" s="234"/>
      <c r="G83" s="234"/>
      <c r="H83" s="234"/>
      <c r="I83" s="234"/>
      <c r="J83" s="234"/>
      <c r="K83" s="234"/>
      <c r="L83" s="234"/>
      <c r="M83" s="235"/>
    </row>
    <row r="84" spans="1:13">
      <c r="A84" s="224"/>
      <c r="B84" s="225"/>
      <c r="C84" s="225"/>
      <c r="D84" s="225"/>
      <c r="E84" s="225"/>
      <c r="F84" s="225"/>
      <c r="G84" s="225"/>
      <c r="H84" s="225"/>
      <c r="I84" s="225"/>
      <c r="J84" s="225"/>
      <c r="K84" s="225"/>
      <c r="L84" s="225"/>
      <c r="M84" s="226"/>
    </row>
    <row r="85" spans="1:13">
      <c r="A85" s="224"/>
      <c r="B85" s="225"/>
      <c r="C85" s="225"/>
      <c r="D85" s="225"/>
      <c r="E85" s="225"/>
      <c r="F85" s="225"/>
      <c r="G85" s="225"/>
      <c r="H85" s="225"/>
      <c r="I85" s="225"/>
      <c r="J85" s="225"/>
      <c r="K85" s="225"/>
      <c r="L85" s="225"/>
      <c r="M85" s="226"/>
    </row>
    <row r="86" spans="1:13">
      <c r="A86" s="115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1"/>
    </row>
    <row r="87" spans="1:13">
      <c r="A87" s="116"/>
      <c r="B87" s="35"/>
      <c r="C87" s="50"/>
      <c r="D87" s="50"/>
      <c r="E87" s="50"/>
      <c r="F87" s="117"/>
      <c r="G87" s="35"/>
      <c r="H87" s="35"/>
      <c r="I87" s="35"/>
      <c r="J87" s="50"/>
      <c r="K87" s="50"/>
      <c r="L87" s="50"/>
      <c r="M87" s="51"/>
    </row>
    <row r="88" spans="1:13">
      <c r="A88" s="116"/>
      <c r="B88" s="35"/>
      <c r="C88" s="50"/>
      <c r="D88" s="50"/>
      <c r="E88" s="50"/>
      <c r="F88" s="117"/>
      <c r="G88" s="35"/>
      <c r="H88" s="35"/>
      <c r="I88" s="35"/>
      <c r="J88" s="50"/>
      <c r="K88" s="50"/>
      <c r="L88" s="50"/>
      <c r="M88" s="51"/>
    </row>
    <row r="89" spans="1:13">
      <c r="A89" s="56"/>
      <c r="B89" s="118" t="s">
        <v>103</v>
      </c>
      <c r="C89" s="118"/>
      <c r="D89" s="118"/>
      <c r="E89" s="118"/>
      <c r="F89" s="35"/>
      <c r="G89" s="35"/>
      <c r="H89" s="35"/>
      <c r="I89" s="35" t="s">
        <v>103</v>
      </c>
      <c r="J89" s="35"/>
      <c r="K89" s="35"/>
      <c r="L89" s="35"/>
      <c r="M89" s="57"/>
    </row>
    <row r="90" spans="1:13">
      <c r="A90" s="56"/>
      <c r="B90" s="35"/>
      <c r="C90" s="117"/>
      <c r="D90" s="117"/>
      <c r="E90" s="117"/>
      <c r="F90" s="35"/>
      <c r="G90" s="35"/>
      <c r="H90" s="35"/>
      <c r="I90" s="108"/>
      <c r="J90" s="108"/>
      <c r="K90" s="108"/>
      <c r="L90" s="108"/>
      <c r="M90" s="57"/>
    </row>
    <row r="91" spans="1:13">
      <c r="A91" s="56"/>
      <c r="B91" s="35" t="s">
        <v>104</v>
      </c>
      <c r="C91" s="35"/>
      <c r="D91" s="35"/>
      <c r="E91" s="117"/>
      <c r="F91" s="35"/>
      <c r="G91" s="35"/>
      <c r="H91" s="35"/>
      <c r="I91" s="119" t="s">
        <v>105</v>
      </c>
      <c r="J91" s="119"/>
      <c r="K91" s="119"/>
      <c r="L91" s="119"/>
      <c r="M91" s="57"/>
    </row>
    <row r="92" spans="1:13">
      <c r="A92" s="116"/>
      <c r="B92" s="35"/>
      <c r="C92" s="50"/>
      <c r="D92" s="50"/>
      <c r="E92" s="50"/>
      <c r="F92" s="117"/>
      <c r="G92" s="35"/>
      <c r="H92" s="35"/>
      <c r="I92" s="35"/>
      <c r="J92" s="50"/>
      <c r="K92" s="50"/>
      <c r="L92" s="50"/>
      <c r="M92" s="51"/>
    </row>
    <row r="93" spans="1:13">
      <c r="A93" s="120"/>
      <c r="B93" s="121"/>
      <c r="C93" s="121"/>
      <c r="D93" s="35"/>
      <c r="E93" s="35"/>
      <c r="F93" s="35"/>
      <c r="G93" s="35"/>
      <c r="H93" s="35"/>
      <c r="I93" s="227"/>
      <c r="J93" s="227"/>
      <c r="K93" s="227"/>
      <c r="L93" s="227"/>
      <c r="M93" s="228"/>
    </row>
    <row r="94" spans="1:13" ht="15.75" thickBot="1">
      <c r="A94" s="231"/>
      <c r="B94" s="232"/>
      <c r="C94" s="232"/>
      <c r="D94" s="122"/>
      <c r="E94" s="122"/>
      <c r="F94" s="122"/>
      <c r="G94" s="122"/>
      <c r="H94" s="122"/>
      <c r="I94" s="229"/>
      <c r="J94" s="229"/>
      <c r="K94" s="229"/>
      <c r="L94" s="229"/>
      <c r="M94" s="230"/>
    </row>
  </sheetData>
  <mergeCells count="77">
    <mergeCell ref="I93:M94"/>
    <mergeCell ref="A94:C94"/>
    <mergeCell ref="K75:L75"/>
    <mergeCell ref="A76:L76"/>
    <mergeCell ref="A78:L78"/>
    <mergeCell ref="A83:M83"/>
    <mergeCell ref="A84:M84"/>
    <mergeCell ref="A85:M85"/>
    <mergeCell ref="K74:L74"/>
    <mergeCell ref="K61:L61"/>
    <mergeCell ref="K62:L62"/>
    <mergeCell ref="K63:L63"/>
    <mergeCell ref="K64:L64"/>
    <mergeCell ref="K65:L65"/>
    <mergeCell ref="A66:L66"/>
    <mergeCell ref="A68:L68"/>
    <mergeCell ref="A72:G72"/>
    <mergeCell ref="K72:L72"/>
    <mergeCell ref="A73:G73"/>
    <mergeCell ref="K73:L73"/>
    <mergeCell ref="A60:G60"/>
    <mergeCell ref="K60:L60"/>
    <mergeCell ref="K44:L44"/>
    <mergeCell ref="K45:L45"/>
    <mergeCell ref="A46:L46"/>
    <mergeCell ref="A50:G50"/>
    <mergeCell ref="K50:L50"/>
    <mergeCell ref="K51:L51"/>
    <mergeCell ref="K52:L52"/>
    <mergeCell ref="K53:L53"/>
    <mergeCell ref="K54:L54"/>
    <mergeCell ref="K55:L55"/>
    <mergeCell ref="A56:L56"/>
    <mergeCell ref="K43:L43"/>
    <mergeCell ref="F34:G34"/>
    <mergeCell ref="H34:I34"/>
    <mergeCell ref="K34:L34"/>
    <mergeCell ref="F35:G35"/>
    <mergeCell ref="H35:I35"/>
    <mergeCell ref="K35:L35"/>
    <mergeCell ref="A36:L36"/>
    <mergeCell ref="A40:H40"/>
    <mergeCell ref="K40:L40"/>
    <mergeCell ref="K41:L41"/>
    <mergeCell ref="K42:L42"/>
    <mergeCell ref="F32:G32"/>
    <mergeCell ref="H32:I32"/>
    <mergeCell ref="K32:L32"/>
    <mergeCell ref="F33:G33"/>
    <mergeCell ref="H33:I33"/>
    <mergeCell ref="K33:L33"/>
    <mergeCell ref="F30:G30"/>
    <mergeCell ref="H30:I30"/>
    <mergeCell ref="K30:L30"/>
    <mergeCell ref="F31:G31"/>
    <mergeCell ref="H31:I31"/>
    <mergeCell ref="K31:L31"/>
    <mergeCell ref="B25:I25"/>
    <mergeCell ref="K25:L25"/>
    <mergeCell ref="A29:E29"/>
    <mergeCell ref="F29:G29"/>
    <mergeCell ref="H29:I29"/>
    <mergeCell ref="K29:L29"/>
    <mergeCell ref="F10:G10"/>
    <mergeCell ref="K10:L10"/>
    <mergeCell ref="C11:M12"/>
    <mergeCell ref="A22:M22"/>
    <mergeCell ref="B24:I24"/>
    <mergeCell ref="K24:L24"/>
    <mergeCell ref="A1:A7"/>
    <mergeCell ref="B1:M1"/>
    <mergeCell ref="B2:M2"/>
    <mergeCell ref="B3:M3"/>
    <mergeCell ref="B4:M4"/>
    <mergeCell ref="B5:M5"/>
    <mergeCell ref="B6:M6"/>
    <mergeCell ref="B7:M7"/>
  </mergeCells>
  <hyperlinks>
    <hyperlink ref="B5:M5" location="PRESUPUESTO!B17" display="SOLUCION ACUEDUCTO Y ALCANTARILLADO SECTOR VILLA DELFINA" xr:uid="{E4D2A2D6-8D96-4AFA-B0FF-D8702BDB5B7E}"/>
  </hyperlinks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DF5D2-29A2-4E7B-B521-C1B8CCE4EA77}">
  <sheetPr>
    <tabColor rgb="FF00B050"/>
  </sheetPr>
  <dimension ref="A1:T94"/>
  <sheetViews>
    <sheetView topLeftCell="A28" workbookViewId="0">
      <selection activeCell="O41" sqref="O41:O43"/>
    </sheetView>
  </sheetViews>
  <sheetFormatPr baseColWidth="10" defaultRowHeight="15"/>
  <cols>
    <col min="8" max="8" width="11.85546875" bestFit="1" customWidth="1"/>
    <col min="10" max="10" width="12.85546875" bestFit="1" customWidth="1"/>
    <col min="13" max="13" width="15.28515625" customWidth="1"/>
  </cols>
  <sheetData>
    <row r="1" spans="1:13">
      <c r="A1" s="163"/>
      <c r="B1" s="166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8"/>
    </row>
    <row r="2" spans="1:13" ht="15.75">
      <c r="A2" s="164"/>
      <c r="B2" s="169" t="s">
        <v>49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>
      <c r="A3" s="164"/>
      <c r="B3" s="172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4"/>
    </row>
    <row r="4" spans="1:13">
      <c r="A4" s="164"/>
      <c r="B4" s="175" t="s">
        <v>50</v>
      </c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7"/>
    </row>
    <row r="5" spans="1:13">
      <c r="A5" s="164"/>
      <c r="B5" s="277" t="s">
        <v>106</v>
      </c>
      <c r="C5" s="278"/>
      <c r="D5" s="278"/>
      <c r="E5" s="278"/>
      <c r="F5" s="278"/>
      <c r="G5" s="278"/>
      <c r="H5" s="278"/>
      <c r="I5" s="278"/>
      <c r="J5" s="278"/>
      <c r="K5" s="278"/>
      <c r="L5" s="278"/>
      <c r="M5" s="279"/>
    </row>
    <row r="6" spans="1:13">
      <c r="A6" s="164"/>
      <c r="B6" s="181" t="s">
        <v>52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3"/>
    </row>
    <row r="7" spans="1:13" ht="15.75" thickBot="1">
      <c r="A7" s="165"/>
      <c r="B7" s="18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6"/>
    </row>
    <row r="8" spans="1:13" ht="15.75" thickBot="1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  <c r="L8" s="32"/>
      <c r="M8" s="32"/>
    </row>
    <row r="9" spans="1:13">
      <c r="A9" s="33"/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6"/>
    </row>
    <row r="10" spans="1:13">
      <c r="A10" s="37" t="s">
        <v>53</v>
      </c>
      <c r="B10" s="38"/>
      <c r="C10" s="39"/>
      <c r="D10" s="40"/>
      <c r="E10" s="39"/>
      <c r="F10" s="252"/>
      <c r="G10" s="252"/>
      <c r="H10" s="39"/>
      <c r="I10" s="39"/>
      <c r="J10" s="41" t="s">
        <v>54</v>
      </c>
      <c r="K10" s="253"/>
      <c r="L10" s="253"/>
      <c r="M10" s="42"/>
    </row>
    <row r="11" spans="1:13">
      <c r="A11" s="43" t="s">
        <v>55</v>
      </c>
      <c r="B11" s="44"/>
      <c r="C11" s="254"/>
      <c r="D11" s="254"/>
      <c r="E11" s="254"/>
      <c r="F11" s="254"/>
      <c r="G11" s="254"/>
      <c r="H11" s="254"/>
      <c r="I11" s="254"/>
      <c r="J11" s="254"/>
      <c r="K11" s="254"/>
      <c r="L11" s="254"/>
      <c r="M11" s="255"/>
    </row>
    <row r="12" spans="1:13">
      <c r="A12" s="43"/>
      <c r="B12" s="44"/>
      <c r="C12" s="256"/>
      <c r="D12" s="256"/>
      <c r="E12" s="256"/>
      <c r="F12" s="256"/>
      <c r="G12" s="256"/>
      <c r="H12" s="256"/>
      <c r="I12" s="256"/>
      <c r="J12" s="256"/>
      <c r="K12" s="256"/>
      <c r="L12" s="256"/>
      <c r="M12" s="257"/>
    </row>
    <row r="13" spans="1:13">
      <c r="A13" s="43"/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6"/>
    </row>
    <row r="14" spans="1:13">
      <c r="A14" s="43" t="s">
        <v>56</v>
      </c>
      <c r="B14" s="44"/>
      <c r="C14" s="47"/>
      <c r="D14" s="48"/>
      <c r="E14" s="48"/>
      <c r="F14" s="48"/>
      <c r="G14" s="48"/>
      <c r="H14" s="48"/>
      <c r="I14" s="48"/>
      <c r="J14" s="48"/>
      <c r="K14" s="48"/>
      <c r="L14" s="48"/>
      <c r="M14" s="49"/>
    </row>
    <row r="15" spans="1:13">
      <c r="A15" s="43"/>
      <c r="B15" s="44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1:13">
      <c r="A16" s="43" t="s">
        <v>57</v>
      </c>
      <c r="B16" s="44"/>
      <c r="C16" s="47"/>
      <c r="D16" s="48"/>
      <c r="E16" s="48"/>
      <c r="F16" s="48"/>
      <c r="G16" s="48"/>
      <c r="H16" s="48"/>
      <c r="I16" s="48"/>
      <c r="J16" s="48"/>
      <c r="K16" s="48"/>
      <c r="L16" s="48"/>
      <c r="M16" s="49"/>
    </row>
    <row r="17" spans="1:13">
      <c r="A17" s="43"/>
      <c r="B17" s="44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1"/>
    </row>
    <row r="18" spans="1:13">
      <c r="A18" s="43" t="s">
        <v>58</v>
      </c>
      <c r="B18" s="43"/>
      <c r="C18" s="47"/>
      <c r="D18" s="48"/>
      <c r="E18" s="48"/>
      <c r="F18" s="48"/>
      <c r="G18" s="48"/>
      <c r="H18" s="48"/>
      <c r="I18" s="48"/>
      <c r="J18" s="48"/>
      <c r="K18" s="48"/>
      <c r="L18" s="48"/>
      <c r="M18" s="49"/>
    </row>
    <row r="19" spans="1:13">
      <c r="A19" s="37"/>
      <c r="B19" s="52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1"/>
    </row>
    <row r="20" spans="1:13">
      <c r="A20" s="43" t="s">
        <v>59</v>
      </c>
      <c r="B20" s="44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9"/>
    </row>
    <row r="21" spans="1:13" ht="15.75" thickBot="1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5"/>
    </row>
    <row r="22" spans="1:13" ht="15.75" thickBot="1">
      <c r="A22" s="155" t="s">
        <v>60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7"/>
    </row>
    <row r="23" spans="1:13" ht="15.75" thickBot="1">
      <c r="A23" s="56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57"/>
    </row>
    <row r="24" spans="1:13">
      <c r="A24" s="58" t="s">
        <v>0</v>
      </c>
      <c r="B24" s="158" t="s">
        <v>61</v>
      </c>
      <c r="C24" s="159"/>
      <c r="D24" s="159"/>
      <c r="E24" s="159"/>
      <c r="F24" s="159"/>
      <c r="G24" s="159"/>
      <c r="H24" s="159"/>
      <c r="I24" s="160"/>
      <c r="J24" s="59" t="s">
        <v>62</v>
      </c>
      <c r="K24" s="161" t="s">
        <v>63</v>
      </c>
      <c r="L24" s="162"/>
      <c r="M24" s="58" t="s">
        <v>64</v>
      </c>
    </row>
    <row r="25" spans="1:13" ht="15.75" thickBot="1">
      <c r="A25" s="60">
        <v>23</v>
      </c>
      <c r="B25" s="187" t="s">
        <v>31</v>
      </c>
      <c r="C25" s="188"/>
      <c r="D25" s="188"/>
      <c r="E25" s="188"/>
      <c r="F25" s="188"/>
      <c r="G25" s="188"/>
      <c r="H25" s="188"/>
      <c r="I25" s="189"/>
      <c r="J25" s="61" t="s">
        <v>131</v>
      </c>
      <c r="K25" s="190" t="s">
        <v>63</v>
      </c>
      <c r="L25" s="191"/>
      <c r="M25" s="62">
        <v>24</v>
      </c>
    </row>
    <row r="26" spans="1:13" ht="15.75" thickBot="1">
      <c r="A26" s="56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57"/>
    </row>
    <row r="27" spans="1:13" ht="15.75" thickBot="1">
      <c r="A27" s="63" t="s">
        <v>65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5"/>
    </row>
    <row r="28" spans="1:13">
      <c r="A28" s="66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57"/>
    </row>
    <row r="29" spans="1:13">
      <c r="A29" s="192" t="s">
        <v>61</v>
      </c>
      <c r="B29" s="193"/>
      <c r="C29" s="193"/>
      <c r="D29" s="193"/>
      <c r="E29" s="194"/>
      <c r="F29" s="195" t="s">
        <v>66</v>
      </c>
      <c r="G29" s="193"/>
      <c r="H29" s="195" t="s">
        <v>67</v>
      </c>
      <c r="I29" s="196"/>
      <c r="J29" s="67" t="s">
        <v>68</v>
      </c>
      <c r="K29" s="195" t="s">
        <v>69</v>
      </c>
      <c r="L29" s="196"/>
      <c r="M29" s="68" t="s">
        <v>70</v>
      </c>
    </row>
    <row r="30" spans="1:13">
      <c r="A30" s="69"/>
      <c r="B30" s="70"/>
      <c r="C30" s="70"/>
      <c r="D30" s="70"/>
      <c r="E30" s="71"/>
      <c r="F30" s="197" t="s">
        <v>131</v>
      </c>
      <c r="G30" s="198"/>
      <c r="H30" s="197" t="s">
        <v>131</v>
      </c>
      <c r="I30" s="198"/>
      <c r="J30" s="72" t="s">
        <v>131</v>
      </c>
      <c r="K30" s="199"/>
      <c r="L30" s="200"/>
      <c r="M30" s="73" t="str">
        <f>IFERROR(ROUND(J30/K30,2),"")</f>
        <v/>
      </c>
    </row>
    <row r="31" spans="1:13">
      <c r="A31" s="69"/>
      <c r="B31" s="70"/>
      <c r="C31" s="70"/>
      <c r="D31" s="70"/>
      <c r="E31" s="74"/>
      <c r="F31" s="197" t="s">
        <v>131</v>
      </c>
      <c r="G31" s="198"/>
      <c r="H31" s="197" t="s">
        <v>131</v>
      </c>
      <c r="I31" s="198"/>
      <c r="J31" s="72" t="s">
        <v>131</v>
      </c>
      <c r="K31" s="199"/>
      <c r="L31" s="200"/>
      <c r="M31" s="73" t="str">
        <f>IFERROR(ROUND(J31/K31,2),"")</f>
        <v/>
      </c>
    </row>
    <row r="32" spans="1:13">
      <c r="A32" s="75"/>
      <c r="B32" s="76"/>
      <c r="C32" s="76"/>
      <c r="D32" s="76"/>
      <c r="E32" s="74"/>
      <c r="F32" s="197" t="s">
        <v>131</v>
      </c>
      <c r="G32" s="198"/>
      <c r="H32" s="197" t="s">
        <v>131</v>
      </c>
      <c r="I32" s="198"/>
      <c r="J32" s="72" t="s">
        <v>131</v>
      </c>
      <c r="K32" s="199"/>
      <c r="L32" s="200"/>
      <c r="M32" s="73" t="str">
        <f>IFERROR(ROUND(J32/K32,2),"")</f>
        <v/>
      </c>
    </row>
    <row r="33" spans="1:13">
      <c r="A33" s="75"/>
      <c r="B33" s="76"/>
      <c r="C33" s="76"/>
      <c r="D33" s="76"/>
      <c r="E33" s="74"/>
      <c r="F33" s="197" t="s">
        <v>131</v>
      </c>
      <c r="G33" s="198"/>
      <c r="H33" s="197" t="s">
        <v>131</v>
      </c>
      <c r="I33" s="198"/>
      <c r="J33" s="72" t="s">
        <v>131</v>
      </c>
      <c r="K33" s="199"/>
      <c r="L33" s="200"/>
      <c r="M33" s="73" t="str">
        <f>IFERROR(ROUND(J33/K33,2),"")</f>
        <v/>
      </c>
    </row>
    <row r="34" spans="1:13">
      <c r="A34" s="75"/>
      <c r="B34" s="76"/>
      <c r="C34" s="76"/>
      <c r="D34" s="76"/>
      <c r="E34" s="74"/>
      <c r="F34" s="197" t="s">
        <v>131</v>
      </c>
      <c r="G34" s="198"/>
      <c r="H34" s="197" t="s">
        <v>131</v>
      </c>
      <c r="I34" s="198"/>
      <c r="J34" s="72" t="s">
        <v>131</v>
      </c>
      <c r="K34" s="199"/>
      <c r="L34" s="200"/>
      <c r="M34" s="73" t="str">
        <f>IFERROR(ROUND(J34/K34,2),"")</f>
        <v/>
      </c>
    </row>
    <row r="35" spans="1:13" ht="15.75" thickBot="1">
      <c r="A35" s="77" t="s">
        <v>73</v>
      </c>
      <c r="B35" s="78"/>
      <c r="C35" s="78"/>
      <c r="D35" s="78"/>
      <c r="E35" s="79"/>
      <c r="F35" s="205"/>
      <c r="G35" s="206"/>
      <c r="H35" s="205"/>
      <c r="I35" s="206"/>
      <c r="J35" s="80"/>
      <c r="K35" s="207">
        <v>0.05</v>
      </c>
      <c r="L35" s="208"/>
      <c r="M35" s="81">
        <f>ROUND(M66*K35,2)</f>
        <v>103.28</v>
      </c>
    </row>
    <row r="36" spans="1:13" ht="15.75" thickBot="1">
      <c r="A36" s="201" t="s">
        <v>74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3"/>
      <c r="M36" s="82">
        <f>ROUND(SUM(M30:M35),2)</f>
        <v>103.28</v>
      </c>
    </row>
    <row r="37" spans="1:13" ht="15.75" thickBot="1">
      <c r="A37" s="66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57"/>
    </row>
    <row r="38" spans="1:13" ht="15.75" thickBot="1">
      <c r="A38" s="63" t="s">
        <v>75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5"/>
    </row>
    <row r="39" spans="1:13">
      <c r="A39" s="56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57"/>
    </row>
    <row r="40" spans="1:13">
      <c r="A40" s="192" t="s">
        <v>61</v>
      </c>
      <c r="B40" s="204"/>
      <c r="C40" s="204"/>
      <c r="D40" s="204"/>
      <c r="E40" s="204"/>
      <c r="F40" s="204"/>
      <c r="G40" s="204"/>
      <c r="H40" s="196"/>
      <c r="I40" s="83" t="s">
        <v>63</v>
      </c>
      <c r="J40" s="67" t="s">
        <v>64</v>
      </c>
      <c r="K40" s="195" t="s">
        <v>76</v>
      </c>
      <c r="L40" s="196"/>
      <c r="M40" s="68" t="s">
        <v>70</v>
      </c>
    </row>
    <row r="41" spans="1:13">
      <c r="A41" s="123" t="s">
        <v>141</v>
      </c>
      <c r="B41" s="70"/>
      <c r="C41" s="70"/>
      <c r="D41" s="70"/>
      <c r="E41" s="70"/>
      <c r="F41" s="70"/>
      <c r="G41" s="70"/>
      <c r="H41" s="71"/>
      <c r="I41" s="84" t="s">
        <v>135</v>
      </c>
      <c r="J41" s="85">
        <v>1</v>
      </c>
      <c r="K41" s="261">
        <v>6500</v>
      </c>
      <c r="L41" s="262"/>
      <c r="M41" s="73">
        <f>IFERROR(ROUND(J41*K41,2),"")</f>
        <v>6500</v>
      </c>
    </row>
    <row r="42" spans="1:13">
      <c r="A42" s="123" t="s">
        <v>144</v>
      </c>
      <c r="B42" s="76"/>
      <c r="C42" s="76"/>
      <c r="D42" s="76"/>
      <c r="E42" s="76"/>
      <c r="F42" s="76"/>
      <c r="G42" s="76"/>
      <c r="H42" s="86"/>
      <c r="I42" s="84" t="s">
        <v>147</v>
      </c>
      <c r="J42" s="87">
        <v>0.2</v>
      </c>
      <c r="K42" s="261">
        <v>220</v>
      </c>
      <c r="L42" s="262" t="e">
        <v>#N/A</v>
      </c>
      <c r="M42" s="73">
        <f>IFERROR(ROUND(J42*K42,2),"")</f>
        <v>44</v>
      </c>
    </row>
    <row r="43" spans="1:13">
      <c r="A43" s="75"/>
      <c r="B43" s="76"/>
      <c r="C43" s="76"/>
      <c r="D43" s="76"/>
      <c r="E43" s="76"/>
      <c r="F43" s="76"/>
      <c r="G43" s="76"/>
      <c r="H43" s="86"/>
      <c r="I43" s="84" t="s">
        <v>131</v>
      </c>
      <c r="J43" s="87"/>
      <c r="K43" s="209" t="s">
        <v>131</v>
      </c>
      <c r="L43" s="210" t="e">
        <v>#N/A</v>
      </c>
      <c r="M43" s="73" t="str">
        <f>IFERROR(ROUND(J43*K43,2),"")</f>
        <v/>
      </c>
    </row>
    <row r="44" spans="1:13">
      <c r="A44" s="75"/>
      <c r="B44" s="76"/>
      <c r="C44" s="76"/>
      <c r="D44" s="76"/>
      <c r="E44" s="76"/>
      <c r="F44" s="76"/>
      <c r="G44" s="76"/>
      <c r="H44" s="86"/>
      <c r="I44" s="84" t="s">
        <v>131</v>
      </c>
      <c r="J44" s="87"/>
      <c r="K44" s="209" t="s">
        <v>131</v>
      </c>
      <c r="L44" s="210" t="e">
        <v>#N/A</v>
      </c>
      <c r="M44" s="73" t="str">
        <f>IFERROR(ROUND(J44*K44,2),"")</f>
        <v/>
      </c>
    </row>
    <row r="45" spans="1:13" ht="15.75" thickBot="1">
      <c r="A45" s="77"/>
      <c r="B45" s="78"/>
      <c r="C45" s="78"/>
      <c r="D45" s="78"/>
      <c r="E45" s="78"/>
      <c r="F45" s="78"/>
      <c r="G45" s="78"/>
      <c r="H45" s="79"/>
      <c r="I45" s="84" t="s">
        <v>131</v>
      </c>
      <c r="J45" s="88"/>
      <c r="K45" s="209" t="s">
        <v>131</v>
      </c>
      <c r="L45" s="210" t="e">
        <v>#N/A</v>
      </c>
      <c r="M45" s="73" t="str">
        <f>IFERROR(ROUND(J45*K45,2),"")</f>
        <v/>
      </c>
    </row>
    <row r="46" spans="1:13" ht="15.75" thickBot="1">
      <c r="A46" s="201" t="s">
        <v>74</v>
      </c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3"/>
      <c r="M46" s="82">
        <f>ROUND(SUM(M41:M45),2)</f>
        <v>6544</v>
      </c>
    </row>
    <row r="47" spans="1:13" ht="15.75" thickBot="1">
      <c r="A47" s="56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57"/>
    </row>
    <row r="48" spans="1:13" ht="15.75" thickBot="1">
      <c r="A48" s="63" t="s">
        <v>78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5"/>
    </row>
    <row r="49" spans="1:20">
      <c r="A49" s="56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57"/>
    </row>
    <row r="50" spans="1:20">
      <c r="A50" s="192" t="s">
        <v>79</v>
      </c>
      <c r="B50" s="204"/>
      <c r="C50" s="204"/>
      <c r="D50" s="204"/>
      <c r="E50" s="204"/>
      <c r="F50" s="204"/>
      <c r="G50" s="204"/>
      <c r="H50" s="67" t="s">
        <v>80</v>
      </c>
      <c r="I50" s="89" t="s">
        <v>81</v>
      </c>
      <c r="J50" s="67" t="s">
        <v>82</v>
      </c>
      <c r="K50" s="195" t="s">
        <v>83</v>
      </c>
      <c r="L50" s="196"/>
      <c r="M50" s="68" t="s">
        <v>70</v>
      </c>
    </row>
    <row r="51" spans="1:20">
      <c r="A51" s="92"/>
      <c r="B51" s="76"/>
      <c r="C51" s="76"/>
      <c r="D51" s="76"/>
      <c r="E51" s="76"/>
      <c r="F51" s="76"/>
      <c r="G51" s="86"/>
      <c r="H51" s="90"/>
      <c r="I51" s="91"/>
      <c r="J51" s="90"/>
      <c r="K51" s="209"/>
      <c r="L51" s="210"/>
      <c r="M51" s="73">
        <f>IFERROR(ROUND(J51*K51,2),"")</f>
        <v>0</v>
      </c>
    </row>
    <row r="52" spans="1:20">
      <c r="A52" s="92"/>
      <c r="B52" s="93"/>
      <c r="C52" s="93"/>
      <c r="D52" s="93"/>
      <c r="E52" s="93"/>
      <c r="F52" s="93"/>
      <c r="G52" s="93"/>
      <c r="H52" s="90"/>
      <c r="I52" s="91"/>
      <c r="J52" s="90"/>
      <c r="K52" s="209" t="s">
        <v>131</v>
      </c>
      <c r="L52" s="210"/>
      <c r="M52" s="73" t="str">
        <f>IFERROR(ROUND(J52*K52,2),"")</f>
        <v/>
      </c>
    </row>
    <row r="53" spans="1:20">
      <c r="A53" s="92"/>
      <c r="B53" s="93"/>
      <c r="C53" s="93"/>
      <c r="D53" s="93"/>
      <c r="E53" s="93"/>
      <c r="F53" s="93"/>
      <c r="G53" s="93"/>
      <c r="H53" s="90"/>
      <c r="I53" s="91"/>
      <c r="J53" s="90"/>
      <c r="K53" s="209" t="s">
        <v>131</v>
      </c>
      <c r="L53" s="210"/>
      <c r="M53" s="73" t="str">
        <f>IFERROR(ROUND(J53*K53,2),"")</f>
        <v/>
      </c>
    </row>
    <row r="54" spans="1:20">
      <c r="A54" s="92"/>
      <c r="B54" s="93"/>
      <c r="C54" s="93"/>
      <c r="D54" s="93"/>
      <c r="E54" s="93"/>
      <c r="F54" s="93"/>
      <c r="G54" s="93"/>
      <c r="H54" s="90"/>
      <c r="I54" s="91"/>
      <c r="J54" s="90"/>
      <c r="K54" s="209" t="s">
        <v>131</v>
      </c>
      <c r="L54" s="210"/>
      <c r="M54" s="73" t="str">
        <f>IFERROR(ROUND(J54*K54,2),"")</f>
        <v/>
      </c>
    </row>
    <row r="55" spans="1:20" ht="15.75" thickBot="1">
      <c r="A55" s="77"/>
      <c r="B55" s="78"/>
      <c r="C55" s="78"/>
      <c r="D55" s="78"/>
      <c r="E55" s="78"/>
      <c r="F55" s="78"/>
      <c r="G55" s="79"/>
      <c r="H55" s="94"/>
      <c r="I55" s="95"/>
      <c r="J55" s="94"/>
      <c r="K55" s="209" t="s">
        <v>131</v>
      </c>
      <c r="L55" s="210"/>
      <c r="M55" s="73" t="str">
        <f>IFERROR(ROUND(J55*K55,2),"")</f>
        <v/>
      </c>
    </row>
    <row r="56" spans="1:20" ht="15.75" thickBot="1">
      <c r="A56" s="201" t="s">
        <v>74</v>
      </c>
      <c r="B56" s="202"/>
      <c r="C56" s="202"/>
      <c r="D56" s="202"/>
      <c r="E56" s="202"/>
      <c r="F56" s="202"/>
      <c r="G56" s="202"/>
      <c r="H56" s="202"/>
      <c r="I56" s="202"/>
      <c r="J56" s="202"/>
      <c r="K56" s="202"/>
      <c r="L56" s="203"/>
      <c r="M56" s="82">
        <f>ROUND(SUM(M51:M55),2)</f>
        <v>0</v>
      </c>
    </row>
    <row r="57" spans="1:20" ht="15.75" thickBot="1">
      <c r="A57" s="56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57"/>
    </row>
    <row r="58" spans="1:20" ht="15.75" thickBot="1">
      <c r="A58" s="63" t="s">
        <v>84</v>
      </c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5"/>
      <c r="T58">
        <v>6100</v>
      </c>
    </row>
    <row r="59" spans="1:20">
      <c r="A59" s="56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57"/>
    </row>
    <row r="60" spans="1:20" ht="22.5">
      <c r="A60" s="192" t="s">
        <v>85</v>
      </c>
      <c r="B60" s="204"/>
      <c r="C60" s="204"/>
      <c r="D60" s="204"/>
      <c r="E60" s="204"/>
      <c r="F60" s="204"/>
      <c r="G60" s="204"/>
      <c r="H60" s="67" t="s">
        <v>86</v>
      </c>
      <c r="I60" s="96" t="s">
        <v>87</v>
      </c>
      <c r="J60" s="97" t="s">
        <v>88</v>
      </c>
      <c r="K60" s="215" t="s">
        <v>69</v>
      </c>
      <c r="L60" s="216"/>
      <c r="M60" s="98" t="s">
        <v>70</v>
      </c>
    </row>
    <row r="61" spans="1:20">
      <c r="A61" s="75" t="s">
        <v>111</v>
      </c>
      <c r="B61" s="76"/>
      <c r="C61" s="76"/>
      <c r="D61" s="76"/>
      <c r="E61" s="76"/>
      <c r="F61" s="76"/>
      <c r="G61" s="86"/>
      <c r="H61" s="138">
        <v>90000</v>
      </c>
      <c r="I61" s="100">
        <v>0.62</v>
      </c>
      <c r="J61" s="101">
        <f>+IFERROR(ROUND(H61*(1+I61),0),"")</f>
        <v>145800</v>
      </c>
      <c r="K61" s="217">
        <v>200</v>
      </c>
      <c r="L61" s="218"/>
      <c r="M61" s="73">
        <f>IFERROR(ROUND(1/K61*J61,2),"")</f>
        <v>729</v>
      </c>
    </row>
    <row r="62" spans="1:20">
      <c r="A62" s="75" t="s">
        <v>112</v>
      </c>
      <c r="B62" s="76"/>
      <c r="C62" s="76"/>
      <c r="D62" s="76"/>
      <c r="E62" s="76"/>
      <c r="F62" s="76"/>
      <c r="G62" s="86"/>
      <c r="H62" s="138">
        <v>165000</v>
      </c>
      <c r="I62" s="100">
        <v>0.62</v>
      </c>
      <c r="J62" s="101">
        <f>+IFERROR(ROUND(H62*(1+I62),0),"")</f>
        <v>267300</v>
      </c>
      <c r="K62" s="217">
        <f>+K61</f>
        <v>200</v>
      </c>
      <c r="L62" s="218"/>
      <c r="M62" s="73">
        <f>IFERROR(ROUND(1/K62*J62,2),"")</f>
        <v>1336.5</v>
      </c>
    </row>
    <row r="63" spans="1:20">
      <c r="A63" s="75"/>
      <c r="B63" s="76"/>
      <c r="C63" s="76"/>
      <c r="D63" s="76"/>
      <c r="E63" s="76"/>
      <c r="F63" s="76"/>
      <c r="G63" s="86"/>
      <c r="H63" s="99" t="s">
        <v>131</v>
      </c>
      <c r="I63" s="100" t="s">
        <v>131</v>
      </c>
      <c r="J63" s="101" t="str">
        <f>+IFERROR(ROUND(H63*(1+I63),0),"")</f>
        <v/>
      </c>
      <c r="K63" s="217"/>
      <c r="L63" s="218"/>
      <c r="M63" s="73" t="str">
        <f>IFERROR(ROUND(1/K63*J63,2),"")</f>
        <v/>
      </c>
    </row>
    <row r="64" spans="1:20">
      <c r="A64" s="75"/>
      <c r="B64" s="76"/>
      <c r="C64" s="76"/>
      <c r="D64" s="76"/>
      <c r="E64" s="76"/>
      <c r="F64" s="76"/>
      <c r="G64" s="86"/>
      <c r="H64" s="99" t="s">
        <v>131</v>
      </c>
      <c r="I64" s="100" t="s">
        <v>131</v>
      </c>
      <c r="J64" s="101" t="str">
        <f>+IFERROR(ROUND(H64*(1+I64),0),"")</f>
        <v/>
      </c>
      <c r="K64" s="217"/>
      <c r="L64" s="218"/>
      <c r="M64" s="73" t="str">
        <f>IFERROR(ROUND(1/K64*J64,2),"")</f>
        <v/>
      </c>
    </row>
    <row r="65" spans="1:13" ht="15.75" thickBot="1">
      <c r="A65" s="77"/>
      <c r="B65" s="78"/>
      <c r="C65" s="78"/>
      <c r="D65" s="78"/>
      <c r="E65" s="78"/>
      <c r="F65" s="78"/>
      <c r="G65" s="79"/>
      <c r="H65" s="99" t="s">
        <v>131</v>
      </c>
      <c r="I65" s="100" t="s">
        <v>131</v>
      </c>
      <c r="J65" s="101" t="str">
        <f>+IFERROR(ROUND(H65*(1+I65),0),"")</f>
        <v/>
      </c>
      <c r="K65" s="219"/>
      <c r="L65" s="220"/>
      <c r="M65" s="73" t="str">
        <f>IFERROR(ROUND(1/K65*J65,2),"")</f>
        <v/>
      </c>
    </row>
    <row r="66" spans="1:13" ht="15.75" thickBot="1">
      <c r="A66" s="201" t="s">
        <v>74</v>
      </c>
      <c r="B66" s="202"/>
      <c r="C66" s="202"/>
      <c r="D66" s="202"/>
      <c r="E66" s="202"/>
      <c r="F66" s="202"/>
      <c r="G66" s="202"/>
      <c r="H66" s="202"/>
      <c r="I66" s="202"/>
      <c r="J66" s="202"/>
      <c r="K66" s="202"/>
      <c r="L66" s="203"/>
      <c r="M66" s="82">
        <f>ROUND(SUM(M61:M65),2)</f>
        <v>2065.5</v>
      </c>
    </row>
    <row r="67" spans="1:13" ht="15.75" thickBot="1">
      <c r="A67" s="56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57"/>
    </row>
    <row r="68" spans="1:13" ht="15.75" thickBot="1">
      <c r="A68" s="221" t="s">
        <v>92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3"/>
      <c r="M68" s="82">
        <f>ROUND(M66+M56+M46+M36,0)</f>
        <v>8713</v>
      </c>
    </row>
    <row r="69" spans="1:13" ht="15.75" thickBot="1">
      <c r="A69" s="56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57"/>
    </row>
    <row r="70" spans="1:13" ht="15.75" thickBot="1">
      <c r="A70" s="63" t="s">
        <v>93</v>
      </c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5"/>
    </row>
    <row r="71" spans="1:13">
      <c r="A71" s="56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57"/>
    </row>
    <row r="72" spans="1:13">
      <c r="A72" s="192" t="s">
        <v>94</v>
      </c>
      <c r="B72" s="204"/>
      <c r="C72" s="204"/>
      <c r="D72" s="204"/>
      <c r="E72" s="204"/>
      <c r="F72" s="204"/>
      <c r="G72" s="204"/>
      <c r="H72" s="89"/>
      <c r="I72" s="96"/>
      <c r="J72" s="102"/>
      <c r="K72" s="215" t="s">
        <v>95</v>
      </c>
      <c r="L72" s="216"/>
      <c r="M72" s="98" t="s">
        <v>96</v>
      </c>
    </row>
    <row r="73" spans="1:13">
      <c r="A73" s="211" t="s">
        <v>97</v>
      </c>
      <c r="B73" s="212"/>
      <c r="C73" s="212"/>
      <c r="D73" s="212"/>
      <c r="E73" s="212"/>
      <c r="F73" s="212"/>
      <c r="G73" s="212"/>
      <c r="H73" s="128"/>
      <c r="I73" s="104"/>
      <c r="J73" s="129"/>
      <c r="K73" s="213"/>
      <c r="L73" s="214"/>
      <c r="M73" s="130">
        <f>ROUND(K73*$M$68,2)</f>
        <v>0</v>
      </c>
    </row>
    <row r="74" spans="1:13">
      <c r="A74" s="107" t="s">
        <v>98</v>
      </c>
      <c r="B74" s="108"/>
      <c r="C74" s="108"/>
      <c r="D74" s="108"/>
      <c r="E74" s="108"/>
      <c r="F74" s="108"/>
      <c r="G74" s="108"/>
      <c r="H74" s="128"/>
      <c r="I74" s="104"/>
      <c r="J74" s="129"/>
      <c r="K74" s="213"/>
      <c r="L74" s="214"/>
      <c r="M74" s="130">
        <f>ROUND(K74*$M$68,2)</f>
        <v>0</v>
      </c>
    </row>
    <row r="75" spans="1:13" ht="15.75" thickBot="1">
      <c r="A75" s="77" t="s">
        <v>99</v>
      </c>
      <c r="B75" s="78"/>
      <c r="C75" s="78"/>
      <c r="D75" s="78"/>
      <c r="E75" s="78"/>
      <c r="F75" s="78"/>
      <c r="G75" s="78"/>
      <c r="H75" s="131"/>
      <c r="I75" s="110"/>
      <c r="J75" s="132"/>
      <c r="K75" s="213"/>
      <c r="L75" s="214"/>
      <c r="M75" s="130">
        <f>ROUND(K75*$M$68,2)</f>
        <v>0</v>
      </c>
    </row>
    <row r="76" spans="1:13" ht="15.75" thickBot="1">
      <c r="A76" s="201" t="s">
        <v>74</v>
      </c>
      <c r="B76" s="202"/>
      <c r="C76" s="202"/>
      <c r="D76" s="202"/>
      <c r="E76" s="202"/>
      <c r="F76" s="202"/>
      <c r="G76" s="202"/>
      <c r="H76" s="202"/>
      <c r="I76" s="202"/>
      <c r="J76" s="202"/>
      <c r="K76" s="202"/>
      <c r="L76" s="203"/>
      <c r="M76" s="82">
        <f>SUM(M73:M75)</f>
        <v>0</v>
      </c>
    </row>
    <row r="77" spans="1:13" ht="15.75" thickBot="1">
      <c r="A77" s="56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57"/>
    </row>
    <row r="78" spans="1:13" ht="15.75" thickBot="1">
      <c r="A78" s="221" t="s">
        <v>100</v>
      </c>
      <c r="B78" s="222"/>
      <c r="C78" s="222"/>
      <c r="D78" s="222"/>
      <c r="E78" s="222"/>
      <c r="F78" s="222"/>
      <c r="G78" s="222"/>
      <c r="H78" s="222"/>
      <c r="I78" s="222"/>
      <c r="J78" s="222"/>
      <c r="K78" s="222"/>
      <c r="L78" s="223"/>
      <c r="M78" s="82">
        <f>ROUND(M68+M76,0)</f>
        <v>8713</v>
      </c>
    </row>
    <row r="79" spans="1:13">
      <c r="A79" s="33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6"/>
    </row>
    <row r="80" spans="1:13">
      <c r="A80" s="56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57"/>
    </row>
    <row r="81" spans="1:13">
      <c r="A81" s="56"/>
      <c r="B81" s="35"/>
      <c r="C81" s="35"/>
      <c r="D81" s="35"/>
      <c r="E81" s="35"/>
      <c r="F81" s="35" t="s">
        <v>101</v>
      </c>
      <c r="G81" s="35"/>
      <c r="H81" s="35"/>
      <c r="I81" s="35"/>
      <c r="J81" s="35"/>
      <c r="K81" s="35"/>
      <c r="L81" s="35"/>
      <c r="M81" s="57"/>
    </row>
    <row r="82" spans="1:13">
      <c r="A82" s="112" t="s">
        <v>102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4"/>
    </row>
    <row r="83" spans="1:13">
      <c r="A83" s="233"/>
      <c r="B83" s="234"/>
      <c r="C83" s="234"/>
      <c r="D83" s="234"/>
      <c r="E83" s="234"/>
      <c r="F83" s="234"/>
      <c r="G83" s="234"/>
      <c r="H83" s="234"/>
      <c r="I83" s="234"/>
      <c r="J83" s="234"/>
      <c r="K83" s="234"/>
      <c r="L83" s="234"/>
      <c r="M83" s="235"/>
    </row>
    <row r="84" spans="1:13">
      <c r="A84" s="224"/>
      <c r="B84" s="225"/>
      <c r="C84" s="225"/>
      <c r="D84" s="225"/>
      <c r="E84" s="225"/>
      <c r="F84" s="225"/>
      <c r="G84" s="225"/>
      <c r="H84" s="225"/>
      <c r="I84" s="225"/>
      <c r="J84" s="225"/>
      <c r="K84" s="225"/>
      <c r="L84" s="225"/>
      <c r="M84" s="226"/>
    </row>
    <row r="85" spans="1:13">
      <c r="A85" s="224"/>
      <c r="B85" s="225"/>
      <c r="C85" s="225"/>
      <c r="D85" s="225"/>
      <c r="E85" s="225"/>
      <c r="F85" s="225"/>
      <c r="G85" s="225"/>
      <c r="H85" s="225"/>
      <c r="I85" s="225"/>
      <c r="J85" s="225"/>
      <c r="K85" s="225"/>
      <c r="L85" s="225"/>
      <c r="M85" s="226"/>
    </row>
    <row r="86" spans="1:13">
      <c r="A86" s="115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1"/>
    </row>
    <row r="87" spans="1:13">
      <c r="A87" s="116"/>
      <c r="B87" s="35"/>
      <c r="C87" s="50"/>
      <c r="D87" s="50"/>
      <c r="E87" s="50"/>
      <c r="F87" s="117"/>
      <c r="G87" s="35"/>
      <c r="H87" s="35"/>
      <c r="I87" s="35"/>
      <c r="J87" s="50"/>
      <c r="K87" s="50"/>
      <c r="L87" s="50"/>
      <c r="M87" s="51"/>
    </row>
    <row r="88" spans="1:13">
      <c r="A88" s="116"/>
      <c r="B88" s="35"/>
      <c r="C88" s="50"/>
      <c r="D88" s="50"/>
      <c r="E88" s="50"/>
      <c r="F88" s="117"/>
      <c r="G88" s="35"/>
      <c r="H88" s="35"/>
      <c r="I88" s="35"/>
      <c r="J88" s="50"/>
      <c r="K88" s="50"/>
      <c r="L88" s="50"/>
      <c r="M88" s="51"/>
    </row>
    <row r="89" spans="1:13">
      <c r="A89" s="56"/>
      <c r="B89" s="118" t="s">
        <v>103</v>
      </c>
      <c r="C89" s="118"/>
      <c r="D89" s="118"/>
      <c r="E89" s="118"/>
      <c r="F89" s="35"/>
      <c r="G89" s="35"/>
      <c r="H89" s="35"/>
      <c r="I89" s="35" t="s">
        <v>103</v>
      </c>
      <c r="J89" s="35"/>
      <c r="K89" s="35"/>
      <c r="L89" s="35"/>
      <c r="M89" s="57"/>
    </row>
    <row r="90" spans="1:13">
      <c r="A90" s="56"/>
      <c r="B90" s="35"/>
      <c r="C90" s="117"/>
      <c r="D90" s="117"/>
      <c r="E90" s="117"/>
      <c r="F90" s="35"/>
      <c r="G90" s="35"/>
      <c r="H90" s="35"/>
      <c r="I90" s="108"/>
      <c r="J90" s="108"/>
      <c r="K90" s="108"/>
      <c r="L90" s="108"/>
      <c r="M90" s="57"/>
    </row>
    <row r="91" spans="1:13">
      <c r="A91" s="56"/>
      <c r="B91" s="35" t="s">
        <v>104</v>
      </c>
      <c r="C91" s="35"/>
      <c r="D91" s="35"/>
      <c r="E91" s="117"/>
      <c r="F91" s="35"/>
      <c r="G91" s="35"/>
      <c r="H91" s="35"/>
      <c r="I91" s="119" t="s">
        <v>105</v>
      </c>
      <c r="J91" s="119"/>
      <c r="K91" s="119"/>
      <c r="L91" s="119"/>
      <c r="M91" s="57"/>
    </row>
    <row r="92" spans="1:13">
      <c r="A92" s="116"/>
      <c r="B92" s="35"/>
      <c r="C92" s="50"/>
      <c r="D92" s="50"/>
      <c r="E92" s="50"/>
      <c r="F92" s="117"/>
      <c r="G92" s="35"/>
      <c r="H92" s="35"/>
      <c r="I92" s="35"/>
      <c r="J92" s="50"/>
      <c r="K92" s="50"/>
      <c r="L92" s="50"/>
      <c r="M92" s="51"/>
    </row>
    <row r="93" spans="1:13">
      <c r="A93" s="120"/>
      <c r="B93" s="121"/>
      <c r="C93" s="121"/>
      <c r="D93" s="35"/>
      <c r="E93" s="35"/>
      <c r="F93" s="35"/>
      <c r="G93" s="35"/>
      <c r="H93" s="35"/>
      <c r="I93" s="227"/>
      <c r="J93" s="227"/>
      <c r="K93" s="227"/>
      <c r="L93" s="227"/>
      <c r="M93" s="228"/>
    </row>
    <row r="94" spans="1:13" ht="15.75" thickBot="1">
      <c r="A94" s="231"/>
      <c r="B94" s="232"/>
      <c r="C94" s="232"/>
      <c r="D94" s="122"/>
      <c r="E94" s="122"/>
      <c r="F94" s="122"/>
      <c r="G94" s="122"/>
      <c r="H94" s="122"/>
      <c r="I94" s="229"/>
      <c r="J94" s="229"/>
      <c r="K94" s="229"/>
      <c r="L94" s="229"/>
      <c r="M94" s="230"/>
    </row>
  </sheetData>
  <mergeCells count="77">
    <mergeCell ref="I93:M94"/>
    <mergeCell ref="A94:C94"/>
    <mergeCell ref="K75:L75"/>
    <mergeCell ref="A76:L76"/>
    <mergeCell ref="A78:L78"/>
    <mergeCell ref="A83:M83"/>
    <mergeCell ref="A84:M84"/>
    <mergeCell ref="A85:M85"/>
    <mergeCell ref="K74:L74"/>
    <mergeCell ref="K61:L61"/>
    <mergeCell ref="K62:L62"/>
    <mergeCell ref="K63:L63"/>
    <mergeCell ref="K64:L64"/>
    <mergeCell ref="K65:L65"/>
    <mergeCell ref="A66:L66"/>
    <mergeCell ref="A68:L68"/>
    <mergeCell ref="A72:G72"/>
    <mergeCell ref="K72:L72"/>
    <mergeCell ref="A73:G73"/>
    <mergeCell ref="K73:L73"/>
    <mergeCell ref="A60:G60"/>
    <mergeCell ref="K60:L60"/>
    <mergeCell ref="K44:L44"/>
    <mergeCell ref="K45:L45"/>
    <mergeCell ref="A46:L46"/>
    <mergeCell ref="A50:G50"/>
    <mergeCell ref="K50:L50"/>
    <mergeCell ref="K51:L51"/>
    <mergeCell ref="K52:L52"/>
    <mergeCell ref="K53:L53"/>
    <mergeCell ref="K54:L54"/>
    <mergeCell ref="K55:L55"/>
    <mergeCell ref="A56:L56"/>
    <mergeCell ref="K43:L43"/>
    <mergeCell ref="F34:G34"/>
    <mergeCell ref="H34:I34"/>
    <mergeCell ref="K34:L34"/>
    <mergeCell ref="F35:G35"/>
    <mergeCell ref="H35:I35"/>
    <mergeCell ref="K35:L35"/>
    <mergeCell ref="A36:L36"/>
    <mergeCell ref="A40:H40"/>
    <mergeCell ref="K40:L40"/>
    <mergeCell ref="K41:L41"/>
    <mergeCell ref="K42:L42"/>
    <mergeCell ref="F32:G32"/>
    <mergeCell ref="H32:I32"/>
    <mergeCell ref="K32:L32"/>
    <mergeCell ref="F33:G33"/>
    <mergeCell ref="H33:I33"/>
    <mergeCell ref="K33:L33"/>
    <mergeCell ref="F30:G30"/>
    <mergeCell ref="H30:I30"/>
    <mergeCell ref="K30:L30"/>
    <mergeCell ref="F31:G31"/>
    <mergeCell ref="H31:I31"/>
    <mergeCell ref="K31:L31"/>
    <mergeCell ref="B25:I25"/>
    <mergeCell ref="K25:L25"/>
    <mergeCell ref="A29:E29"/>
    <mergeCell ref="F29:G29"/>
    <mergeCell ref="H29:I29"/>
    <mergeCell ref="K29:L29"/>
    <mergeCell ref="F10:G10"/>
    <mergeCell ref="K10:L10"/>
    <mergeCell ref="C11:M12"/>
    <mergeCell ref="A22:M22"/>
    <mergeCell ref="B24:I24"/>
    <mergeCell ref="K24:L24"/>
    <mergeCell ref="A1:A7"/>
    <mergeCell ref="B1:M1"/>
    <mergeCell ref="B2:M2"/>
    <mergeCell ref="B3:M3"/>
    <mergeCell ref="B4:M4"/>
    <mergeCell ref="B5:M5"/>
    <mergeCell ref="B6:M6"/>
    <mergeCell ref="B7:M7"/>
  </mergeCells>
  <hyperlinks>
    <hyperlink ref="B5:M5" location="PRESUPUESTO!B17" display="SOLUCION ACUEDUCTO Y ALCANTARILLADO SECTOR VILLA DELFINA" xr:uid="{2EDD39F2-455E-4CAE-84BB-BEA89E9F99C1}"/>
  </hyperlinks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42B3B-02E6-470F-B4EA-EB649A200F38}">
  <sheetPr>
    <tabColor rgb="FF00B050"/>
  </sheetPr>
  <dimension ref="A1:M94"/>
  <sheetViews>
    <sheetView topLeftCell="A34" workbookViewId="0">
      <selection activeCell="K30" sqref="K30:L30"/>
    </sheetView>
  </sheetViews>
  <sheetFormatPr baseColWidth="10" defaultRowHeight="15"/>
  <cols>
    <col min="8" max="8" width="11.85546875" bestFit="1" customWidth="1"/>
    <col min="9" max="9" width="12.42578125" customWidth="1"/>
    <col min="10" max="10" width="12.85546875" bestFit="1" customWidth="1"/>
    <col min="13" max="13" width="20" customWidth="1"/>
  </cols>
  <sheetData>
    <row r="1" spans="1:13">
      <c r="A1" s="163"/>
      <c r="B1" s="166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8"/>
    </row>
    <row r="2" spans="1:13" ht="15.75">
      <c r="A2" s="164"/>
      <c r="B2" s="169" t="s">
        <v>49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>
      <c r="A3" s="164"/>
      <c r="B3" s="172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4"/>
    </row>
    <row r="4" spans="1:13">
      <c r="A4" s="164"/>
      <c r="B4" s="175" t="s">
        <v>50</v>
      </c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7"/>
    </row>
    <row r="5" spans="1:13">
      <c r="A5" s="164"/>
      <c r="B5" s="277" t="s">
        <v>106</v>
      </c>
      <c r="C5" s="278"/>
      <c r="D5" s="278"/>
      <c r="E5" s="278"/>
      <c r="F5" s="278"/>
      <c r="G5" s="278"/>
      <c r="H5" s="278"/>
      <c r="I5" s="278"/>
      <c r="J5" s="278"/>
      <c r="K5" s="278"/>
      <c r="L5" s="278"/>
      <c r="M5" s="279"/>
    </row>
    <row r="6" spans="1:13">
      <c r="A6" s="164"/>
      <c r="B6" s="181" t="s">
        <v>52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3"/>
    </row>
    <row r="7" spans="1:13" ht="15.75" thickBot="1">
      <c r="A7" s="165"/>
      <c r="B7" s="18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6"/>
    </row>
    <row r="8" spans="1:13" ht="15.75" thickBot="1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  <c r="L8" s="32"/>
      <c r="M8" s="32"/>
    </row>
    <row r="9" spans="1:13">
      <c r="A9" s="33"/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6"/>
    </row>
    <row r="10" spans="1:13">
      <c r="A10" s="37" t="s">
        <v>53</v>
      </c>
      <c r="B10" s="38"/>
      <c r="C10" s="39"/>
      <c r="D10" s="40"/>
      <c r="E10" s="39"/>
      <c r="F10" s="252"/>
      <c r="G10" s="252"/>
      <c r="H10" s="39"/>
      <c r="I10" s="39"/>
      <c r="J10" s="41" t="s">
        <v>54</v>
      </c>
      <c r="K10" s="253"/>
      <c r="L10" s="253"/>
      <c r="M10" s="42"/>
    </row>
    <row r="11" spans="1:13">
      <c r="A11" s="43" t="s">
        <v>55</v>
      </c>
      <c r="B11" s="44"/>
      <c r="C11" s="254"/>
      <c r="D11" s="254"/>
      <c r="E11" s="254"/>
      <c r="F11" s="254"/>
      <c r="G11" s="254"/>
      <c r="H11" s="254"/>
      <c r="I11" s="254"/>
      <c r="J11" s="254"/>
      <c r="K11" s="254"/>
      <c r="L11" s="254"/>
      <c r="M11" s="255"/>
    </row>
    <row r="12" spans="1:13">
      <c r="A12" s="43"/>
      <c r="B12" s="44"/>
      <c r="C12" s="256"/>
      <c r="D12" s="256"/>
      <c r="E12" s="256"/>
      <c r="F12" s="256"/>
      <c r="G12" s="256"/>
      <c r="H12" s="256"/>
      <c r="I12" s="256"/>
      <c r="J12" s="256"/>
      <c r="K12" s="256"/>
      <c r="L12" s="256"/>
      <c r="M12" s="257"/>
    </row>
    <row r="13" spans="1:13">
      <c r="A13" s="43"/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6"/>
    </row>
    <row r="14" spans="1:13">
      <c r="A14" s="43" t="s">
        <v>56</v>
      </c>
      <c r="B14" s="44"/>
      <c r="C14" s="47"/>
      <c r="D14" s="48"/>
      <c r="E14" s="48"/>
      <c r="F14" s="48"/>
      <c r="G14" s="48"/>
      <c r="H14" s="48"/>
      <c r="I14" s="48"/>
      <c r="J14" s="48"/>
      <c r="K14" s="48"/>
      <c r="L14" s="48"/>
      <c r="M14" s="49"/>
    </row>
    <row r="15" spans="1:13">
      <c r="A15" s="43"/>
      <c r="B15" s="44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1:13">
      <c r="A16" s="43" t="s">
        <v>57</v>
      </c>
      <c r="B16" s="44"/>
      <c r="C16" s="47"/>
      <c r="D16" s="48"/>
      <c r="E16" s="48"/>
      <c r="F16" s="48"/>
      <c r="G16" s="48"/>
      <c r="H16" s="48"/>
      <c r="I16" s="48"/>
      <c r="J16" s="48"/>
      <c r="K16" s="48"/>
      <c r="L16" s="48"/>
      <c r="M16" s="49"/>
    </row>
    <row r="17" spans="1:13">
      <c r="A17" s="43"/>
      <c r="B17" s="44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1"/>
    </row>
    <row r="18" spans="1:13">
      <c r="A18" s="43" t="s">
        <v>58</v>
      </c>
      <c r="B18" s="43"/>
      <c r="C18" s="47"/>
      <c r="D18" s="48"/>
      <c r="E18" s="48"/>
      <c r="F18" s="48"/>
      <c r="G18" s="48"/>
      <c r="H18" s="48"/>
      <c r="I18" s="48"/>
      <c r="J18" s="48"/>
      <c r="K18" s="48"/>
      <c r="L18" s="48"/>
      <c r="M18" s="49"/>
    </row>
    <row r="19" spans="1:13">
      <c r="A19" s="37"/>
      <c r="B19" s="52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1"/>
    </row>
    <row r="20" spans="1:13">
      <c r="A20" s="43" t="s">
        <v>59</v>
      </c>
      <c r="B20" s="44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9"/>
    </row>
    <row r="21" spans="1:13" ht="15.75" thickBot="1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5"/>
    </row>
    <row r="22" spans="1:13" ht="15.75" thickBot="1">
      <c r="A22" s="155" t="s">
        <v>60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7"/>
    </row>
    <row r="23" spans="1:13" ht="15.75" thickBot="1">
      <c r="A23" s="56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57"/>
    </row>
    <row r="24" spans="1:13">
      <c r="A24" s="58" t="s">
        <v>0</v>
      </c>
      <c r="B24" s="158" t="s">
        <v>61</v>
      </c>
      <c r="C24" s="159"/>
      <c r="D24" s="159"/>
      <c r="E24" s="159"/>
      <c r="F24" s="159"/>
      <c r="G24" s="159"/>
      <c r="H24" s="159"/>
      <c r="I24" s="160"/>
      <c r="J24" s="59" t="s">
        <v>62</v>
      </c>
      <c r="K24" s="161" t="s">
        <v>63</v>
      </c>
      <c r="L24" s="162"/>
      <c r="M24" s="58" t="s">
        <v>64</v>
      </c>
    </row>
    <row r="25" spans="1:13" ht="15.75" thickBot="1">
      <c r="A25" s="60">
        <v>24</v>
      </c>
      <c r="B25" s="187" t="str">
        <f>+PRESU!B26</f>
        <v>Suministro, transporte e instalacion de tubería PVC 6"</v>
      </c>
      <c r="C25" s="188"/>
      <c r="D25" s="188"/>
      <c r="E25" s="188"/>
      <c r="F25" s="188"/>
      <c r="G25" s="188"/>
      <c r="H25" s="188"/>
      <c r="I25" s="189"/>
      <c r="J25" s="61" t="s">
        <v>131</v>
      </c>
      <c r="K25" s="190" t="str">
        <f>+PRESU!C26</f>
        <v>ml</v>
      </c>
      <c r="L25" s="191"/>
      <c r="M25" s="62">
        <f>+PRESU!D26</f>
        <v>10</v>
      </c>
    </row>
    <row r="26" spans="1:13" ht="15.75" thickBot="1">
      <c r="A26" s="56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57"/>
    </row>
    <row r="27" spans="1:13" ht="15.75" thickBot="1">
      <c r="A27" s="63" t="s">
        <v>65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5"/>
    </row>
    <row r="28" spans="1:13">
      <c r="A28" s="66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57"/>
    </row>
    <row r="29" spans="1:13">
      <c r="A29" s="192" t="s">
        <v>61</v>
      </c>
      <c r="B29" s="193"/>
      <c r="C29" s="193"/>
      <c r="D29" s="193"/>
      <c r="E29" s="194"/>
      <c r="F29" s="195" t="s">
        <v>66</v>
      </c>
      <c r="G29" s="193"/>
      <c r="H29" s="195" t="s">
        <v>67</v>
      </c>
      <c r="I29" s="196"/>
      <c r="J29" s="67" t="s">
        <v>68</v>
      </c>
      <c r="K29" s="195" t="s">
        <v>69</v>
      </c>
      <c r="L29" s="196"/>
      <c r="M29" s="68" t="s">
        <v>70</v>
      </c>
    </row>
    <row r="30" spans="1:13">
      <c r="A30" s="69"/>
      <c r="B30" s="70"/>
      <c r="C30" s="70"/>
      <c r="D30" s="70"/>
      <c r="E30" s="71"/>
      <c r="F30" s="197" t="s">
        <v>131</v>
      </c>
      <c r="G30" s="198"/>
      <c r="H30" s="197" t="s">
        <v>131</v>
      </c>
      <c r="I30" s="198"/>
      <c r="J30" s="72" t="s">
        <v>131</v>
      </c>
      <c r="K30" s="199"/>
      <c r="L30" s="200"/>
      <c r="M30" s="73" t="str">
        <f>IFERROR(ROUND(J30/K30,2),"")</f>
        <v/>
      </c>
    </row>
    <row r="31" spans="1:13">
      <c r="A31" s="69"/>
      <c r="B31" s="70"/>
      <c r="C31" s="70"/>
      <c r="D31" s="70"/>
      <c r="E31" s="74"/>
      <c r="F31" s="197" t="s">
        <v>131</v>
      </c>
      <c r="G31" s="198"/>
      <c r="H31" s="197" t="s">
        <v>131</v>
      </c>
      <c r="I31" s="198"/>
      <c r="J31" s="72" t="s">
        <v>131</v>
      </c>
      <c r="K31" s="199"/>
      <c r="L31" s="200"/>
      <c r="M31" s="73" t="str">
        <f>IFERROR(ROUND(J31/K31,2),"")</f>
        <v/>
      </c>
    </row>
    <row r="32" spans="1:13">
      <c r="A32" s="75"/>
      <c r="B32" s="76"/>
      <c r="C32" s="76"/>
      <c r="D32" s="76"/>
      <c r="E32" s="74"/>
      <c r="F32" s="197" t="s">
        <v>131</v>
      </c>
      <c r="G32" s="198"/>
      <c r="H32" s="197" t="s">
        <v>131</v>
      </c>
      <c r="I32" s="198"/>
      <c r="J32" s="72" t="s">
        <v>131</v>
      </c>
      <c r="K32" s="199"/>
      <c r="L32" s="200"/>
      <c r="M32" s="73" t="str">
        <f>IFERROR(ROUND(J32/K32,2),"")</f>
        <v/>
      </c>
    </row>
    <row r="33" spans="1:13">
      <c r="A33" s="75"/>
      <c r="B33" s="76"/>
      <c r="C33" s="76"/>
      <c r="D33" s="76"/>
      <c r="E33" s="74"/>
      <c r="F33" s="197" t="s">
        <v>131</v>
      </c>
      <c r="G33" s="198"/>
      <c r="H33" s="197" t="s">
        <v>131</v>
      </c>
      <c r="I33" s="198"/>
      <c r="J33" s="72" t="s">
        <v>131</v>
      </c>
      <c r="K33" s="199"/>
      <c r="L33" s="200"/>
      <c r="M33" s="73" t="str">
        <f>IFERROR(ROUND(J33/K33,2),"")</f>
        <v/>
      </c>
    </row>
    <row r="34" spans="1:13">
      <c r="A34" s="75"/>
      <c r="B34" s="76"/>
      <c r="C34" s="76"/>
      <c r="D34" s="76"/>
      <c r="E34" s="74"/>
      <c r="F34" s="197" t="s">
        <v>131</v>
      </c>
      <c r="G34" s="198"/>
      <c r="H34" s="197" t="s">
        <v>131</v>
      </c>
      <c r="I34" s="198"/>
      <c r="J34" s="72" t="s">
        <v>131</v>
      </c>
      <c r="K34" s="199"/>
      <c r="L34" s="200"/>
      <c r="M34" s="73" t="str">
        <f>IFERROR(ROUND(J34/K34,2),"")</f>
        <v/>
      </c>
    </row>
    <row r="35" spans="1:13" ht="15.75" thickBot="1">
      <c r="A35" s="77" t="s">
        <v>73</v>
      </c>
      <c r="B35" s="78"/>
      <c r="C35" s="78"/>
      <c r="D35" s="78"/>
      <c r="E35" s="79"/>
      <c r="F35" s="205"/>
      <c r="G35" s="206"/>
      <c r="H35" s="205"/>
      <c r="I35" s="206"/>
      <c r="J35" s="80"/>
      <c r="K35" s="207">
        <v>0.05</v>
      </c>
      <c r="L35" s="208"/>
      <c r="M35" s="81">
        <f>ROUND(M66*K35,2)</f>
        <v>413.1</v>
      </c>
    </row>
    <row r="36" spans="1:13" ht="15.75" thickBot="1">
      <c r="A36" s="201" t="s">
        <v>74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3"/>
      <c r="M36" s="82">
        <f>ROUND(SUM(M30:M35),2)</f>
        <v>413.1</v>
      </c>
    </row>
    <row r="37" spans="1:13" ht="15.75" thickBot="1">
      <c r="A37" s="66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57"/>
    </row>
    <row r="38" spans="1:13" ht="15.75" thickBot="1">
      <c r="A38" s="63" t="s">
        <v>75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5"/>
    </row>
    <row r="39" spans="1:13">
      <c r="A39" s="56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57"/>
    </row>
    <row r="40" spans="1:13">
      <c r="A40" s="192" t="s">
        <v>61</v>
      </c>
      <c r="B40" s="204"/>
      <c r="C40" s="204"/>
      <c r="D40" s="204"/>
      <c r="E40" s="204"/>
      <c r="F40" s="204"/>
      <c r="G40" s="204"/>
      <c r="H40" s="196"/>
      <c r="I40" s="83" t="s">
        <v>63</v>
      </c>
      <c r="J40" s="67" t="s">
        <v>64</v>
      </c>
      <c r="K40" s="195" t="s">
        <v>76</v>
      </c>
      <c r="L40" s="196"/>
      <c r="M40" s="68" t="s">
        <v>70</v>
      </c>
    </row>
    <row r="41" spans="1:13">
      <c r="A41" s="123" t="s">
        <v>148</v>
      </c>
      <c r="B41" s="70"/>
      <c r="C41" s="70"/>
      <c r="D41" s="70"/>
      <c r="E41" s="70"/>
      <c r="F41" s="70"/>
      <c r="G41" s="70"/>
      <c r="H41" s="71"/>
      <c r="I41" s="84" t="s">
        <v>135</v>
      </c>
      <c r="J41" s="85">
        <v>1</v>
      </c>
      <c r="K41" s="261">
        <v>75600</v>
      </c>
      <c r="L41" s="262"/>
      <c r="M41" s="73">
        <f>IFERROR(ROUND(J41*K41,2),"")</f>
        <v>75600</v>
      </c>
    </row>
    <row r="42" spans="1:13">
      <c r="A42" s="123" t="s">
        <v>149</v>
      </c>
      <c r="B42" s="76"/>
      <c r="C42" s="76"/>
      <c r="D42" s="76"/>
      <c r="E42" s="76"/>
      <c r="F42" s="76"/>
      <c r="G42" s="76"/>
      <c r="H42" s="86"/>
      <c r="I42" s="84" t="s">
        <v>150</v>
      </c>
      <c r="J42" s="87">
        <v>0.02</v>
      </c>
      <c r="K42" s="261">
        <v>12950</v>
      </c>
      <c r="L42" s="262" t="e">
        <v>#N/A</v>
      </c>
      <c r="M42" s="73">
        <f>IFERROR(ROUND(J42*K42,2),"")</f>
        <v>259</v>
      </c>
    </row>
    <row r="43" spans="1:13">
      <c r="A43" s="75"/>
      <c r="B43" s="76"/>
      <c r="C43" s="76"/>
      <c r="D43" s="76"/>
      <c r="E43" s="76"/>
      <c r="F43" s="76"/>
      <c r="G43" s="76"/>
      <c r="H43" s="86"/>
      <c r="I43" s="84" t="s">
        <v>131</v>
      </c>
      <c r="J43" s="87"/>
      <c r="K43" s="209" t="s">
        <v>131</v>
      </c>
      <c r="L43" s="210" t="e">
        <v>#N/A</v>
      </c>
      <c r="M43" s="73" t="str">
        <f>IFERROR(ROUND(J43*K43,2),"")</f>
        <v/>
      </c>
    </row>
    <row r="44" spans="1:13">
      <c r="A44" s="75"/>
      <c r="B44" s="76"/>
      <c r="C44" s="76"/>
      <c r="D44" s="76"/>
      <c r="E44" s="76"/>
      <c r="F44" s="76"/>
      <c r="G44" s="76"/>
      <c r="H44" s="86"/>
      <c r="I44" s="84" t="s">
        <v>131</v>
      </c>
      <c r="J44" s="87"/>
      <c r="K44" s="209" t="s">
        <v>131</v>
      </c>
      <c r="L44" s="210" t="e">
        <v>#N/A</v>
      </c>
      <c r="M44" s="73" t="str">
        <f>IFERROR(ROUND(J44*K44,2),"")</f>
        <v/>
      </c>
    </row>
    <row r="45" spans="1:13" ht="15.75" thickBot="1">
      <c r="A45" s="77"/>
      <c r="B45" s="78"/>
      <c r="C45" s="78"/>
      <c r="D45" s="78"/>
      <c r="E45" s="78"/>
      <c r="F45" s="78"/>
      <c r="G45" s="78"/>
      <c r="H45" s="79"/>
      <c r="I45" s="84" t="s">
        <v>131</v>
      </c>
      <c r="J45" s="88"/>
      <c r="K45" s="209" t="s">
        <v>131</v>
      </c>
      <c r="L45" s="210" t="e">
        <v>#N/A</v>
      </c>
      <c r="M45" s="73" t="str">
        <f>IFERROR(ROUND(J45*K45,2),"")</f>
        <v/>
      </c>
    </row>
    <row r="46" spans="1:13" ht="15.75" thickBot="1">
      <c r="A46" s="201" t="s">
        <v>74</v>
      </c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3"/>
      <c r="M46" s="82">
        <f>ROUND(SUM(M41:M45),2)</f>
        <v>75859</v>
      </c>
    </row>
    <row r="47" spans="1:13" ht="15.75" thickBot="1">
      <c r="A47" s="56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57"/>
    </row>
    <row r="48" spans="1:13" ht="15.75" thickBot="1">
      <c r="A48" s="63" t="s">
        <v>78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5"/>
    </row>
    <row r="49" spans="1:13">
      <c r="A49" s="56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57"/>
    </row>
    <row r="50" spans="1:13">
      <c r="A50" s="192" t="s">
        <v>79</v>
      </c>
      <c r="B50" s="204"/>
      <c r="C50" s="204"/>
      <c r="D50" s="204"/>
      <c r="E50" s="204"/>
      <c r="F50" s="204"/>
      <c r="G50" s="204"/>
      <c r="H50" s="67" t="s">
        <v>80</v>
      </c>
      <c r="I50" s="89" t="s">
        <v>81</v>
      </c>
      <c r="J50" s="67" t="s">
        <v>82</v>
      </c>
      <c r="K50" s="195" t="s">
        <v>83</v>
      </c>
      <c r="L50" s="196"/>
      <c r="M50" s="68" t="s">
        <v>70</v>
      </c>
    </row>
    <row r="51" spans="1:13">
      <c r="A51" s="92"/>
      <c r="B51" s="76"/>
      <c r="C51" s="76"/>
      <c r="D51" s="76"/>
      <c r="E51" s="76"/>
      <c r="F51" s="76"/>
      <c r="G51" s="86"/>
      <c r="H51" s="90"/>
      <c r="I51" s="91"/>
      <c r="J51" s="90"/>
      <c r="K51" s="209"/>
      <c r="L51" s="210"/>
      <c r="M51" s="73">
        <f>IFERROR(ROUND(J51*K51,2),"")</f>
        <v>0</v>
      </c>
    </row>
    <row r="52" spans="1:13">
      <c r="A52" s="92"/>
      <c r="B52" s="93"/>
      <c r="C52" s="93"/>
      <c r="D52" s="93"/>
      <c r="E52" s="93"/>
      <c r="F52" s="93"/>
      <c r="G52" s="93"/>
      <c r="H52" s="90"/>
      <c r="I52" s="91"/>
      <c r="J52" s="90"/>
      <c r="K52" s="209" t="s">
        <v>131</v>
      </c>
      <c r="L52" s="210"/>
      <c r="M52" s="73" t="str">
        <f>IFERROR(ROUND(J52*K52,2),"")</f>
        <v/>
      </c>
    </row>
    <row r="53" spans="1:13">
      <c r="A53" s="92"/>
      <c r="B53" s="93"/>
      <c r="C53" s="93"/>
      <c r="D53" s="93"/>
      <c r="E53" s="93"/>
      <c r="F53" s="93"/>
      <c r="G53" s="93"/>
      <c r="H53" s="90"/>
      <c r="I53" s="91"/>
      <c r="J53" s="90"/>
      <c r="K53" s="209" t="s">
        <v>131</v>
      </c>
      <c r="L53" s="210"/>
      <c r="M53" s="73" t="str">
        <f>IFERROR(ROUND(J53*K53,2),"")</f>
        <v/>
      </c>
    </row>
    <row r="54" spans="1:13">
      <c r="A54" s="92"/>
      <c r="B54" s="93"/>
      <c r="C54" s="93"/>
      <c r="D54" s="93"/>
      <c r="E54" s="93"/>
      <c r="F54" s="93"/>
      <c r="G54" s="93"/>
      <c r="H54" s="90"/>
      <c r="I54" s="91"/>
      <c r="J54" s="90"/>
      <c r="K54" s="209" t="s">
        <v>131</v>
      </c>
      <c r="L54" s="210"/>
      <c r="M54" s="73" t="str">
        <f>IFERROR(ROUND(J54*K54,2),"")</f>
        <v/>
      </c>
    </row>
    <row r="55" spans="1:13" ht="15.75" thickBot="1">
      <c r="A55" s="77"/>
      <c r="B55" s="78"/>
      <c r="C55" s="78"/>
      <c r="D55" s="78"/>
      <c r="E55" s="78"/>
      <c r="F55" s="78"/>
      <c r="G55" s="79"/>
      <c r="H55" s="94"/>
      <c r="I55" s="95"/>
      <c r="J55" s="94"/>
      <c r="K55" s="209" t="s">
        <v>131</v>
      </c>
      <c r="L55" s="210"/>
      <c r="M55" s="73" t="str">
        <f>IFERROR(ROUND(J55*K55,2),"")</f>
        <v/>
      </c>
    </row>
    <row r="56" spans="1:13" ht="15.75" thickBot="1">
      <c r="A56" s="201" t="s">
        <v>74</v>
      </c>
      <c r="B56" s="202"/>
      <c r="C56" s="202"/>
      <c r="D56" s="202"/>
      <c r="E56" s="202"/>
      <c r="F56" s="202"/>
      <c r="G56" s="202"/>
      <c r="H56" s="202"/>
      <c r="I56" s="202"/>
      <c r="J56" s="202"/>
      <c r="K56" s="202"/>
      <c r="L56" s="203"/>
      <c r="M56" s="82">
        <f>ROUND(SUM(M51:M55),2)</f>
        <v>0</v>
      </c>
    </row>
    <row r="57" spans="1:13" ht="15.75" thickBot="1">
      <c r="A57" s="56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57"/>
    </row>
    <row r="58" spans="1:13" ht="15.75" thickBot="1">
      <c r="A58" s="63" t="s">
        <v>84</v>
      </c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5"/>
    </row>
    <row r="59" spans="1:13">
      <c r="A59" s="56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57"/>
    </row>
    <row r="60" spans="1:13" ht="22.5">
      <c r="A60" s="192" t="s">
        <v>85</v>
      </c>
      <c r="B60" s="204"/>
      <c r="C60" s="204"/>
      <c r="D60" s="204"/>
      <c r="E60" s="204"/>
      <c r="F60" s="204"/>
      <c r="G60" s="204"/>
      <c r="H60" s="67" t="s">
        <v>86</v>
      </c>
      <c r="I60" s="96" t="s">
        <v>87</v>
      </c>
      <c r="J60" s="97" t="s">
        <v>88</v>
      </c>
      <c r="K60" s="215" t="s">
        <v>69</v>
      </c>
      <c r="L60" s="216"/>
      <c r="M60" s="98" t="s">
        <v>70</v>
      </c>
    </row>
    <row r="61" spans="1:13">
      <c r="A61" s="75" t="s">
        <v>111</v>
      </c>
      <c r="B61" s="76"/>
      <c r="C61" s="76"/>
      <c r="D61" s="76"/>
      <c r="E61" s="76"/>
      <c r="F61" s="76"/>
      <c r="G61" s="86"/>
      <c r="H61" s="138">
        <v>90000</v>
      </c>
      <c r="I61" s="100">
        <v>0.62</v>
      </c>
      <c r="J61" s="101">
        <f>+IFERROR(ROUND(H61*(1+I61),0),"")</f>
        <v>145800</v>
      </c>
      <c r="K61" s="217">
        <v>50</v>
      </c>
      <c r="L61" s="218"/>
      <c r="M61" s="73">
        <f>IFERROR(ROUND(1/K61*J61,2),"")</f>
        <v>2916</v>
      </c>
    </row>
    <row r="62" spans="1:13">
      <c r="A62" s="75" t="s">
        <v>112</v>
      </c>
      <c r="B62" s="76"/>
      <c r="C62" s="76"/>
      <c r="D62" s="76"/>
      <c r="E62" s="76"/>
      <c r="F62" s="76"/>
      <c r="G62" s="86"/>
      <c r="H62" s="138">
        <v>165000</v>
      </c>
      <c r="I62" s="100">
        <v>0.62</v>
      </c>
      <c r="J62" s="101">
        <f>+IFERROR(ROUND(H62*(1+I62),0),"")</f>
        <v>267300</v>
      </c>
      <c r="K62" s="217">
        <f>+K61</f>
        <v>50</v>
      </c>
      <c r="L62" s="218"/>
      <c r="M62" s="73">
        <f>IFERROR(ROUND(1/K62*J62,2),"")</f>
        <v>5346</v>
      </c>
    </row>
    <row r="63" spans="1:13">
      <c r="A63" s="75"/>
      <c r="B63" s="76"/>
      <c r="C63" s="76"/>
      <c r="D63" s="76"/>
      <c r="E63" s="76"/>
      <c r="F63" s="76"/>
      <c r="G63" s="86"/>
      <c r="H63" s="99" t="s">
        <v>131</v>
      </c>
      <c r="I63" s="100" t="s">
        <v>131</v>
      </c>
      <c r="J63" s="101" t="str">
        <f>+IFERROR(ROUND(H63*(1+I63),0),"")</f>
        <v/>
      </c>
      <c r="K63" s="217"/>
      <c r="L63" s="218"/>
      <c r="M63" s="73" t="str">
        <f>IFERROR(ROUND(1/K63*J63,2),"")</f>
        <v/>
      </c>
    </row>
    <row r="64" spans="1:13">
      <c r="A64" s="75"/>
      <c r="B64" s="76"/>
      <c r="C64" s="76"/>
      <c r="D64" s="76"/>
      <c r="E64" s="76"/>
      <c r="F64" s="76"/>
      <c r="G64" s="86"/>
      <c r="H64" s="99" t="s">
        <v>131</v>
      </c>
      <c r="I64" s="100" t="s">
        <v>131</v>
      </c>
      <c r="J64" s="101" t="str">
        <f>+IFERROR(ROUND(H64*(1+I64),0),"")</f>
        <v/>
      </c>
      <c r="K64" s="217"/>
      <c r="L64" s="218"/>
      <c r="M64" s="73" t="str">
        <f>IFERROR(ROUND(1/K64*J64,2),"")</f>
        <v/>
      </c>
    </row>
    <row r="65" spans="1:13" ht="15.75" thickBot="1">
      <c r="A65" s="77"/>
      <c r="B65" s="78"/>
      <c r="C65" s="78"/>
      <c r="D65" s="78"/>
      <c r="E65" s="78"/>
      <c r="F65" s="78"/>
      <c r="G65" s="79"/>
      <c r="H65" s="99" t="s">
        <v>131</v>
      </c>
      <c r="I65" s="100" t="s">
        <v>131</v>
      </c>
      <c r="J65" s="101" t="str">
        <f>+IFERROR(ROUND(H65*(1+I65),0),"")</f>
        <v/>
      </c>
      <c r="K65" s="219"/>
      <c r="L65" s="220"/>
      <c r="M65" s="73" t="str">
        <f>IFERROR(ROUND(1/K65*J65,2),"")</f>
        <v/>
      </c>
    </row>
    <row r="66" spans="1:13" ht="15.75" thickBot="1">
      <c r="A66" s="201" t="s">
        <v>74</v>
      </c>
      <c r="B66" s="202"/>
      <c r="C66" s="202"/>
      <c r="D66" s="202"/>
      <c r="E66" s="202"/>
      <c r="F66" s="202"/>
      <c r="G66" s="202"/>
      <c r="H66" s="202"/>
      <c r="I66" s="202"/>
      <c r="J66" s="202"/>
      <c r="K66" s="202"/>
      <c r="L66" s="203"/>
      <c r="M66" s="82">
        <f>ROUND(SUM(M61:M65),2)</f>
        <v>8262</v>
      </c>
    </row>
    <row r="67" spans="1:13" ht="15.75" thickBot="1">
      <c r="A67" s="56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57"/>
    </row>
    <row r="68" spans="1:13" ht="15.75" thickBot="1">
      <c r="A68" s="221" t="s">
        <v>92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3"/>
      <c r="M68" s="82">
        <f>ROUND(M66+M56+M46+M36,0)</f>
        <v>84534</v>
      </c>
    </row>
    <row r="69" spans="1:13" ht="15.75" thickBot="1">
      <c r="A69" s="56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57"/>
    </row>
    <row r="70" spans="1:13" ht="15.75" thickBot="1">
      <c r="A70" s="63" t="s">
        <v>93</v>
      </c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5"/>
    </row>
    <row r="71" spans="1:13">
      <c r="A71" s="56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57"/>
    </row>
    <row r="72" spans="1:13">
      <c r="A72" s="192" t="s">
        <v>94</v>
      </c>
      <c r="B72" s="204"/>
      <c r="C72" s="204"/>
      <c r="D72" s="204"/>
      <c r="E72" s="204"/>
      <c r="F72" s="204"/>
      <c r="G72" s="204"/>
      <c r="H72" s="89"/>
      <c r="I72" s="96"/>
      <c r="J72" s="102"/>
      <c r="K72" s="215" t="s">
        <v>95</v>
      </c>
      <c r="L72" s="216"/>
      <c r="M72" s="98" t="s">
        <v>96</v>
      </c>
    </row>
    <row r="73" spans="1:13">
      <c r="A73" s="211" t="s">
        <v>97</v>
      </c>
      <c r="B73" s="212"/>
      <c r="C73" s="212"/>
      <c r="D73" s="212"/>
      <c r="E73" s="212"/>
      <c r="F73" s="212"/>
      <c r="G73" s="212"/>
      <c r="H73" s="128"/>
      <c r="I73" s="104"/>
      <c r="J73" s="129"/>
      <c r="K73" s="213"/>
      <c r="L73" s="214"/>
      <c r="M73" s="130">
        <f>ROUND(K73*$M$68,2)</f>
        <v>0</v>
      </c>
    </row>
    <row r="74" spans="1:13">
      <c r="A74" s="107" t="s">
        <v>98</v>
      </c>
      <c r="B74" s="108"/>
      <c r="C74" s="108"/>
      <c r="D74" s="108"/>
      <c r="E74" s="108"/>
      <c r="F74" s="108"/>
      <c r="G74" s="108"/>
      <c r="H74" s="128"/>
      <c r="I74" s="104"/>
      <c r="J74" s="129"/>
      <c r="K74" s="213"/>
      <c r="L74" s="214"/>
      <c r="M74" s="130">
        <f>ROUND(K74*$M$68,2)</f>
        <v>0</v>
      </c>
    </row>
    <row r="75" spans="1:13" ht="15.75" thickBot="1">
      <c r="A75" s="77" t="s">
        <v>99</v>
      </c>
      <c r="B75" s="78"/>
      <c r="C75" s="78"/>
      <c r="D75" s="78"/>
      <c r="E75" s="78"/>
      <c r="F75" s="78"/>
      <c r="G75" s="78"/>
      <c r="H75" s="131"/>
      <c r="I75" s="110"/>
      <c r="J75" s="132"/>
      <c r="K75" s="213"/>
      <c r="L75" s="214"/>
      <c r="M75" s="130">
        <f>ROUND(K75*$M$68,2)</f>
        <v>0</v>
      </c>
    </row>
    <row r="76" spans="1:13" ht="15.75" thickBot="1">
      <c r="A76" s="201" t="s">
        <v>74</v>
      </c>
      <c r="B76" s="202"/>
      <c r="C76" s="202"/>
      <c r="D76" s="202"/>
      <c r="E76" s="202"/>
      <c r="F76" s="202"/>
      <c r="G76" s="202"/>
      <c r="H76" s="202"/>
      <c r="I76" s="202"/>
      <c r="J76" s="202"/>
      <c r="K76" s="202"/>
      <c r="L76" s="203"/>
      <c r="M76" s="82">
        <f>SUM(M73:M75)</f>
        <v>0</v>
      </c>
    </row>
    <row r="77" spans="1:13" ht="15.75" thickBot="1">
      <c r="A77" s="56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57"/>
    </row>
    <row r="78" spans="1:13" ht="15.75" thickBot="1">
      <c r="A78" s="221" t="s">
        <v>100</v>
      </c>
      <c r="B78" s="222"/>
      <c r="C78" s="222"/>
      <c r="D78" s="222"/>
      <c r="E78" s="222"/>
      <c r="F78" s="222"/>
      <c r="G78" s="222"/>
      <c r="H78" s="222"/>
      <c r="I78" s="222"/>
      <c r="J78" s="222"/>
      <c r="K78" s="222"/>
      <c r="L78" s="223"/>
      <c r="M78" s="82">
        <f>ROUND(M68+M76,0)</f>
        <v>84534</v>
      </c>
    </row>
    <row r="79" spans="1:13">
      <c r="A79" s="33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6"/>
    </row>
    <row r="80" spans="1:13">
      <c r="A80" s="56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57"/>
    </row>
    <row r="81" spans="1:13">
      <c r="A81" s="56"/>
      <c r="B81" s="35"/>
      <c r="C81" s="35"/>
      <c r="D81" s="35"/>
      <c r="E81" s="35"/>
      <c r="F81" s="35" t="s">
        <v>101</v>
      </c>
      <c r="G81" s="35"/>
      <c r="H81" s="35"/>
      <c r="I81" s="35"/>
      <c r="J81" s="35"/>
      <c r="K81" s="35"/>
      <c r="L81" s="35"/>
      <c r="M81" s="57"/>
    </row>
    <row r="82" spans="1:13">
      <c r="A82" s="112" t="s">
        <v>102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4"/>
    </row>
    <row r="83" spans="1:13">
      <c r="A83" s="233"/>
      <c r="B83" s="234"/>
      <c r="C83" s="234"/>
      <c r="D83" s="234"/>
      <c r="E83" s="234"/>
      <c r="F83" s="234"/>
      <c r="G83" s="234"/>
      <c r="H83" s="234"/>
      <c r="I83" s="234"/>
      <c r="J83" s="234"/>
      <c r="K83" s="234"/>
      <c r="L83" s="234"/>
      <c r="M83" s="235"/>
    </row>
    <row r="84" spans="1:13">
      <c r="A84" s="224"/>
      <c r="B84" s="225"/>
      <c r="C84" s="225"/>
      <c r="D84" s="225"/>
      <c r="E84" s="225"/>
      <c r="F84" s="225"/>
      <c r="G84" s="225"/>
      <c r="H84" s="225"/>
      <c r="I84" s="225"/>
      <c r="J84" s="225"/>
      <c r="K84" s="225"/>
      <c r="L84" s="225"/>
      <c r="M84" s="226"/>
    </row>
    <row r="85" spans="1:13">
      <c r="A85" s="224"/>
      <c r="B85" s="225"/>
      <c r="C85" s="225"/>
      <c r="D85" s="225"/>
      <c r="E85" s="225"/>
      <c r="F85" s="225"/>
      <c r="G85" s="225"/>
      <c r="H85" s="225"/>
      <c r="I85" s="225"/>
      <c r="J85" s="225"/>
      <c r="K85" s="225"/>
      <c r="L85" s="225"/>
      <c r="M85" s="226"/>
    </row>
    <row r="86" spans="1:13">
      <c r="A86" s="115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1"/>
    </row>
    <row r="87" spans="1:13">
      <c r="A87" s="116"/>
      <c r="B87" s="35"/>
      <c r="C87" s="50"/>
      <c r="D87" s="50"/>
      <c r="E87" s="50"/>
      <c r="F87" s="117"/>
      <c r="G87" s="35"/>
      <c r="H87" s="35"/>
      <c r="I87" s="35"/>
      <c r="J87" s="50"/>
      <c r="K87" s="50"/>
      <c r="L87" s="50"/>
      <c r="M87" s="51"/>
    </row>
    <row r="88" spans="1:13">
      <c r="A88" s="116"/>
      <c r="B88" s="35"/>
      <c r="C88" s="50"/>
      <c r="D88" s="50"/>
      <c r="E88" s="50"/>
      <c r="F88" s="117"/>
      <c r="G88" s="35"/>
      <c r="H88" s="35"/>
      <c r="I88" s="35"/>
      <c r="J88" s="50"/>
      <c r="K88" s="50"/>
      <c r="L88" s="50"/>
      <c r="M88" s="51"/>
    </row>
    <row r="89" spans="1:13">
      <c r="A89" s="56"/>
      <c r="B89" s="118" t="s">
        <v>103</v>
      </c>
      <c r="C89" s="118"/>
      <c r="D89" s="118"/>
      <c r="E89" s="118"/>
      <c r="F89" s="35"/>
      <c r="G89" s="35"/>
      <c r="H89" s="35"/>
      <c r="I89" s="35" t="s">
        <v>103</v>
      </c>
      <c r="J89" s="35"/>
      <c r="K89" s="35"/>
      <c r="L89" s="35"/>
      <c r="M89" s="57"/>
    </row>
    <row r="90" spans="1:13">
      <c r="A90" s="56"/>
      <c r="B90" s="35"/>
      <c r="C90" s="117"/>
      <c r="D90" s="117"/>
      <c r="E90" s="117"/>
      <c r="F90" s="35"/>
      <c r="G90" s="35"/>
      <c r="H90" s="35"/>
      <c r="I90" s="108"/>
      <c r="J90" s="108"/>
      <c r="K90" s="108"/>
      <c r="L90" s="108"/>
      <c r="M90" s="57"/>
    </row>
    <row r="91" spans="1:13">
      <c r="A91" s="56"/>
      <c r="B91" s="35" t="s">
        <v>104</v>
      </c>
      <c r="C91" s="35"/>
      <c r="D91" s="35"/>
      <c r="E91" s="117"/>
      <c r="F91" s="35"/>
      <c r="G91" s="35"/>
      <c r="H91" s="35"/>
      <c r="I91" s="119" t="s">
        <v>105</v>
      </c>
      <c r="J91" s="119"/>
      <c r="K91" s="119"/>
      <c r="L91" s="119"/>
      <c r="M91" s="57"/>
    </row>
    <row r="92" spans="1:13">
      <c r="A92" s="116"/>
      <c r="B92" s="35"/>
      <c r="C92" s="50"/>
      <c r="D92" s="50"/>
      <c r="E92" s="50"/>
      <c r="F92" s="117"/>
      <c r="G92" s="35"/>
      <c r="H92" s="35"/>
      <c r="I92" s="35"/>
      <c r="J92" s="50"/>
      <c r="K92" s="50"/>
      <c r="L92" s="50"/>
      <c r="M92" s="51"/>
    </row>
    <row r="93" spans="1:13">
      <c r="A93" s="120"/>
      <c r="B93" s="121"/>
      <c r="C93" s="121"/>
      <c r="D93" s="35"/>
      <c r="E93" s="35"/>
      <c r="F93" s="35"/>
      <c r="G93" s="35"/>
      <c r="H93" s="35"/>
      <c r="I93" s="227"/>
      <c r="J93" s="227"/>
      <c r="K93" s="227"/>
      <c r="L93" s="227"/>
      <c r="M93" s="228"/>
    </row>
    <row r="94" spans="1:13" ht="15.75" thickBot="1">
      <c r="A94" s="231"/>
      <c r="B94" s="232"/>
      <c r="C94" s="232"/>
      <c r="D94" s="122"/>
      <c r="E94" s="122"/>
      <c r="F94" s="122"/>
      <c r="G94" s="122"/>
      <c r="H94" s="122"/>
      <c r="I94" s="229"/>
      <c r="J94" s="229"/>
      <c r="K94" s="229"/>
      <c r="L94" s="229"/>
      <c r="M94" s="230"/>
    </row>
  </sheetData>
  <mergeCells count="77">
    <mergeCell ref="I93:M94"/>
    <mergeCell ref="A94:C94"/>
    <mergeCell ref="K75:L75"/>
    <mergeCell ref="A76:L76"/>
    <mergeCell ref="A78:L78"/>
    <mergeCell ref="A83:M83"/>
    <mergeCell ref="A84:M84"/>
    <mergeCell ref="A85:M85"/>
    <mergeCell ref="K74:L74"/>
    <mergeCell ref="K61:L61"/>
    <mergeCell ref="K62:L62"/>
    <mergeCell ref="K63:L63"/>
    <mergeCell ref="K64:L64"/>
    <mergeCell ref="K65:L65"/>
    <mergeCell ref="A66:L66"/>
    <mergeCell ref="A68:L68"/>
    <mergeCell ref="A72:G72"/>
    <mergeCell ref="K72:L72"/>
    <mergeCell ref="A73:G73"/>
    <mergeCell ref="K73:L73"/>
    <mergeCell ref="A60:G60"/>
    <mergeCell ref="K60:L60"/>
    <mergeCell ref="K44:L44"/>
    <mergeCell ref="K45:L45"/>
    <mergeCell ref="A46:L46"/>
    <mergeCell ref="A50:G50"/>
    <mergeCell ref="K50:L50"/>
    <mergeCell ref="K51:L51"/>
    <mergeCell ref="K52:L52"/>
    <mergeCell ref="K53:L53"/>
    <mergeCell ref="K54:L54"/>
    <mergeCell ref="K55:L55"/>
    <mergeCell ref="A56:L56"/>
    <mergeCell ref="K43:L43"/>
    <mergeCell ref="F34:G34"/>
    <mergeCell ref="H34:I34"/>
    <mergeCell ref="K34:L34"/>
    <mergeCell ref="F35:G35"/>
    <mergeCell ref="H35:I35"/>
    <mergeCell ref="K35:L35"/>
    <mergeCell ref="A36:L36"/>
    <mergeCell ref="A40:H40"/>
    <mergeCell ref="K40:L40"/>
    <mergeCell ref="K41:L41"/>
    <mergeCell ref="K42:L42"/>
    <mergeCell ref="F32:G32"/>
    <mergeCell ref="H32:I32"/>
    <mergeCell ref="K32:L32"/>
    <mergeCell ref="F33:G33"/>
    <mergeCell ref="H33:I33"/>
    <mergeCell ref="K33:L33"/>
    <mergeCell ref="F30:G30"/>
    <mergeCell ref="H30:I30"/>
    <mergeCell ref="K30:L30"/>
    <mergeCell ref="F31:G31"/>
    <mergeCell ref="H31:I31"/>
    <mergeCell ref="K31:L31"/>
    <mergeCell ref="B25:I25"/>
    <mergeCell ref="K25:L25"/>
    <mergeCell ref="A29:E29"/>
    <mergeCell ref="F29:G29"/>
    <mergeCell ref="H29:I29"/>
    <mergeCell ref="K29:L29"/>
    <mergeCell ref="F10:G10"/>
    <mergeCell ref="K10:L10"/>
    <mergeCell ref="C11:M12"/>
    <mergeCell ref="A22:M22"/>
    <mergeCell ref="B24:I24"/>
    <mergeCell ref="K24:L24"/>
    <mergeCell ref="A1:A7"/>
    <mergeCell ref="B1:M1"/>
    <mergeCell ref="B2:M2"/>
    <mergeCell ref="B3:M3"/>
    <mergeCell ref="B4:M4"/>
    <mergeCell ref="B5:M5"/>
    <mergeCell ref="B6:M6"/>
    <mergeCell ref="B7:M7"/>
  </mergeCells>
  <hyperlinks>
    <hyperlink ref="B5:M5" location="PRESUPUESTO!B17" display="SOLUCION ACUEDUCTO Y ALCANTARILLADO SECTOR VILLA DELFINA" xr:uid="{7F92993D-00A2-4F95-AF07-1BF5DD5568B2}"/>
  </hyperlinks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C2298-A43E-485F-A1EC-44672BC9F866}">
  <sheetPr>
    <tabColor rgb="FF00B050"/>
  </sheetPr>
  <dimension ref="A1:M94"/>
  <sheetViews>
    <sheetView topLeftCell="A39" workbookViewId="0">
      <selection activeCell="H61" sqref="H61:H62"/>
    </sheetView>
  </sheetViews>
  <sheetFormatPr baseColWidth="10" defaultRowHeight="15"/>
  <cols>
    <col min="8" max="8" width="11.85546875" bestFit="1" customWidth="1"/>
    <col min="9" max="9" width="12.42578125" customWidth="1"/>
    <col min="10" max="10" width="12.85546875" bestFit="1" customWidth="1"/>
    <col min="13" max="13" width="20" customWidth="1"/>
  </cols>
  <sheetData>
    <row r="1" spans="1:13">
      <c r="A1" s="163"/>
      <c r="B1" s="166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8"/>
    </row>
    <row r="2" spans="1:13" ht="15.75">
      <c r="A2" s="164"/>
      <c r="B2" s="169" t="s">
        <v>49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>
      <c r="A3" s="164"/>
      <c r="B3" s="172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4"/>
    </row>
    <row r="4" spans="1:13">
      <c r="A4" s="164"/>
      <c r="B4" s="175" t="s">
        <v>50</v>
      </c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7"/>
    </row>
    <row r="5" spans="1:13">
      <c r="A5" s="164"/>
      <c r="B5" s="277" t="s">
        <v>106</v>
      </c>
      <c r="C5" s="278"/>
      <c r="D5" s="278"/>
      <c r="E5" s="278"/>
      <c r="F5" s="278"/>
      <c r="G5" s="278"/>
      <c r="H5" s="278"/>
      <c r="I5" s="278"/>
      <c r="J5" s="278"/>
      <c r="K5" s="278"/>
      <c r="L5" s="278"/>
      <c r="M5" s="279"/>
    </row>
    <row r="6" spans="1:13">
      <c r="A6" s="164"/>
      <c r="B6" s="181" t="s">
        <v>52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3"/>
    </row>
    <row r="7" spans="1:13" ht="15.75" thickBot="1">
      <c r="A7" s="165"/>
      <c r="B7" s="18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6"/>
    </row>
    <row r="8" spans="1:13" ht="15.75" thickBot="1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  <c r="L8" s="32"/>
      <c r="M8" s="32"/>
    </row>
    <row r="9" spans="1:13">
      <c r="A9" s="33"/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6"/>
    </row>
    <row r="10" spans="1:13">
      <c r="A10" s="37" t="s">
        <v>53</v>
      </c>
      <c r="B10" s="38"/>
      <c r="C10" s="39"/>
      <c r="D10" s="40"/>
      <c r="E10" s="39"/>
      <c r="F10" s="252"/>
      <c r="G10" s="252"/>
      <c r="H10" s="39"/>
      <c r="I10" s="39"/>
      <c r="J10" s="41" t="s">
        <v>54</v>
      </c>
      <c r="K10" s="253"/>
      <c r="L10" s="253"/>
      <c r="M10" s="42"/>
    </row>
    <row r="11" spans="1:13">
      <c r="A11" s="43" t="s">
        <v>55</v>
      </c>
      <c r="B11" s="44"/>
      <c r="C11" s="254"/>
      <c r="D11" s="254"/>
      <c r="E11" s="254"/>
      <c r="F11" s="254"/>
      <c r="G11" s="254"/>
      <c r="H11" s="254"/>
      <c r="I11" s="254"/>
      <c r="J11" s="254"/>
      <c r="K11" s="254"/>
      <c r="L11" s="254"/>
      <c r="M11" s="255"/>
    </row>
    <row r="12" spans="1:13">
      <c r="A12" s="43"/>
      <c r="B12" s="44"/>
      <c r="C12" s="256"/>
      <c r="D12" s="256"/>
      <c r="E12" s="256"/>
      <c r="F12" s="256"/>
      <c r="G12" s="256"/>
      <c r="H12" s="256"/>
      <c r="I12" s="256"/>
      <c r="J12" s="256"/>
      <c r="K12" s="256"/>
      <c r="L12" s="256"/>
      <c r="M12" s="257"/>
    </row>
    <row r="13" spans="1:13">
      <c r="A13" s="43"/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6"/>
    </row>
    <row r="14" spans="1:13">
      <c r="A14" s="43" t="s">
        <v>56</v>
      </c>
      <c r="B14" s="44"/>
      <c r="C14" s="47"/>
      <c r="D14" s="48"/>
      <c r="E14" s="48"/>
      <c r="F14" s="48"/>
      <c r="G14" s="48"/>
      <c r="H14" s="48"/>
      <c r="I14" s="48"/>
      <c r="J14" s="48"/>
      <c r="K14" s="48"/>
      <c r="L14" s="48"/>
      <c r="M14" s="49"/>
    </row>
    <row r="15" spans="1:13">
      <c r="A15" s="43"/>
      <c r="B15" s="44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1:13">
      <c r="A16" s="43" t="s">
        <v>57</v>
      </c>
      <c r="B16" s="44"/>
      <c r="C16" s="47"/>
      <c r="D16" s="48"/>
      <c r="E16" s="48"/>
      <c r="F16" s="48"/>
      <c r="G16" s="48"/>
      <c r="H16" s="48"/>
      <c r="I16" s="48"/>
      <c r="J16" s="48"/>
      <c r="K16" s="48"/>
      <c r="L16" s="48"/>
      <c r="M16" s="49"/>
    </row>
    <row r="17" spans="1:13">
      <c r="A17" s="43"/>
      <c r="B17" s="44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1"/>
    </row>
    <row r="18" spans="1:13">
      <c r="A18" s="43" t="s">
        <v>58</v>
      </c>
      <c r="B18" s="43"/>
      <c r="C18" s="47"/>
      <c r="D18" s="48"/>
      <c r="E18" s="48"/>
      <c r="F18" s="48"/>
      <c r="G18" s="48"/>
      <c r="H18" s="48"/>
      <c r="I18" s="48"/>
      <c r="J18" s="48"/>
      <c r="K18" s="48"/>
      <c r="L18" s="48"/>
      <c r="M18" s="49"/>
    </row>
    <row r="19" spans="1:13">
      <c r="A19" s="37"/>
      <c r="B19" s="52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1"/>
    </row>
    <row r="20" spans="1:13">
      <c r="A20" s="43" t="s">
        <v>59</v>
      </c>
      <c r="B20" s="44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9"/>
    </row>
    <row r="21" spans="1:13" ht="15.75" thickBot="1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5"/>
    </row>
    <row r="22" spans="1:13" ht="15.75" thickBot="1">
      <c r="A22" s="155" t="s">
        <v>60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7"/>
    </row>
    <row r="23" spans="1:13" ht="15.75" thickBot="1">
      <c r="A23" s="56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57"/>
    </row>
    <row r="24" spans="1:13">
      <c r="A24" s="58" t="s">
        <v>0</v>
      </c>
      <c r="B24" s="158" t="s">
        <v>61</v>
      </c>
      <c r="C24" s="159"/>
      <c r="D24" s="159"/>
      <c r="E24" s="159"/>
      <c r="F24" s="159"/>
      <c r="G24" s="159"/>
      <c r="H24" s="159"/>
      <c r="I24" s="160"/>
      <c r="J24" s="59" t="s">
        <v>62</v>
      </c>
      <c r="K24" s="161" t="s">
        <v>63</v>
      </c>
      <c r="L24" s="162"/>
      <c r="M24" s="58" t="s">
        <v>64</v>
      </c>
    </row>
    <row r="25" spans="1:13" ht="15.75" thickBot="1">
      <c r="A25" s="60">
        <v>25</v>
      </c>
      <c r="B25" s="187" t="str">
        <f>+PRESU!B27</f>
        <v>Suministro, trasnporte e instalacion de Válvula Waffer 6"</v>
      </c>
      <c r="C25" s="188"/>
      <c r="D25" s="188"/>
      <c r="E25" s="188"/>
      <c r="F25" s="188"/>
      <c r="G25" s="188"/>
      <c r="H25" s="188"/>
      <c r="I25" s="189"/>
      <c r="J25" s="61" t="s">
        <v>131</v>
      </c>
      <c r="K25" s="190" t="str">
        <f>+PRESU!C27</f>
        <v>un</v>
      </c>
      <c r="L25" s="191"/>
      <c r="M25" s="62">
        <f>+PRESU!D27</f>
        <v>1</v>
      </c>
    </row>
    <row r="26" spans="1:13" ht="15.75" thickBot="1">
      <c r="A26" s="56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57"/>
    </row>
    <row r="27" spans="1:13" ht="15.75" thickBot="1">
      <c r="A27" s="63" t="s">
        <v>65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5"/>
    </row>
    <row r="28" spans="1:13">
      <c r="A28" s="66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57"/>
    </row>
    <row r="29" spans="1:13">
      <c r="A29" s="192" t="s">
        <v>61</v>
      </c>
      <c r="B29" s="193"/>
      <c r="C29" s="193"/>
      <c r="D29" s="193"/>
      <c r="E29" s="194"/>
      <c r="F29" s="195" t="s">
        <v>66</v>
      </c>
      <c r="G29" s="193"/>
      <c r="H29" s="195" t="s">
        <v>67</v>
      </c>
      <c r="I29" s="196"/>
      <c r="J29" s="67" t="s">
        <v>68</v>
      </c>
      <c r="K29" s="195" t="s">
        <v>69</v>
      </c>
      <c r="L29" s="196"/>
      <c r="M29" s="68" t="s">
        <v>70</v>
      </c>
    </row>
    <row r="30" spans="1:13">
      <c r="A30" s="69"/>
      <c r="B30" s="70"/>
      <c r="C30" s="70"/>
      <c r="D30" s="70"/>
      <c r="E30" s="71"/>
      <c r="F30" s="197" t="s">
        <v>131</v>
      </c>
      <c r="G30" s="198"/>
      <c r="H30" s="197" t="s">
        <v>131</v>
      </c>
      <c r="I30" s="198"/>
      <c r="J30" s="72" t="s">
        <v>131</v>
      </c>
      <c r="K30" s="199"/>
      <c r="L30" s="200"/>
      <c r="M30" s="73" t="str">
        <f>IFERROR(ROUND(J30/K30,2),"")</f>
        <v/>
      </c>
    </row>
    <row r="31" spans="1:13">
      <c r="A31" s="69"/>
      <c r="B31" s="70"/>
      <c r="C31" s="70"/>
      <c r="D31" s="70"/>
      <c r="E31" s="74"/>
      <c r="F31" s="197" t="s">
        <v>131</v>
      </c>
      <c r="G31" s="198"/>
      <c r="H31" s="197" t="s">
        <v>131</v>
      </c>
      <c r="I31" s="198"/>
      <c r="J31" s="72" t="s">
        <v>131</v>
      </c>
      <c r="K31" s="199"/>
      <c r="L31" s="200"/>
      <c r="M31" s="73" t="str">
        <f>IFERROR(ROUND(J31/K31,2),"")</f>
        <v/>
      </c>
    </row>
    <row r="32" spans="1:13">
      <c r="A32" s="75"/>
      <c r="B32" s="76"/>
      <c r="C32" s="76"/>
      <c r="D32" s="76"/>
      <c r="E32" s="74"/>
      <c r="F32" s="197" t="s">
        <v>131</v>
      </c>
      <c r="G32" s="198"/>
      <c r="H32" s="197" t="s">
        <v>131</v>
      </c>
      <c r="I32" s="198"/>
      <c r="J32" s="72" t="s">
        <v>131</v>
      </c>
      <c r="K32" s="199"/>
      <c r="L32" s="200"/>
      <c r="M32" s="73" t="str">
        <f>IFERROR(ROUND(J32/K32,2),"")</f>
        <v/>
      </c>
    </row>
    <row r="33" spans="1:13">
      <c r="A33" s="75"/>
      <c r="B33" s="76"/>
      <c r="C33" s="76"/>
      <c r="D33" s="76"/>
      <c r="E33" s="74"/>
      <c r="F33" s="197" t="s">
        <v>131</v>
      </c>
      <c r="G33" s="198"/>
      <c r="H33" s="197" t="s">
        <v>131</v>
      </c>
      <c r="I33" s="198"/>
      <c r="J33" s="72" t="s">
        <v>131</v>
      </c>
      <c r="K33" s="199"/>
      <c r="L33" s="200"/>
      <c r="M33" s="73" t="str">
        <f>IFERROR(ROUND(J33/K33,2),"")</f>
        <v/>
      </c>
    </row>
    <row r="34" spans="1:13">
      <c r="A34" s="75"/>
      <c r="B34" s="76"/>
      <c r="C34" s="76"/>
      <c r="D34" s="76"/>
      <c r="E34" s="74"/>
      <c r="F34" s="197" t="s">
        <v>131</v>
      </c>
      <c r="G34" s="198"/>
      <c r="H34" s="197" t="s">
        <v>131</v>
      </c>
      <c r="I34" s="198"/>
      <c r="J34" s="72" t="s">
        <v>131</v>
      </c>
      <c r="K34" s="199"/>
      <c r="L34" s="200"/>
      <c r="M34" s="73" t="str">
        <f>IFERROR(ROUND(J34/K34,2),"")</f>
        <v/>
      </c>
    </row>
    <row r="35" spans="1:13" ht="15.75" thickBot="1">
      <c r="A35" s="77" t="s">
        <v>73</v>
      </c>
      <c r="B35" s="78"/>
      <c r="C35" s="78"/>
      <c r="D35" s="78"/>
      <c r="E35" s="79"/>
      <c r="F35" s="205"/>
      <c r="G35" s="206"/>
      <c r="H35" s="205"/>
      <c r="I35" s="206"/>
      <c r="J35" s="80"/>
      <c r="K35" s="207">
        <v>0.05</v>
      </c>
      <c r="L35" s="208"/>
      <c r="M35" s="81">
        <f>ROUND(M66*K35,2)</f>
        <v>2328.75</v>
      </c>
    </row>
    <row r="36" spans="1:13" ht="15.75" thickBot="1">
      <c r="A36" s="201" t="s">
        <v>74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3"/>
      <c r="M36" s="82">
        <f>ROUND(SUM(M30:M35),2)</f>
        <v>2328.75</v>
      </c>
    </row>
    <row r="37" spans="1:13" ht="15.75" thickBot="1">
      <c r="A37" s="66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57"/>
    </row>
    <row r="38" spans="1:13" ht="15.75" thickBot="1">
      <c r="A38" s="63" t="s">
        <v>75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5"/>
    </row>
    <row r="39" spans="1:13">
      <c r="A39" s="56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57"/>
    </row>
    <row r="40" spans="1:13">
      <c r="A40" s="192" t="s">
        <v>61</v>
      </c>
      <c r="B40" s="204"/>
      <c r="C40" s="204"/>
      <c r="D40" s="204"/>
      <c r="E40" s="204"/>
      <c r="F40" s="204"/>
      <c r="G40" s="204"/>
      <c r="H40" s="196"/>
      <c r="I40" s="83" t="s">
        <v>63</v>
      </c>
      <c r="J40" s="67" t="s">
        <v>64</v>
      </c>
      <c r="K40" s="195" t="s">
        <v>76</v>
      </c>
      <c r="L40" s="196"/>
      <c r="M40" s="68" t="s">
        <v>70</v>
      </c>
    </row>
    <row r="41" spans="1:13">
      <c r="A41" s="123" t="s">
        <v>151</v>
      </c>
      <c r="B41" s="70"/>
      <c r="C41" s="70"/>
      <c r="D41" s="70"/>
      <c r="E41" s="70"/>
      <c r="F41" s="70"/>
      <c r="G41" s="70"/>
      <c r="H41" s="71"/>
      <c r="I41" s="84" t="s">
        <v>135</v>
      </c>
      <c r="J41" s="85">
        <v>1</v>
      </c>
      <c r="K41" s="261">
        <v>777600</v>
      </c>
      <c r="L41" s="262"/>
      <c r="M41" s="73">
        <f>IFERROR(ROUND(J41*K41,2),"")</f>
        <v>777600</v>
      </c>
    </row>
    <row r="42" spans="1:13">
      <c r="A42" s="123" t="s">
        <v>149</v>
      </c>
      <c r="B42" s="76"/>
      <c r="C42" s="76"/>
      <c r="D42" s="76"/>
      <c r="E42" s="76"/>
      <c r="F42" s="76"/>
      <c r="G42" s="76"/>
      <c r="H42" s="86"/>
      <c r="I42" s="84" t="s">
        <v>150</v>
      </c>
      <c r="J42" s="87">
        <v>0.1</v>
      </c>
      <c r="K42" s="261">
        <v>12950</v>
      </c>
      <c r="L42" s="262" t="e">
        <v>#N/A</v>
      </c>
      <c r="M42" s="73">
        <f>IFERROR(ROUND(J42*K42,2),"")</f>
        <v>1295</v>
      </c>
    </row>
    <row r="43" spans="1:13">
      <c r="A43" s="75"/>
      <c r="B43" s="76"/>
      <c r="C43" s="76"/>
      <c r="D43" s="76"/>
      <c r="E43" s="76"/>
      <c r="F43" s="76"/>
      <c r="G43" s="76"/>
      <c r="H43" s="86"/>
      <c r="I43" s="84" t="s">
        <v>131</v>
      </c>
      <c r="J43" s="87"/>
      <c r="K43" s="209" t="s">
        <v>131</v>
      </c>
      <c r="L43" s="210" t="e">
        <v>#N/A</v>
      </c>
      <c r="M43" s="73" t="str">
        <f>IFERROR(ROUND(J43*K43,2),"")</f>
        <v/>
      </c>
    </row>
    <row r="44" spans="1:13">
      <c r="A44" s="75"/>
      <c r="B44" s="76"/>
      <c r="C44" s="76"/>
      <c r="D44" s="76"/>
      <c r="E44" s="76"/>
      <c r="F44" s="76"/>
      <c r="G44" s="76"/>
      <c r="H44" s="86"/>
      <c r="I44" s="84" t="s">
        <v>131</v>
      </c>
      <c r="J44" s="87"/>
      <c r="K44" s="209" t="s">
        <v>131</v>
      </c>
      <c r="L44" s="210" t="e">
        <v>#N/A</v>
      </c>
      <c r="M44" s="73" t="str">
        <f>IFERROR(ROUND(J44*K44,2),"")</f>
        <v/>
      </c>
    </row>
    <row r="45" spans="1:13" ht="15.75" thickBot="1">
      <c r="A45" s="77"/>
      <c r="B45" s="78"/>
      <c r="C45" s="78"/>
      <c r="D45" s="78"/>
      <c r="E45" s="78"/>
      <c r="F45" s="78"/>
      <c r="G45" s="78"/>
      <c r="H45" s="79"/>
      <c r="I45" s="84" t="s">
        <v>131</v>
      </c>
      <c r="J45" s="88"/>
      <c r="K45" s="209" t="s">
        <v>131</v>
      </c>
      <c r="L45" s="210" t="e">
        <v>#N/A</v>
      </c>
      <c r="M45" s="73" t="str">
        <f>IFERROR(ROUND(J45*K45,2),"")</f>
        <v/>
      </c>
    </row>
    <row r="46" spans="1:13" ht="15.75" thickBot="1">
      <c r="A46" s="201" t="s">
        <v>74</v>
      </c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3"/>
      <c r="M46" s="82">
        <f>ROUND(SUM(M41:M45),2)</f>
        <v>778895</v>
      </c>
    </row>
    <row r="47" spans="1:13" ht="15.75" thickBot="1">
      <c r="A47" s="56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57"/>
    </row>
    <row r="48" spans="1:13" ht="15.75" thickBot="1">
      <c r="A48" s="63" t="s">
        <v>78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5"/>
    </row>
    <row r="49" spans="1:13">
      <c r="A49" s="56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57"/>
    </row>
    <row r="50" spans="1:13">
      <c r="A50" s="192" t="s">
        <v>79</v>
      </c>
      <c r="B50" s="204"/>
      <c r="C50" s="204"/>
      <c r="D50" s="204"/>
      <c r="E50" s="204"/>
      <c r="F50" s="204"/>
      <c r="G50" s="204"/>
      <c r="H50" s="67" t="s">
        <v>80</v>
      </c>
      <c r="I50" s="89" t="s">
        <v>81</v>
      </c>
      <c r="J50" s="67" t="s">
        <v>82</v>
      </c>
      <c r="K50" s="195" t="s">
        <v>83</v>
      </c>
      <c r="L50" s="196"/>
      <c r="M50" s="68" t="s">
        <v>70</v>
      </c>
    </row>
    <row r="51" spans="1:13">
      <c r="A51" s="92"/>
      <c r="B51" s="76"/>
      <c r="C51" s="76"/>
      <c r="D51" s="76"/>
      <c r="E51" s="76"/>
      <c r="F51" s="76"/>
      <c r="G51" s="86"/>
      <c r="H51" s="90"/>
      <c r="I51" s="91"/>
      <c r="J51" s="90"/>
      <c r="K51" s="209"/>
      <c r="L51" s="210"/>
      <c r="M51" s="73">
        <f>IFERROR(ROUND(J51*K51,2),"")</f>
        <v>0</v>
      </c>
    </row>
    <row r="52" spans="1:13">
      <c r="A52" s="92"/>
      <c r="B52" s="93"/>
      <c r="C52" s="93"/>
      <c r="D52" s="93"/>
      <c r="E52" s="93"/>
      <c r="F52" s="93"/>
      <c r="G52" s="93"/>
      <c r="H52" s="90"/>
      <c r="I52" s="91"/>
      <c r="J52" s="90"/>
      <c r="K52" s="209" t="s">
        <v>131</v>
      </c>
      <c r="L52" s="210"/>
      <c r="M52" s="73" t="str">
        <f>IFERROR(ROUND(J52*K52,2),"")</f>
        <v/>
      </c>
    </row>
    <row r="53" spans="1:13">
      <c r="A53" s="92"/>
      <c r="B53" s="93"/>
      <c r="C53" s="93"/>
      <c r="D53" s="93"/>
      <c r="E53" s="93"/>
      <c r="F53" s="93"/>
      <c r="G53" s="93"/>
      <c r="H53" s="90"/>
      <c r="I53" s="91"/>
      <c r="J53" s="90"/>
      <c r="K53" s="209" t="s">
        <v>131</v>
      </c>
      <c r="L53" s="210"/>
      <c r="M53" s="73" t="str">
        <f>IFERROR(ROUND(J53*K53,2),"")</f>
        <v/>
      </c>
    </row>
    <row r="54" spans="1:13">
      <c r="A54" s="92"/>
      <c r="B54" s="93"/>
      <c r="C54" s="93"/>
      <c r="D54" s="93"/>
      <c r="E54" s="93"/>
      <c r="F54" s="93"/>
      <c r="G54" s="93"/>
      <c r="H54" s="90"/>
      <c r="I54" s="91"/>
      <c r="J54" s="90"/>
      <c r="K54" s="209" t="s">
        <v>131</v>
      </c>
      <c r="L54" s="210"/>
      <c r="M54" s="73" t="str">
        <f>IFERROR(ROUND(J54*K54,2),"")</f>
        <v/>
      </c>
    </row>
    <row r="55" spans="1:13" ht="15.75" thickBot="1">
      <c r="A55" s="77"/>
      <c r="B55" s="78"/>
      <c r="C55" s="78"/>
      <c r="D55" s="78"/>
      <c r="E55" s="78"/>
      <c r="F55" s="78"/>
      <c r="G55" s="79"/>
      <c r="H55" s="94"/>
      <c r="I55" s="95"/>
      <c r="J55" s="94"/>
      <c r="K55" s="209" t="s">
        <v>131</v>
      </c>
      <c r="L55" s="210"/>
      <c r="M55" s="73" t="str">
        <f>IFERROR(ROUND(J55*K55,2),"")</f>
        <v/>
      </c>
    </row>
    <row r="56" spans="1:13" ht="15.75" thickBot="1">
      <c r="A56" s="201" t="s">
        <v>74</v>
      </c>
      <c r="B56" s="202"/>
      <c r="C56" s="202"/>
      <c r="D56" s="202"/>
      <c r="E56" s="202"/>
      <c r="F56" s="202"/>
      <c r="G56" s="202"/>
      <c r="H56" s="202"/>
      <c r="I56" s="202"/>
      <c r="J56" s="202"/>
      <c r="K56" s="202"/>
      <c r="L56" s="203"/>
      <c r="M56" s="82">
        <f>ROUND(SUM(M51:M55),2)</f>
        <v>0</v>
      </c>
    </row>
    <row r="57" spans="1:13" ht="15.75" thickBot="1">
      <c r="A57" s="56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57"/>
    </row>
    <row r="58" spans="1:13" ht="15.75" thickBot="1">
      <c r="A58" s="63" t="s">
        <v>84</v>
      </c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5"/>
    </row>
    <row r="59" spans="1:13">
      <c r="A59" s="56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57"/>
    </row>
    <row r="60" spans="1:13" ht="22.5">
      <c r="A60" s="192" t="s">
        <v>85</v>
      </c>
      <c r="B60" s="204"/>
      <c r="C60" s="204"/>
      <c r="D60" s="204"/>
      <c r="E60" s="204"/>
      <c r="F60" s="204"/>
      <c r="G60" s="204"/>
      <c r="H60" s="67" t="s">
        <v>86</v>
      </c>
      <c r="I60" s="96" t="s">
        <v>87</v>
      </c>
      <c r="J60" s="97" t="s">
        <v>88</v>
      </c>
      <c r="K60" s="215" t="s">
        <v>69</v>
      </c>
      <c r="L60" s="216"/>
      <c r="M60" s="98" t="s">
        <v>70</v>
      </c>
    </row>
    <row r="61" spans="1:13">
      <c r="A61" s="75" t="s">
        <v>91</v>
      </c>
      <c r="B61" s="76"/>
      <c r="C61" s="76"/>
      <c r="D61" s="76"/>
      <c r="E61" s="76"/>
      <c r="F61" s="76"/>
      <c r="G61" s="86"/>
      <c r="H61" s="138">
        <v>180000</v>
      </c>
      <c r="I61" s="100">
        <v>0.62</v>
      </c>
      <c r="J61" s="101">
        <f>+IFERROR(ROUND(H61*(1+I61),0),"")</f>
        <v>291600</v>
      </c>
      <c r="K61" s="217">
        <v>12</v>
      </c>
      <c r="L61" s="218"/>
      <c r="M61" s="73">
        <f>IFERROR(ROUND(1/K61*J61,2),"")</f>
        <v>24300</v>
      </c>
    </row>
    <row r="62" spans="1:13">
      <c r="A62" s="75" t="s">
        <v>112</v>
      </c>
      <c r="B62" s="76"/>
      <c r="C62" s="76"/>
      <c r="D62" s="76"/>
      <c r="E62" s="76"/>
      <c r="F62" s="76"/>
      <c r="G62" s="86"/>
      <c r="H62" s="138">
        <v>165000</v>
      </c>
      <c r="I62" s="100">
        <v>0.62</v>
      </c>
      <c r="J62" s="101">
        <f>+IFERROR(ROUND(H62*(1+I62),0),"")</f>
        <v>267300</v>
      </c>
      <c r="K62" s="217">
        <f>+K61</f>
        <v>12</v>
      </c>
      <c r="L62" s="218"/>
      <c r="M62" s="73">
        <f>IFERROR(ROUND(1/K62*J62,2),"")</f>
        <v>22275</v>
      </c>
    </row>
    <row r="63" spans="1:13">
      <c r="A63" s="75"/>
      <c r="B63" s="76"/>
      <c r="C63" s="76"/>
      <c r="D63" s="76"/>
      <c r="E63" s="76"/>
      <c r="F63" s="76"/>
      <c r="G63" s="86"/>
      <c r="H63" s="99" t="s">
        <v>131</v>
      </c>
      <c r="I63" s="100" t="s">
        <v>131</v>
      </c>
      <c r="J63" s="101" t="str">
        <f>+IFERROR(ROUND(H63*(1+I63),0),"")</f>
        <v/>
      </c>
      <c r="K63" s="217"/>
      <c r="L63" s="218"/>
      <c r="M63" s="73" t="str">
        <f>IFERROR(ROUND(1/K63*J63,2),"")</f>
        <v/>
      </c>
    </row>
    <row r="64" spans="1:13">
      <c r="A64" s="75"/>
      <c r="B64" s="76"/>
      <c r="C64" s="76"/>
      <c r="D64" s="76"/>
      <c r="E64" s="76"/>
      <c r="F64" s="76"/>
      <c r="G64" s="86"/>
      <c r="H64" s="99" t="s">
        <v>131</v>
      </c>
      <c r="I64" s="100" t="s">
        <v>131</v>
      </c>
      <c r="J64" s="101" t="str">
        <f>+IFERROR(ROUND(H64*(1+I64),0),"")</f>
        <v/>
      </c>
      <c r="K64" s="217"/>
      <c r="L64" s="218"/>
      <c r="M64" s="73" t="str">
        <f>IFERROR(ROUND(1/K64*J64,2),"")</f>
        <v/>
      </c>
    </row>
    <row r="65" spans="1:13" ht="15.75" thickBot="1">
      <c r="A65" s="77"/>
      <c r="B65" s="78"/>
      <c r="C65" s="78"/>
      <c r="D65" s="78"/>
      <c r="E65" s="78"/>
      <c r="F65" s="78"/>
      <c r="G65" s="79"/>
      <c r="H65" s="99" t="s">
        <v>131</v>
      </c>
      <c r="I65" s="100" t="s">
        <v>131</v>
      </c>
      <c r="J65" s="101" t="str">
        <f>+IFERROR(ROUND(H65*(1+I65),0),"")</f>
        <v/>
      </c>
      <c r="K65" s="219"/>
      <c r="L65" s="220"/>
      <c r="M65" s="73" t="str">
        <f>IFERROR(ROUND(1/K65*J65,2),"")</f>
        <v/>
      </c>
    </row>
    <row r="66" spans="1:13" ht="15.75" thickBot="1">
      <c r="A66" s="201" t="s">
        <v>74</v>
      </c>
      <c r="B66" s="202"/>
      <c r="C66" s="202"/>
      <c r="D66" s="202"/>
      <c r="E66" s="202"/>
      <c r="F66" s="202"/>
      <c r="G66" s="202"/>
      <c r="H66" s="202"/>
      <c r="I66" s="202"/>
      <c r="J66" s="202"/>
      <c r="K66" s="202"/>
      <c r="L66" s="203"/>
      <c r="M66" s="82">
        <f>ROUND(SUM(M61:M65),2)</f>
        <v>46575</v>
      </c>
    </row>
    <row r="67" spans="1:13" ht="15.75" thickBot="1">
      <c r="A67" s="56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57"/>
    </row>
    <row r="68" spans="1:13" ht="15.75" thickBot="1">
      <c r="A68" s="221" t="s">
        <v>92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3"/>
      <c r="M68" s="82">
        <f>ROUND(M66+M56+M46+M36,0)</f>
        <v>827799</v>
      </c>
    </row>
    <row r="69" spans="1:13" ht="15.75" thickBot="1">
      <c r="A69" s="56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57"/>
    </row>
    <row r="70" spans="1:13" ht="15.75" thickBot="1">
      <c r="A70" s="63" t="s">
        <v>93</v>
      </c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5"/>
    </row>
    <row r="71" spans="1:13">
      <c r="A71" s="56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57"/>
    </row>
    <row r="72" spans="1:13">
      <c r="A72" s="192" t="s">
        <v>94</v>
      </c>
      <c r="B72" s="204"/>
      <c r="C72" s="204"/>
      <c r="D72" s="204"/>
      <c r="E72" s="204"/>
      <c r="F72" s="204"/>
      <c r="G72" s="204"/>
      <c r="H72" s="89"/>
      <c r="I72" s="96"/>
      <c r="J72" s="102"/>
      <c r="K72" s="215" t="s">
        <v>95</v>
      </c>
      <c r="L72" s="216"/>
      <c r="M72" s="98" t="s">
        <v>96</v>
      </c>
    </row>
    <row r="73" spans="1:13">
      <c r="A73" s="211" t="s">
        <v>97</v>
      </c>
      <c r="B73" s="212"/>
      <c r="C73" s="212"/>
      <c r="D73" s="212"/>
      <c r="E73" s="212"/>
      <c r="F73" s="212"/>
      <c r="G73" s="212"/>
      <c r="H73" s="128"/>
      <c r="I73" s="104"/>
      <c r="J73" s="129"/>
      <c r="K73" s="213"/>
      <c r="L73" s="214"/>
      <c r="M73" s="130">
        <f>ROUND(K73*$M$68,2)</f>
        <v>0</v>
      </c>
    </row>
    <row r="74" spans="1:13">
      <c r="A74" s="107" t="s">
        <v>98</v>
      </c>
      <c r="B74" s="108"/>
      <c r="C74" s="108"/>
      <c r="D74" s="108"/>
      <c r="E74" s="108"/>
      <c r="F74" s="108"/>
      <c r="G74" s="108"/>
      <c r="H74" s="128"/>
      <c r="I74" s="104"/>
      <c r="J74" s="129"/>
      <c r="K74" s="213"/>
      <c r="L74" s="214"/>
      <c r="M74" s="130">
        <f>ROUND(K74*$M$68,2)</f>
        <v>0</v>
      </c>
    </row>
    <row r="75" spans="1:13" ht="15.75" thickBot="1">
      <c r="A75" s="77" t="s">
        <v>99</v>
      </c>
      <c r="B75" s="78"/>
      <c r="C75" s="78"/>
      <c r="D75" s="78"/>
      <c r="E75" s="78"/>
      <c r="F75" s="78"/>
      <c r="G75" s="78"/>
      <c r="H75" s="131"/>
      <c r="I75" s="110"/>
      <c r="J75" s="132"/>
      <c r="K75" s="213"/>
      <c r="L75" s="214"/>
      <c r="M75" s="130">
        <f>ROUND(K75*$M$68,2)</f>
        <v>0</v>
      </c>
    </row>
    <row r="76" spans="1:13" ht="15.75" thickBot="1">
      <c r="A76" s="201" t="s">
        <v>74</v>
      </c>
      <c r="B76" s="202"/>
      <c r="C76" s="202"/>
      <c r="D76" s="202"/>
      <c r="E76" s="202"/>
      <c r="F76" s="202"/>
      <c r="G76" s="202"/>
      <c r="H76" s="202"/>
      <c r="I76" s="202"/>
      <c r="J76" s="202"/>
      <c r="K76" s="202"/>
      <c r="L76" s="203"/>
      <c r="M76" s="82">
        <f>SUM(M73:M75)</f>
        <v>0</v>
      </c>
    </row>
    <row r="77" spans="1:13" ht="15.75" thickBot="1">
      <c r="A77" s="56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57"/>
    </row>
    <row r="78" spans="1:13" ht="15.75" thickBot="1">
      <c r="A78" s="221" t="s">
        <v>100</v>
      </c>
      <c r="B78" s="222"/>
      <c r="C78" s="222"/>
      <c r="D78" s="222"/>
      <c r="E78" s="222"/>
      <c r="F78" s="222"/>
      <c r="G78" s="222"/>
      <c r="H78" s="222"/>
      <c r="I78" s="222"/>
      <c r="J78" s="222"/>
      <c r="K78" s="222"/>
      <c r="L78" s="223"/>
      <c r="M78" s="82">
        <f>ROUND(M68+M76,0)</f>
        <v>827799</v>
      </c>
    </row>
    <row r="79" spans="1:13">
      <c r="A79" s="33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6"/>
    </row>
    <row r="80" spans="1:13">
      <c r="A80" s="56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57"/>
    </row>
    <row r="81" spans="1:13">
      <c r="A81" s="56"/>
      <c r="B81" s="35"/>
      <c r="C81" s="35"/>
      <c r="D81" s="35"/>
      <c r="E81" s="35"/>
      <c r="F81" s="35" t="s">
        <v>101</v>
      </c>
      <c r="G81" s="35"/>
      <c r="H81" s="35"/>
      <c r="I81" s="35"/>
      <c r="J81" s="35"/>
      <c r="K81" s="35"/>
      <c r="L81" s="35"/>
      <c r="M81" s="57"/>
    </row>
    <row r="82" spans="1:13">
      <c r="A82" s="112" t="s">
        <v>102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4"/>
    </row>
    <row r="83" spans="1:13">
      <c r="A83" s="233"/>
      <c r="B83" s="234"/>
      <c r="C83" s="234"/>
      <c r="D83" s="234"/>
      <c r="E83" s="234"/>
      <c r="F83" s="234"/>
      <c r="G83" s="234"/>
      <c r="H83" s="234"/>
      <c r="I83" s="234"/>
      <c r="J83" s="234"/>
      <c r="K83" s="234"/>
      <c r="L83" s="234"/>
      <c r="M83" s="235"/>
    </row>
    <row r="84" spans="1:13">
      <c r="A84" s="224"/>
      <c r="B84" s="225"/>
      <c r="C84" s="225"/>
      <c r="D84" s="225"/>
      <c r="E84" s="225"/>
      <c r="F84" s="225"/>
      <c r="G84" s="225"/>
      <c r="H84" s="225"/>
      <c r="I84" s="225"/>
      <c r="J84" s="225"/>
      <c r="K84" s="225"/>
      <c r="L84" s="225"/>
      <c r="M84" s="226"/>
    </row>
    <row r="85" spans="1:13">
      <c r="A85" s="224"/>
      <c r="B85" s="225"/>
      <c r="C85" s="225"/>
      <c r="D85" s="225"/>
      <c r="E85" s="225"/>
      <c r="F85" s="225"/>
      <c r="G85" s="225"/>
      <c r="H85" s="225"/>
      <c r="I85" s="225"/>
      <c r="J85" s="225"/>
      <c r="K85" s="225"/>
      <c r="L85" s="225"/>
      <c r="M85" s="226"/>
    </row>
    <row r="86" spans="1:13">
      <c r="A86" s="115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1"/>
    </row>
    <row r="87" spans="1:13">
      <c r="A87" s="116"/>
      <c r="B87" s="35"/>
      <c r="C87" s="50"/>
      <c r="D87" s="50"/>
      <c r="E87" s="50"/>
      <c r="F87" s="117"/>
      <c r="G87" s="35"/>
      <c r="H87" s="35"/>
      <c r="I87" s="35"/>
      <c r="J87" s="50"/>
      <c r="K87" s="50"/>
      <c r="L87" s="50"/>
      <c r="M87" s="51"/>
    </row>
    <row r="88" spans="1:13">
      <c r="A88" s="116"/>
      <c r="B88" s="35"/>
      <c r="C88" s="50"/>
      <c r="D88" s="50"/>
      <c r="E88" s="50"/>
      <c r="F88" s="117"/>
      <c r="G88" s="35"/>
      <c r="H88" s="35"/>
      <c r="I88" s="35"/>
      <c r="J88" s="50"/>
      <c r="K88" s="50"/>
      <c r="L88" s="50"/>
      <c r="M88" s="51"/>
    </row>
    <row r="89" spans="1:13">
      <c r="A89" s="56"/>
      <c r="B89" s="118" t="s">
        <v>103</v>
      </c>
      <c r="C89" s="118"/>
      <c r="D89" s="118"/>
      <c r="E89" s="118"/>
      <c r="F89" s="35"/>
      <c r="G89" s="35"/>
      <c r="H89" s="35"/>
      <c r="I89" s="35" t="s">
        <v>103</v>
      </c>
      <c r="J89" s="35"/>
      <c r="K89" s="35"/>
      <c r="L89" s="35"/>
      <c r="M89" s="57"/>
    </row>
    <row r="90" spans="1:13">
      <c r="A90" s="56"/>
      <c r="B90" s="35"/>
      <c r="C90" s="117"/>
      <c r="D90" s="117"/>
      <c r="E90" s="117"/>
      <c r="F90" s="35"/>
      <c r="G90" s="35"/>
      <c r="H90" s="35"/>
      <c r="I90" s="108"/>
      <c r="J90" s="108"/>
      <c r="K90" s="108"/>
      <c r="L90" s="108"/>
      <c r="M90" s="57"/>
    </row>
    <row r="91" spans="1:13">
      <c r="A91" s="56"/>
      <c r="B91" s="35" t="s">
        <v>104</v>
      </c>
      <c r="C91" s="35"/>
      <c r="D91" s="35"/>
      <c r="E91" s="117"/>
      <c r="F91" s="35"/>
      <c r="G91" s="35"/>
      <c r="H91" s="35"/>
      <c r="I91" s="119" t="s">
        <v>105</v>
      </c>
      <c r="J91" s="119"/>
      <c r="K91" s="119"/>
      <c r="L91" s="119"/>
      <c r="M91" s="57"/>
    </row>
    <row r="92" spans="1:13">
      <c r="A92" s="116"/>
      <c r="B92" s="35"/>
      <c r="C92" s="50"/>
      <c r="D92" s="50"/>
      <c r="E92" s="50"/>
      <c r="F92" s="117"/>
      <c r="G92" s="35"/>
      <c r="H92" s="35"/>
      <c r="I92" s="35"/>
      <c r="J92" s="50"/>
      <c r="K92" s="50"/>
      <c r="L92" s="50"/>
      <c r="M92" s="51"/>
    </row>
    <row r="93" spans="1:13">
      <c r="A93" s="120"/>
      <c r="B93" s="121"/>
      <c r="C93" s="121"/>
      <c r="D93" s="35"/>
      <c r="E93" s="35"/>
      <c r="F93" s="35"/>
      <c r="G93" s="35"/>
      <c r="H93" s="35"/>
      <c r="I93" s="227"/>
      <c r="J93" s="227"/>
      <c r="K93" s="227"/>
      <c r="L93" s="227"/>
      <c r="M93" s="228"/>
    </row>
    <row r="94" spans="1:13" ht="15.75" thickBot="1">
      <c r="A94" s="231"/>
      <c r="B94" s="232"/>
      <c r="C94" s="232"/>
      <c r="D94" s="122"/>
      <c r="E94" s="122"/>
      <c r="F94" s="122"/>
      <c r="G94" s="122"/>
      <c r="H94" s="122"/>
      <c r="I94" s="229"/>
      <c r="J94" s="229"/>
      <c r="K94" s="229"/>
      <c r="L94" s="229"/>
      <c r="M94" s="230"/>
    </row>
  </sheetData>
  <mergeCells count="77">
    <mergeCell ref="I93:M94"/>
    <mergeCell ref="A94:C94"/>
    <mergeCell ref="K75:L75"/>
    <mergeCell ref="A76:L76"/>
    <mergeCell ref="A78:L78"/>
    <mergeCell ref="A83:M83"/>
    <mergeCell ref="A84:M84"/>
    <mergeCell ref="A85:M85"/>
    <mergeCell ref="K74:L74"/>
    <mergeCell ref="K61:L61"/>
    <mergeCell ref="K62:L62"/>
    <mergeCell ref="K63:L63"/>
    <mergeCell ref="K64:L64"/>
    <mergeCell ref="K65:L65"/>
    <mergeCell ref="A66:L66"/>
    <mergeCell ref="A68:L68"/>
    <mergeCell ref="A72:G72"/>
    <mergeCell ref="K72:L72"/>
    <mergeCell ref="A73:G73"/>
    <mergeCell ref="K73:L73"/>
    <mergeCell ref="A60:G60"/>
    <mergeCell ref="K60:L60"/>
    <mergeCell ref="K44:L44"/>
    <mergeCell ref="K45:L45"/>
    <mergeCell ref="A46:L46"/>
    <mergeCell ref="A50:G50"/>
    <mergeCell ref="K50:L50"/>
    <mergeCell ref="K51:L51"/>
    <mergeCell ref="K52:L52"/>
    <mergeCell ref="K53:L53"/>
    <mergeCell ref="K54:L54"/>
    <mergeCell ref="K55:L55"/>
    <mergeCell ref="A56:L56"/>
    <mergeCell ref="K43:L43"/>
    <mergeCell ref="F34:G34"/>
    <mergeCell ref="H34:I34"/>
    <mergeCell ref="K34:L34"/>
    <mergeCell ref="F35:G35"/>
    <mergeCell ref="H35:I35"/>
    <mergeCell ref="K35:L35"/>
    <mergeCell ref="A36:L36"/>
    <mergeCell ref="A40:H40"/>
    <mergeCell ref="K40:L40"/>
    <mergeCell ref="K41:L41"/>
    <mergeCell ref="K42:L42"/>
    <mergeCell ref="F32:G32"/>
    <mergeCell ref="H32:I32"/>
    <mergeCell ref="K32:L32"/>
    <mergeCell ref="F33:G33"/>
    <mergeCell ref="H33:I33"/>
    <mergeCell ref="K33:L33"/>
    <mergeCell ref="F30:G30"/>
    <mergeCell ref="H30:I30"/>
    <mergeCell ref="K30:L30"/>
    <mergeCell ref="F31:G31"/>
    <mergeCell ref="H31:I31"/>
    <mergeCell ref="K31:L31"/>
    <mergeCell ref="B25:I25"/>
    <mergeCell ref="K25:L25"/>
    <mergeCell ref="A29:E29"/>
    <mergeCell ref="F29:G29"/>
    <mergeCell ref="H29:I29"/>
    <mergeCell ref="K29:L29"/>
    <mergeCell ref="F10:G10"/>
    <mergeCell ref="K10:L10"/>
    <mergeCell ref="C11:M12"/>
    <mergeCell ref="A22:M22"/>
    <mergeCell ref="B24:I24"/>
    <mergeCell ref="K24:L24"/>
    <mergeCell ref="A1:A7"/>
    <mergeCell ref="B1:M1"/>
    <mergeCell ref="B2:M2"/>
    <mergeCell ref="B3:M3"/>
    <mergeCell ref="B4:M4"/>
    <mergeCell ref="B5:M5"/>
    <mergeCell ref="B6:M6"/>
    <mergeCell ref="B7:M7"/>
  </mergeCells>
  <hyperlinks>
    <hyperlink ref="B5:M5" location="PRESUPUESTO!B17" display="SOLUCION ACUEDUCTO Y ALCANTARILLADO SECTOR VILLA DELFINA" xr:uid="{6D962EC4-74FF-4EDF-966A-5092DD3B94F8}"/>
  </hyperlinks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BF6A4-1B8F-43B0-B4F4-8A68E122AC98}">
  <sheetPr>
    <tabColor rgb="FF00B050"/>
  </sheetPr>
  <dimension ref="A1:M94"/>
  <sheetViews>
    <sheetView topLeftCell="A26" workbookViewId="0">
      <selection activeCell="K42" sqref="K42:L44"/>
    </sheetView>
  </sheetViews>
  <sheetFormatPr baseColWidth="10" defaultRowHeight="15"/>
  <cols>
    <col min="8" max="8" width="11.85546875" bestFit="1" customWidth="1"/>
    <col min="9" max="9" width="12.42578125" customWidth="1"/>
    <col min="10" max="10" width="12.85546875" bestFit="1" customWidth="1"/>
    <col min="13" max="13" width="20" customWidth="1"/>
  </cols>
  <sheetData>
    <row r="1" spans="1:13">
      <c r="A1" s="163"/>
      <c r="B1" s="166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8"/>
    </row>
    <row r="2" spans="1:13" ht="15.75">
      <c r="A2" s="164"/>
      <c r="B2" s="169" t="s">
        <v>49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>
      <c r="A3" s="164"/>
      <c r="B3" s="172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4"/>
    </row>
    <row r="4" spans="1:13">
      <c r="A4" s="164"/>
      <c r="B4" s="175" t="s">
        <v>50</v>
      </c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7"/>
    </row>
    <row r="5" spans="1:13">
      <c r="A5" s="164"/>
      <c r="B5" s="277" t="s">
        <v>106</v>
      </c>
      <c r="C5" s="278"/>
      <c r="D5" s="278"/>
      <c r="E5" s="278"/>
      <c r="F5" s="278"/>
      <c r="G5" s="278"/>
      <c r="H5" s="278"/>
      <c r="I5" s="278"/>
      <c r="J5" s="278"/>
      <c r="K5" s="278"/>
      <c r="L5" s="278"/>
      <c r="M5" s="279"/>
    </row>
    <row r="6" spans="1:13">
      <c r="A6" s="164"/>
      <c r="B6" s="181" t="s">
        <v>52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3"/>
    </row>
    <row r="7" spans="1:13" ht="15.75" thickBot="1">
      <c r="A7" s="165"/>
      <c r="B7" s="18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6"/>
    </row>
    <row r="8" spans="1:13" ht="15.75" thickBot="1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  <c r="L8" s="32"/>
      <c r="M8" s="32"/>
    </row>
    <row r="9" spans="1:13">
      <c r="A9" s="33"/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6"/>
    </row>
    <row r="10" spans="1:13">
      <c r="A10" s="37" t="s">
        <v>53</v>
      </c>
      <c r="B10" s="38"/>
      <c r="C10" s="39"/>
      <c r="D10" s="40"/>
      <c r="E10" s="39"/>
      <c r="F10" s="252"/>
      <c r="G10" s="252"/>
      <c r="H10" s="39"/>
      <c r="I10" s="39"/>
      <c r="J10" s="41" t="s">
        <v>54</v>
      </c>
      <c r="K10" s="253"/>
      <c r="L10" s="253"/>
      <c r="M10" s="42"/>
    </row>
    <row r="11" spans="1:13">
      <c r="A11" s="43" t="s">
        <v>55</v>
      </c>
      <c r="B11" s="44"/>
      <c r="C11" s="254"/>
      <c r="D11" s="254"/>
      <c r="E11" s="254"/>
      <c r="F11" s="254"/>
      <c r="G11" s="254"/>
      <c r="H11" s="254"/>
      <c r="I11" s="254"/>
      <c r="J11" s="254"/>
      <c r="K11" s="254"/>
      <c r="L11" s="254"/>
      <c r="M11" s="255"/>
    </row>
    <row r="12" spans="1:13">
      <c r="A12" s="43"/>
      <c r="B12" s="44"/>
      <c r="C12" s="256"/>
      <c r="D12" s="256"/>
      <c r="E12" s="256"/>
      <c r="F12" s="256"/>
      <c r="G12" s="256"/>
      <c r="H12" s="256"/>
      <c r="I12" s="256"/>
      <c r="J12" s="256"/>
      <c r="K12" s="256"/>
      <c r="L12" s="256"/>
      <c r="M12" s="257"/>
    </row>
    <row r="13" spans="1:13">
      <c r="A13" s="43"/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6"/>
    </row>
    <row r="14" spans="1:13">
      <c r="A14" s="43" t="s">
        <v>56</v>
      </c>
      <c r="B14" s="44"/>
      <c r="C14" s="47"/>
      <c r="D14" s="48"/>
      <c r="E14" s="48"/>
      <c r="F14" s="48"/>
      <c r="G14" s="48"/>
      <c r="H14" s="48"/>
      <c r="I14" s="48"/>
      <c r="J14" s="48"/>
      <c r="K14" s="48"/>
      <c r="L14" s="48"/>
      <c r="M14" s="49"/>
    </row>
    <row r="15" spans="1:13">
      <c r="A15" s="43"/>
      <c r="B15" s="44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1:13">
      <c r="A16" s="43" t="s">
        <v>57</v>
      </c>
      <c r="B16" s="44"/>
      <c r="C16" s="47"/>
      <c r="D16" s="48"/>
      <c r="E16" s="48"/>
      <c r="F16" s="48"/>
      <c r="G16" s="48"/>
      <c r="H16" s="48"/>
      <c r="I16" s="48"/>
      <c r="J16" s="48"/>
      <c r="K16" s="48"/>
      <c r="L16" s="48"/>
      <c r="M16" s="49"/>
    </row>
    <row r="17" spans="1:13">
      <c r="A17" s="43"/>
      <c r="B17" s="44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1"/>
    </row>
    <row r="18" spans="1:13">
      <c r="A18" s="43" t="s">
        <v>58</v>
      </c>
      <c r="B18" s="43"/>
      <c r="C18" s="47"/>
      <c r="D18" s="48"/>
      <c r="E18" s="48"/>
      <c r="F18" s="48"/>
      <c r="G18" s="48"/>
      <c r="H18" s="48"/>
      <c r="I18" s="48"/>
      <c r="J18" s="48"/>
      <c r="K18" s="48"/>
      <c r="L18" s="48"/>
      <c r="M18" s="49"/>
    </row>
    <row r="19" spans="1:13">
      <c r="A19" s="37"/>
      <c r="B19" s="52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1"/>
    </row>
    <row r="20" spans="1:13">
      <c r="A20" s="43" t="s">
        <v>59</v>
      </c>
      <c r="B20" s="44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9"/>
    </row>
    <row r="21" spans="1:13" ht="15.75" thickBot="1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5"/>
    </row>
    <row r="22" spans="1:13" ht="15.75" thickBot="1">
      <c r="A22" s="155" t="s">
        <v>60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7"/>
    </row>
    <row r="23" spans="1:13" ht="15.75" thickBot="1">
      <c r="A23" s="56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57"/>
    </row>
    <row r="24" spans="1:13">
      <c r="A24" s="58" t="s">
        <v>0</v>
      </c>
      <c r="B24" s="158" t="s">
        <v>61</v>
      </c>
      <c r="C24" s="159"/>
      <c r="D24" s="159"/>
      <c r="E24" s="159"/>
      <c r="F24" s="159"/>
      <c r="G24" s="159"/>
      <c r="H24" s="159"/>
      <c r="I24" s="160"/>
      <c r="J24" s="59" t="s">
        <v>62</v>
      </c>
      <c r="K24" s="161" t="s">
        <v>63</v>
      </c>
      <c r="L24" s="162"/>
      <c r="M24" s="58" t="s">
        <v>64</v>
      </c>
    </row>
    <row r="25" spans="1:13" ht="15.75" thickBot="1">
      <c r="A25" s="60">
        <v>26</v>
      </c>
      <c r="B25" s="187" t="str">
        <f>+PRESU!B28</f>
        <v>Suministro, trasnporte e instalacion de Válvula de Compuerta De Latón 2"</v>
      </c>
      <c r="C25" s="188"/>
      <c r="D25" s="188"/>
      <c r="E25" s="188"/>
      <c r="F25" s="188"/>
      <c r="G25" s="188"/>
      <c r="H25" s="188"/>
      <c r="I25" s="189"/>
      <c r="J25" s="61" t="s">
        <v>131</v>
      </c>
      <c r="K25" s="190" t="str">
        <f>+PRESU!C28</f>
        <v>un</v>
      </c>
      <c r="L25" s="191"/>
      <c r="M25" s="62">
        <f>+PRESU!D28</f>
        <v>2</v>
      </c>
    </row>
    <row r="26" spans="1:13" ht="15.75" thickBot="1">
      <c r="A26" s="56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57"/>
    </row>
    <row r="27" spans="1:13" ht="15.75" thickBot="1">
      <c r="A27" s="63" t="s">
        <v>65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5"/>
    </row>
    <row r="28" spans="1:13">
      <c r="A28" s="66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57"/>
    </row>
    <row r="29" spans="1:13">
      <c r="A29" s="192" t="s">
        <v>61</v>
      </c>
      <c r="B29" s="193"/>
      <c r="C29" s="193"/>
      <c r="D29" s="193"/>
      <c r="E29" s="194"/>
      <c r="F29" s="195" t="s">
        <v>66</v>
      </c>
      <c r="G29" s="193"/>
      <c r="H29" s="195" t="s">
        <v>67</v>
      </c>
      <c r="I29" s="196"/>
      <c r="J29" s="67" t="s">
        <v>68</v>
      </c>
      <c r="K29" s="195" t="s">
        <v>69</v>
      </c>
      <c r="L29" s="196"/>
      <c r="M29" s="68" t="s">
        <v>70</v>
      </c>
    </row>
    <row r="30" spans="1:13">
      <c r="A30" s="69"/>
      <c r="B30" s="70"/>
      <c r="C30" s="70"/>
      <c r="D30" s="70"/>
      <c r="E30" s="71"/>
      <c r="F30" s="197" t="s">
        <v>131</v>
      </c>
      <c r="G30" s="198"/>
      <c r="H30" s="197" t="s">
        <v>131</v>
      </c>
      <c r="I30" s="198"/>
      <c r="J30" s="72" t="s">
        <v>131</v>
      </c>
      <c r="K30" s="199"/>
      <c r="L30" s="200"/>
      <c r="M30" s="73" t="str">
        <f>IFERROR(ROUND(J30/K30,2),"")</f>
        <v/>
      </c>
    </row>
    <row r="31" spans="1:13">
      <c r="A31" s="69"/>
      <c r="B31" s="70"/>
      <c r="C31" s="70"/>
      <c r="D31" s="70"/>
      <c r="E31" s="74"/>
      <c r="F31" s="197" t="s">
        <v>131</v>
      </c>
      <c r="G31" s="198"/>
      <c r="H31" s="197" t="s">
        <v>131</v>
      </c>
      <c r="I31" s="198"/>
      <c r="J31" s="72" t="s">
        <v>131</v>
      </c>
      <c r="K31" s="199"/>
      <c r="L31" s="200"/>
      <c r="M31" s="73" t="str">
        <f>IFERROR(ROUND(J31/K31,2),"")</f>
        <v/>
      </c>
    </row>
    <row r="32" spans="1:13">
      <c r="A32" s="75"/>
      <c r="B32" s="76"/>
      <c r="C32" s="76"/>
      <c r="D32" s="76"/>
      <c r="E32" s="74"/>
      <c r="F32" s="197" t="s">
        <v>131</v>
      </c>
      <c r="G32" s="198"/>
      <c r="H32" s="197" t="s">
        <v>131</v>
      </c>
      <c r="I32" s="198"/>
      <c r="J32" s="72" t="s">
        <v>131</v>
      </c>
      <c r="K32" s="199"/>
      <c r="L32" s="200"/>
      <c r="M32" s="73" t="str">
        <f>IFERROR(ROUND(J32/K32,2),"")</f>
        <v/>
      </c>
    </row>
    <row r="33" spans="1:13">
      <c r="A33" s="75"/>
      <c r="B33" s="76"/>
      <c r="C33" s="76"/>
      <c r="D33" s="76"/>
      <c r="E33" s="74"/>
      <c r="F33" s="197" t="s">
        <v>131</v>
      </c>
      <c r="G33" s="198"/>
      <c r="H33" s="197" t="s">
        <v>131</v>
      </c>
      <c r="I33" s="198"/>
      <c r="J33" s="72" t="s">
        <v>131</v>
      </c>
      <c r="K33" s="199"/>
      <c r="L33" s="200"/>
      <c r="M33" s="73" t="str">
        <f>IFERROR(ROUND(J33/K33,2),"")</f>
        <v/>
      </c>
    </row>
    <row r="34" spans="1:13">
      <c r="A34" s="75"/>
      <c r="B34" s="76"/>
      <c r="C34" s="76"/>
      <c r="D34" s="76"/>
      <c r="E34" s="74"/>
      <c r="F34" s="197" t="s">
        <v>131</v>
      </c>
      <c r="G34" s="198"/>
      <c r="H34" s="197" t="s">
        <v>131</v>
      </c>
      <c r="I34" s="198"/>
      <c r="J34" s="72" t="s">
        <v>131</v>
      </c>
      <c r="K34" s="199"/>
      <c r="L34" s="200"/>
      <c r="M34" s="73" t="str">
        <f>IFERROR(ROUND(J34/K34,2),"")</f>
        <v/>
      </c>
    </row>
    <row r="35" spans="1:13" ht="15.75" thickBot="1">
      <c r="A35" s="77" t="s">
        <v>73</v>
      </c>
      <c r="B35" s="78"/>
      <c r="C35" s="78"/>
      <c r="D35" s="78"/>
      <c r="E35" s="79"/>
      <c r="F35" s="205"/>
      <c r="G35" s="206"/>
      <c r="H35" s="205"/>
      <c r="I35" s="206"/>
      <c r="J35" s="80"/>
      <c r="K35" s="207">
        <v>0.05</v>
      </c>
      <c r="L35" s="208"/>
      <c r="M35" s="81">
        <f>ROUND(M66*K35,2)</f>
        <v>558.9</v>
      </c>
    </row>
    <row r="36" spans="1:13" ht="15.75" thickBot="1">
      <c r="A36" s="201" t="s">
        <v>74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3"/>
      <c r="M36" s="82">
        <f>ROUND(SUM(M30:M35),2)</f>
        <v>558.9</v>
      </c>
    </row>
    <row r="37" spans="1:13" ht="15.75" thickBot="1">
      <c r="A37" s="66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57"/>
    </row>
    <row r="38" spans="1:13" ht="15.75" thickBot="1">
      <c r="A38" s="63" t="s">
        <v>75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5"/>
    </row>
    <row r="39" spans="1:13">
      <c r="A39" s="56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57"/>
    </row>
    <row r="40" spans="1:13">
      <c r="A40" s="192" t="s">
        <v>61</v>
      </c>
      <c r="B40" s="204"/>
      <c r="C40" s="204"/>
      <c r="D40" s="204"/>
      <c r="E40" s="204"/>
      <c r="F40" s="204"/>
      <c r="G40" s="204"/>
      <c r="H40" s="196"/>
      <c r="I40" s="83" t="s">
        <v>63</v>
      </c>
      <c r="J40" s="67" t="s">
        <v>64</v>
      </c>
      <c r="K40" s="195" t="s">
        <v>76</v>
      </c>
      <c r="L40" s="196"/>
      <c r="M40" s="68" t="s">
        <v>70</v>
      </c>
    </row>
    <row r="41" spans="1:13">
      <c r="A41" s="123" t="s">
        <v>152</v>
      </c>
      <c r="B41" s="70"/>
      <c r="C41" s="70"/>
      <c r="D41" s="70"/>
      <c r="E41" s="70"/>
      <c r="F41" s="70"/>
      <c r="G41" s="70"/>
      <c r="H41" s="71"/>
      <c r="I41" s="84" t="s">
        <v>135</v>
      </c>
      <c r="J41" s="85">
        <v>1</v>
      </c>
      <c r="K41" s="261">
        <v>129600</v>
      </c>
      <c r="L41" s="262"/>
      <c r="M41" s="73">
        <f>IFERROR(ROUND(J41*K41,2),"")</f>
        <v>129600</v>
      </c>
    </row>
    <row r="42" spans="1:13">
      <c r="A42" s="123" t="s">
        <v>144</v>
      </c>
      <c r="B42" s="76"/>
      <c r="C42" s="76"/>
      <c r="D42" s="76"/>
      <c r="E42" s="76"/>
      <c r="F42" s="76"/>
      <c r="G42" s="76"/>
      <c r="H42" s="86"/>
      <c r="I42" s="84" t="s">
        <v>147</v>
      </c>
      <c r="J42" s="87">
        <v>0.4</v>
      </c>
      <c r="K42" s="261">
        <v>250</v>
      </c>
      <c r="L42" s="262" t="e">
        <v>#N/A</v>
      </c>
      <c r="M42" s="73">
        <f>IFERROR(ROUND(J42*K42,2),"")</f>
        <v>100</v>
      </c>
    </row>
    <row r="43" spans="1:13">
      <c r="A43" s="75" t="s">
        <v>145</v>
      </c>
      <c r="B43" s="76"/>
      <c r="C43" s="76"/>
      <c r="D43" s="76"/>
      <c r="E43" s="76"/>
      <c r="F43" s="76"/>
      <c r="G43" s="76"/>
      <c r="H43" s="86"/>
      <c r="I43" s="84" t="s">
        <v>7</v>
      </c>
      <c r="J43" s="87">
        <v>10</v>
      </c>
      <c r="K43" s="261">
        <v>11</v>
      </c>
      <c r="L43" s="262" t="e">
        <v>#N/A</v>
      </c>
      <c r="M43" s="73">
        <f>IFERROR(ROUND(J43*K43,2),"")</f>
        <v>110</v>
      </c>
    </row>
    <row r="44" spans="1:13">
      <c r="A44" s="75" t="s">
        <v>146</v>
      </c>
      <c r="B44" s="76"/>
      <c r="C44" s="76"/>
      <c r="D44" s="76"/>
      <c r="E44" s="76"/>
      <c r="F44" s="76"/>
      <c r="G44" s="76"/>
      <c r="H44" s="86"/>
      <c r="I44" s="84" t="s">
        <v>7</v>
      </c>
      <c r="J44" s="87">
        <v>10</v>
      </c>
      <c r="K44" s="261">
        <v>17</v>
      </c>
      <c r="L44" s="262" t="e">
        <v>#N/A</v>
      </c>
      <c r="M44" s="73">
        <f>IFERROR(ROUND(J44*K44,2),"")</f>
        <v>170</v>
      </c>
    </row>
    <row r="45" spans="1:13" ht="15.75" thickBot="1">
      <c r="A45" s="77"/>
      <c r="B45" s="78"/>
      <c r="C45" s="78"/>
      <c r="D45" s="78"/>
      <c r="E45" s="78"/>
      <c r="F45" s="78"/>
      <c r="G45" s="78"/>
      <c r="H45" s="79"/>
      <c r="I45" s="84" t="s">
        <v>131</v>
      </c>
      <c r="J45" s="88"/>
      <c r="K45" s="209" t="s">
        <v>131</v>
      </c>
      <c r="L45" s="210" t="e">
        <v>#N/A</v>
      </c>
      <c r="M45" s="73" t="str">
        <f>IFERROR(ROUND(J45*K45,2),"")</f>
        <v/>
      </c>
    </row>
    <row r="46" spans="1:13" ht="15.75" thickBot="1">
      <c r="A46" s="201" t="s">
        <v>74</v>
      </c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3"/>
      <c r="M46" s="82">
        <f>ROUND(SUM(M41:M45),2)</f>
        <v>129980</v>
      </c>
    </row>
    <row r="47" spans="1:13" ht="15.75" thickBot="1">
      <c r="A47" s="56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57"/>
    </row>
    <row r="48" spans="1:13" ht="15.75" thickBot="1">
      <c r="A48" s="63" t="s">
        <v>78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5"/>
    </row>
    <row r="49" spans="1:13">
      <c r="A49" s="56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57"/>
    </row>
    <row r="50" spans="1:13">
      <c r="A50" s="192" t="s">
        <v>79</v>
      </c>
      <c r="B50" s="204"/>
      <c r="C50" s="204"/>
      <c r="D50" s="204"/>
      <c r="E50" s="204"/>
      <c r="F50" s="204"/>
      <c r="G50" s="204"/>
      <c r="H50" s="67" t="s">
        <v>80</v>
      </c>
      <c r="I50" s="89" t="s">
        <v>81</v>
      </c>
      <c r="J50" s="67" t="s">
        <v>82</v>
      </c>
      <c r="K50" s="195" t="s">
        <v>83</v>
      </c>
      <c r="L50" s="196"/>
      <c r="M50" s="68" t="s">
        <v>70</v>
      </c>
    </row>
    <row r="51" spans="1:13">
      <c r="A51" s="92"/>
      <c r="B51" s="76"/>
      <c r="C51" s="76"/>
      <c r="D51" s="76"/>
      <c r="E51" s="76"/>
      <c r="F51" s="76"/>
      <c r="G51" s="86"/>
      <c r="H51" s="90"/>
      <c r="I51" s="91"/>
      <c r="J51" s="90"/>
      <c r="K51" s="209"/>
      <c r="L51" s="210"/>
      <c r="M51" s="73">
        <f>IFERROR(ROUND(J51*K51,2),"")</f>
        <v>0</v>
      </c>
    </row>
    <row r="52" spans="1:13">
      <c r="A52" s="92"/>
      <c r="B52" s="93"/>
      <c r="C52" s="93"/>
      <c r="D52" s="93"/>
      <c r="E52" s="93"/>
      <c r="F52" s="93"/>
      <c r="G52" s="93"/>
      <c r="H52" s="90"/>
      <c r="I52" s="91"/>
      <c r="J52" s="90"/>
      <c r="K52" s="209" t="s">
        <v>131</v>
      </c>
      <c r="L52" s="210"/>
      <c r="M52" s="73" t="str">
        <f>IFERROR(ROUND(J52*K52,2),"")</f>
        <v/>
      </c>
    </row>
    <row r="53" spans="1:13">
      <c r="A53" s="92"/>
      <c r="B53" s="93"/>
      <c r="C53" s="93"/>
      <c r="D53" s="93"/>
      <c r="E53" s="93"/>
      <c r="F53" s="93"/>
      <c r="G53" s="93"/>
      <c r="H53" s="90"/>
      <c r="I53" s="91"/>
      <c r="J53" s="90"/>
      <c r="K53" s="209" t="s">
        <v>131</v>
      </c>
      <c r="L53" s="210"/>
      <c r="M53" s="73" t="str">
        <f>IFERROR(ROUND(J53*K53,2),"")</f>
        <v/>
      </c>
    </row>
    <row r="54" spans="1:13">
      <c r="A54" s="92"/>
      <c r="B54" s="93"/>
      <c r="C54" s="93"/>
      <c r="D54" s="93"/>
      <c r="E54" s="93"/>
      <c r="F54" s="93"/>
      <c r="G54" s="93"/>
      <c r="H54" s="90"/>
      <c r="I54" s="91"/>
      <c r="J54" s="90"/>
      <c r="K54" s="209" t="s">
        <v>131</v>
      </c>
      <c r="L54" s="210"/>
      <c r="M54" s="73" t="str">
        <f>IFERROR(ROUND(J54*K54,2),"")</f>
        <v/>
      </c>
    </row>
    <row r="55" spans="1:13" ht="15.75" thickBot="1">
      <c r="A55" s="77"/>
      <c r="B55" s="78"/>
      <c r="C55" s="78"/>
      <c r="D55" s="78"/>
      <c r="E55" s="78"/>
      <c r="F55" s="78"/>
      <c r="G55" s="79"/>
      <c r="H55" s="94"/>
      <c r="I55" s="95"/>
      <c r="J55" s="94"/>
      <c r="K55" s="209" t="s">
        <v>131</v>
      </c>
      <c r="L55" s="210"/>
      <c r="M55" s="73" t="str">
        <f>IFERROR(ROUND(J55*K55,2),"")</f>
        <v/>
      </c>
    </row>
    <row r="56" spans="1:13" ht="15.75" thickBot="1">
      <c r="A56" s="201" t="s">
        <v>74</v>
      </c>
      <c r="B56" s="202"/>
      <c r="C56" s="202"/>
      <c r="D56" s="202"/>
      <c r="E56" s="202"/>
      <c r="F56" s="202"/>
      <c r="G56" s="202"/>
      <c r="H56" s="202"/>
      <c r="I56" s="202"/>
      <c r="J56" s="202"/>
      <c r="K56" s="202"/>
      <c r="L56" s="203"/>
      <c r="M56" s="82">
        <f>ROUND(SUM(M51:M55),2)</f>
        <v>0</v>
      </c>
    </row>
    <row r="57" spans="1:13" ht="15.75" thickBot="1">
      <c r="A57" s="56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57"/>
    </row>
    <row r="58" spans="1:13" ht="15.75" thickBot="1">
      <c r="A58" s="63" t="s">
        <v>84</v>
      </c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5"/>
    </row>
    <row r="59" spans="1:13">
      <c r="A59" s="56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57"/>
    </row>
    <row r="60" spans="1:13" ht="22.5">
      <c r="A60" s="192" t="s">
        <v>85</v>
      </c>
      <c r="B60" s="204"/>
      <c r="C60" s="204"/>
      <c r="D60" s="204"/>
      <c r="E60" s="204"/>
      <c r="F60" s="204"/>
      <c r="G60" s="204"/>
      <c r="H60" s="67" t="s">
        <v>86</v>
      </c>
      <c r="I60" s="96" t="s">
        <v>87</v>
      </c>
      <c r="J60" s="97" t="s">
        <v>88</v>
      </c>
      <c r="K60" s="215" t="s">
        <v>69</v>
      </c>
      <c r="L60" s="216"/>
      <c r="M60" s="98" t="s">
        <v>70</v>
      </c>
    </row>
    <row r="61" spans="1:13">
      <c r="A61" s="75" t="s">
        <v>91</v>
      </c>
      <c r="B61" s="76"/>
      <c r="C61" s="76"/>
      <c r="D61" s="76"/>
      <c r="E61" s="76"/>
      <c r="F61" s="76"/>
      <c r="G61" s="86"/>
      <c r="H61" s="138">
        <v>180000</v>
      </c>
      <c r="I61" s="100">
        <v>0.62</v>
      </c>
      <c r="J61" s="101">
        <f>+IFERROR(ROUND(H61*(1+I61),0),"")</f>
        <v>291600</v>
      </c>
      <c r="K61" s="217">
        <v>50</v>
      </c>
      <c r="L61" s="218"/>
      <c r="M61" s="73">
        <f>IFERROR(ROUND(1/K61*J61,2),"")</f>
        <v>5832</v>
      </c>
    </row>
    <row r="62" spans="1:13">
      <c r="A62" s="75" t="s">
        <v>112</v>
      </c>
      <c r="B62" s="76"/>
      <c r="C62" s="76"/>
      <c r="D62" s="76"/>
      <c r="E62" s="76"/>
      <c r="F62" s="76"/>
      <c r="G62" s="86"/>
      <c r="H62" s="138">
        <v>165000</v>
      </c>
      <c r="I62" s="100">
        <v>0.62</v>
      </c>
      <c r="J62" s="101">
        <f>+IFERROR(ROUND(H62*(1+I62),0),"")</f>
        <v>267300</v>
      </c>
      <c r="K62" s="217">
        <f>+K61</f>
        <v>50</v>
      </c>
      <c r="L62" s="218"/>
      <c r="M62" s="73">
        <f>IFERROR(ROUND(1/K62*J62,2),"")</f>
        <v>5346</v>
      </c>
    </row>
    <row r="63" spans="1:13">
      <c r="A63" s="75"/>
      <c r="B63" s="76"/>
      <c r="C63" s="76"/>
      <c r="D63" s="76"/>
      <c r="E63" s="76"/>
      <c r="F63" s="76"/>
      <c r="G63" s="86"/>
      <c r="H63" s="99" t="s">
        <v>131</v>
      </c>
      <c r="I63" s="100" t="s">
        <v>131</v>
      </c>
      <c r="J63" s="101" t="str">
        <f>+IFERROR(ROUND(H63*(1+I63),0),"")</f>
        <v/>
      </c>
      <c r="K63" s="217"/>
      <c r="L63" s="218"/>
      <c r="M63" s="73" t="str">
        <f>IFERROR(ROUND(1/K63*J63,2),"")</f>
        <v/>
      </c>
    </row>
    <row r="64" spans="1:13">
      <c r="A64" s="75"/>
      <c r="B64" s="76"/>
      <c r="C64" s="76"/>
      <c r="D64" s="76"/>
      <c r="E64" s="76"/>
      <c r="F64" s="76"/>
      <c r="G64" s="86"/>
      <c r="H64" s="99" t="s">
        <v>131</v>
      </c>
      <c r="I64" s="100" t="s">
        <v>131</v>
      </c>
      <c r="J64" s="101" t="str">
        <f>+IFERROR(ROUND(H64*(1+I64),0),"")</f>
        <v/>
      </c>
      <c r="K64" s="217"/>
      <c r="L64" s="218"/>
      <c r="M64" s="73" t="str">
        <f>IFERROR(ROUND(1/K64*J64,2),"")</f>
        <v/>
      </c>
    </row>
    <row r="65" spans="1:13" ht="15.75" thickBot="1">
      <c r="A65" s="77"/>
      <c r="B65" s="78"/>
      <c r="C65" s="78"/>
      <c r="D65" s="78"/>
      <c r="E65" s="78"/>
      <c r="F65" s="78"/>
      <c r="G65" s="79"/>
      <c r="H65" s="99" t="s">
        <v>131</v>
      </c>
      <c r="I65" s="100" t="s">
        <v>131</v>
      </c>
      <c r="J65" s="101" t="str">
        <f>+IFERROR(ROUND(H65*(1+I65),0),"")</f>
        <v/>
      </c>
      <c r="K65" s="219"/>
      <c r="L65" s="220"/>
      <c r="M65" s="73" t="str">
        <f>IFERROR(ROUND(1/K65*J65,2),"")</f>
        <v/>
      </c>
    </row>
    <row r="66" spans="1:13" ht="15.75" thickBot="1">
      <c r="A66" s="201" t="s">
        <v>74</v>
      </c>
      <c r="B66" s="202"/>
      <c r="C66" s="202"/>
      <c r="D66" s="202"/>
      <c r="E66" s="202"/>
      <c r="F66" s="202"/>
      <c r="G66" s="202"/>
      <c r="H66" s="202"/>
      <c r="I66" s="202"/>
      <c r="J66" s="202"/>
      <c r="K66" s="202"/>
      <c r="L66" s="203"/>
      <c r="M66" s="82">
        <f>ROUND(SUM(M61:M65),2)</f>
        <v>11178</v>
      </c>
    </row>
    <row r="67" spans="1:13" ht="15.75" thickBot="1">
      <c r="A67" s="56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57"/>
    </row>
    <row r="68" spans="1:13" ht="15.75" thickBot="1">
      <c r="A68" s="221" t="s">
        <v>92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3"/>
      <c r="M68" s="82">
        <f>ROUND(M66+M56+M46+M36,0)</f>
        <v>141717</v>
      </c>
    </row>
    <row r="69" spans="1:13" ht="15.75" thickBot="1">
      <c r="A69" s="56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57"/>
    </row>
    <row r="70" spans="1:13" ht="15.75" thickBot="1">
      <c r="A70" s="63" t="s">
        <v>93</v>
      </c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5"/>
    </row>
    <row r="71" spans="1:13">
      <c r="A71" s="56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57"/>
    </row>
    <row r="72" spans="1:13">
      <c r="A72" s="192" t="s">
        <v>94</v>
      </c>
      <c r="B72" s="204"/>
      <c r="C72" s="204"/>
      <c r="D72" s="204"/>
      <c r="E72" s="204"/>
      <c r="F72" s="204"/>
      <c r="G72" s="204"/>
      <c r="H72" s="89"/>
      <c r="I72" s="96"/>
      <c r="J72" s="102"/>
      <c r="K72" s="215" t="s">
        <v>95</v>
      </c>
      <c r="L72" s="216"/>
      <c r="M72" s="98" t="s">
        <v>96</v>
      </c>
    </row>
    <row r="73" spans="1:13">
      <c r="A73" s="211" t="s">
        <v>97</v>
      </c>
      <c r="B73" s="212"/>
      <c r="C73" s="212"/>
      <c r="D73" s="212"/>
      <c r="E73" s="212"/>
      <c r="F73" s="212"/>
      <c r="G73" s="212"/>
      <c r="H73" s="128"/>
      <c r="I73" s="104"/>
      <c r="J73" s="129"/>
      <c r="K73" s="213"/>
      <c r="L73" s="214"/>
      <c r="M73" s="130">
        <f>ROUND(K73*$M$68,2)</f>
        <v>0</v>
      </c>
    </row>
    <row r="74" spans="1:13">
      <c r="A74" s="107" t="s">
        <v>98</v>
      </c>
      <c r="B74" s="108"/>
      <c r="C74" s="108"/>
      <c r="D74" s="108"/>
      <c r="E74" s="108"/>
      <c r="F74" s="108"/>
      <c r="G74" s="108"/>
      <c r="H74" s="128"/>
      <c r="I74" s="104"/>
      <c r="J74" s="129"/>
      <c r="K74" s="213"/>
      <c r="L74" s="214"/>
      <c r="M74" s="130">
        <f>ROUND(K74*$M$68,2)</f>
        <v>0</v>
      </c>
    </row>
    <row r="75" spans="1:13" ht="15.75" thickBot="1">
      <c r="A75" s="77" t="s">
        <v>99</v>
      </c>
      <c r="B75" s="78"/>
      <c r="C75" s="78"/>
      <c r="D75" s="78"/>
      <c r="E75" s="78"/>
      <c r="F75" s="78"/>
      <c r="G75" s="78"/>
      <c r="H75" s="131"/>
      <c r="I75" s="110"/>
      <c r="J75" s="132"/>
      <c r="K75" s="213"/>
      <c r="L75" s="214"/>
      <c r="M75" s="130">
        <f>ROUND(K75*$M$68,2)</f>
        <v>0</v>
      </c>
    </row>
    <row r="76" spans="1:13" ht="15.75" thickBot="1">
      <c r="A76" s="201" t="s">
        <v>74</v>
      </c>
      <c r="B76" s="202"/>
      <c r="C76" s="202"/>
      <c r="D76" s="202"/>
      <c r="E76" s="202"/>
      <c r="F76" s="202"/>
      <c r="G76" s="202"/>
      <c r="H76" s="202"/>
      <c r="I76" s="202"/>
      <c r="J76" s="202"/>
      <c r="K76" s="202"/>
      <c r="L76" s="203"/>
      <c r="M76" s="82">
        <f>SUM(M73:M75)</f>
        <v>0</v>
      </c>
    </row>
    <row r="77" spans="1:13" ht="15.75" thickBot="1">
      <c r="A77" s="56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57"/>
    </row>
    <row r="78" spans="1:13" ht="15.75" thickBot="1">
      <c r="A78" s="221" t="s">
        <v>100</v>
      </c>
      <c r="B78" s="222"/>
      <c r="C78" s="222"/>
      <c r="D78" s="222"/>
      <c r="E78" s="222"/>
      <c r="F78" s="222"/>
      <c r="G78" s="222"/>
      <c r="H78" s="222"/>
      <c r="I78" s="222"/>
      <c r="J78" s="222"/>
      <c r="K78" s="222"/>
      <c r="L78" s="223"/>
      <c r="M78" s="82">
        <f>ROUND(M68+M76,0)</f>
        <v>141717</v>
      </c>
    </row>
    <row r="79" spans="1:13">
      <c r="A79" s="33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6"/>
    </row>
    <row r="80" spans="1:13">
      <c r="A80" s="56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57"/>
    </row>
    <row r="81" spans="1:13">
      <c r="A81" s="56"/>
      <c r="B81" s="35"/>
      <c r="C81" s="35"/>
      <c r="D81" s="35"/>
      <c r="E81" s="35"/>
      <c r="F81" s="35" t="s">
        <v>101</v>
      </c>
      <c r="G81" s="35"/>
      <c r="H81" s="35"/>
      <c r="I81" s="35"/>
      <c r="J81" s="35"/>
      <c r="K81" s="35"/>
      <c r="L81" s="35"/>
      <c r="M81" s="57"/>
    </row>
    <row r="82" spans="1:13">
      <c r="A82" s="112" t="s">
        <v>102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4"/>
    </row>
    <row r="83" spans="1:13">
      <c r="A83" s="233"/>
      <c r="B83" s="234"/>
      <c r="C83" s="234"/>
      <c r="D83" s="234"/>
      <c r="E83" s="234"/>
      <c r="F83" s="234"/>
      <c r="G83" s="234"/>
      <c r="H83" s="234"/>
      <c r="I83" s="234"/>
      <c r="J83" s="234"/>
      <c r="K83" s="234"/>
      <c r="L83" s="234"/>
      <c r="M83" s="235"/>
    </row>
    <row r="84" spans="1:13">
      <c r="A84" s="224"/>
      <c r="B84" s="225"/>
      <c r="C84" s="225"/>
      <c r="D84" s="225"/>
      <c r="E84" s="225"/>
      <c r="F84" s="225"/>
      <c r="G84" s="225"/>
      <c r="H84" s="225"/>
      <c r="I84" s="225"/>
      <c r="J84" s="225"/>
      <c r="K84" s="225"/>
      <c r="L84" s="225"/>
      <c r="M84" s="226"/>
    </row>
    <row r="85" spans="1:13">
      <c r="A85" s="224"/>
      <c r="B85" s="225"/>
      <c r="C85" s="225"/>
      <c r="D85" s="225"/>
      <c r="E85" s="225"/>
      <c r="F85" s="225"/>
      <c r="G85" s="225"/>
      <c r="H85" s="225"/>
      <c r="I85" s="225"/>
      <c r="J85" s="225"/>
      <c r="K85" s="225"/>
      <c r="L85" s="225"/>
      <c r="M85" s="226"/>
    </row>
    <row r="86" spans="1:13">
      <c r="A86" s="115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1"/>
    </row>
    <row r="87" spans="1:13">
      <c r="A87" s="116"/>
      <c r="B87" s="35"/>
      <c r="C87" s="50"/>
      <c r="D87" s="50"/>
      <c r="E87" s="50"/>
      <c r="F87" s="117"/>
      <c r="G87" s="35"/>
      <c r="H87" s="35"/>
      <c r="I87" s="35"/>
      <c r="J87" s="50"/>
      <c r="K87" s="50"/>
      <c r="L87" s="50"/>
      <c r="M87" s="51"/>
    </row>
    <row r="88" spans="1:13">
      <c r="A88" s="116"/>
      <c r="B88" s="35"/>
      <c r="C88" s="50"/>
      <c r="D88" s="50"/>
      <c r="E88" s="50"/>
      <c r="F88" s="117"/>
      <c r="G88" s="35"/>
      <c r="H88" s="35"/>
      <c r="I88" s="35"/>
      <c r="J88" s="50"/>
      <c r="K88" s="50"/>
      <c r="L88" s="50"/>
      <c r="M88" s="51"/>
    </row>
    <row r="89" spans="1:13">
      <c r="A89" s="56"/>
      <c r="B89" s="118" t="s">
        <v>103</v>
      </c>
      <c r="C89" s="118"/>
      <c r="D89" s="118"/>
      <c r="E89" s="118"/>
      <c r="F89" s="35"/>
      <c r="G89" s="35"/>
      <c r="H89" s="35"/>
      <c r="I89" s="35" t="s">
        <v>103</v>
      </c>
      <c r="J89" s="35"/>
      <c r="K89" s="35"/>
      <c r="L89" s="35"/>
      <c r="M89" s="57"/>
    </row>
    <row r="90" spans="1:13">
      <c r="A90" s="56"/>
      <c r="B90" s="35"/>
      <c r="C90" s="117"/>
      <c r="D90" s="117"/>
      <c r="E90" s="117"/>
      <c r="F90" s="35"/>
      <c r="G90" s="35"/>
      <c r="H90" s="35"/>
      <c r="I90" s="108"/>
      <c r="J90" s="108"/>
      <c r="K90" s="108"/>
      <c r="L90" s="108"/>
      <c r="M90" s="57"/>
    </row>
    <row r="91" spans="1:13">
      <c r="A91" s="56"/>
      <c r="B91" s="35" t="s">
        <v>104</v>
      </c>
      <c r="C91" s="35"/>
      <c r="D91" s="35"/>
      <c r="E91" s="117"/>
      <c r="F91" s="35"/>
      <c r="G91" s="35"/>
      <c r="H91" s="35"/>
      <c r="I91" s="119" t="s">
        <v>105</v>
      </c>
      <c r="J91" s="119"/>
      <c r="K91" s="119"/>
      <c r="L91" s="119"/>
      <c r="M91" s="57"/>
    </row>
    <row r="92" spans="1:13">
      <c r="A92" s="116"/>
      <c r="B92" s="35"/>
      <c r="C92" s="50"/>
      <c r="D92" s="50"/>
      <c r="E92" s="50"/>
      <c r="F92" s="117"/>
      <c r="G92" s="35"/>
      <c r="H92" s="35"/>
      <c r="I92" s="35"/>
      <c r="J92" s="50"/>
      <c r="K92" s="50"/>
      <c r="L92" s="50"/>
      <c r="M92" s="51"/>
    </row>
    <row r="93" spans="1:13">
      <c r="A93" s="120"/>
      <c r="B93" s="121"/>
      <c r="C93" s="121"/>
      <c r="D93" s="35"/>
      <c r="E93" s="35"/>
      <c r="F93" s="35"/>
      <c r="G93" s="35"/>
      <c r="H93" s="35"/>
      <c r="I93" s="227"/>
      <c r="J93" s="227"/>
      <c r="K93" s="227"/>
      <c r="L93" s="227"/>
      <c r="M93" s="228"/>
    </row>
    <row r="94" spans="1:13" ht="15.75" thickBot="1">
      <c r="A94" s="231"/>
      <c r="B94" s="232"/>
      <c r="C94" s="232"/>
      <c r="D94" s="122"/>
      <c r="E94" s="122"/>
      <c r="F94" s="122"/>
      <c r="G94" s="122"/>
      <c r="H94" s="122"/>
      <c r="I94" s="229"/>
      <c r="J94" s="229"/>
      <c r="K94" s="229"/>
      <c r="L94" s="229"/>
      <c r="M94" s="230"/>
    </row>
  </sheetData>
  <mergeCells count="77">
    <mergeCell ref="I93:M94"/>
    <mergeCell ref="A94:C94"/>
    <mergeCell ref="K75:L75"/>
    <mergeCell ref="A76:L76"/>
    <mergeCell ref="A78:L78"/>
    <mergeCell ref="A83:M83"/>
    <mergeCell ref="A84:M84"/>
    <mergeCell ref="A85:M85"/>
    <mergeCell ref="K74:L74"/>
    <mergeCell ref="K61:L61"/>
    <mergeCell ref="K62:L62"/>
    <mergeCell ref="K63:L63"/>
    <mergeCell ref="K64:L64"/>
    <mergeCell ref="K65:L65"/>
    <mergeCell ref="A66:L66"/>
    <mergeCell ref="A68:L68"/>
    <mergeCell ref="A72:G72"/>
    <mergeCell ref="K72:L72"/>
    <mergeCell ref="A73:G73"/>
    <mergeCell ref="K73:L73"/>
    <mergeCell ref="A60:G60"/>
    <mergeCell ref="K60:L60"/>
    <mergeCell ref="K44:L44"/>
    <mergeCell ref="K45:L45"/>
    <mergeCell ref="A46:L46"/>
    <mergeCell ref="A50:G50"/>
    <mergeCell ref="K50:L50"/>
    <mergeCell ref="K51:L51"/>
    <mergeCell ref="K52:L52"/>
    <mergeCell ref="K53:L53"/>
    <mergeCell ref="K54:L54"/>
    <mergeCell ref="K55:L55"/>
    <mergeCell ref="A56:L56"/>
    <mergeCell ref="K43:L43"/>
    <mergeCell ref="F34:G34"/>
    <mergeCell ref="H34:I34"/>
    <mergeCell ref="K34:L34"/>
    <mergeCell ref="F35:G35"/>
    <mergeCell ref="H35:I35"/>
    <mergeCell ref="K35:L35"/>
    <mergeCell ref="A36:L36"/>
    <mergeCell ref="A40:H40"/>
    <mergeCell ref="K40:L40"/>
    <mergeCell ref="K41:L41"/>
    <mergeCell ref="K42:L42"/>
    <mergeCell ref="F32:G32"/>
    <mergeCell ref="H32:I32"/>
    <mergeCell ref="K32:L32"/>
    <mergeCell ref="F33:G33"/>
    <mergeCell ref="H33:I33"/>
    <mergeCell ref="K33:L33"/>
    <mergeCell ref="F30:G30"/>
    <mergeCell ref="H30:I30"/>
    <mergeCell ref="K30:L30"/>
    <mergeCell ref="F31:G31"/>
    <mergeCell ref="H31:I31"/>
    <mergeCell ref="K31:L31"/>
    <mergeCell ref="B25:I25"/>
    <mergeCell ref="K25:L25"/>
    <mergeCell ref="A29:E29"/>
    <mergeCell ref="F29:G29"/>
    <mergeCell ref="H29:I29"/>
    <mergeCell ref="K29:L29"/>
    <mergeCell ref="F10:G10"/>
    <mergeCell ref="K10:L10"/>
    <mergeCell ref="C11:M12"/>
    <mergeCell ref="A22:M22"/>
    <mergeCell ref="B24:I24"/>
    <mergeCell ref="K24:L24"/>
    <mergeCell ref="A1:A7"/>
    <mergeCell ref="B1:M1"/>
    <mergeCell ref="B2:M2"/>
    <mergeCell ref="B3:M3"/>
    <mergeCell ref="B4:M4"/>
    <mergeCell ref="B5:M5"/>
    <mergeCell ref="B6:M6"/>
    <mergeCell ref="B7:M7"/>
  </mergeCells>
  <hyperlinks>
    <hyperlink ref="B5:M5" location="PRESUPUESTO!B17" display="SOLUCION ACUEDUCTO Y ALCANTARILLADO SECTOR VILLA DELFINA" xr:uid="{B6061769-DF42-4A1C-ACD2-ED8271348A1E}"/>
  </hyperlinks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76BEA-A9F1-4497-993D-DE706540D75A}">
  <sheetPr>
    <tabColor rgb="FF00B050"/>
  </sheetPr>
  <dimension ref="A1:M94"/>
  <sheetViews>
    <sheetView topLeftCell="A21" workbookViewId="0">
      <selection activeCell="K42" sqref="K42:L44"/>
    </sheetView>
  </sheetViews>
  <sheetFormatPr baseColWidth="10" defaultRowHeight="15"/>
  <cols>
    <col min="8" max="8" width="11.85546875" bestFit="1" customWidth="1"/>
    <col min="9" max="9" width="12.42578125" customWidth="1"/>
    <col min="10" max="10" width="12.85546875" bestFit="1" customWidth="1"/>
    <col min="13" max="13" width="20" customWidth="1"/>
  </cols>
  <sheetData>
    <row r="1" spans="1:13">
      <c r="A1" s="163"/>
      <c r="B1" s="166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8"/>
    </row>
    <row r="2" spans="1:13" ht="15.75">
      <c r="A2" s="164"/>
      <c r="B2" s="169" t="s">
        <v>49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>
      <c r="A3" s="164"/>
      <c r="B3" s="172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4"/>
    </row>
    <row r="4" spans="1:13">
      <c r="A4" s="164"/>
      <c r="B4" s="175" t="s">
        <v>50</v>
      </c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7"/>
    </row>
    <row r="5" spans="1:13">
      <c r="A5" s="164"/>
      <c r="B5" s="277" t="s">
        <v>106</v>
      </c>
      <c r="C5" s="278"/>
      <c r="D5" s="278"/>
      <c r="E5" s="278"/>
      <c r="F5" s="278"/>
      <c r="G5" s="278"/>
      <c r="H5" s="278"/>
      <c r="I5" s="278"/>
      <c r="J5" s="278"/>
      <c r="K5" s="278"/>
      <c r="L5" s="278"/>
      <c r="M5" s="279"/>
    </row>
    <row r="6" spans="1:13">
      <c r="A6" s="164"/>
      <c r="B6" s="181" t="s">
        <v>52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3"/>
    </row>
    <row r="7" spans="1:13" ht="15.75" thickBot="1">
      <c r="A7" s="165"/>
      <c r="B7" s="18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6"/>
    </row>
    <row r="8" spans="1:13" ht="15.75" thickBot="1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  <c r="L8" s="32"/>
      <c r="M8" s="32"/>
    </row>
    <row r="9" spans="1:13">
      <c r="A9" s="33"/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6"/>
    </row>
    <row r="10" spans="1:13">
      <c r="A10" s="37" t="s">
        <v>53</v>
      </c>
      <c r="B10" s="38"/>
      <c r="C10" s="39"/>
      <c r="D10" s="40"/>
      <c r="E10" s="39"/>
      <c r="F10" s="252"/>
      <c r="G10" s="252"/>
      <c r="H10" s="39"/>
      <c r="I10" s="39"/>
      <c r="J10" s="41" t="s">
        <v>54</v>
      </c>
      <c r="K10" s="253"/>
      <c r="L10" s="253"/>
      <c r="M10" s="42"/>
    </row>
    <row r="11" spans="1:13">
      <c r="A11" s="43" t="s">
        <v>55</v>
      </c>
      <c r="B11" s="44"/>
      <c r="C11" s="254"/>
      <c r="D11" s="254"/>
      <c r="E11" s="254"/>
      <c r="F11" s="254"/>
      <c r="G11" s="254"/>
      <c r="H11" s="254"/>
      <c r="I11" s="254"/>
      <c r="J11" s="254"/>
      <c r="K11" s="254"/>
      <c r="L11" s="254"/>
      <c r="M11" s="255"/>
    </row>
    <row r="12" spans="1:13">
      <c r="A12" s="43"/>
      <c r="B12" s="44"/>
      <c r="C12" s="256"/>
      <c r="D12" s="256"/>
      <c r="E12" s="256"/>
      <c r="F12" s="256"/>
      <c r="G12" s="256"/>
      <c r="H12" s="256"/>
      <c r="I12" s="256"/>
      <c r="J12" s="256"/>
      <c r="K12" s="256"/>
      <c r="L12" s="256"/>
      <c r="M12" s="257"/>
    </row>
    <row r="13" spans="1:13">
      <c r="A13" s="43"/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6"/>
    </row>
    <row r="14" spans="1:13">
      <c r="A14" s="43" t="s">
        <v>56</v>
      </c>
      <c r="B14" s="44"/>
      <c r="C14" s="47"/>
      <c r="D14" s="48"/>
      <c r="E14" s="48"/>
      <c r="F14" s="48"/>
      <c r="G14" s="48"/>
      <c r="H14" s="48"/>
      <c r="I14" s="48"/>
      <c r="J14" s="48"/>
      <c r="K14" s="48"/>
      <c r="L14" s="48"/>
      <c r="M14" s="49"/>
    </row>
    <row r="15" spans="1:13">
      <c r="A15" s="43"/>
      <c r="B15" s="44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1:13">
      <c r="A16" s="43" t="s">
        <v>57</v>
      </c>
      <c r="B16" s="44"/>
      <c r="C16" s="47"/>
      <c r="D16" s="48"/>
      <c r="E16" s="48"/>
      <c r="F16" s="48"/>
      <c r="G16" s="48"/>
      <c r="H16" s="48"/>
      <c r="I16" s="48"/>
      <c r="J16" s="48"/>
      <c r="K16" s="48"/>
      <c r="L16" s="48"/>
      <c r="M16" s="49"/>
    </row>
    <row r="17" spans="1:13">
      <c r="A17" s="43"/>
      <c r="B17" s="44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1"/>
    </row>
    <row r="18" spans="1:13">
      <c r="A18" s="43" t="s">
        <v>58</v>
      </c>
      <c r="B18" s="43"/>
      <c r="C18" s="47"/>
      <c r="D18" s="48"/>
      <c r="E18" s="48"/>
      <c r="F18" s="48"/>
      <c r="G18" s="48"/>
      <c r="H18" s="48"/>
      <c r="I18" s="48"/>
      <c r="J18" s="48"/>
      <c r="K18" s="48"/>
      <c r="L18" s="48"/>
      <c r="M18" s="49"/>
    </row>
    <row r="19" spans="1:13">
      <c r="A19" s="37"/>
      <c r="B19" s="52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1"/>
    </row>
    <row r="20" spans="1:13">
      <c r="A20" s="43" t="s">
        <v>59</v>
      </c>
      <c r="B20" s="44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9"/>
    </row>
    <row r="21" spans="1:13" ht="15.75" thickBot="1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5"/>
    </row>
    <row r="22" spans="1:13" ht="15.75" thickBot="1">
      <c r="A22" s="155" t="s">
        <v>60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7"/>
    </row>
    <row r="23" spans="1:13" ht="15.75" thickBot="1">
      <c r="A23" s="56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57"/>
    </row>
    <row r="24" spans="1:13">
      <c r="A24" s="58" t="s">
        <v>0</v>
      </c>
      <c r="B24" s="158" t="s">
        <v>61</v>
      </c>
      <c r="C24" s="159"/>
      <c r="D24" s="159"/>
      <c r="E24" s="159"/>
      <c r="F24" s="159"/>
      <c r="G24" s="159"/>
      <c r="H24" s="159"/>
      <c r="I24" s="160"/>
      <c r="J24" s="59" t="s">
        <v>62</v>
      </c>
      <c r="K24" s="161" t="s">
        <v>63</v>
      </c>
      <c r="L24" s="162"/>
      <c r="M24" s="58" t="s">
        <v>64</v>
      </c>
    </row>
    <row r="25" spans="1:13" ht="15.75" thickBot="1">
      <c r="A25" s="60">
        <v>27</v>
      </c>
      <c r="B25" s="187" t="str">
        <f>+PRESU!B29</f>
        <v>suministro, transporte e instalacion de adaptadores macho de 2" incluye teflon</v>
      </c>
      <c r="C25" s="188"/>
      <c r="D25" s="188"/>
      <c r="E25" s="188"/>
      <c r="F25" s="188"/>
      <c r="G25" s="188"/>
      <c r="H25" s="188"/>
      <c r="I25" s="189"/>
      <c r="J25" s="61" t="s">
        <v>131</v>
      </c>
      <c r="K25" s="190" t="str">
        <f>+PRESU!C29</f>
        <v>un</v>
      </c>
      <c r="L25" s="191"/>
      <c r="M25" s="62">
        <f>+PRESU!D29</f>
        <v>4</v>
      </c>
    </row>
    <row r="26" spans="1:13" ht="15.75" thickBot="1">
      <c r="A26" s="56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57"/>
    </row>
    <row r="27" spans="1:13" ht="15.75" thickBot="1">
      <c r="A27" s="63" t="s">
        <v>65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5"/>
    </row>
    <row r="28" spans="1:13">
      <c r="A28" s="66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57"/>
    </row>
    <row r="29" spans="1:13">
      <c r="A29" s="192" t="s">
        <v>61</v>
      </c>
      <c r="B29" s="193"/>
      <c r="C29" s="193"/>
      <c r="D29" s="193"/>
      <c r="E29" s="194"/>
      <c r="F29" s="195" t="s">
        <v>66</v>
      </c>
      <c r="G29" s="193"/>
      <c r="H29" s="195" t="s">
        <v>67</v>
      </c>
      <c r="I29" s="196"/>
      <c r="J29" s="67" t="s">
        <v>68</v>
      </c>
      <c r="K29" s="195" t="s">
        <v>69</v>
      </c>
      <c r="L29" s="196"/>
      <c r="M29" s="68" t="s">
        <v>70</v>
      </c>
    </row>
    <row r="30" spans="1:13">
      <c r="A30" s="69"/>
      <c r="B30" s="70"/>
      <c r="C30" s="70"/>
      <c r="D30" s="70"/>
      <c r="E30" s="71"/>
      <c r="F30" s="197" t="s">
        <v>131</v>
      </c>
      <c r="G30" s="198"/>
      <c r="H30" s="197" t="s">
        <v>131</v>
      </c>
      <c r="I30" s="198"/>
      <c r="J30" s="72" t="s">
        <v>131</v>
      </c>
      <c r="K30" s="199"/>
      <c r="L30" s="200"/>
      <c r="M30" s="73" t="str">
        <f>IFERROR(ROUND(J30/K30,2),"")</f>
        <v/>
      </c>
    </row>
    <row r="31" spans="1:13">
      <c r="A31" s="69"/>
      <c r="B31" s="70"/>
      <c r="C31" s="70"/>
      <c r="D31" s="70"/>
      <c r="E31" s="74"/>
      <c r="F31" s="197" t="s">
        <v>131</v>
      </c>
      <c r="G31" s="198"/>
      <c r="H31" s="197" t="s">
        <v>131</v>
      </c>
      <c r="I31" s="198"/>
      <c r="J31" s="72" t="s">
        <v>131</v>
      </c>
      <c r="K31" s="199"/>
      <c r="L31" s="200"/>
      <c r="M31" s="73" t="str">
        <f>IFERROR(ROUND(J31/K31,2),"")</f>
        <v/>
      </c>
    </row>
    <row r="32" spans="1:13">
      <c r="A32" s="75"/>
      <c r="B32" s="76"/>
      <c r="C32" s="76"/>
      <c r="D32" s="76"/>
      <c r="E32" s="74"/>
      <c r="F32" s="197" t="s">
        <v>131</v>
      </c>
      <c r="G32" s="198"/>
      <c r="H32" s="197" t="s">
        <v>131</v>
      </c>
      <c r="I32" s="198"/>
      <c r="J32" s="72" t="s">
        <v>131</v>
      </c>
      <c r="K32" s="199"/>
      <c r="L32" s="200"/>
      <c r="M32" s="73" t="str">
        <f>IFERROR(ROUND(J32/K32,2),"")</f>
        <v/>
      </c>
    </row>
    <row r="33" spans="1:13">
      <c r="A33" s="75"/>
      <c r="B33" s="76"/>
      <c r="C33" s="76"/>
      <c r="D33" s="76"/>
      <c r="E33" s="74"/>
      <c r="F33" s="197" t="s">
        <v>131</v>
      </c>
      <c r="G33" s="198"/>
      <c r="H33" s="197" t="s">
        <v>131</v>
      </c>
      <c r="I33" s="198"/>
      <c r="J33" s="72" t="s">
        <v>131</v>
      </c>
      <c r="K33" s="199"/>
      <c r="L33" s="200"/>
      <c r="M33" s="73" t="str">
        <f>IFERROR(ROUND(J33/K33,2),"")</f>
        <v/>
      </c>
    </row>
    <row r="34" spans="1:13">
      <c r="A34" s="75"/>
      <c r="B34" s="76"/>
      <c r="C34" s="76"/>
      <c r="D34" s="76"/>
      <c r="E34" s="74"/>
      <c r="F34" s="197" t="s">
        <v>131</v>
      </c>
      <c r="G34" s="198"/>
      <c r="H34" s="197" t="s">
        <v>131</v>
      </c>
      <c r="I34" s="198"/>
      <c r="J34" s="72" t="s">
        <v>131</v>
      </c>
      <c r="K34" s="199"/>
      <c r="L34" s="200"/>
      <c r="M34" s="73" t="str">
        <f>IFERROR(ROUND(J34/K34,2),"")</f>
        <v/>
      </c>
    </row>
    <row r="35" spans="1:13" ht="15.75" thickBot="1">
      <c r="A35" s="77" t="s">
        <v>73</v>
      </c>
      <c r="B35" s="78"/>
      <c r="C35" s="78"/>
      <c r="D35" s="78"/>
      <c r="E35" s="79"/>
      <c r="F35" s="205"/>
      <c r="G35" s="206"/>
      <c r="H35" s="205"/>
      <c r="I35" s="206"/>
      <c r="J35" s="80"/>
      <c r="K35" s="207">
        <v>0.05</v>
      </c>
      <c r="L35" s="208"/>
      <c r="M35" s="81">
        <f>ROUND(M66*K35,2)</f>
        <v>349.31</v>
      </c>
    </row>
    <row r="36" spans="1:13" ht="15.75" thickBot="1">
      <c r="A36" s="201" t="s">
        <v>74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3"/>
      <c r="M36" s="82">
        <f>ROUND(SUM(M30:M35),2)</f>
        <v>349.31</v>
      </c>
    </row>
    <row r="37" spans="1:13" ht="15.75" thickBot="1">
      <c r="A37" s="66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57"/>
    </row>
    <row r="38" spans="1:13" ht="15.75" thickBot="1">
      <c r="A38" s="63" t="s">
        <v>75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5"/>
    </row>
    <row r="39" spans="1:13">
      <c r="A39" s="56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57"/>
    </row>
    <row r="40" spans="1:13">
      <c r="A40" s="192" t="s">
        <v>61</v>
      </c>
      <c r="B40" s="204"/>
      <c r="C40" s="204"/>
      <c r="D40" s="204"/>
      <c r="E40" s="204"/>
      <c r="F40" s="204"/>
      <c r="G40" s="204"/>
      <c r="H40" s="196"/>
      <c r="I40" s="83" t="s">
        <v>63</v>
      </c>
      <c r="J40" s="67" t="s">
        <v>64</v>
      </c>
      <c r="K40" s="195" t="s">
        <v>76</v>
      </c>
      <c r="L40" s="196"/>
      <c r="M40" s="68" t="s">
        <v>70</v>
      </c>
    </row>
    <row r="41" spans="1:13">
      <c r="A41" s="123" t="s">
        <v>153</v>
      </c>
      <c r="B41" s="70"/>
      <c r="C41" s="70"/>
      <c r="D41" s="70"/>
      <c r="E41" s="70"/>
      <c r="F41" s="70"/>
      <c r="G41" s="70"/>
      <c r="H41" s="71"/>
      <c r="I41" s="84" t="s">
        <v>135</v>
      </c>
      <c r="J41" s="87">
        <v>1</v>
      </c>
      <c r="K41" s="261">
        <v>7150</v>
      </c>
      <c r="L41" s="262"/>
      <c r="M41" s="73">
        <f>IFERROR(ROUND(J41*K41,2),"")</f>
        <v>7150</v>
      </c>
    </row>
    <row r="42" spans="1:13">
      <c r="A42" s="123" t="s">
        <v>144</v>
      </c>
      <c r="B42" s="76"/>
      <c r="C42" s="76"/>
      <c r="D42" s="76"/>
      <c r="E42" s="76"/>
      <c r="F42" s="76"/>
      <c r="G42" s="76"/>
      <c r="H42" s="86"/>
      <c r="I42" s="84" t="s">
        <v>147</v>
      </c>
      <c r="J42" s="87">
        <v>0.4</v>
      </c>
      <c r="K42" s="261">
        <v>250</v>
      </c>
      <c r="L42" s="262" t="e">
        <v>#N/A</v>
      </c>
      <c r="M42" s="73">
        <f>IFERROR(ROUND(J42*K42,2),"")</f>
        <v>100</v>
      </c>
    </row>
    <row r="43" spans="1:13">
      <c r="A43" s="75" t="s">
        <v>145</v>
      </c>
      <c r="B43" s="76"/>
      <c r="C43" s="76"/>
      <c r="D43" s="76"/>
      <c r="E43" s="76"/>
      <c r="F43" s="76"/>
      <c r="G43" s="76"/>
      <c r="H43" s="86"/>
      <c r="I43" s="84" t="s">
        <v>7</v>
      </c>
      <c r="J43" s="87">
        <v>10</v>
      </c>
      <c r="K43" s="261">
        <v>11</v>
      </c>
      <c r="L43" s="262" t="e">
        <v>#N/A</v>
      </c>
      <c r="M43" s="73">
        <f>IFERROR(ROUND(J43*K43,2),"")</f>
        <v>110</v>
      </c>
    </row>
    <row r="44" spans="1:13">
      <c r="A44" s="75" t="s">
        <v>146</v>
      </c>
      <c r="B44" s="76"/>
      <c r="C44" s="76"/>
      <c r="D44" s="76"/>
      <c r="E44" s="76"/>
      <c r="F44" s="76"/>
      <c r="G44" s="76"/>
      <c r="H44" s="86"/>
      <c r="I44" s="84" t="s">
        <v>7</v>
      </c>
      <c r="J44" s="87">
        <v>10</v>
      </c>
      <c r="K44" s="261">
        <v>17</v>
      </c>
      <c r="L44" s="262" t="e">
        <v>#N/A</v>
      </c>
      <c r="M44" s="73">
        <f>IFERROR(ROUND(J44*K44,2),"")</f>
        <v>170</v>
      </c>
    </row>
    <row r="45" spans="1:13" ht="15.75" thickBot="1">
      <c r="A45" s="77"/>
      <c r="B45" s="78"/>
      <c r="C45" s="78"/>
      <c r="D45" s="78"/>
      <c r="E45" s="78"/>
      <c r="F45" s="78"/>
      <c r="G45" s="78"/>
      <c r="H45" s="79"/>
      <c r="I45" s="84" t="s">
        <v>131</v>
      </c>
      <c r="J45" s="88"/>
      <c r="K45" s="209" t="s">
        <v>131</v>
      </c>
      <c r="L45" s="210" t="e">
        <v>#N/A</v>
      </c>
      <c r="M45" s="73" t="str">
        <f>IFERROR(ROUND(J45*K45,2),"")</f>
        <v/>
      </c>
    </row>
    <row r="46" spans="1:13" ht="15.75" thickBot="1">
      <c r="A46" s="201" t="s">
        <v>74</v>
      </c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3"/>
      <c r="M46" s="82">
        <f>ROUND(SUM(M41:M45),2)</f>
        <v>7530</v>
      </c>
    </row>
    <row r="47" spans="1:13" ht="15.75" thickBot="1">
      <c r="A47" s="56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57"/>
    </row>
    <row r="48" spans="1:13" ht="15.75" thickBot="1">
      <c r="A48" s="63" t="s">
        <v>78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5"/>
    </row>
    <row r="49" spans="1:13">
      <c r="A49" s="56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57"/>
    </row>
    <row r="50" spans="1:13">
      <c r="A50" s="192" t="s">
        <v>79</v>
      </c>
      <c r="B50" s="204"/>
      <c r="C50" s="204"/>
      <c r="D50" s="204"/>
      <c r="E50" s="204"/>
      <c r="F50" s="204"/>
      <c r="G50" s="204"/>
      <c r="H50" s="67" t="s">
        <v>80</v>
      </c>
      <c r="I50" s="89" t="s">
        <v>81</v>
      </c>
      <c r="J50" s="67" t="s">
        <v>82</v>
      </c>
      <c r="K50" s="195" t="s">
        <v>83</v>
      </c>
      <c r="L50" s="196"/>
      <c r="M50" s="68" t="s">
        <v>70</v>
      </c>
    </row>
    <row r="51" spans="1:13">
      <c r="A51" s="92"/>
      <c r="B51" s="76"/>
      <c r="C51" s="76"/>
      <c r="D51" s="76"/>
      <c r="E51" s="76"/>
      <c r="F51" s="76"/>
      <c r="G51" s="86"/>
      <c r="H51" s="90"/>
      <c r="I51" s="91"/>
      <c r="J51" s="90"/>
      <c r="K51" s="209"/>
      <c r="L51" s="210"/>
      <c r="M51" s="73">
        <f>IFERROR(ROUND(J51*K51,2),"")</f>
        <v>0</v>
      </c>
    </row>
    <row r="52" spans="1:13">
      <c r="A52" s="92"/>
      <c r="B52" s="93"/>
      <c r="C52" s="93"/>
      <c r="D52" s="93"/>
      <c r="E52" s="93"/>
      <c r="F52" s="93"/>
      <c r="G52" s="93"/>
      <c r="H52" s="90"/>
      <c r="I52" s="91"/>
      <c r="J52" s="90"/>
      <c r="K52" s="209" t="s">
        <v>131</v>
      </c>
      <c r="L52" s="210"/>
      <c r="M52" s="73" t="str">
        <f>IFERROR(ROUND(J52*K52,2),"")</f>
        <v/>
      </c>
    </row>
    <row r="53" spans="1:13">
      <c r="A53" s="92"/>
      <c r="B53" s="93"/>
      <c r="C53" s="93"/>
      <c r="D53" s="93"/>
      <c r="E53" s="93"/>
      <c r="F53" s="93"/>
      <c r="G53" s="93"/>
      <c r="H53" s="90"/>
      <c r="I53" s="91"/>
      <c r="J53" s="90"/>
      <c r="K53" s="209" t="s">
        <v>131</v>
      </c>
      <c r="L53" s="210"/>
      <c r="M53" s="73" t="str">
        <f>IFERROR(ROUND(J53*K53,2),"")</f>
        <v/>
      </c>
    </row>
    <row r="54" spans="1:13">
      <c r="A54" s="92"/>
      <c r="B54" s="93"/>
      <c r="C54" s="93"/>
      <c r="D54" s="93"/>
      <c r="E54" s="93"/>
      <c r="F54" s="93"/>
      <c r="G54" s="93"/>
      <c r="H54" s="90"/>
      <c r="I54" s="91"/>
      <c r="J54" s="90"/>
      <c r="K54" s="209" t="s">
        <v>131</v>
      </c>
      <c r="L54" s="210"/>
      <c r="M54" s="73" t="str">
        <f>IFERROR(ROUND(J54*K54,2),"")</f>
        <v/>
      </c>
    </row>
    <row r="55" spans="1:13" ht="15.75" thickBot="1">
      <c r="A55" s="77"/>
      <c r="B55" s="78"/>
      <c r="C55" s="78"/>
      <c r="D55" s="78"/>
      <c r="E55" s="78"/>
      <c r="F55" s="78"/>
      <c r="G55" s="79"/>
      <c r="H55" s="94"/>
      <c r="I55" s="95"/>
      <c r="J55" s="94"/>
      <c r="K55" s="209" t="s">
        <v>131</v>
      </c>
      <c r="L55" s="210"/>
      <c r="M55" s="73" t="str">
        <f>IFERROR(ROUND(J55*K55,2),"")</f>
        <v/>
      </c>
    </row>
    <row r="56" spans="1:13" ht="15.75" thickBot="1">
      <c r="A56" s="201" t="s">
        <v>74</v>
      </c>
      <c r="B56" s="202"/>
      <c r="C56" s="202"/>
      <c r="D56" s="202"/>
      <c r="E56" s="202"/>
      <c r="F56" s="202"/>
      <c r="G56" s="202"/>
      <c r="H56" s="202"/>
      <c r="I56" s="202"/>
      <c r="J56" s="202"/>
      <c r="K56" s="202"/>
      <c r="L56" s="203"/>
      <c r="M56" s="82">
        <f>ROUND(SUM(M51:M55),2)</f>
        <v>0</v>
      </c>
    </row>
    <row r="57" spans="1:13" ht="15.75" thickBot="1">
      <c r="A57" s="56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57"/>
    </row>
    <row r="58" spans="1:13" ht="15.75" thickBot="1">
      <c r="A58" s="63" t="s">
        <v>84</v>
      </c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5"/>
    </row>
    <row r="59" spans="1:13">
      <c r="A59" s="56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57"/>
    </row>
    <row r="60" spans="1:13" ht="22.5">
      <c r="A60" s="192" t="s">
        <v>85</v>
      </c>
      <c r="B60" s="204"/>
      <c r="C60" s="204"/>
      <c r="D60" s="204"/>
      <c r="E60" s="204"/>
      <c r="F60" s="204"/>
      <c r="G60" s="204"/>
      <c r="H60" s="67" t="s">
        <v>86</v>
      </c>
      <c r="I60" s="96" t="s">
        <v>87</v>
      </c>
      <c r="J60" s="97" t="s">
        <v>88</v>
      </c>
      <c r="K60" s="215" t="s">
        <v>69</v>
      </c>
      <c r="L60" s="216"/>
      <c r="M60" s="98" t="s">
        <v>70</v>
      </c>
    </row>
    <row r="61" spans="1:13">
      <c r="A61" s="75" t="s">
        <v>91</v>
      </c>
      <c r="B61" s="76"/>
      <c r="C61" s="76"/>
      <c r="D61" s="76"/>
      <c r="E61" s="76"/>
      <c r="F61" s="76"/>
      <c r="G61" s="86"/>
      <c r="H61" s="138">
        <v>180000</v>
      </c>
      <c r="I61" s="100">
        <v>0.62</v>
      </c>
      <c r="J61" s="101">
        <f>+IFERROR(ROUND(H61*(1+I61),0),"")</f>
        <v>291600</v>
      </c>
      <c r="K61" s="217">
        <v>80</v>
      </c>
      <c r="L61" s="218"/>
      <c r="M61" s="73">
        <f>IFERROR(ROUND(1/K61*J61,2),"")</f>
        <v>3645</v>
      </c>
    </row>
    <row r="62" spans="1:13">
      <c r="A62" s="75" t="s">
        <v>112</v>
      </c>
      <c r="B62" s="76"/>
      <c r="C62" s="76"/>
      <c r="D62" s="76"/>
      <c r="E62" s="76"/>
      <c r="F62" s="76"/>
      <c r="G62" s="86"/>
      <c r="H62" s="138">
        <v>165000</v>
      </c>
      <c r="I62" s="100">
        <v>0.62</v>
      </c>
      <c r="J62" s="101">
        <f>+IFERROR(ROUND(H62*(1+I62),0),"")</f>
        <v>267300</v>
      </c>
      <c r="K62" s="217">
        <f>+K61</f>
        <v>80</v>
      </c>
      <c r="L62" s="218"/>
      <c r="M62" s="73">
        <f>IFERROR(ROUND(1/K62*J62,2),"")</f>
        <v>3341.25</v>
      </c>
    </row>
    <row r="63" spans="1:13">
      <c r="A63" s="75"/>
      <c r="B63" s="76"/>
      <c r="C63" s="76"/>
      <c r="D63" s="76"/>
      <c r="E63" s="76"/>
      <c r="F63" s="76"/>
      <c r="G63" s="86"/>
      <c r="H63" s="99" t="s">
        <v>131</v>
      </c>
      <c r="I63" s="100" t="s">
        <v>131</v>
      </c>
      <c r="J63" s="101" t="str">
        <f>+IFERROR(ROUND(H63*(1+I63),0),"")</f>
        <v/>
      </c>
      <c r="K63" s="217"/>
      <c r="L63" s="218"/>
      <c r="M63" s="73" t="str">
        <f>IFERROR(ROUND(1/K63*J63,2),"")</f>
        <v/>
      </c>
    </row>
    <row r="64" spans="1:13">
      <c r="A64" s="75"/>
      <c r="B64" s="76"/>
      <c r="C64" s="76"/>
      <c r="D64" s="76"/>
      <c r="E64" s="76"/>
      <c r="F64" s="76"/>
      <c r="G64" s="86"/>
      <c r="H64" s="99" t="s">
        <v>131</v>
      </c>
      <c r="I64" s="100" t="s">
        <v>131</v>
      </c>
      <c r="J64" s="101" t="str">
        <f>+IFERROR(ROUND(H64*(1+I64),0),"")</f>
        <v/>
      </c>
      <c r="K64" s="217"/>
      <c r="L64" s="218"/>
      <c r="M64" s="73" t="str">
        <f>IFERROR(ROUND(1/K64*J64,2),"")</f>
        <v/>
      </c>
    </row>
    <row r="65" spans="1:13" ht="15.75" thickBot="1">
      <c r="A65" s="77"/>
      <c r="B65" s="78"/>
      <c r="C65" s="78"/>
      <c r="D65" s="78"/>
      <c r="E65" s="78"/>
      <c r="F65" s="78"/>
      <c r="G65" s="79"/>
      <c r="H65" s="99" t="s">
        <v>131</v>
      </c>
      <c r="I65" s="100" t="s">
        <v>131</v>
      </c>
      <c r="J65" s="101" t="str">
        <f>+IFERROR(ROUND(H65*(1+I65),0),"")</f>
        <v/>
      </c>
      <c r="K65" s="219"/>
      <c r="L65" s="220"/>
      <c r="M65" s="73" t="str">
        <f>IFERROR(ROUND(1/K65*J65,2),"")</f>
        <v/>
      </c>
    </row>
    <row r="66" spans="1:13" ht="15.75" thickBot="1">
      <c r="A66" s="201" t="s">
        <v>74</v>
      </c>
      <c r="B66" s="202"/>
      <c r="C66" s="202"/>
      <c r="D66" s="202"/>
      <c r="E66" s="202"/>
      <c r="F66" s="202"/>
      <c r="G66" s="202"/>
      <c r="H66" s="202"/>
      <c r="I66" s="202"/>
      <c r="J66" s="202"/>
      <c r="K66" s="202"/>
      <c r="L66" s="203"/>
      <c r="M66" s="82">
        <f>ROUND(SUM(M61:M65),2)</f>
        <v>6986.25</v>
      </c>
    </row>
    <row r="67" spans="1:13" ht="15.75" thickBot="1">
      <c r="A67" s="56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57"/>
    </row>
    <row r="68" spans="1:13" ht="15.75" thickBot="1">
      <c r="A68" s="221" t="s">
        <v>92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3"/>
      <c r="M68" s="82">
        <f>ROUND(M66+M56+M46+M36,0)</f>
        <v>14866</v>
      </c>
    </row>
    <row r="69" spans="1:13" ht="15.75" thickBot="1">
      <c r="A69" s="56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57"/>
    </row>
    <row r="70" spans="1:13" ht="15.75" thickBot="1">
      <c r="A70" s="63" t="s">
        <v>93</v>
      </c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5"/>
    </row>
    <row r="71" spans="1:13">
      <c r="A71" s="56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57"/>
    </row>
    <row r="72" spans="1:13">
      <c r="A72" s="192" t="s">
        <v>94</v>
      </c>
      <c r="B72" s="204"/>
      <c r="C72" s="204"/>
      <c r="D72" s="204"/>
      <c r="E72" s="204"/>
      <c r="F72" s="204"/>
      <c r="G72" s="204"/>
      <c r="H72" s="89"/>
      <c r="I72" s="96"/>
      <c r="J72" s="102"/>
      <c r="K72" s="215" t="s">
        <v>95</v>
      </c>
      <c r="L72" s="216"/>
      <c r="M72" s="98" t="s">
        <v>96</v>
      </c>
    </row>
    <row r="73" spans="1:13">
      <c r="A73" s="211" t="s">
        <v>97</v>
      </c>
      <c r="B73" s="212"/>
      <c r="C73" s="212"/>
      <c r="D73" s="212"/>
      <c r="E73" s="212"/>
      <c r="F73" s="212"/>
      <c r="G73" s="212"/>
      <c r="H73" s="128"/>
      <c r="I73" s="104"/>
      <c r="J73" s="129"/>
      <c r="K73" s="213"/>
      <c r="L73" s="214"/>
      <c r="M73" s="130">
        <f>ROUND(K73*$M$68,2)</f>
        <v>0</v>
      </c>
    </row>
    <row r="74" spans="1:13">
      <c r="A74" s="107" t="s">
        <v>98</v>
      </c>
      <c r="B74" s="108"/>
      <c r="C74" s="108"/>
      <c r="D74" s="108"/>
      <c r="E74" s="108"/>
      <c r="F74" s="108"/>
      <c r="G74" s="108"/>
      <c r="H74" s="128"/>
      <c r="I74" s="104"/>
      <c r="J74" s="129"/>
      <c r="K74" s="213"/>
      <c r="L74" s="214"/>
      <c r="M74" s="130">
        <f>ROUND(K74*$M$68,2)</f>
        <v>0</v>
      </c>
    </row>
    <row r="75" spans="1:13" ht="15.75" thickBot="1">
      <c r="A75" s="77" t="s">
        <v>99</v>
      </c>
      <c r="B75" s="78"/>
      <c r="C75" s="78"/>
      <c r="D75" s="78"/>
      <c r="E75" s="78"/>
      <c r="F75" s="78"/>
      <c r="G75" s="78"/>
      <c r="H75" s="131"/>
      <c r="I75" s="110"/>
      <c r="J75" s="132"/>
      <c r="K75" s="213"/>
      <c r="L75" s="214"/>
      <c r="M75" s="130">
        <f>ROUND(K75*$M$68,2)</f>
        <v>0</v>
      </c>
    </row>
    <row r="76" spans="1:13" ht="15.75" thickBot="1">
      <c r="A76" s="201" t="s">
        <v>74</v>
      </c>
      <c r="B76" s="202"/>
      <c r="C76" s="202"/>
      <c r="D76" s="202"/>
      <c r="E76" s="202"/>
      <c r="F76" s="202"/>
      <c r="G76" s="202"/>
      <c r="H76" s="202"/>
      <c r="I76" s="202"/>
      <c r="J76" s="202"/>
      <c r="K76" s="202"/>
      <c r="L76" s="203"/>
      <c r="M76" s="82">
        <f>SUM(M73:M75)</f>
        <v>0</v>
      </c>
    </row>
    <row r="77" spans="1:13" ht="15.75" thickBot="1">
      <c r="A77" s="56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57"/>
    </row>
    <row r="78" spans="1:13" ht="15.75" thickBot="1">
      <c r="A78" s="221" t="s">
        <v>100</v>
      </c>
      <c r="B78" s="222"/>
      <c r="C78" s="222"/>
      <c r="D78" s="222"/>
      <c r="E78" s="222"/>
      <c r="F78" s="222"/>
      <c r="G78" s="222"/>
      <c r="H78" s="222"/>
      <c r="I78" s="222"/>
      <c r="J78" s="222"/>
      <c r="K78" s="222"/>
      <c r="L78" s="223"/>
      <c r="M78" s="82">
        <f>ROUND(M68+M76,0)</f>
        <v>14866</v>
      </c>
    </row>
    <row r="79" spans="1:13">
      <c r="A79" s="33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6"/>
    </row>
    <row r="80" spans="1:13">
      <c r="A80" s="56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57"/>
    </row>
    <row r="81" spans="1:13">
      <c r="A81" s="56"/>
      <c r="B81" s="35"/>
      <c r="C81" s="35"/>
      <c r="D81" s="35"/>
      <c r="E81" s="35"/>
      <c r="F81" s="35" t="s">
        <v>101</v>
      </c>
      <c r="G81" s="35"/>
      <c r="H81" s="35"/>
      <c r="I81" s="35"/>
      <c r="J81" s="35"/>
      <c r="K81" s="35"/>
      <c r="L81" s="35"/>
      <c r="M81" s="57"/>
    </row>
    <row r="82" spans="1:13">
      <c r="A82" s="112" t="s">
        <v>102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4"/>
    </row>
    <row r="83" spans="1:13">
      <c r="A83" s="233"/>
      <c r="B83" s="234"/>
      <c r="C83" s="234"/>
      <c r="D83" s="234"/>
      <c r="E83" s="234"/>
      <c r="F83" s="234"/>
      <c r="G83" s="234"/>
      <c r="H83" s="234"/>
      <c r="I83" s="234"/>
      <c r="J83" s="234"/>
      <c r="K83" s="234"/>
      <c r="L83" s="234"/>
      <c r="M83" s="235"/>
    </row>
    <row r="84" spans="1:13">
      <c r="A84" s="224"/>
      <c r="B84" s="225"/>
      <c r="C84" s="225"/>
      <c r="D84" s="225"/>
      <c r="E84" s="225"/>
      <c r="F84" s="225"/>
      <c r="G84" s="225"/>
      <c r="H84" s="225"/>
      <c r="I84" s="225"/>
      <c r="J84" s="225"/>
      <c r="K84" s="225"/>
      <c r="L84" s="225"/>
      <c r="M84" s="226"/>
    </row>
    <row r="85" spans="1:13">
      <c r="A85" s="224"/>
      <c r="B85" s="225"/>
      <c r="C85" s="225"/>
      <c r="D85" s="225"/>
      <c r="E85" s="225"/>
      <c r="F85" s="225"/>
      <c r="G85" s="225"/>
      <c r="H85" s="225"/>
      <c r="I85" s="225"/>
      <c r="J85" s="225"/>
      <c r="K85" s="225"/>
      <c r="L85" s="225"/>
      <c r="M85" s="226"/>
    </row>
    <row r="86" spans="1:13">
      <c r="A86" s="115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1"/>
    </row>
    <row r="87" spans="1:13">
      <c r="A87" s="116"/>
      <c r="B87" s="35"/>
      <c r="C87" s="50"/>
      <c r="D87" s="50"/>
      <c r="E87" s="50"/>
      <c r="F87" s="117"/>
      <c r="G87" s="35"/>
      <c r="H87" s="35"/>
      <c r="I87" s="35"/>
      <c r="J87" s="50"/>
      <c r="K87" s="50"/>
      <c r="L87" s="50"/>
      <c r="M87" s="51"/>
    </row>
    <row r="88" spans="1:13">
      <c r="A88" s="116"/>
      <c r="B88" s="35"/>
      <c r="C88" s="50"/>
      <c r="D88" s="50"/>
      <c r="E88" s="50"/>
      <c r="F88" s="117"/>
      <c r="G88" s="35"/>
      <c r="H88" s="35"/>
      <c r="I88" s="35"/>
      <c r="J88" s="50"/>
      <c r="K88" s="50"/>
      <c r="L88" s="50"/>
      <c r="M88" s="51"/>
    </row>
    <row r="89" spans="1:13">
      <c r="A89" s="56"/>
      <c r="B89" s="118" t="s">
        <v>103</v>
      </c>
      <c r="C89" s="118"/>
      <c r="D89" s="118"/>
      <c r="E89" s="118"/>
      <c r="F89" s="35"/>
      <c r="G89" s="35"/>
      <c r="H89" s="35"/>
      <c r="I89" s="35" t="s">
        <v>103</v>
      </c>
      <c r="J89" s="35"/>
      <c r="K89" s="35"/>
      <c r="L89" s="35"/>
      <c r="M89" s="57"/>
    </row>
    <row r="90" spans="1:13">
      <c r="A90" s="56"/>
      <c r="B90" s="35"/>
      <c r="C90" s="117"/>
      <c r="D90" s="117"/>
      <c r="E90" s="117"/>
      <c r="F90" s="35"/>
      <c r="G90" s="35"/>
      <c r="H90" s="35"/>
      <c r="I90" s="108"/>
      <c r="J90" s="108"/>
      <c r="K90" s="108"/>
      <c r="L90" s="108"/>
      <c r="M90" s="57"/>
    </row>
    <row r="91" spans="1:13">
      <c r="A91" s="56"/>
      <c r="B91" s="35" t="s">
        <v>104</v>
      </c>
      <c r="C91" s="35"/>
      <c r="D91" s="35"/>
      <c r="E91" s="117"/>
      <c r="F91" s="35"/>
      <c r="G91" s="35"/>
      <c r="H91" s="35"/>
      <c r="I91" s="119" t="s">
        <v>105</v>
      </c>
      <c r="J91" s="119"/>
      <c r="K91" s="119"/>
      <c r="L91" s="119"/>
      <c r="M91" s="57"/>
    </row>
    <row r="92" spans="1:13">
      <c r="A92" s="116"/>
      <c r="B92" s="35"/>
      <c r="C92" s="50"/>
      <c r="D92" s="50"/>
      <c r="E92" s="50"/>
      <c r="F92" s="117"/>
      <c r="G92" s="35"/>
      <c r="H92" s="35"/>
      <c r="I92" s="35"/>
      <c r="J92" s="50"/>
      <c r="K92" s="50"/>
      <c r="L92" s="50"/>
      <c r="M92" s="51"/>
    </row>
    <row r="93" spans="1:13">
      <c r="A93" s="120"/>
      <c r="B93" s="121"/>
      <c r="C93" s="121"/>
      <c r="D93" s="35"/>
      <c r="E93" s="35"/>
      <c r="F93" s="35"/>
      <c r="G93" s="35"/>
      <c r="H93" s="35"/>
      <c r="I93" s="227"/>
      <c r="J93" s="227"/>
      <c r="K93" s="227"/>
      <c r="L93" s="227"/>
      <c r="M93" s="228"/>
    </row>
    <row r="94" spans="1:13" ht="15.75" thickBot="1">
      <c r="A94" s="231"/>
      <c r="B94" s="232"/>
      <c r="C94" s="232"/>
      <c r="D94" s="122"/>
      <c r="E94" s="122"/>
      <c r="F94" s="122"/>
      <c r="G94" s="122"/>
      <c r="H94" s="122"/>
      <c r="I94" s="229"/>
      <c r="J94" s="229"/>
      <c r="K94" s="229"/>
      <c r="L94" s="229"/>
      <c r="M94" s="230"/>
    </row>
  </sheetData>
  <mergeCells count="77">
    <mergeCell ref="A85:M85"/>
    <mergeCell ref="I93:M94"/>
    <mergeCell ref="A94:C94"/>
    <mergeCell ref="K74:L74"/>
    <mergeCell ref="K75:L75"/>
    <mergeCell ref="A76:L76"/>
    <mergeCell ref="A78:L78"/>
    <mergeCell ref="A83:M83"/>
    <mergeCell ref="A84:M84"/>
    <mergeCell ref="A73:G73"/>
    <mergeCell ref="K73:L73"/>
    <mergeCell ref="A60:G60"/>
    <mergeCell ref="K60:L60"/>
    <mergeCell ref="K61:L61"/>
    <mergeCell ref="K62:L62"/>
    <mergeCell ref="K63:L63"/>
    <mergeCell ref="K64:L64"/>
    <mergeCell ref="K65:L65"/>
    <mergeCell ref="A66:L66"/>
    <mergeCell ref="A68:L68"/>
    <mergeCell ref="A72:G72"/>
    <mergeCell ref="K72:L72"/>
    <mergeCell ref="A56:L56"/>
    <mergeCell ref="K43:L43"/>
    <mergeCell ref="K44:L44"/>
    <mergeCell ref="K45:L45"/>
    <mergeCell ref="A46:L46"/>
    <mergeCell ref="A50:G50"/>
    <mergeCell ref="K50:L50"/>
    <mergeCell ref="K51:L51"/>
    <mergeCell ref="K52:L52"/>
    <mergeCell ref="K53:L53"/>
    <mergeCell ref="K54:L54"/>
    <mergeCell ref="K55:L55"/>
    <mergeCell ref="A36:L36"/>
    <mergeCell ref="A40:H40"/>
    <mergeCell ref="K40:L40"/>
    <mergeCell ref="K41:L41"/>
    <mergeCell ref="K42:L42"/>
    <mergeCell ref="F34:G34"/>
    <mergeCell ref="H34:I34"/>
    <mergeCell ref="K34:L34"/>
    <mergeCell ref="F35:G35"/>
    <mergeCell ref="H35:I35"/>
    <mergeCell ref="K35:L35"/>
    <mergeCell ref="F32:G32"/>
    <mergeCell ref="H32:I32"/>
    <mergeCell ref="K32:L32"/>
    <mergeCell ref="F33:G33"/>
    <mergeCell ref="H33:I33"/>
    <mergeCell ref="K33:L33"/>
    <mergeCell ref="F30:G30"/>
    <mergeCell ref="H30:I30"/>
    <mergeCell ref="K30:L30"/>
    <mergeCell ref="F31:G31"/>
    <mergeCell ref="H31:I31"/>
    <mergeCell ref="K31:L31"/>
    <mergeCell ref="B25:I25"/>
    <mergeCell ref="K25:L25"/>
    <mergeCell ref="A29:E29"/>
    <mergeCell ref="F29:G29"/>
    <mergeCell ref="H29:I29"/>
    <mergeCell ref="K29:L29"/>
    <mergeCell ref="F10:G10"/>
    <mergeCell ref="K10:L10"/>
    <mergeCell ref="C11:M12"/>
    <mergeCell ref="A22:M22"/>
    <mergeCell ref="B24:I24"/>
    <mergeCell ref="K24:L24"/>
    <mergeCell ref="A1:A7"/>
    <mergeCell ref="B1:M1"/>
    <mergeCell ref="B2:M2"/>
    <mergeCell ref="B3:M3"/>
    <mergeCell ref="B4:M4"/>
    <mergeCell ref="B5:M5"/>
    <mergeCell ref="B6:M6"/>
    <mergeCell ref="B7:M7"/>
  </mergeCells>
  <hyperlinks>
    <hyperlink ref="B5:M5" location="PRESUPUESTO!B17" display="SOLUCION ACUEDUCTO Y ALCANTARILLADO SECTOR VILLA DELFINA" xr:uid="{1A2E0701-7A39-4CC1-BA2E-77511A422CC9}"/>
  </hyperlinks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D7B39-AD09-44FB-923C-5FC0BEA060C0}">
  <sheetPr>
    <tabColor rgb="FF00B050"/>
  </sheetPr>
  <dimension ref="A1:M94"/>
  <sheetViews>
    <sheetView topLeftCell="A36" workbookViewId="0">
      <selection activeCell="K42" sqref="K42:L44"/>
    </sheetView>
  </sheetViews>
  <sheetFormatPr baseColWidth="10" defaultRowHeight="15"/>
  <cols>
    <col min="8" max="8" width="11.85546875" bestFit="1" customWidth="1"/>
    <col min="9" max="9" width="12.42578125" customWidth="1"/>
    <col min="10" max="10" width="12.85546875" bestFit="1" customWidth="1"/>
    <col min="13" max="13" width="20" customWidth="1"/>
  </cols>
  <sheetData>
    <row r="1" spans="1:13">
      <c r="A1" s="163"/>
      <c r="B1" s="166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8"/>
    </row>
    <row r="2" spans="1:13" ht="15.75">
      <c r="A2" s="164"/>
      <c r="B2" s="169" t="s">
        <v>49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>
      <c r="A3" s="164"/>
      <c r="B3" s="172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4"/>
    </row>
    <row r="4" spans="1:13">
      <c r="A4" s="164"/>
      <c r="B4" s="175" t="s">
        <v>50</v>
      </c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7"/>
    </row>
    <row r="5" spans="1:13">
      <c r="A5" s="164"/>
      <c r="B5" s="277" t="s">
        <v>106</v>
      </c>
      <c r="C5" s="278"/>
      <c r="D5" s="278"/>
      <c r="E5" s="278"/>
      <c r="F5" s="278"/>
      <c r="G5" s="278"/>
      <c r="H5" s="278"/>
      <c r="I5" s="278"/>
      <c r="J5" s="278"/>
      <c r="K5" s="278"/>
      <c r="L5" s="278"/>
      <c r="M5" s="279"/>
    </row>
    <row r="6" spans="1:13">
      <c r="A6" s="164"/>
      <c r="B6" s="181" t="s">
        <v>52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3"/>
    </row>
    <row r="7" spans="1:13" ht="15.75" thickBot="1">
      <c r="A7" s="165"/>
      <c r="B7" s="18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6"/>
    </row>
    <row r="8" spans="1:13" ht="15.75" thickBot="1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  <c r="L8" s="32"/>
      <c r="M8" s="32"/>
    </row>
    <row r="9" spans="1:13">
      <c r="A9" s="33"/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6"/>
    </row>
    <row r="10" spans="1:13">
      <c r="A10" s="37" t="s">
        <v>53</v>
      </c>
      <c r="B10" s="38"/>
      <c r="C10" s="39"/>
      <c r="D10" s="40"/>
      <c r="E10" s="39"/>
      <c r="F10" s="252"/>
      <c r="G10" s="252"/>
      <c r="H10" s="39"/>
      <c r="I10" s="39"/>
      <c r="J10" s="41" t="s">
        <v>54</v>
      </c>
      <c r="K10" s="253"/>
      <c r="L10" s="253"/>
      <c r="M10" s="42"/>
    </row>
    <row r="11" spans="1:13">
      <c r="A11" s="43" t="s">
        <v>55</v>
      </c>
      <c r="B11" s="44"/>
      <c r="C11" s="254"/>
      <c r="D11" s="254"/>
      <c r="E11" s="254"/>
      <c r="F11" s="254"/>
      <c r="G11" s="254"/>
      <c r="H11" s="254"/>
      <c r="I11" s="254"/>
      <c r="J11" s="254"/>
      <c r="K11" s="254"/>
      <c r="L11" s="254"/>
      <c r="M11" s="255"/>
    </row>
    <row r="12" spans="1:13">
      <c r="A12" s="43"/>
      <c r="B12" s="44"/>
      <c r="C12" s="256"/>
      <c r="D12" s="256"/>
      <c r="E12" s="256"/>
      <c r="F12" s="256"/>
      <c r="G12" s="256"/>
      <c r="H12" s="256"/>
      <c r="I12" s="256"/>
      <c r="J12" s="256"/>
      <c r="K12" s="256"/>
      <c r="L12" s="256"/>
      <c r="M12" s="257"/>
    </row>
    <row r="13" spans="1:13">
      <c r="A13" s="43"/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6"/>
    </row>
    <row r="14" spans="1:13">
      <c r="A14" s="43" t="s">
        <v>56</v>
      </c>
      <c r="B14" s="44"/>
      <c r="C14" s="47"/>
      <c r="D14" s="48"/>
      <c r="E14" s="48"/>
      <c r="F14" s="48"/>
      <c r="G14" s="48"/>
      <c r="H14" s="48"/>
      <c r="I14" s="48"/>
      <c r="J14" s="48"/>
      <c r="K14" s="48"/>
      <c r="L14" s="48"/>
      <c r="M14" s="49"/>
    </row>
    <row r="15" spans="1:13">
      <c r="A15" s="43"/>
      <c r="B15" s="44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1:13">
      <c r="A16" s="43" t="s">
        <v>57</v>
      </c>
      <c r="B16" s="44"/>
      <c r="C16" s="47"/>
      <c r="D16" s="48"/>
      <c r="E16" s="48"/>
      <c r="F16" s="48"/>
      <c r="G16" s="48"/>
      <c r="H16" s="48"/>
      <c r="I16" s="48"/>
      <c r="J16" s="48"/>
      <c r="K16" s="48"/>
      <c r="L16" s="48"/>
      <c r="M16" s="49"/>
    </row>
    <row r="17" spans="1:13">
      <c r="A17" s="43"/>
      <c r="B17" s="44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1"/>
    </row>
    <row r="18" spans="1:13">
      <c r="A18" s="43" t="s">
        <v>58</v>
      </c>
      <c r="B18" s="43"/>
      <c r="C18" s="47"/>
      <c r="D18" s="48"/>
      <c r="E18" s="48"/>
      <c r="F18" s="48"/>
      <c r="G18" s="48"/>
      <c r="H18" s="48"/>
      <c r="I18" s="48"/>
      <c r="J18" s="48"/>
      <c r="K18" s="48"/>
      <c r="L18" s="48"/>
      <c r="M18" s="49"/>
    </row>
    <row r="19" spans="1:13">
      <c r="A19" s="37"/>
      <c r="B19" s="52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1"/>
    </row>
    <row r="20" spans="1:13">
      <c r="A20" s="43" t="s">
        <v>59</v>
      </c>
      <c r="B20" s="44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9"/>
    </row>
    <row r="21" spans="1:13" ht="15.75" thickBot="1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5"/>
    </row>
    <row r="22" spans="1:13" ht="15.75" thickBot="1">
      <c r="A22" s="155" t="s">
        <v>60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7"/>
    </row>
    <row r="23" spans="1:13" ht="15.75" thickBot="1">
      <c r="A23" s="56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57"/>
    </row>
    <row r="24" spans="1:13">
      <c r="A24" s="58" t="s">
        <v>0</v>
      </c>
      <c r="B24" s="158" t="s">
        <v>61</v>
      </c>
      <c r="C24" s="159"/>
      <c r="D24" s="159"/>
      <c r="E24" s="159"/>
      <c r="F24" s="159"/>
      <c r="G24" s="159"/>
      <c r="H24" s="159"/>
      <c r="I24" s="160"/>
      <c r="J24" s="59" t="s">
        <v>62</v>
      </c>
      <c r="K24" s="161" t="s">
        <v>63</v>
      </c>
      <c r="L24" s="162"/>
      <c r="M24" s="58" t="s">
        <v>64</v>
      </c>
    </row>
    <row r="25" spans="1:13" ht="15.75" thickBot="1">
      <c r="A25" s="60">
        <v>28</v>
      </c>
      <c r="B25" s="187" t="str">
        <f>+PRESU!B30</f>
        <v>suministro, transporte e instalacion de collarines de derivacion de 2"</v>
      </c>
      <c r="C25" s="188"/>
      <c r="D25" s="188"/>
      <c r="E25" s="188"/>
      <c r="F25" s="188"/>
      <c r="G25" s="188"/>
      <c r="H25" s="188"/>
      <c r="I25" s="189"/>
      <c r="J25" s="61" t="s">
        <v>131</v>
      </c>
      <c r="K25" s="190" t="str">
        <f>+PRESU!C30</f>
        <v>un</v>
      </c>
      <c r="L25" s="191"/>
      <c r="M25" s="62">
        <f>+PRESU!D30</f>
        <v>3</v>
      </c>
    </row>
    <row r="26" spans="1:13" ht="15.75" thickBot="1">
      <c r="A26" s="56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57"/>
    </row>
    <row r="27" spans="1:13" ht="15.75" thickBot="1">
      <c r="A27" s="63" t="s">
        <v>65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5"/>
    </row>
    <row r="28" spans="1:13">
      <c r="A28" s="66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57"/>
    </row>
    <row r="29" spans="1:13">
      <c r="A29" s="192" t="s">
        <v>61</v>
      </c>
      <c r="B29" s="193"/>
      <c r="C29" s="193"/>
      <c r="D29" s="193"/>
      <c r="E29" s="194"/>
      <c r="F29" s="195" t="s">
        <v>66</v>
      </c>
      <c r="G29" s="193"/>
      <c r="H29" s="195" t="s">
        <v>67</v>
      </c>
      <c r="I29" s="196"/>
      <c r="J29" s="67" t="s">
        <v>68</v>
      </c>
      <c r="K29" s="195" t="s">
        <v>69</v>
      </c>
      <c r="L29" s="196"/>
      <c r="M29" s="68" t="s">
        <v>70</v>
      </c>
    </row>
    <row r="30" spans="1:13">
      <c r="A30" s="69"/>
      <c r="B30" s="70"/>
      <c r="C30" s="70"/>
      <c r="D30" s="70"/>
      <c r="E30" s="71"/>
      <c r="F30" s="197" t="s">
        <v>131</v>
      </c>
      <c r="G30" s="198"/>
      <c r="H30" s="197" t="s">
        <v>131</v>
      </c>
      <c r="I30" s="198"/>
      <c r="J30" s="72" t="s">
        <v>131</v>
      </c>
      <c r="K30" s="199"/>
      <c r="L30" s="200"/>
      <c r="M30" s="73" t="str">
        <f>IFERROR(ROUND(J30/K30,2),"")</f>
        <v/>
      </c>
    </row>
    <row r="31" spans="1:13">
      <c r="A31" s="69"/>
      <c r="B31" s="70"/>
      <c r="C31" s="70"/>
      <c r="D31" s="70"/>
      <c r="E31" s="74"/>
      <c r="F31" s="197" t="s">
        <v>131</v>
      </c>
      <c r="G31" s="198"/>
      <c r="H31" s="197" t="s">
        <v>131</v>
      </c>
      <c r="I31" s="198"/>
      <c r="J31" s="72" t="s">
        <v>131</v>
      </c>
      <c r="K31" s="199"/>
      <c r="L31" s="200"/>
      <c r="M31" s="73" t="str">
        <f>IFERROR(ROUND(J31/K31,2),"")</f>
        <v/>
      </c>
    </row>
    <row r="32" spans="1:13">
      <c r="A32" s="75"/>
      <c r="B32" s="76"/>
      <c r="C32" s="76"/>
      <c r="D32" s="76"/>
      <c r="E32" s="74"/>
      <c r="F32" s="197" t="s">
        <v>131</v>
      </c>
      <c r="G32" s="198"/>
      <c r="H32" s="197" t="s">
        <v>131</v>
      </c>
      <c r="I32" s="198"/>
      <c r="J32" s="72" t="s">
        <v>131</v>
      </c>
      <c r="K32" s="199"/>
      <c r="L32" s="200"/>
      <c r="M32" s="73" t="str">
        <f>IFERROR(ROUND(J32/K32,2),"")</f>
        <v/>
      </c>
    </row>
    <row r="33" spans="1:13">
      <c r="A33" s="75"/>
      <c r="B33" s="76"/>
      <c r="C33" s="76"/>
      <c r="D33" s="76"/>
      <c r="E33" s="74"/>
      <c r="F33" s="197" t="s">
        <v>131</v>
      </c>
      <c r="G33" s="198"/>
      <c r="H33" s="197" t="s">
        <v>131</v>
      </c>
      <c r="I33" s="198"/>
      <c r="J33" s="72" t="s">
        <v>131</v>
      </c>
      <c r="K33" s="199"/>
      <c r="L33" s="200"/>
      <c r="M33" s="73" t="str">
        <f>IFERROR(ROUND(J33/K33,2),"")</f>
        <v/>
      </c>
    </row>
    <row r="34" spans="1:13">
      <c r="A34" s="75"/>
      <c r="B34" s="76"/>
      <c r="C34" s="76"/>
      <c r="D34" s="76"/>
      <c r="E34" s="74"/>
      <c r="F34" s="197" t="s">
        <v>131</v>
      </c>
      <c r="G34" s="198"/>
      <c r="H34" s="197" t="s">
        <v>131</v>
      </c>
      <c r="I34" s="198"/>
      <c r="J34" s="72" t="s">
        <v>131</v>
      </c>
      <c r="K34" s="199"/>
      <c r="L34" s="200"/>
      <c r="M34" s="73" t="str">
        <f>IFERROR(ROUND(J34/K34,2),"")</f>
        <v/>
      </c>
    </row>
    <row r="35" spans="1:13" ht="15.75" thickBot="1">
      <c r="A35" s="77" t="s">
        <v>73</v>
      </c>
      <c r="B35" s="78"/>
      <c r="C35" s="78"/>
      <c r="D35" s="78"/>
      <c r="E35" s="79"/>
      <c r="F35" s="205"/>
      <c r="G35" s="206"/>
      <c r="H35" s="205"/>
      <c r="I35" s="206"/>
      <c r="J35" s="80"/>
      <c r="K35" s="207">
        <v>0.05</v>
      </c>
      <c r="L35" s="208"/>
      <c r="M35" s="81">
        <f>ROUND(M66*K35,2)</f>
        <v>558.9</v>
      </c>
    </row>
    <row r="36" spans="1:13" ht="15.75" thickBot="1">
      <c r="A36" s="201" t="s">
        <v>74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3"/>
      <c r="M36" s="82">
        <f>ROUND(SUM(M30:M35),2)</f>
        <v>558.9</v>
      </c>
    </row>
    <row r="37" spans="1:13" ht="15.75" thickBot="1">
      <c r="A37" s="66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57"/>
    </row>
    <row r="38" spans="1:13" ht="15.75" thickBot="1">
      <c r="A38" s="63" t="s">
        <v>75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5"/>
    </row>
    <row r="39" spans="1:13">
      <c r="A39" s="56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57"/>
    </row>
    <row r="40" spans="1:13">
      <c r="A40" s="192" t="s">
        <v>61</v>
      </c>
      <c r="B40" s="204"/>
      <c r="C40" s="204"/>
      <c r="D40" s="204"/>
      <c r="E40" s="204"/>
      <c r="F40" s="204"/>
      <c r="G40" s="204"/>
      <c r="H40" s="196"/>
      <c r="I40" s="83" t="s">
        <v>63</v>
      </c>
      <c r="J40" s="67" t="s">
        <v>64</v>
      </c>
      <c r="K40" s="195" t="s">
        <v>76</v>
      </c>
      <c r="L40" s="196"/>
      <c r="M40" s="68" t="s">
        <v>70</v>
      </c>
    </row>
    <row r="41" spans="1:13">
      <c r="A41" s="123" t="s">
        <v>154</v>
      </c>
      <c r="B41" s="70"/>
      <c r="C41" s="70"/>
      <c r="D41" s="70"/>
      <c r="E41" s="70"/>
      <c r="F41" s="70"/>
      <c r="G41" s="70"/>
      <c r="H41" s="71"/>
      <c r="I41" s="84" t="s">
        <v>135</v>
      </c>
      <c r="J41" s="87">
        <v>1</v>
      </c>
      <c r="K41" s="261">
        <v>59500</v>
      </c>
      <c r="L41" s="262"/>
      <c r="M41" s="73">
        <f>IFERROR(ROUND(J41*K41,2),"")</f>
        <v>59500</v>
      </c>
    </row>
    <row r="42" spans="1:13">
      <c r="A42" s="123" t="s">
        <v>144</v>
      </c>
      <c r="B42" s="76"/>
      <c r="C42" s="76"/>
      <c r="D42" s="76"/>
      <c r="E42" s="76"/>
      <c r="F42" s="76"/>
      <c r="G42" s="76"/>
      <c r="H42" s="86"/>
      <c r="I42" s="84" t="s">
        <v>147</v>
      </c>
      <c r="J42" s="87">
        <v>0.4</v>
      </c>
      <c r="K42" s="261">
        <v>250</v>
      </c>
      <c r="L42" s="262" t="e">
        <v>#N/A</v>
      </c>
      <c r="M42" s="73">
        <f>IFERROR(ROUND(J42*K42,2),"")</f>
        <v>100</v>
      </c>
    </row>
    <row r="43" spans="1:13">
      <c r="A43" s="75" t="s">
        <v>145</v>
      </c>
      <c r="B43" s="76"/>
      <c r="C43" s="76"/>
      <c r="D43" s="76"/>
      <c r="E43" s="76"/>
      <c r="F43" s="76"/>
      <c r="G43" s="76"/>
      <c r="H43" s="86"/>
      <c r="I43" s="84" t="s">
        <v>7</v>
      </c>
      <c r="J43" s="87">
        <v>10</v>
      </c>
      <c r="K43" s="261">
        <v>11</v>
      </c>
      <c r="L43" s="262" t="e">
        <v>#N/A</v>
      </c>
      <c r="M43" s="73">
        <f>IFERROR(ROUND(J43*K43,2),"")</f>
        <v>110</v>
      </c>
    </row>
    <row r="44" spans="1:13">
      <c r="A44" s="75" t="s">
        <v>146</v>
      </c>
      <c r="B44" s="76"/>
      <c r="C44" s="76"/>
      <c r="D44" s="76"/>
      <c r="E44" s="76"/>
      <c r="F44" s="76"/>
      <c r="G44" s="76"/>
      <c r="H44" s="86"/>
      <c r="I44" s="84" t="s">
        <v>7</v>
      </c>
      <c r="J44" s="87">
        <v>10</v>
      </c>
      <c r="K44" s="261">
        <v>17</v>
      </c>
      <c r="L44" s="262" t="e">
        <v>#N/A</v>
      </c>
      <c r="M44" s="73">
        <f>IFERROR(ROUND(J44*K44,2),"")</f>
        <v>170</v>
      </c>
    </row>
    <row r="45" spans="1:13" ht="15.75" thickBot="1">
      <c r="A45" s="77"/>
      <c r="B45" s="78"/>
      <c r="C45" s="78"/>
      <c r="D45" s="78"/>
      <c r="E45" s="78"/>
      <c r="F45" s="78"/>
      <c r="G45" s="78"/>
      <c r="H45" s="79"/>
      <c r="I45" s="84" t="s">
        <v>131</v>
      </c>
      <c r="J45" s="88"/>
      <c r="K45" s="209" t="s">
        <v>131</v>
      </c>
      <c r="L45" s="210" t="e">
        <v>#N/A</v>
      </c>
      <c r="M45" s="73" t="str">
        <f>IFERROR(ROUND(J45*K45,2),"")</f>
        <v/>
      </c>
    </row>
    <row r="46" spans="1:13" ht="15.75" thickBot="1">
      <c r="A46" s="201" t="s">
        <v>74</v>
      </c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3"/>
      <c r="M46" s="82">
        <f>ROUND(SUM(M41:M45),2)</f>
        <v>59880</v>
      </c>
    </row>
    <row r="47" spans="1:13" ht="15.75" thickBot="1">
      <c r="A47" s="56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57"/>
    </row>
    <row r="48" spans="1:13" ht="15.75" thickBot="1">
      <c r="A48" s="63" t="s">
        <v>78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5"/>
    </row>
    <row r="49" spans="1:13">
      <c r="A49" s="56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57"/>
    </row>
    <row r="50" spans="1:13">
      <c r="A50" s="192" t="s">
        <v>79</v>
      </c>
      <c r="B50" s="204"/>
      <c r="C50" s="204"/>
      <c r="D50" s="204"/>
      <c r="E50" s="204"/>
      <c r="F50" s="204"/>
      <c r="G50" s="204"/>
      <c r="H50" s="67" t="s">
        <v>80</v>
      </c>
      <c r="I50" s="89" t="s">
        <v>81</v>
      </c>
      <c r="J50" s="67" t="s">
        <v>82</v>
      </c>
      <c r="K50" s="195" t="s">
        <v>83</v>
      </c>
      <c r="L50" s="196"/>
      <c r="M50" s="68" t="s">
        <v>70</v>
      </c>
    </row>
    <row r="51" spans="1:13">
      <c r="A51" s="92"/>
      <c r="B51" s="76"/>
      <c r="C51" s="76"/>
      <c r="D51" s="76"/>
      <c r="E51" s="76"/>
      <c r="F51" s="76"/>
      <c r="G51" s="86"/>
      <c r="H51" s="90"/>
      <c r="I51" s="91"/>
      <c r="J51" s="90"/>
      <c r="K51" s="209"/>
      <c r="L51" s="210"/>
      <c r="M51" s="73">
        <f>IFERROR(ROUND(J51*K51,2),"")</f>
        <v>0</v>
      </c>
    </row>
    <row r="52" spans="1:13">
      <c r="A52" s="92"/>
      <c r="B52" s="93"/>
      <c r="C52" s="93"/>
      <c r="D52" s="93"/>
      <c r="E52" s="93"/>
      <c r="F52" s="93"/>
      <c r="G52" s="93"/>
      <c r="H52" s="90"/>
      <c r="I52" s="91"/>
      <c r="J52" s="90"/>
      <c r="K52" s="209" t="s">
        <v>131</v>
      </c>
      <c r="L52" s="210"/>
      <c r="M52" s="73" t="str">
        <f>IFERROR(ROUND(J52*K52,2),"")</f>
        <v/>
      </c>
    </row>
    <row r="53" spans="1:13">
      <c r="A53" s="92"/>
      <c r="B53" s="93"/>
      <c r="C53" s="93"/>
      <c r="D53" s="93"/>
      <c r="E53" s="93"/>
      <c r="F53" s="93"/>
      <c r="G53" s="93"/>
      <c r="H53" s="90"/>
      <c r="I53" s="91"/>
      <c r="J53" s="90"/>
      <c r="K53" s="209" t="s">
        <v>131</v>
      </c>
      <c r="L53" s="210"/>
      <c r="M53" s="73" t="str">
        <f>IFERROR(ROUND(J53*K53,2),"")</f>
        <v/>
      </c>
    </row>
    <row r="54" spans="1:13">
      <c r="A54" s="92"/>
      <c r="B54" s="93"/>
      <c r="C54" s="93"/>
      <c r="D54" s="93"/>
      <c r="E54" s="93"/>
      <c r="F54" s="93"/>
      <c r="G54" s="93"/>
      <c r="H54" s="90"/>
      <c r="I54" s="91"/>
      <c r="J54" s="90"/>
      <c r="K54" s="209" t="s">
        <v>131</v>
      </c>
      <c r="L54" s="210"/>
      <c r="M54" s="73" t="str">
        <f>IFERROR(ROUND(J54*K54,2),"")</f>
        <v/>
      </c>
    </row>
    <row r="55" spans="1:13" ht="15.75" thickBot="1">
      <c r="A55" s="77"/>
      <c r="B55" s="78"/>
      <c r="C55" s="78"/>
      <c r="D55" s="78"/>
      <c r="E55" s="78"/>
      <c r="F55" s="78"/>
      <c r="G55" s="79"/>
      <c r="H55" s="94"/>
      <c r="I55" s="95"/>
      <c r="J55" s="94"/>
      <c r="K55" s="209" t="s">
        <v>131</v>
      </c>
      <c r="L55" s="210"/>
      <c r="M55" s="73" t="str">
        <f>IFERROR(ROUND(J55*K55,2),"")</f>
        <v/>
      </c>
    </row>
    <row r="56" spans="1:13" ht="15.75" thickBot="1">
      <c r="A56" s="201" t="s">
        <v>74</v>
      </c>
      <c r="B56" s="202"/>
      <c r="C56" s="202"/>
      <c r="D56" s="202"/>
      <c r="E56" s="202"/>
      <c r="F56" s="202"/>
      <c r="G56" s="202"/>
      <c r="H56" s="202"/>
      <c r="I56" s="202"/>
      <c r="J56" s="202"/>
      <c r="K56" s="202"/>
      <c r="L56" s="203"/>
      <c r="M56" s="82">
        <f>ROUND(SUM(M51:M55),2)</f>
        <v>0</v>
      </c>
    </row>
    <row r="57" spans="1:13" ht="15.75" thickBot="1">
      <c r="A57" s="56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57"/>
    </row>
    <row r="58" spans="1:13" ht="15.75" thickBot="1">
      <c r="A58" s="63" t="s">
        <v>84</v>
      </c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5"/>
    </row>
    <row r="59" spans="1:13">
      <c r="A59" s="56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57"/>
    </row>
    <row r="60" spans="1:13" ht="22.5">
      <c r="A60" s="192" t="s">
        <v>85</v>
      </c>
      <c r="B60" s="204"/>
      <c r="C60" s="204"/>
      <c r="D60" s="204"/>
      <c r="E60" s="204"/>
      <c r="F60" s="204"/>
      <c r="G60" s="204"/>
      <c r="H60" s="67" t="s">
        <v>86</v>
      </c>
      <c r="I60" s="96" t="s">
        <v>87</v>
      </c>
      <c r="J60" s="97" t="s">
        <v>88</v>
      </c>
      <c r="K60" s="215" t="s">
        <v>69</v>
      </c>
      <c r="L60" s="216"/>
      <c r="M60" s="98" t="s">
        <v>70</v>
      </c>
    </row>
    <row r="61" spans="1:13">
      <c r="A61" s="75" t="s">
        <v>91</v>
      </c>
      <c r="B61" s="76"/>
      <c r="C61" s="76"/>
      <c r="D61" s="76"/>
      <c r="E61" s="76"/>
      <c r="F61" s="76"/>
      <c r="G61" s="86"/>
      <c r="H61" s="138">
        <v>180000</v>
      </c>
      <c r="I61" s="100">
        <v>0.62</v>
      </c>
      <c r="J61" s="101">
        <f>+IFERROR(ROUND(H61*(1+I61),0),"")</f>
        <v>291600</v>
      </c>
      <c r="K61" s="217">
        <v>50</v>
      </c>
      <c r="L61" s="218"/>
      <c r="M61" s="73">
        <f>IFERROR(ROUND(1/K61*J61,2),"")</f>
        <v>5832</v>
      </c>
    </row>
    <row r="62" spans="1:13">
      <c r="A62" s="75" t="s">
        <v>112</v>
      </c>
      <c r="B62" s="76"/>
      <c r="C62" s="76"/>
      <c r="D62" s="76"/>
      <c r="E62" s="76"/>
      <c r="F62" s="76"/>
      <c r="G62" s="86"/>
      <c r="H62" s="138">
        <v>165000</v>
      </c>
      <c r="I62" s="100">
        <v>0.62</v>
      </c>
      <c r="J62" s="101">
        <f>+IFERROR(ROUND(H62*(1+I62),0),"")</f>
        <v>267300</v>
      </c>
      <c r="K62" s="217">
        <f>+K61</f>
        <v>50</v>
      </c>
      <c r="L62" s="218"/>
      <c r="M62" s="73">
        <f>IFERROR(ROUND(1/K62*J62,2),"")</f>
        <v>5346</v>
      </c>
    </row>
    <row r="63" spans="1:13">
      <c r="A63" s="75"/>
      <c r="B63" s="76"/>
      <c r="C63" s="76"/>
      <c r="D63" s="76"/>
      <c r="E63" s="76"/>
      <c r="F63" s="76"/>
      <c r="G63" s="86"/>
      <c r="H63" s="99" t="s">
        <v>131</v>
      </c>
      <c r="I63" s="100" t="s">
        <v>131</v>
      </c>
      <c r="J63" s="101" t="str">
        <f>+IFERROR(ROUND(H63*(1+I63),0),"")</f>
        <v/>
      </c>
      <c r="K63" s="217"/>
      <c r="L63" s="218"/>
      <c r="M63" s="73" t="str">
        <f>IFERROR(ROUND(1/K63*J63,2),"")</f>
        <v/>
      </c>
    </row>
    <row r="64" spans="1:13">
      <c r="A64" s="75"/>
      <c r="B64" s="76"/>
      <c r="C64" s="76"/>
      <c r="D64" s="76"/>
      <c r="E64" s="76"/>
      <c r="F64" s="76"/>
      <c r="G64" s="86"/>
      <c r="H64" s="99" t="s">
        <v>131</v>
      </c>
      <c r="I64" s="100" t="s">
        <v>131</v>
      </c>
      <c r="J64" s="101" t="str">
        <f>+IFERROR(ROUND(H64*(1+I64),0),"")</f>
        <v/>
      </c>
      <c r="K64" s="217"/>
      <c r="L64" s="218"/>
      <c r="M64" s="73" t="str">
        <f>IFERROR(ROUND(1/K64*J64,2),"")</f>
        <v/>
      </c>
    </row>
    <row r="65" spans="1:13" ht="15.75" thickBot="1">
      <c r="A65" s="77"/>
      <c r="B65" s="78"/>
      <c r="C65" s="78"/>
      <c r="D65" s="78"/>
      <c r="E65" s="78"/>
      <c r="F65" s="78"/>
      <c r="G65" s="79"/>
      <c r="H65" s="99" t="s">
        <v>131</v>
      </c>
      <c r="I65" s="100" t="s">
        <v>131</v>
      </c>
      <c r="J65" s="101" t="str">
        <f>+IFERROR(ROUND(H65*(1+I65),0),"")</f>
        <v/>
      </c>
      <c r="K65" s="219"/>
      <c r="L65" s="220"/>
      <c r="M65" s="73" t="str">
        <f>IFERROR(ROUND(1/K65*J65,2),"")</f>
        <v/>
      </c>
    </row>
    <row r="66" spans="1:13" ht="15.75" thickBot="1">
      <c r="A66" s="201" t="s">
        <v>74</v>
      </c>
      <c r="B66" s="202"/>
      <c r="C66" s="202"/>
      <c r="D66" s="202"/>
      <c r="E66" s="202"/>
      <c r="F66" s="202"/>
      <c r="G66" s="202"/>
      <c r="H66" s="202"/>
      <c r="I66" s="202"/>
      <c r="J66" s="202"/>
      <c r="K66" s="202"/>
      <c r="L66" s="203"/>
      <c r="M66" s="82">
        <f>ROUND(SUM(M61:M65),2)</f>
        <v>11178</v>
      </c>
    </row>
    <row r="67" spans="1:13" ht="15.75" thickBot="1">
      <c r="A67" s="56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57"/>
    </row>
    <row r="68" spans="1:13" ht="15.75" thickBot="1">
      <c r="A68" s="221" t="s">
        <v>92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3"/>
      <c r="M68" s="82">
        <f>ROUND(M66+M56+M46+M36,0)</f>
        <v>71617</v>
      </c>
    </row>
    <row r="69" spans="1:13" ht="15.75" thickBot="1">
      <c r="A69" s="56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57"/>
    </row>
    <row r="70" spans="1:13" ht="15.75" thickBot="1">
      <c r="A70" s="63" t="s">
        <v>93</v>
      </c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5"/>
    </row>
    <row r="71" spans="1:13">
      <c r="A71" s="56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57"/>
    </row>
    <row r="72" spans="1:13">
      <c r="A72" s="192" t="s">
        <v>94</v>
      </c>
      <c r="B72" s="204"/>
      <c r="C72" s="204"/>
      <c r="D72" s="204"/>
      <c r="E72" s="204"/>
      <c r="F72" s="204"/>
      <c r="G72" s="204"/>
      <c r="H72" s="89"/>
      <c r="I72" s="96"/>
      <c r="J72" s="102"/>
      <c r="K72" s="215" t="s">
        <v>95</v>
      </c>
      <c r="L72" s="216"/>
      <c r="M72" s="98" t="s">
        <v>96</v>
      </c>
    </row>
    <row r="73" spans="1:13">
      <c r="A73" s="211" t="s">
        <v>97</v>
      </c>
      <c r="B73" s="212"/>
      <c r="C73" s="212"/>
      <c r="D73" s="212"/>
      <c r="E73" s="212"/>
      <c r="F73" s="212"/>
      <c r="G73" s="212"/>
      <c r="H73" s="128"/>
      <c r="I73" s="104"/>
      <c r="J73" s="129"/>
      <c r="K73" s="213"/>
      <c r="L73" s="214"/>
      <c r="M73" s="130">
        <f>ROUND(K73*$M$68,2)</f>
        <v>0</v>
      </c>
    </row>
    <row r="74" spans="1:13">
      <c r="A74" s="107" t="s">
        <v>98</v>
      </c>
      <c r="B74" s="108"/>
      <c r="C74" s="108"/>
      <c r="D74" s="108"/>
      <c r="E74" s="108"/>
      <c r="F74" s="108"/>
      <c r="G74" s="108"/>
      <c r="H74" s="128"/>
      <c r="I74" s="104"/>
      <c r="J74" s="129"/>
      <c r="K74" s="213"/>
      <c r="L74" s="214"/>
      <c r="M74" s="130">
        <f>ROUND(K74*$M$68,2)</f>
        <v>0</v>
      </c>
    </row>
    <row r="75" spans="1:13" ht="15.75" thickBot="1">
      <c r="A75" s="77" t="s">
        <v>99</v>
      </c>
      <c r="B75" s="78"/>
      <c r="C75" s="78"/>
      <c r="D75" s="78"/>
      <c r="E75" s="78"/>
      <c r="F75" s="78"/>
      <c r="G75" s="78"/>
      <c r="H75" s="131"/>
      <c r="I75" s="110"/>
      <c r="J75" s="132"/>
      <c r="K75" s="213"/>
      <c r="L75" s="214"/>
      <c r="M75" s="130">
        <f>ROUND(K75*$M$68,2)</f>
        <v>0</v>
      </c>
    </row>
    <row r="76" spans="1:13" ht="15.75" thickBot="1">
      <c r="A76" s="201" t="s">
        <v>74</v>
      </c>
      <c r="B76" s="202"/>
      <c r="C76" s="202"/>
      <c r="D76" s="202"/>
      <c r="E76" s="202"/>
      <c r="F76" s="202"/>
      <c r="G76" s="202"/>
      <c r="H76" s="202"/>
      <c r="I76" s="202"/>
      <c r="J76" s="202"/>
      <c r="K76" s="202"/>
      <c r="L76" s="203"/>
      <c r="M76" s="82">
        <f>SUM(M73:M75)</f>
        <v>0</v>
      </c>
    </row>
    <row r="77" spans="1:13" ht="15.75" thickBot="1">
      <c r="A77" s="56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57"/>
    </row>
    <row r="78" spans="1:13" ht="15.75" thickBot="1">
      <c r="A78" s="221" t="s">
        <v>100</v>
      </c>
      <c r="B78" s="222"/>
      <c r="C78" s="222"/>
      <c r="D78" s="222"/>
      <c r="E78" s="222"/>
      <c r="F78" s="222"/>
      <c r="G78" s="222"/>
      <c r="H78" s="222"/>
      <c r="I78" s="222"/>
      <c r="J78" s="222"/>
      <c r="K78" s="222"/>
      <c r="L78" s="223"/>
      <c r="M78" s="82">
        <f>ROUND(M68+M76,0)</f>
        <v>71617</v>
      </c>
    </row>
    <row r="79" spans="1:13">
      <c r="A79" s="33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6"/>
    </row>
    <row r="80" spans="1:13">
      <c r="A80" s="56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57"/>
    </row>
    <row r="81" spans="1:13">
      <c r="A81" s="56"/>
      <c r="B81" s="35"/>
      <c r="C81" s="35"/>
      <c r="D81" s="35"/>
      <c r="E81" s="35"/>
      <c r="F81" s="35" t="s">
        <v>101</v>
      </c>
      <c r="G81" s="35"/>
      <c r="H81" s="35"/>
      <c r="I81" s="35"/>
      <c r="J81" s="35"/>
      <c r="K81" s="35"/>
      <c r="L81" s="35"/>
      <c r="M81" s="57"/>
    </row>
    <row r="82" spans="1:13">
      <c r="A82" s="112" t="s">
        <v>102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4"/>
    </row>
    <row r="83" spans="1:13">
      <c r="A83" s="233"/>
      <c r="B83" s="234"/>
      <c r="C83" s="234"/>
      <c r="D83" s="234"/>
      <c r="E83" s="234"/>
      <c r="F83" s="234"/>
      <c r="G83" s="234"/>
      <c r="H83" s="234"/>
      <c r="I83" s="234"/>
      <c r="J83" s="234"/>
      <c r="K83" s="234"/>
      <c r="L83" s="234"/>
      <c r="M83" s="235"/>
    </row>
    <row r="84" spans="1:13">
      <c r="A84" s="224"/>
      <c r="B84" s="225"/>
      <c r="C84" s="225"/>
      <c r="D84" s="225"/>
      <c r="E84" s="225"/>
      <c r="F84" s="225"/>
      <c r="G84" s="225"/>
      <c r="H84" s="225"/>
      <c r="I84" s="225"/>
      <c r="J84" s="225"/>
      <c r="K84" s="225"/>
      <c r="L84" s="225"/>
      <c r="M84" s="226"/>
    </row>
    <row r="85" spans="1:13">
      <c r="A85" s="224"/>
      <c r="B85" s="225"/>
      <c r="C85" s="225"/>
      <c r="D85" s="225"/>
      <c r="E85" s="225"/>
      <c r="F85" s="225"/>
      <c r="G85" s="225"/>
      <c r="H85" s="225"/>
      <c r="I85" s="225"/>
      <c r="J85" s="225"/>
      <c r="K85" s="225"/>
      <c r="L85" s="225"/>
      <c r="M85" s="226"/>
    </row>
    <row r="86" spans="1:13">
      <c r="A86" s="115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1"/>
    </row>
    <row r="87" spans="1:13">
      <c r="A87" s="116"/>
      <c r="B87" s="35"/>
      <c r="C87" s="50"/>
      <c r="D87" s="50"/>
      <c r="E87" s="50"/>
      <c r="F87" s="117"/>
      <c r="G87" s="35"/>
      <c r="H87" s="35"/>
      <c r="I87" s="35"/>
      <c r="J87" s="50"/>
      <c r="K87" s="50"/>
      <c r="L87" s="50"/>
      <c r="M87" s="51"/>
    </row>
    <row r="88" spans="1:13">
      <c r="A88" s="116"/>
      <c r="B88" s="35"/>
      <c r="C88" s="50"/>
      <c r="D88" s="50"/>
      <c r="E88" s="50"/>
      <c r="F88" s="117"/>
      <c r="G88" s="35"/>
      <c r="H88" s="35"/>
      <c r="I88" s="35"/>
      <c r="J88" s="50"/>
      <c r="K88" s="50"/>
      <c r="L88" s="50"/>
      <c r="M88" s="51"/>
    </row>
    <row r="89" spans="1:13">
      <c r="A89" s="56"/>
      <c r="B89" s="118" t="s">
        <v>103</v>
      </c>
      <c r="C89" s="118"/>
      <c r="D89" s="118"/>
      <c r="E89" s="118"/>
      <c r="F89" s="35"/>
      <c r="G89" s="35"/>
      <c r="H89" s="35"/>
      <c r="I89" s="35" t="s">
        <v>103</v>
      </c>
      <c r="J89" s="35"/>
      <c r="K89" s="35"/>
      <c r="L89" s="35"/>
      <c r="M89" s="57"/>
    </row>
    <row r="90" spans="1:13">
      <c r="A90" s="56"/>
      <c r="B90" s="35"/>
      <c r="C90" s="117"/>
      <c r="D90" s="117"/>
      <c r="E90" s="117"/>
      <c r="F90" s="35"/>
      <c r="G90" s="35"/>
      <c r="H90" s="35"/>
      <c r="I90" s="108"/>
      <c r="J90" s="108"/>
      <c r="K90" s="108"/>
      <c r="L90" s="108"/>
      <c r="M90" s="57"/>
    </row>
    <row r="91" spans="1:13">
      <c r="A91" s="56"/>
      <c r="B91" s="35" t="s">
        <v>104</v>
      </c>
      <c r="C91" s="35"/>
      <c r="D91" s="35"/>
      <c r="E91" s="117"/>
      <c r="F91" s="35"/>
      <c r="G91" s="35"/>
      <c r="H91" s="35"/>
      <c r="I91" s="119" t="s">
        <v>105</v>
      </c>
      <c r="J91" s="119"/>
      <c r="K91" s="119"/>
      <c r="L91" s="119"/>
      <c r="M91" s="57"/>
    </row>
    <row r="92" spans="1:13">
      <c r="A92" s="116"/>
      <c r="B92" s="35"/>
      <c r="C92" s="50"/>
      <c r="D92" s="50"/>
      <c r="E92" s="50"/>
      <c r="F92" s="117"/>
      <c r="G92" s="35"/>
      <c r="H92" s="35"/>
      <c r="I92" s="35"/>
      <c r="J92" s="50"/>
      <c r="K92" s="50"/>
      <c r="L92" s="50"/>
      <c r="M92" s="51"/>
    </row>
    <row r="93" spans="1:13">
      <c r="A93" s="120"/>
      <c r="B93" s="121"/>
      <c r="C93" s="121"/>
      <c r="D93" s="35"/>
      <c r="E93" s="35"/>
      <c r="F93" s="35"/>
      <c r="G93" s="35"/>
      <c r="H93" s="35"/>
      <c r="I93" s="227"/>
      <c r="J93" s="227"/>
      <c r="K93" s="227"/>
      <c r="L93" s="227"/>
      <c r="M93" s="228"/>
    </row>
    <row r="94" spans="1:13" ht="15.75" thickBot="1">
      <c r="A94" s="231"/>
      <c r="B94" s="232"/>
      <c r="C94" s="232"/>
      <c r="D94" s="122"/>
      <c r="E94" s="122"/>
      <c r="F94" s="122"/>
      <c r="G94" s="122"/>
      <c r="H94" s="122"/>
      <c r="I94" s="229"/>
      <c r="J94" s="229"/>
      <c r="K94" s="229"/>
      <c r="L94" s="229"/>
      <c r="M94" s="230"/>
    </row>
  </sheetData>
  <mergeCells count="77">
    <mergeCell ref="I93:M94"/>
    <mergeCell ref="A94:C94"/>
    <mergeCell ref="K75:L75"/>
    <mergeCell ref="A76:L76"/>
    <mergeCell ref="A78:L78"/>
    <mergeCell ref="A83:M83"/>
    <mergeCell ref="A84:M84"/>
    <mergeCell ref="A85:M85"/>
    <mergeCell ref="K74:L74"/>
    <mergeCell ref="K61:L61"/>
    <mergeCell ref="K62:L62"/>
    <mergeCell ref="K63:L63"/>
    <mergeCell ref="K64:L64"/>
    <mergeCell ref="K65:L65"/>
    <mergeCell ref="A66:L66"/>
    <mergeCell ref="A68:L68"/>
    <mergeCell ref="A72:G72"/>
    <mergeCell ref="K72:L72"/>
    <mergeCell ref="A73:G73"/>
    <mergeCell ref="K73:L73"/>
    <mergeCell ref="A60:G60"/>
    <mergeCell ref="K60:L60"/>
    <mergeCell ref="K44:L44"/>
    <mergeCell ref="K45:L45"/>
    <mergeCell ref="A46:L46"/>
    <mergeCell ref="A50:G50"/>
    <mergeCell ref="K50:L50"/>
    <mergeCell ref="K51:L51"/>
    <mergeCell ref="K52:L52"/>
    <mergeCell ref="K53:L53"/>
    <mergeCell ref="K54:L54"/>
    <mergeCell ref="K55:L55"/>
    <mergeCell ref="A56:L56"/>
    <mergeCell ref="K43:L43"/>
    <mergeCell ref="F34:G34"/>
    <mergeCell ref="H34:I34"/>
    <mergeCell ref="K34:L34"/>
    <mergeCell ref="F35:G35"/>
    <mergeCell ref="H35:I35"/>
    <mergeCell ref="K35:L35"/>
    <mergeCell ref="A36:L36"/>
    <mergeCell ref="A40:H40"/>
    <mergeCell ref="K40:L40"/>
    <mergeCell ref="K41:L41"/>
    <mergeCell ref="K42:L42"/>
    <mergeCell ref="F32:G32"/>
    <mergeCell ref="H32:I32"/>
    <mergeCell ref="K32:L32"/>
    <mergeCell ref="F33:G33"/>
    <mergeCell ref="H33:I33"/>
    <mergeCell ref="K33:L33"/>
    <mergeCell ref="F30:G30"/>
    <mergeCell ref="H30:I30"/>
    <mergeCell ref="K30:L30"/>
    <mergeCell ref="F31:G31"/>
    <mergeCell ref="H31:I31"/>
    <mergeCell ref="K31:L31"/>
    <mergeCell ref="B25:I25"/>
    <mergeCell ref="K25:L25"/>
    <mergeCell ref="A29:E29"/>
    <mergeCell ref="F29:G29"/>
    <mergeCell ref="H29:I29"/>
    <mergeCell ref="K29:L29"/>
    <mergeCell ref="F10:G10"/>
    <mergeCell ref="K10:L10"/>
    <mergeCell ref="C11:M12"/>
    <mergeCell ref="A22:M22"/>
    <mergeCell ref="B24:I24"/>
    <mergeCell ref="K24:L24"/>
    <mergeCell ref="A1:A7"/>
    <mergeCell ref="B1:M1"/>
    <mergeCell ref="B2:M2"/>
    <mergeCell ref="B3:M3"/>
    <mergeCell ref="B4:M4"/>
    <mergeCell ref="B5:M5"/>
    <mergeCell ref="B6:M6"/>
    <mergeCell ref="B7:M7"/>
  </mergeCells>
  <hyperlinks>
    <hyperlink ref="B5:M5" location="PRESUPUESTO!B17" display="SOLUCION ACUEDUCTO Y ALCANTARILLADO SECTOR VILLA DELFINA" xr:uid="{36BD0915-4AE2-41CF-9F30-7448549B2E14}"/>
  </hyperlinks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D224E-57E0-4AC8-8148-62D0D4781580}">
  <sheetPr>
    <tabColor rgb="FF00B050"/>
  </sheetPr>
  <dimension ref="A1:M94"/>
  <sheetViews>
    <sheetView topLeftCell="A34" workbookViewId="0">
      <selection activeCell="K42" sqref="K42:L44"/>
    </sheetView>
  </sheetViews>
  <sheetFormatPr baseColWidth="10" defaultRowHeight="15"/>
  <cols>
    <col min="8" max="8" width="11.85546875" bestFit="1" customWidth="1"/>
    <col min="9" max="9" width="12.42578125" customWidth="1"/>
    <col min="10" max="10" width="12.85546875" bestFit="1" customWidth="1"/>
    <col min="13" max="13" width="20" customWidth="1"/>
  </cols>
  <sheetData>
    <row r="1" spans="1:13">
      <c r="A1" s="163"/>
      <c r="B1" s="166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8"/>
    </row>
    <row r="2" spans="1:13" ht="15.75">
      <c r="A2" s="164"/>
      <c r="B2" s="169" t="s">
        <v>49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>
      <c r="A3" s="164"/>
      <c r="B3" s="172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4"/>
    </row>
    <row r="4" spans="1:13">
      <c r="A4" s="164"/>
      <c r="B4" s="175" t="s">
        <v>50</v>
      </c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7"/>
    </row>
    <row r="5" spans="1:13">
      <c r="A5" s="164"/>
      <c r="B5" s="277" t="s">
        <v>106</v>
      </c>
      <c r="C5" s="278"/>
      <c r="D5" s="278"/>
      <c r="E5" s="278"/>
      <c r="F5" s="278"/>
      <c r="G5" s="278"/>
      <c r="H5" s="278"/>
      <c r="I5" s="278"/>
      <c r="J5" s="278"/>
      <c r="K5" s="278"/>
      <c r="L5" s="278"/>
      <c r="M5" s="279"/>
    </row>
    <row r="6" spans="1:13">
      <c r="A6" s="164"/>
      <c r="B6" s="181" t="s">
        <v>52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3"/>
    </row>
    <row r="7" spans="1:13" ht="15.75" thickBot="1">
      <c r="A7" s="165"/>
      <c r="B7" s="18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6"/>
    </row>
    <row r="8" spans="1:13" ht="15.75" thickBot="1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  <c r="L8" s="32"/>
      <c r="M8" s="32"/>
    </row>
    <row r="9" spans="1:13">
      <c r="A9" s="33"/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6"/>
    </row>
    <row r="10" spans="1:13">
      <c r="A10" s="37" t="s">
        <v>53</v>
      </c>
      <c r="B10" s="38"/>
      <c r="C10" s="39"/>
      <c r="D10" s="40"/>
      <c r="E10" s="39"/>
      <c r="F10" s="252"/>
      <c r="G10" s="252"/>
      <c r="H10" s="39"/>
      <c r="I10" s="39"/>
      <c r="J10" s="41" t="s">
        <v>54</v>
      </c>
      <c r="K10" s="253"/>
      <c r="L10" s="253"/>
      <c r="M10" s="42"/>
    </row>
    <row r="11" spans="1:13">
      <c r="A11" s="43" t="s">
        <v>55</v>
      </c>
      <c r="B11" s="44"/>
      <c r="C11" s="254"/>
      <c r="D11" s="254"/>
      <c r="E11" s="254"/>
      <c r="F11" s="254"/>
      <c r="G11" s="254"/>
      <c r="H11" s="254"/>
      <c r="I11" s="254"/>
      <c r="J11" s="254"/>
      <c r="K11" s="254"/>
      <c r="L11" s="254"/>
      <c r="M11" s="255"/>
    </row>
    <row r="12" spans="1:13">
      <c r="A12" s="43"/>
      <c r="B12" s="44"/>
      <c r="C12" s="256"/>
      <c r="D12" s="256"/>
      <c r="E12" s="256"/>
      <c r="F12" s="256"/>
      <c r="G12" s="256"/>
      <c r="H12" s="256"/>
      <c r="I12" s="256"/>
      <c r="J12" s="256"/>
      <c r="K12" s="256"/>
      <c r="L12" s="256"/>
      <c r="M12" s="257"/>
    </row>
    <row r="13" spans="1:13">
      <c r="A13" s="43"/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6"/>
    </row>
    <row r="14" spans="1:13">
      <c r="A14" s="43" t="s">
        <v>56</v>
      </c>
      <c r="B14" s="44"/>
      <c r="C14" s="47"/>
      <c r="D14" s="48"/>
      <c r="E14" s="48"/>
      <c r="F14" s="48"/>
      <c r="G14" s="48"/>
      <c r="H14" s="48"/>
      <c r="I14" s="48"/>
      <c r="J14" s="48"/>
      <c r="K14" s="48"/>
      <c r="L14" s="48"/>
      <c r="M14" s="49"/>
    </row>
    <row r="15" spans="1:13">
      <c r="A15" s="43"/>
      <c r="B15" s="44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1:13">
      <c r="A16" s="43" t="s">
        <v>57</v>
      </c>
      <c r="B16" s="44"/>
      <c r="C16" s="47"/>
      <c r="D16" s="48"/>
      <c r="E16" s="48"/>
      <c r="F16" s="48"/>
      <c r="G16" s="48"/>
      <c r="H16" s="48"/>
      <c r="I16" s="48"/>
      <c r="J16" s="48"/>
      <c r="K16" s="48"/>
      <c r="L16" s="48"/>
      <c r="M16" s="49"/>
    </row>
    <row r="17" spans="1:13">
      <c r="A17" s="43"/>
      <c r="B17" s="44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1"/>
    </row>
    <row r="18" spans="1:13">
      <c r="A18" s="43" t="s">
        <v>58</v>
      </c>
      <c r="B18" s="43"/>
      <c r="C18" s="47"/>
      <c r="D18" s="48"/>
      <c r="E18" s="48"/>
      <c r="F18" s="48"/>
      <c r="G18" s="48"/>
      <c r="H18" s="48"/>
      <c r="I18" s="48"/>
      <c r="J18" s="48"/>
      <c r="K18" s="48"/>
      <c r="L18" s="48"/>
      <c r="M18" s="49"/>
    </row>
    <row r="19" spans="1:13">
      <c r="A19" s="37"/>
      <c r="B19" s="52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1"/>
    </row>
    <row r="20" spans="1:13">
      <c r="A20" s="43" t="s">
        <v>59</v>
      </c>
      <c r="B20" s="44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9"/>
    </row>
    <row r="21" spans="1:13" ht="15.75" thickBot="1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5"/>
    </row>
    <row r="22" spans="1:13" ht="15.75" thickBot="1">
      <c r="A22" s="155" t="s">
        <v>60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7"/>
    </row>
    <row r="23" spans="1:13" ht="15.75" thickBot="1">
      <c r="A23" s="56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57"/>
    </row>
    <row r="24" spans="1:13">
      <c r="A24" s="58" t="s">
        <v>0</v>
      </c>
      <c r="B24" s="158" t="s">
        <v>61</v>
      </c>
      <c r="C24" s="159"/>
      <c r="D24" s="159"/>
      <c r="E24" s="159"/>
      <c r="F24" s="159"/>
      <c r="G24" s="159"/>
      <c r="H24" s="159"/>
      <c r="I24" s="160"/>
      <c r="J24" s="59" t="s">
        <v>62</v>
      </c>
      <c r="K24" s="161" t="s">
        <v>63</v>
      </c>
      <c r="L24" s="162"/>
      <c r="M24" s="58" t="s">
        <v>64</v>
      </c>
    </row>
    <row r="25" spans="1:13" ht="15.75" thickBot="1">
      <c r="A25" s="60">
        <v>29</v>
      </c>
      <c r="B25" s="187" t="str">
        <f>+PRESU!B31</f>
        <v>suministro, transporte e  instalacion de collarines de derivacion de 1"1/2"</v>
      </c>
      <c r="C25" s="188"/>
      <c r="D25" s="188"/>
      <c r="E25" s="188"/>
      <c r="F25" s="188"/>
      <c r="G25" s="188"/>
      <c r="H25" s="188"/>
      <c r="I25" s="189"/>
      <c r="J25" s="61" t="s">
        <v>131</v>
      </c>
      <c r="K25" s="190" t="str">
        <f>+PRESU!C31</f>
        <v>un</v>
      </c>
      <c r="L25" s="191"/>
      <c r="M25" s="62">
        <f>+PRESU!D31</f>
        <v>4</v>
      </c>
    </row>
    <row r="26" spans="1:13" ht="15.75" thickBot="1">
      <c r="A26" s="56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57"/>
    </row>
    <row r="27" spans="1:13" ht="15.75" thickBot="1">
      <c r="A27" s="63" t="s">
        <v>65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5"/>
    </row>
    <row r="28" spans="1:13">
      <c r="A28" s="66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57"/>
    </row>
    <row r="29" spans="1:13">
      <c r="A29" s="192" t="s">
        <v>61</v>
      </c>
      <c r="B29" s="193"/>
      <c r="C29" s="193"/>
      <c r="D29" s="193"/>
      <c r="E29" s="194"/>
      <c r="F29" s="195" t="s">
        <v>66</v>
      </c>
      <c r="G29" s="193"/>
      <c r="H29" s="195" t="s">
        <v>67</v>
      </c>
      <c r="I29" s="196"/>
      <c r="J29" s="67" t="s">
        <v>68</v>
      </c>
      <c r="K29" s="195" t="s">
        <v>69</v>
      </c>
      <c r="L29" s="196"/>
      <c r="M29" s="68" t="s">
        <v>70</v>
      </c>
    </row>
    <row r="30" spans="1:13">
      <c r="A30" s="69"/>
      <c r="B30" s="70"/>
      <c r="C30" s="70"/>
      <c r="D30" s="70"/>
      <c r="E30" s="71"/>
      <c r="F30" s="197" t="s">
        <v>131</v>
      </c>
      <c r="G30" s="198"/>
      <c r="H30" s="197" t="s">
        <v>131</v>
      </c>
      <c r="I30" s="198"/>
      <c r="J30" s="72" t="s">
        <v>131</v>
      </c>
      <c r="K30" s="199">
        <f>+K61/8</f>
        <v>6.875</v>
      </c>
      <c r="L30" s="200"/>
      <c r="M30" s="73" t="str">
        <f>IFERROR(ROUND(J30/K30,2),"")</f>
        <v/>
      </c>
    </row>
    <row r="31" spans="1:13">
      <c r="A31" s="69"/>
      <c r="B31" s="70"/>
      <c r="C31" s="70"/>
      <c r="D31" s="70"/>
      <c r="E31" s="74"/>
      <c r="F31" s="197" t="s">
        <v>131</v>
      </c>
      <c r="G31" s="198"/>
      <c r="H31" s="197" t="s">
        <v>131</v>
      </c>
      <c r="I31" s="198"/>
      <c r="J31" s="72" t="s">
        <v>131</v>
      </c>
      <c r="K31" s="199"/>
      <c r="L31" s="200"/>
      <c r="M31" s="73" t="str">
        <f>IFERROR(ROUND(J31/K31,2),"")</f>
        <v/>
      </c>
    </row>
    <row r="32" spans="1:13">
      <c r="A32" s="75"/>
      <c r="B32" s="76"/>
      <c r="C32" s="76"/>
      <c r="D32" s="76"/>
      <c r="E32" s="74"/>
      <c r="F32" s="197" t="s">
        <v>131</v>
      </c>
      <c r="G32" s="198"/>
      <c r="H32" s="197" t="s">
        <v>131</v>
      </c>
      <c r="I32" s="198"/>
      <c r="J32" s="72" t="s">
        <v>131</v>
      </c>
      <c r="K32" s="199"/>
      <c r="L32" s="200"/>
      <c r="M32" s="73" t="str">
        <f>IFERROR(ROUND(J32/K32,2),"")</f>
        <v/>
      </c>
    </row>
    <row r="33" spans="1:13">
      <c r="A33" s="75"/>
      <c r="B33" s="76"/>
      <c r="C33" s="76"/>
      <c r="D33" s="76"/>
      <c r="E33" s="74"/>
      <c r="F33" s="197" t="s">
        <v>131</v>
      </c>
      <c r="G33" s="198"/>
      <c r="H33" s="197" t="s">
        <v>131</v>
      </c>
      <c r="I33" s="198"/>
      <c r="J33" s="72" t="s">
        <v>131</v>
      </c>
      <c r="K33" s="199"/>
      <c r="L33" s="200"/>
      <c r="M33" s="73" t="str">
        <f>IFERROR(ROUND(J33/K33,2),"")</f>
        <v/>
      </c>
    </row>
    <row r="34" spans="1:13">
      <c r="A34" s="75"/>
      <c r="B34" s="76"/>
      <c r="C34" s="76"/>
      <c r="D34" s="76"/>
      <c r="E34" s="74"/>
      <c r="F34" s="197" t="s">
        <v>131</v>
      </c>
      <c r="G34" s="198"/>
      <c r="H34" s="197" t="s">
        <v>131</v>
      </c>
      <c r="I34" s="198"/>
      <c r="J34" s="72" t="s">
        <v>131</v>
      </c>
      <c r="K34" s="199"/>
      <c r="L34" s="200"/>
      <c r="M34" s="73" t="str">
        <f>IFERROR(ROUND(J34/K34,2),"")</f>
        <v/>
      </c>
    </row>
    <row r="35" spans="1:13" ht="15.75" thickBot="1">
      <c r="A35" s="77" t="s">
        <v>73</v>
      </c>
      <c r="B35" s="78"/>
      <c r="C35" s="78"/>
      <c r="D35" s="78"/>
      <c r="E35" s="79"/>
      <c r="F35" s="205"/>
      <c r="G35" s="206"/>
      <c r="H35" s="205"/>
      <c r="I35" s="206"/>
      <c r="J35" s="80"/>
      <c r="K35" s="207">
        <v>0.05</v>
      </c>
      <c r="L35" s="208"/>
      <c r="M35" s="81">
        <f>ROUND(M66*K35,2)</f>
        <v>508.09</v>
      </c>
    </row>
    <row r="36" spans="1:13" ht="15.75" thickBot="1">
      <c r="A36" s="201" t="s">
        <v>74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3"/>
      <c r="M36" s="82">
        <f>ROUND(SUM(M30:M35),2)</f>
        <v>508.09</v>
      </c>
    </row>
    <row r="37" spans="1:13" ht="15.75" thickBot="1">
      <c r="A37" s="66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57"/>
    </row>
    <row r="38" spans="1:13" ht="15.75" thickBot="1">
      <c r="A38" s="63" t="s">
        <v>75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5"/>
    </row>
    <row r="39" spans="1:13">
      <c r="A39" s="56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57"/>
    </row>
    <row r="40" spans="1:13">
      <c r="A40" s="192" t="s">
        <v>61</v>
      </c>
      <c r="B40" s="204"/>
      <c r="C40" s="204"/>
      <c r="D40" s="204"/>
      <c r="E40" s="204"/>
      <c r="F40" s="204"/>
      <c r="G40" s="204"/>
      <c r="H40" s="196"/>
      <c r="I40" s="83" t="s">
        <v>63</v>
      </c>
      <c r="J40" s="67" t="s">
        <v>64</v>
      </c>
      <c r="K40" s="195" t="s">
        <v>76</v>
      </c>
      <c r="L40" s="196"/>
      <c r="M40" s="68" t="s">
        <v>70</v>
      </c>
    </row>
    <row r="41" spans="1:13">
      <c r="A41" s="123" t="s">
        <v>155</v>
      </c>
      <c r="B41" s="70"/>
      <c r="C41" s="70"/>
      <c r="D41" s="70"/>
      <c r="E41" s="70"/>
      <c r="F41" s="70"/>
      <c r="G41" s="70"/>
      <c r="H41" s="71"/>
      <c r="I41" s="84" t="s">
        <v>135</v>
      </c>
      <c r="J41" s="87">
        <v>1</v>
      </c>
      <c r="K41" s="261">
        <v>53450</v>
      </c>
      <c r="L41" s="262"/>
      <c r="M41" s="73">
        <f>IFERROR(ROUND(J41*K41,2),"")</f>
        <v>53450</v>
      </c>
    </row>
    <row r="42" spans="1:13">
      <c r="A42" s="123" t="s">
        <v>144</v>
      </c>
      <c r="B42" s="76"/>
      <c r="C42" s="76"/>
      <c r="D42" s="76"/>
      <c r="E42" s="76"/>
      <c r="F42" s="76"/>
      <c r="G42" s="76"/>
      <c r="H42" s="86"/>
      <c r="I42" s="84" t="s">
        <v>147</v>
      </c>
      <c r="J42" s="87">
        <v>0.4</v>
      </c>
      <c r="K42" s="261">
        <v>250</v>
      </c>
      <c r="L42" s="262" t="e">
        <v>#N/A</v>
      </c>
      <c r="M42" s="73">
        <f>IFERROR(ROUND(J42*K42,2),"")</f>
        <v>100</v>
      </c>
    </row>
    <row r="43" spans="1:13">
      <c r="A43" s="75" t="s">
        <v>145</v>
      </c>
      <c r="B43" s="76"/>
      <c r="C43" s="76"/>
      <c r="D43" s="76"/>
      <c r="E43" s="76"/>
      <c r="F43" s="76"/>
      <c r="G43" s="76"/>
      <c r="H43" s="86"/>
      <c r="I43" s="84" t="s">
        <v>7</v>
      </c>
      <c r="J43" s="87">
        <v>10</v>
      </c>
      <c r="K43" s="261">
        <v>11</v>
      </c>
      <c r="L43" s="262" t="e">
        <v>#N/A</v>
      </c>
      <c r="M43" s="73">
        <f>IFERROR(ROUND(J43*K43,2),"")</f>
        <v>110</v>
      </c>
    </row>
    <row r="44" spans="1:13">
      <c r="A44" s="75" t="s">
        <v>146</v>
      </c>
      <c r="B44" s="76"/>
      <c r="C44" s="76"/>
      <c r="D44" s="76"/>
      <c r="E44" s="76"/>
      <c r="F44" s="76"/>
      <c r="G44" s="76"/>
      <c r="H44" s="86"/>
      <c r="I44" s="84" t="s">
        <v>7</v>
      </c>
      <c r="J44" s="87">
        <v>10</v>
      </c>
      <c r="K44" s="261">
        <v>17</v>
      </c>
      <c r="L44" s="262" t="e">
        <v>#N/A</v>
      </c>
      <c r="M44" s="73">
        <f>IFERROR(ROUND(J44*K44,2),"")</f>
        <v>170</v>
      </c>
    </row>
    <row r="45" spans="1:13" ht="15.75" thickBot="1">
      <c r="A45" s="77"/>
      <c r="B45" s="78"/>
      <c r="C45" s="78"/>
      <c r="D45" s="78"/>
      <c r="E45" s="78"/>
      <c r="F45" s="78"/>
      <c r="G45" s="78"/>
      <c r="H45" s="79"/>
      <c r="I45" s="84" t="s">
        <v>131</v>
      </c>
      <c r="J45" s="88"/>
      <c r="K45" s="209" t="s">
        <v>131</v>
      </c>
      <c r="L45" s="210" t="e">
        <v>#N/A</v>
      </c>
      <c r="M45" s="73" t="str">
        <f>IFERROR(ROUND(J45*K45,2),"")</f>
        <v/>
      </c>
    </row>
    <row r="46" spans="1:13" ht="15.75" thickBot="1">
      <c r="A46" s="201" t="s">
        <v>74</v>
      </c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3"/>
      <c r="M46" s="82">
        <f>ROUND(SUM(M41:M45),2)</f>
        <v>53830</v>
      </c>
    </row>
    <row r="47" spans="1:13" ht="15.75" thickBot="1">
      <c r="A47" s="56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57"/>
    </row>
    <row r="48" spans="1:13" ht="15.75" thickBot="1">
      <c r="A48" s="63" t="s">
        <v>78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5"/>
    </row>
    <row r="49" spans="1:13">
      <c r="A49" s="56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57"/>
    </row>
    <row r="50" spans="1:13">
      <c r="A50" s="192" t="s">
        <v>79</v>
      </c>
      <c r="B50" s="204"/>
      <c r="C50" s="204"/>
      <c r="D50" s="204"/>
      <c r="E50" s="204"/>
      <c r="F50" s="204"/>
      <c r="G50" s="204"/>
      <c r="H50" s="67" t="s">
        <v>80</v>
      </c>
      <c r="I50" s="89" t="s">
        <v>81</v>
      </c>
      <c r="J50" s="67" t="s">
        <v>82</v>
      </c>
      <c r="K50" s="195" t="s">
        <v>83</v>
      </c>
      <c r="L50" s="196"/>
      <c r="M50" s="68" t="s">
        <v>70</v>
      </c>
    </row>
    <row r="51" spans="1:13">
      <c r="A51" s="92"/>
      <c r="B51" s="76"/>
      <c r="C51" s="76"/>
      <c r="D51" s="76"/>
      <c r="E51" s="76"/>
      <c r="F51" s="76"/>
      <c r="G51" s="86"/>
      <c r="H51" s="90"/>
      <c r="I51" s="91"/>
      <c r="J51" s="90"/>
      <c r="K51" s="209"/>
      <c r="L51" s="210"/>
      <c r="M51" s="73">
        <f>IFERROR(ROUND(J51*K51,2),"")</f>
        <v>0</v>
      </c>
    </row>
    <row r="52" spans="1:13">
      <c r="A52" s="92"/>
      <c r="B52" s="93"/>
      <c r="C52" s="93"/>
      <c r="D52" s="93"/>
      <c r="E52" s="93"/>
      <c r="F52" s="93"/>
      <c r="G52" s="93"/>
      <c r="H52" s="90"/>
      <c r="I52" s="91"/>
      <c r="J52" s="90"/>
      <c r="K52" s="209" t="s">
        <v>131</v>
      </c>
      <c r="L52" s="210"/>
      <c r="M52" s="73" t="str">
        <f>IFERROR(ROUND(J52*K52,2),"")</f>
        <v/>
      </c>
    </row>
    <row r="53" spans="1:13">
      <c r="A53" s="92"/>
      <c r="B53" s="93"/>
      <c r="C53" s="93"/>
      <c r="D53" s="93"/>
      <c r="E53" s="93"/>
      <c r="F53" s="93"/>
      <c r="G53" s="93"/>
      <c r="H53" s="90"/>
      <c r="I53" s="91"/>
      <c r="J53" s="90"/>
      <c r="K53" s="209" t="s">
        <v>131</v>
      </c>
      <c r="L53" s="210"/>
      <c r="M53" s="73" t="str">
        <f>IFERROR(ROUND(J53*K53,2),"")</f>
        <v/>
      </c>
    </row>
    <row r="54" spans="1:13">
      <c r="A54" s="92"/>
      <c r="B54" s="93"/>
      <c r="C54" s="93"/>
      <c r="D54" s="93"/>
      <c r="E54" s="93"/>
      <c r="F54" s="93"/>
      <c r="G54" s="93"/>
      <c r="H54" s="90"/>
      <c r="I54" s="91"/>
      <c r="J54" s="90"/>
      <c r="K54" s="209" t="s">
        <v>131</v>
      </c>
      <c r="L54" s="210"/>
      <c r="M54" s="73" t="str">
        <f>IFERROR(ROUND(J54*K54,2),"")</f>
        <v/>
      </c>
    </row>
    <row r="55" spans="1:13" ht="15.75" thickBot="1">
      <c r="A55" s="77"/>
      <c r="B55" s="78"/>
      <c r="C55" s="78"/>
      <c r="D55" s="78"/>
      <c r="E55" s="78"/>
      <c r="F55" s="78"/>
      <c r="G55" s="79"/>
      <c r="H55" s="94"/>
      <c r="I55" s="95"/>
      <c r="J55" s="94"/>
      <c r="K55" s="209" t="s">
        <v>131</v>
      </c>
      <c r="L55" s="210"/>
      <c r="M55" s="73" t="str">
        <f>IFERROR(ROUND(J55*K55,2),"")</f>
        <v/>
      </c>
    </row>
    <row r="56" spans="1:13" ht="15.75" thickBot="1">
      <c r="A56" s="201" t="s">
        <v>74</v>
      </c>
      <c r="B56" s="202"/>
      <c r="C56" s="202"/>
      <c r="D56" s="202"/>
      <c r="E56" s="202"/>
      <c r="F56" s="202"/>
      <c r="G56" s="202"/>
      <c r="H56" s="202"/>
      <c r="I56" s="202"/>
      <c r="J56" s="202"/>
      <c r="K56" s="202"/>
      <c r="L56" s="203"/>
      <c r="M56" s="82">
        <f>ROUND(SUM(M51:M55),2)</f>
        <v>0</v>
      </c>
    </row>
    <row r="57" spans="1:13" ht="15.75" thickBot="1">
      <c r="A57" s="56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57"/>
    </row>
    <row r="58" spans="1:13" ht="15.75" thickBot="1">
      <c r="A58" s="63" t="s">
        <v>84</v>
      </c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5"/>
    </row>
    <row r="59" spans="1:13">
      <c r="A59" s="56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57"/>
    </row>
    <row r="60" spans="1:13" ht="22.5">
      <c r="A60" s="192" t="s">
        <v>85</v>
      </c>
      <c r="B60" s="204"/>
      <c r="C60" s="204"/>
      <c r="D60" s="204"/>
      <c r="E60" s="204"/>
      <c r="F60" s="204"/>
      <c r="G60" s="204"/>
      <c r="H60" s="67" t="s">
        <v>86</v>
      </c>
      <c r="I60" s="96" t="s">
        <v>87</v>
      </c>
      <c r="J60" s="97" t="s">
        <v>88</v>
      </c>
      <c r="K60" s="215" t="s">
        <v>69</v>
      </c>
      <c r="L60" s="216"/>
      <c r="M60" s="98" t="s">
        <v>70</v>
      </c>
    </row>
    <row r="61" spans="1:13">
      <c r="A61" s="75" t="s">
        <v>91</v>
      </c>
      <c r="B61" s="76"/>
      <c r="C61" s="76"/>
      <c r="D61" s="76"/>
      <c r="E61" s="76"/>
      <c r="F61" s="76"/>
      <c r="G61" s="86"/>
      <c r="H61" s="138">
        <v>180000</v>
      </c>
      <c r="I61" s="100">
        <v>0.62</v>
      </c>
      <c r="J61" s="101">
        <f>+IFERROR(ROUND(H61*(1+I61),0),"")</f>
        <v>291600</v>
      </c>
      <c r="K61" s="217">
        <v>55</v>
      </c>
      <c r="L61" s="218"/>
      <c r="M61" s="73">
        <f>IFERROR(ROUND(1/K61*J61,2),"")</f>
        <v>5301.82</v>
      </c>
    </row>
    <row r="62" spans="1:13">
      <c r="A62" s="75" t="s">
        <v>112</v>
      </c>
      <c r="B62" s="76"/>
      <c r="C62" s="76"/>
      <c r="D62" s="76"/>
      <c r="E62" s="76"/>
      <c r="F62" s="76"/>
      <c r="G62" s="86"/>
      <c r="H62" s="138">
        <v>165000</v>
      </c>
      <c r="I62" s="100">
        <v>0.62</v>
      </c>
      <c r="J62" s="101">
        <f>+IFERROR(ROUND(H62*(1+I62),0),"")</f>
        <v>267300</v>
      </c>
      <c r="K62" s="217">
        <f>+K61</f>
        <v>55</v>
      </c>
      <c r="L62" s="218"/>
      <c r="M62" s="73">
        <f>IFERROR(ROUND(1/K62*J62,2),"")</f>
        <v>4860</v>
      </c>
    </row>
    <row r="63" spans="1:13">
      <c r="A63" s="75"/>
      <c r="B63" s="76"/>
      <c r="C63" s="76"/>
      <c r="D63" s="76"/>
      <c r="E63" s="76"/>
      <c r="F63" s="76"/>
      <c r="G63" s="86"/>
      <c r="H63" s="99" t="s">
        <v>131</v>
      </c>
      <c r="I63" s="100" t="s">
        <v>131</v>
      </c>
      <c r="J63" s="101" t="str">
        <f>+IFERROR(ROUND(H63*(1+I63),0),"")</f>
        <v/>
      </c>
      <c r="K63" s="217"/>
      <c r="L63" s="218"/>
      <c r="M63" s="73" t="str">
        <f>IFERROR(ROUND(1/K63*J63,2),"")</f>
        <v/>
      </c>
    </row>
    <row r="64" spans="1:13">
      <c r="A64" s="75"/>
      <c r="B64" s="76"/>
      <c r="C64" s="76"/>
      <c r="D64" s="76"/>
      <c r="E64" s="76"/>
      <c r="F64" s="76"/>
      <c r="G64" s="86"/>
      <c r="H64" s="99" t="s">
        <v>131</v>
      </c>
      <c r="I64" s="100" t="s">
        <v>131</v>
      </c>
      <c r="J64" s="101" t="str">
        <f>+IFERROR(ROUND(H64*(1+I64),0),"")</f>
        <v/>
      </c>
      <c r="K64" s="217"/>
      <c r="L64" s="218"/>
      <c r="M64" s="73" t="str">
        <f>IFERROR(ROUND(1/K64*J64,2),"")</f>
        <v/>
      </c>
    </row>
    <row r="65" spans="1:13" ht="15.75" thickBot="1">
      <c r="A65" s="77"/>
      <c r="B65" s="78"/>
      <c r="C65" s="78"/>
      <c r="D65" s="78"/>
      <c r="E65" s="78"/>
      <c r="F65" s="78"/>
      <c r="G65" s="79"/>
      <c r="H65" s="99" t="s">
        <v>131</v>
      </c>
      <c r="I65" s="100" t="s">
        <v>131</v>
      </c>
      <c r="J65" s="101" t="str">
        <f>+IFERROR(ROUND(H65*(1+I65),0),"")</f>
        <v/>
      </c>
      <c r="K65" s="219"/>
      <c r="L65" s="220"/>
      <c r="M65" s="73" t="str">
        <f>IFERROR(ROUND(1/K65*J65,2),"")</f>
        <v/>
      </c>
    </row>
    <row r="66" spans="1:13" ht="15.75" thickBot="1">
      <c r="A66" s="201" t="s">
        <v>74</v>
      </c>
      <c r="B66" s="202"/>
      <c r="C66" s="202"/>
      <c r="D66" s="202"/>
      <c r="E66" s="202"/>
      <c r="F66" s="202"/>
      <c r="G66" s="202"/>
      <c r="H66" s="202"/>
      <c r="I66" s="202"/>
      <c r="J66" s="202"/>
      <c r="K66" s="202"/>
      <c r="L66" s="203"/>
      <c r="M66" s="82">
        <f>ROUND(SUM(M61:M65),2)</f>
        <v>10161.82</v>
      </c>
    </row>
    <row r="67" spans="1:13" ht="15.75" thickBot="1">
      <c r="A67" s="56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57"/>
    </row>
    <row r="68" spans="1:13" ht="15.75" thickBot="1">
      <c r="A68" s="221" t="s">
        <v>92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3"/>
      <c r="M68" s="82">
        <f>ROUND(M66+M56+M46+M36,0)</f>
        <v>64500</v>
      </c>
    </row>
    <row r="69" spans="1:13" ht="15.75" thickBot="1">
      <c r="A69" s="56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57"/>
    </row>
    <row r="70" spans="1:13" ht="15.75" thickBot="1">
      <c r="A70" s="63" t="s">
        <v>93</v>
      </c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5"/>
    </row>
    <row r="71" spans="1:13">
      <c r="A71" s="56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57"/>
    </row>
    <row r="72" spans="1:13">
      <c r="A72" s="192" t="s">
        <v>94</v>
      </c>
      <c r="B72" s="204"/>
      <c r="C72" s="204"/>
      <c r="D72" s="204"/>
      <c r="E72" s="204"/>
      <c r="F72" s="204"/>
      <c r="G72" s="204"/>
      <c r="H72" s="89"/>
      <c r="I72" s="96"/>
      <c r="J72" s="102"/>
      <c r="K72" s="215" t="s">
        <v>95</v>
      </c>
      <c r="L72" s="216"/>
      <c r="M72" s="98" t="s">
        <v>96</v>
      </c>
    </row>
    <row r="73" spans="1:13">
      <c r="A73" s="211" t="s">
        <v>97</v>
      </c>
      <c r="B73" s="212"/>
      <c r="C73" s="212"/>
      <c r="D73" s="212"/>
      <c r="E73" s="212"/>
      <c r="F73" s="212"/>
      <c r="G73" s="212"/>
      <c r="H73" s="128"/>
      <c r="I73" s="104"/>
      <c r="J73" s="129"/>
      <c r="K73" s="213"/>
      <c r="L73" s="214"/>
      <c r="M73" s="130">
        <f>ROUND(K73*$M$68,2)</f>
        <v>0</v>
      </c>
    </row>
    <row r="74" spans="1:13">
      <c r="A74" s="107" t="s">
        <v>98</v>
      </c>
      <c r="B74" s="108"/>
      <c r="C74" s="108"/>
      <c r="D74" s="108"/>
      <c r="E74" s="108"/>
      <c r="F74" s="108"/>
      <c r="G74" s="108"/>
      <c r="H74" s="128"/>
      <c r="I74" s="104"/>
      <c r="J74" s="129"/>
      <c r="K74" s="213"/>
      <c r="L74" s="214"/>
      <c r="M74" s="130">
        <f>ROUND(K74*$M$68,2)</f>
        <v>0</v>
      </c>
    </row>
    <row r="75" spans="1:13" ht="15.75" thickBot="1">
      <c r="A75" s="77" t="s">
        <v>99</v>
      </c>
      <c r="B75" s="78"/>
      <c r="C75" s="78"/>
      <c r="D75" s="78"/>
      <c r="E75" s="78"/>
      <c r="F75" s="78"/>
      <c r="G75" s="78"/>
      <c r="H75" s="131"/>
      <c r="I75" s="110"/>
      <c r="J75" s="132"/>
      <c r="K75" s="213"/>
      <c r="L75" s="214"/>
      <c r="M75" s="130">
        <f>ROUND(K75*$M$68,2)</f>
        <v>0</v>
      </c>
    </row>
    <row r="76" spans="1:13" ht="15.75" thickBot="1">
      <c r="A76" s="201" t="s">
        <v>74</v>
      </c>
      <c r="B76" s="202"/>
      <c r="C76" s="202"/>
      <c r="D76" s="202"/>
      <c r="E76" s="202"/>
      <c r="F76" s="202"/>
      <c r="G76" s="202"/>
      <c r="H76" s="202"/>
      <c r="I76" s="202"/>
      <c r="J76" s="202"/>
      <c r="K76" s="202"/>
      <c r="L76" s="203"/>
      <c r="M76" s="82">
        <f>SUM(M73:M75)</f>
        <v>0</v>
      </c>
    </row>
    <row r="77" spans="1:13" ht="15.75" thickBot="1">
      <c r="A77" s="56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57"/>
    </row>
    <row r="78" spans="1:13" ht="15.75" thickBot="1">
      <c r="A78" s="221" t="s">
        <v>100</v>
      </c>
      <c r="B78" s="222"/>
      <c r="C78" s="222"/>
      <c r="D78" s="222"/>
      <c r="E78" s="222"/>
      <c r="F78" s="222"/>
      <c r="G78" s="222"/>
      <c r="H78" s="222"/>
      <c r="I78" s="222"/>
      <c r="J78" s="222"/>
      <c r="K78" s="222"/>
      <c r="L78" s="223"/>
      <c r="M78" s="82">
        <f>ROUND(M68+M76,0)</f>
        <v>64500</v>
      </c>
    </row>
    <row r="79" spans="1:13">
      <c r="A79" s="33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6"/>
    </row>
    <row r="80" spans="1:13">
      <c r="A80" s="56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57"/>
    </row>
    <row r="81" spans="1:13">
      <c r="A81" s="56"/>
      <c r="B81" s="35"/>
      <c r="C81" s="35"/>
      <c r="D81" s="35"/>
      <c r="E81" s="35"/>
      <c r="F81" s="35" t="s">
        <v>101</v>
      </c>
      <c r="G81" s="35"/>
      <c r="H81" s="35"/>
      <c r="I81" s="35"/>
      <c r="J81" s="35"/>
      <c r="K81" s="35"/>
      <c r="L81" s="35"/>
      <c r="M81" s="57"/>
    </row>
    <row r="82" spans="1:13">
      <c r="A82" s="112" t="s">
        <v>102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4"/>
    </row>
    <row r="83" spans="1:13">
      <c r="A83" s="233"/>
      <c r="B83" s="234"/>
      <c r="C83" s="234"/>
      <c r="D83" s="234"/>
      <c r="E83" s="234"/>
      <c r="F83" s="234"/>
      <c r="G83" s="234"/>
      <c r="H83" s="234"/>
      <c r="I83" s="234"/>
      <c r="J83" s="234"/>
      <c r="K83" s="234"/>
      <c r="L83" s="234"/>
      <c r="M83" s="235"/>
    </row>
    <row r="84" spans="1:13">
      <c r="A84" s="224"/>
      <c r="B84" s="225"/>
      <c r="C84" s="225"/>
      <c r="D84" s="225"/>
      <c r="E84" s="225"/>
      <c r="F84" s="225"/>
      <c r="G84" s="225"/>
      <c r="H84" s="225"/>
      <c r="I84" s="225"/>
      <c r="J84" s="225"/>
      <c r="K84" s="225"/>
      <c r="L84" s="225"/>
      <c r="M84" s="226"/>
    </row>
    <row r="85" spans="1:13">
      <c r="A85" s="224"/>
      <c r="B85" s="225"/>
      <c r="C85" s="225"/>
      <c r="D85" s="225"/>
      <c r="E85" s="225"/>
      <c r="F85" s="225"/>
      <c r="G85" s="225"/>
      <c r="H85" s="225"/>
      <c r="I85" s="225"/>
      <c r="J85" s="225"/>
      <c r="K85" s="225"/>
      <c r="L85" s="225"/>
      <c r="M85" s="226"/>
    </row>
    <row r="86" spans="1:13">
      <c r="A86" s="115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1"/>
    </row>
    <row r="87" spans="1:13">
      <c r="A87" s="116"/>
      <c r="B87" s="35"/>
      <c r="C87" s="50"/>
      <c r="D87" s="50"/>
      <c r="E87" s="50"/>
      <c r="F87" s="117"/>
      <c r="G87" s="35"/>
      <c r="H87" s="35"/>
      <c r="I87" s="35"/>
      <c r="J87" s="50"/>
      <c r="K87" s="50"/>
      <c r="L87" s="50"/>
      <c r="M87" s="51"/>
    </row>
    <row r="88" spans="1:13">
      <c r="A88" s="116"/>
      <c r="B88" s="35"/>
      <c r="C88" s="50"/>
      <c r="D88" s="50"/>
      <c r="E88" s="50"/>
      <c r="F88" s="117"/>
      <c r="G88" s="35"/>
      <c r="H88" s="35"/>
      <c r="I88" s="35"/>
      <c r="J88" s="50"/>
      <c r="K88" s="50"/>
      <c r="L88" s="50"/>
      <c r="M88" s="51"/>
    </row>
    <row r="89" spans="1:13">
      <c r="A89" s="56"/>
      <c r="B89" s="118" t="s">
        <v>103</v>
      </c>
      <c r="C89" s="118"/>
      <c r="D89" s="118"/>
      <c r="E89" s="118"/>
      <c r="F89" s="35"/>
      <c r="G89" s="35"/>
      <c r="H89" s="35"/>
      <c r="I89" s="35" t="s">
        <v>103</v>
      </c>
      <c r="J89" s="35"/>
      <c r="K89" s="35"/>
      <c r="L89" s="35"/>
      <c r="M89" s="57"/>
    </row>
    <row r="90" spans="1:13">
      <c r="A90" s="56"/>
      <c r="B90" s="35"/>
      <c r="C90" s="117"/>
      <c r="D90" s="117"/>
      <c r="E90" s="117"/>
      <c r="F90" s="35"/>
      <c r="G90" s="35"/>
      <c r="H90" s="35"/>
      <c r="I90" s="108"/>
      <c r="J90" s="108"/>
      <c r="K90" s="108"/>
      <c r="L90" s="108"/>
      <c r="M90" s="57"/>
    </row>
    <row r="91" spans="1:13">
      <c r="A91" s="56"/>
      <c r="B91" s="35" t="s">
        <v>104</v>
      </c>
      <c r="C91" s="35"/>
      <c r="D91" s="35"/>
      <c r="E91" s="117"/>
      <c r="F91" s="35"/>
      <c r="G91" s="35"/>
      <c r="H91" s="35"/>
      <c r="I91" s="119" t="s">
        <v>105</v>
      </c>
      <c r="J91" s="119"/>
      <c r="K91" s="119"/>
      <c r="L91" s="119"/>
      <c r="M91" s="57"/>
    </row>
    <row r="92" spans="1:13">
      <c r="A92" s="116"/>
      <c r="B92" s="35"/>
      <c r="C92" s="50"/>
      <c r="D92" s="50"/>
      <c r="E92" s="50"/>
      <c r="F92" s="117"/>
      <c r="G92" s="35"/>
      <c r="H92" s="35"/>
      <c r="I92" s="35"/>
      <c r="J92" s="50"/>
      <c r="K92" s="50"/>
      <c r="L92" s="50"/>
      <c r="M92" s="51"/>
    </row>
    <row r="93" spans="1:13">
      <c r="A93" s="120"/>
      <c r="B93" s="121"/>
      <c r="C93" s="121"/>
      <c r="D93" s="35"/>
      <c r="E93" s="35"/>
      <c r="F93" s="35"/>
      <c r="G93" s="35"/>
      <c r="H93" s="35"/>
      <c r="I93" s="227"/>
      <c r="J93" s="227"/>
      <c r="K93" s="227"/>
      <c r="L93" s="227"/>
      <c r="M93" s="228"/>
    </row>
    <row r="94" spans="1:13" ht="15.75" thickBot="1">
      <c r="A94" s="231"/>
      <c r="B94" s="232"/>
      <c r="C94" s="232"/>
      <c r="D94" s="122"/>
      <c r="E94" s="122"/>
      <c r="F94" s="122"/>
      <c r="G94" s="122"/>
      <c r="H94" s="122"/>
      <c r="I94" s="229"/>
      <c r="J94" s="229"/>
      <c r="K94" s="229"/>
      <c r="L94" s="229"/>
      <c r="M94" s="230"/>
    </row>
  </sheetData>
  <mergeCells count="77">
    <mergeCell ref="I93:M94"/>
    <mergeCell ref="A94:C94"/>
    <mergeCell ref="K75:L75"/>
    <mergeCell ref="A76:L76"/>
    <mergeCell ref="A78:L78"/>
    <mergeCell ref="A83:M83"/>
    <mergeCell ref="A84:M84"/>
    <mergeCell ref="A85:M85"/>
    <mergeCell ref="K74:L74"/>
    <mergeCell ref="K61:L61"/>
    <mergeCell ref="K62:L62"/>
    <mergeCell ref="K63:L63"/>
    <mergeCell ref="K64:L64"/>
    <mergeCell ref="K65:L65"/>
    <mergeCell ref="A66:L66"/>
    <mergeCell ref="A68:L68"/>
    <mergeCell ref="A72:G72"/>
    <mergeCell ref="K72:L72"/>
    <mergeCell ref="A73:G73"/>
    <mergeCell ref="K73:L73"/>
    <mergeCell ref="A60:G60"/>
    <mergeCell ref="K60:L60"/>
    <mergeCell ref="K44:L44"/>
    <mergeCell ref="K45:L45"/>
    <mergeCell ref="A46:L46"/>
    <mergeCell ref="A50:G50"/>
    <mergeCell ref="K50:L50"/>
    <mergeCell ref="K51:L51"/>
    <mergeCell ref="K52:L52"/>
    <mergeCell ref="K53:L53"/>
    <mergeCell ref="K54:L54"/>
    <mergeCell ref="K55:L55"/>
    <mergeCell ref="A56:L56"/>
    <mergeCell ref="K43:L43"/>
    <mergeCell ref="F34:G34"/>
    <mergeCell ref="H34:I34"/>
    <mergeCell ref="K34:L34"/>
    <mergeCell ref="F35:G35"/>
    <mergeCell ref="H35:I35"/>
    <mergeCell ref="K35:L35"/>
    <mergeCell ref="A36:L36"/>
    <mergeCell ref="A40:H40"/>
    <mergeCell ref="K40:L40"/>
    <mergeCell ref="K41:L41"/>
    <mergeCell ref="K42:L42"/>
    <mergeCell ref="F32:G32"/>
    <mergeCell ref="H32:I32"/>
    <mergeCell ref="K32:L32"/>
    <mergeCell ref="F33:G33"/>
    <mergeCell ref="H33:I33"/>
    <mergeCell ref="K33:L33"/>
    <mergeCell ref="F30:G30"/>
    <mergeCell ref="H30:I30"/>
    <mergeCell ref="K30:L30"/>
    <mergeCell ref="F31:G31"/>
    <mergeCell ref="H31:I31"/>
    <mergeCell ref="K31:L31"/>
    <mergeCell ref="B25:I25"/>
    <mergeCell ref="K25:L25"/>
    <mergeCell ref="A29:E29"/>
    <mergeCell ref="F29:G29"/>
    <mergeCell ref="H29:I29"/>
    <mergeCell ref="K29:L29"/>
    <mergeCell ref="F10:G10"/>
    <mergeCell ref="K10:L10"/>
    <mergeCell ref="C11:M12"/>
    <mergeCell ref="A22:M22"/>
    <mergeCell ref="B24:I24"/>
    <mergeCell ref="K24:L24"/>
    <mergeCell ref="A1:A7"/>
    <mergeCell ref="B1:M1"/>
    <mergeCell ref="B2:M2"/>
    <mergeCell ref="B3:M3"/>
    <mergeCell ref="B4:M4"/>
    <mergeCell ref="B5:M5"/>
    <mergeCell ref="B6:M6"/>
    <mergeCell ref="B7:M7"/>
  </mergeCells>
  <hyperlinks>
    <hyperlink ref="B5:M5" location="PRESUPUESTO!B17" display="SOLUCION ACUEDUCTO Y ALCANTARILLADO SECTOR VILLA DELFINA" xr:uid="{88B5C342-FC3E-4341-B7EA-4E93B3EC7B59}"/>
  </hyperlinks>
  <pageMargins left="0.7" right="0.7" top="0.75" bottom="0.75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33AFD-022C-4139-BAAC-71211DC7858F}">
  <sheetPr>
    <tabColor rgb="FF00B050"/>
  </sheetPr>
  <dimension ref="A1:M94"/>
  <sheetViews>
    <sheetView topLeftCell="A16" workbookViewId="0">
      <selection activeCell="K30" sqref="K30:L30"/>
    </sheetView>
  </sheetViews>
  <sheetFormatPr baseColWidth="10" defaultRowHeight="15"/>
  <cols>
    <col min="8" max="8" width="11.85546875" bestFit="1" customWidth="1"/>
    <col min="9" max="9" width="12.42578125" customWidth="1"/>
    <col min="10" max="10" width="12.85546875" bestFit="1" customWidth="1"/>
    <col min="13" max="13" width="20" customWidth="1"/>
  </cols>
  <sheetData>
    <row r="1" spans="1:13">
      <c r="A1" s="163"/>
      <c r="B1" s="166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8"/>
    </row>
    <row r="2" spans="1:13" ht="15.75">
      <c r="A2" s="164"/>
      <c r="B2" s="169" t="s">
        <v>49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>
      <c r="A3" s="164"/>
      <c r="B3" s="172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4"/>
    </row>
    <row r="4" spans="1:13">
      <c r="A4" s="164"/>
      <c r="B4" s="175" t="s">
        <v>50</v>
      </c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7"/>
    </row>
    <row r="5" spans="1:13">
      <c r="A5" s="164"/>
      <c r="B5" s="277" t="s">
        <v>106</v>
      </c>
      <c r="C5" s="278"/>
      <c r="D5" s="278"/>
      <c r="E5" s="278"/>
      <c r="F5" s="278"/>
      <c r="G5" s="278"/>
      <c r="H5" s="278"/>
      <c r="I5" s="278"/>
      <c r="J5" s="278"/>
      <c r="K5" s="278"/>
      <c r="L5" s="278"/>
      <c r="M5" s="279"/>
    </row>
    <row r="6" spans="1:13">
      <c r="A6" s="164"/>
      <c r="B6" s="181" t="s">
        <v>52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3"/>
    </row>
    <row r="7" spans="1:13" ht="15.75" thickBot="1">
      <c r="A7" s="165"/>
      <c r="B7" s="18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6"/>
    </row>
    <row r="8" spans="1:13" ht="15.75" thickBot="1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  <c r="L8" s="32"/>
      <c r="M8" s="32"/>
    </row>
    <row r="9" spans="1:13">
      <c r="A9" s="33"/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6"/>
    </row>
    <row r="10" spans="1:13">
      <c r="A10" s="37" t="s">
        <v>53</v>
      </c>
      <c r="B10" s="38"/>
      <c r="C10" s="39"/>
      <c r="D10" s="40"/>
      <c r="E10" s="39"/>
      <c r="F10" s="252"/>
      <c r="G10" s="252"/>
      <c r="H10" s="39"/>
      <c r="I10" s="39"/>
      <c r="J10" s="41" t="s">
        <v>54</v>
      </c>
      <c r="K10" s="253"/>
      <c r="L10" s="253"/>
      <c r="M10" s="42"/>
    </row>
    <row r="11" spans="1:13">
      <c r="A11" s="43" t="s">
        <v>55</v>
      </c>
      <c r="B11" s="44"/>
      <c r="C11" s="254"/>
      <c r="D11" s="254"/>
      <c r="E11" s="254"/>
      <c r="F11" s="254"/>
      <c r="G11" s="254"/>
      <c r="H11" s="254"/>
      <c r="I11" s="254"/>
      <c r="J11" s="254"/>
      <c r="K11" s="254"/>
      <c r="L11" s="254"/>
      <c r="M11" s="255"/>
    </row>
    <row r="12" spans="1:13">
      <c r="A12" s="43"/>
      <c r="B12" s="44"/>
      <c r="C12" s="256"/>
      <c r="D12" s="256"/>
      <c r="E12" s="256"/>
      <c r="F12" s="256"/>
      <c r="G12" s="256"/>
      <c r="H12" s="256"/>
      <c r="I12" s="256"/>
      <c r="J12" s="256"/>
      <c r="K12" s="256"/>
      <c r="L12" s="256"/>
      <c r="M12" s="257"/>
    </row>
    <row r="13" spans="1:13">
      <c r="A13" s="43"/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6"/>
    </row>
    <row r="14" spans="1:13">
      <c r="A14" s="43" t="s">
        <v>56</v>
      </c>
      <c r="B14" s="44"/>
      <c r="C14" s="47"/>
      <c r="D14" s="48"/>
      <c r="E14" s="48"/>
      <c r="F14" s="48"/>
      <c r="G14" s="48"/>
      <c r="H14" s="48"/>
      <c r="I14" s="48"/>
      <c r="J14" s="48"/>
      <c r="K14" s="48"/>
      <c r="L14" s="48"/>
      <c r="M14" s="49"/>
    </row>
    <row r="15" spans="1:13">
      <c r="A15" s="43"/>
      <c r="B15" s="44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1:13">
      <c r="A16" s="43" t="s">
        <v>57</v>
      </c>
      <c r="B16" s="44"/>
      <c r="C16" s="47"/>
      <c r="D16" s="48"/>
      <c r="E16" s="48"/>
      <c r="F16" s="48"/>
      <c r="G16" s="48"/>
      <c r="H16" s="48"/>
      <c r="I16" s="48"/>
      <c r="J16" s="48"/>
      <c r="K16" s="48"/>
      <c r="L16" s="48"/>
      <c r="M16" s="49"/>
    </row>
    <row r="17" spans="1:13">
      <c r="A17" s="43"/>
      <c r="B17" s="44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1"/>
    </row>
    <row r="18" spans="1:13">
      <c r="A18" s="43" t="s">
        <v>58</v>
      </c>
      <c r="B18" s="43"/>
      <c r="C18" s="47"/>
      <c r="D18" s="48"/>
      <c r="E18" s="48"/>
      <c r="F18" s="48"/>
      <c r="G18" s="48"/>
      <c r="H18" s="48"/>
      <c r="I18" s="48"/>
      <c r="J18" s="48"/>
      <c r="K18" s="48"/>
      <c r="L18" s="48"/>
      <c r="M18" s="49"/>
    </row>
    <row r="19" spans="1:13">
      <c r="A19" s="37"/>
      <c r="B19" s="52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1"/>
    </row>
    <row r="20" spans="1:13">
      <c r="A20" s="43" t="s">
        <v>59</v>
      </c>
      <c r="B20" s="44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9"/>
    </row>
    <row r="21" spans="1:13" ht="15.75" thickBot="1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5"/>
    </row>
    <row r="22" spans="1:13" ht="15.75" thickBot="1">
      <c r="A22" s="155" t="s">
        <v>60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7"/>
    </row>
    <row r="23" spans="1:13" ht="15.75" thickBot="1">
      <c r="A23" s="56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57"/>
    </row>
    <row r="24" spans="1:13">
      <c r="A24" s="58" t="s">
        <v>0</v>
      </c>
      <c r="B24" s="158" t="s">
        <v>61</v>
      </c>
      <c r="C24" s="159"/>
      <c r="D24" s="159"/>
      <c r="E24" s="159"/>
      <c r="F24" s="159"/>
      <c r="G24" s="159"/>
      <c r="H24" s="159"/>
      <c r="I24" s="160"/>
      <c r="J24" s="59" t="s">
        <v>62</v>
      </c>
      <c r="K24" s="161" t="s">
        <v>63</v>
      </c>
      <c r="L24" s="162"/>
      <c r="M24" s="58" t="s">
        <v>64</v>
      </c>
    </row>
    <row r="25" spans="1:13" ht="15.75" thickBot="1">
      <c r="A25" s="60">
        <v>30</v>
      </c>
      <c r="B25" s="187" t="str">
        <f>+PRESU!B32</f>
        <v>suministro, transporte e instalacion de collarines de derivacion de 1"</v>
      </c>
      <c r="C25" s="188"/>
      <c r="D25" s="188"/>
      <c r="E25" s="188"/>
      <c r="F25" s="188"/>
      <c r="G25" s="188"/>
      <c r="H25" s="188"/>
      <c r="I25" s="189"/>
      <c r="J25" s="61" t="s">
        <v>131</v>
      </c>
      <c r="K25" s="190" t="str">
        <f>+PRESU!C32</f>
        <v>un</v>
      </c>
      <c r="L25" s="191"/>
      <c r="M25" s="62">
        <f>+PRESU!D32</f>
        <v>10</v>
      </c>
    </row>
    <row r="26" spans="1:13" ht="15.75" thickBot="1">
      <c r="A26" s="56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57"/>
    </row>
    <row r="27" spans="1:13" ht="15.75" thickBot="1">
      <c r="A27" s="63" t="s">
        <v>65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5"/>
    </row>
    <row r="28" spans="1:13">
      <c r="A28" s="66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57"/>
    </row>
    <row r="29" spans="1:13">
      <c r="A29" s="192" t="s">
        <v>61</v>
      </c>
      <c r="B29" s="193"/>
      <c r="C29" s="193"/>
      <c r="D29" s="193"/>
      <c r="E29" s="194"/>
      <c r="F29" s="195" t="s">
        <v>66</v>
      </c>
      <c r="G29" s="193"/>
      <c r="H29" s="195" t="s">
        <v>67</v>
      </c>
      <c r="I29" s="196"/>
      <c r="J29" s="67" t="s">
        <v>68</v>
      </c>
      <c r="K29" s="195" t="s">
        <v>69</v>
      </c>
      <c r="L29" s="196"/>
      <c r="M29" s="68" t="s">
        <v>70</v>
      </c>
    </row>
    <row r="30" spans="1:13">
      <c r="A30" s="69"/>
      <c r="B30" s="70"/>
      <c r="C30" s="70"/>
      <c r="D30" s="70"/>
      <c r="E30" s="71"/>
      <c r="F30" s="197" t="s">
        <v>131</v>
      </c>
      <c r="G30" s="198"/>
      <c r="H30" s="197" t="s">
        <v>131</v>
      </c>
      <c r="I30" s="198"/>
      <c r="J30" s="72" t="s">
        <v>131</v>
      </c>
      <c r="K30" s="199"/>
      <c r="L30" s="200"/>
      <c r="M30" s="73" t="str">
        <f>IFERROR(ROUND(J30/K30,2),"")</f>
        <v/>
      </c>
    </row>
    <row r="31" spans="1:13">
      <c r="A31" s="69"/>
      <c r="B31" s="70"/>
      <c r="C31" s="70"/>
      <c r="D31" s="70"/>
      <c r="E31" s="74"/>
      <c r="F31" s="197" t="s">
        <v>131</v>
      </c>
      <c r="G31" s="198"/>
      <c r="H31" s="197" t="s">
        <v>131</v>
      </c>
      <c r="I31" s="198"/>
      <c r="J31" s="72" t="s">
        <v>131</v>
      </c>
      <c r="K31" s="199"/>
      <c r="L31" s="200"/>
      <c r="M31" s="73" t="str">
        <f>IFERROR(ROUND(J31/K31,2),"")</f>
        <v/>
      </c>
    </row>
    <row r="32" spans="1:13">
      <c r="A32" s="75"/>
      <c r="B32" s="76"/>
      <c r="C32" s="76"/>
      <c r="D32" s="76"/>
      <c r="E32" s="74"/>
      <c r="F32" s="197" t="s">
        <v>131</v>
      </c>
      <c r="G32" s="198"/>
      <c r="H32" s="197" t="s">
        <v>131</v>
      </c>
      <c r="I32" s="198"/>
      <c r="J32" s="72" t="s">
        <v>131</v>
      </c>
      <c r="K32" s="199"/>
      <c r="L32" s="200"/>
      <c r="M32" s="73" t="str">
        <f>IFERROR(ROUND(J32/K32,2),"")</f>
        <v/>
      </c>
    </row>
    <row r="33" spans="1:13">
      <c r="A33" s="75"/>
      <c r="B33" s="76"/>
      <c r="C33" s="76"/>
      <c r="D33" s="76"/>
      <c r="E33" s="74"/>
      <c r="F33" s="197" t="s">
        <v>131</v>
      </c>
      <c r="G33" s="198"/>
      <c r="H33" s="197" t="s">
        <v>131</v>
      </c>
      <c r="I33" s="198"/>
      <c r="J33" s="72" t="s">
        <v>131</v>
      </c>
      <c r="K33" s="199"/>
      <c r="L33" s="200"/>
      <c r="M33" s="73" t="str">
        <f>IFERROR(ROUND(J33/K33,2),"")</f>
        <v/>
      </c>
    </row>
    <row r="34" spans="1:13">
      <c r="A34" s="75"/>
      <c r="B34" s="76"/>
      <c r="C34" s="76"/>
      <c r="D34" s="76"/>
      <c r="E34" s="74"/>
      <c r="F34" s="197" t="s">
        <v>131</v>
      </c>
      <c r="G34" s="198"/>
      <c r="H34" s="197" t="s">
        <v>131</v>
      </c>
      <c r="I34" s="198"/>
      <c r="J34" s="72" t="s">
        <v>131</v>
      </c>
      <c r="K34" s="199"/>
      <c r="L34" s="200"/>
      <c r="M34" s="73" t="str">
        <f>IFERROR(ROUND(J34/K34,2),"")</f>
        <v/>
      </c>
    </row>
    <row r="35" spans="1:13" ht="15.75" thickBot="1">
      <c r="A35" s="77" t="s">
        <v>73</v>
      </c>
      <c r="B35" s="78"/>
      <c r="C35" s="78"/>
      <c r="D35" s="78"/>
      <c r="E35" s="79"/>
      <c r="F35" s="205"/>
      <c r="G35" s="206"/>
      <c r="H35" s="205"/>
      <c r="I35" s="206"/>
      <c r="J35" s="80"/>
      <c r="K35" s="207">
        <v>0.05</v>
      </c>
      <c r="L35" s="208"/>
      <c r="M35" s="81">
        <f>ROUND(M66*K35,2)</f>
        <v>465.75</v>
      </c>
    </row>
    <row r="36" spans="1:13" ht="15.75" thickBot="1">
      <c r="A36" s="201" t="s">
        <v>74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3"/>
      <c r="M36" s="82">
        <f>ROUND(SUM(M30:M35),2)</f>
        <v>465.75</v>
      </c>
    </row>
    <row r="37" spans="1:13" ht="15.75" thickBot="1">
      <c r="A37" s="66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57"/>
    </row>
    <row r="38" spans="1:13" ht="15.75" thickBot="1">
      <c r="A38" s="63" t="s">
        <v>75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5"/>
    </row>
    <row r="39" spans="1:13">
      <c r="A39" s="56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57"/>
    </row>
    <row r="40" spans="1:13">
      <c r="A40" s="192" t="s">
        <v>61</v>
      </c>
      <c r="B40" s="204"/>
      <c r="C40" s="204"/>
      <c r="D40" s="204"/>
      <c r="E40" s="204"/>
      <c r="F40" s="204"/>
      <c r="G40" s="204"/>
      <c r="H40" s="196"/>
      <c r="I40" s="83" t="s">
        <v>63</v>
      </c>
      <c r="J40" s="67" t="s">
        <v>64</v>
      </c>
      <c r="K40" s="195" t="s">
        <v>76</v>
      </c>
      <c r="L40" s="196"/>
      <c r="M40" s="68" t="s">
        <v>70</v>
      </c>
    </row>
    <row r="41" spans="1:13">
      <c r="A41" s="123" t="s">
        <v>156</v>
      </c>
      <c r="B41" s="70"/>
      <c r="C41" s="70"/>
      <c r="D41" s="70"/>
      <c r="E41" s="70"/>
      <c r="F41" s="70"/>
      <c r="G41" s="70"/>
      <c r="H41" s="71"/>
      <c r="I41" s="84" t="s">
        <v>135</v>
      </c>
      <c r="J41" s="87">
        <v>1</v>
      </c>
      <c r="K41" s="261">
        <v>36750</v>
      </c>
      <c r="L41" s="262"/>
      <c r="M41" s="73">
        <f>IFERROR(ROUND(J41*K41,2),"")</f>
        <v>36750</v>
      </c>
    </row>
    <row r="42" spans="1:13">
      <c r="A42" s="123" t="s">
        <v>144</v>
      </c>
      <c r="B42" s="76"/>
      <c r="C42" s="76"/>
      <c r="D42" s="76"/>
      <c r="E42" s="76"/>
      <c r="F42" s="76"/>
      <c r="G42" s="76"/>
      <c r="H42" s="86"/>
      <c r="I42" s="84" t="s">
        <v>147</v>
      </c>
      <c r="J42" s="87">
        <v>0.3</v>
      </c>
      <c r="K42" s="261">
        <v>250</v>
      </c>
      <c r="L42" s="262" t="e">
        <v>#N/A</v>
      </c>
      <c r="M42" s="73">
        <f>IFERROR(ROUND(J42*K42,2),"")</f>
        <v>75</v>
      </c>
    </row>
    <row r="43" spans="1:13">
      <c r="A43" s="75" t="s">
        <v>145</v>
      </c>
      <c r="B43" s="76"/>
      <c r="C43" s="76"/>
      <c r="D43" s="76"/>
      <c r="E43" s="76"/>
      <c r="F43" s="76"/>
      <c r="G43" s="76"/>
      <c r="H43" s="86"/>
      <c r="I43" s="84" t="s">
        <v>7</v>
      </c>
      <c r="J43" s="87">
        <v>0.6</v>
      </c>
      <c r="K43" s="261">
        <v>11</v>
      </c>
      <c r="L43" s="262" t="e">
        <v>#N/A</v>
      </c>
      <c r="M43" s="73">
        <f>IFERROR(ROUND(J43*K43,2),"")</f>
        <v>6.6</v>
      </c>
    </row>
    <row r="44" spans="1:13">
      <c r="A44" s="75" t="s">
        <v>146</v>
      </c>
      <c r="B44" s="76"/>
      <c r="C44" s="76"/>
      <c r="D44" s="76"/>
      <c r="E44" s="76"/>
      <c r="F44" s="76"/>
      <c r="G44" s="76"/>
      <c r="H44" s="86"/>
      <c r="I44" s="84" t="s">
        <v>7</v>
      </c>
      <c r="J44" s="87">
        <v>0.6</v>
      </c>
      <c r="K44" s="261">
        <v>17</v>
      </c>
      <c r="L44" s="262" t="e">
        <v>#N/A</v>
      </c>
      <c r="M44" s="73">
        <f>IFERROR(ROUND(J44*K44,2),"")</f>
        <v>10.199999999999999</v>
      </c>
    </row>
    <row r="45" spans="1:13" ht="15.75" thickBot="1">
      <c r="A45" s="77"/>
      <c r="B45" s="78"/>
      <c r="C45" s="78"/>
      <c r="D45" s="78"/>
      <c r="E45" s="78"/>
      <c r="F45" s="78"/>
      <c r="G45" s="78"/>
      <c r="H45" s="79"/>
      <c r="I45" s="84" t="s">
        <v>131</v>
      </c>
      <c r="J45" s="88"/>
      <c r="K45" s="209" t="s">
        <v>131</v>
      </c>
      <c r="L45" s="210" t="e">
        <v>#N/A</v>
      </c>
      <c r="M45" s="73" t="str">
        <f>IFERROR(ROUND(J45*K45,2),"")</f>
        <v/>
      </c>
    </row>
    <row r="46" spans="1:13" ht="15.75" thickBot="1">
      <c r="A46" s="201" t="s">
        <v>74</v>
      </c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3"/>
      <c r="M46" s="82">
        <f>ROUND(SUM(M41:M45),2)</f>
        <v>36841.800000000003</v>
      </c>
    </row>
    <row r="47" spans="1:13" ht="15.75" thickBot="1">
      <c r="A47" s="56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57"/>
    </row>
    <row r="48" spans="1:13" ht="15.75" thickBot="1">
      <c r="A48" s="63" t="s">
        <v>78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5"/>
    </row>
    <row r="49" spans="1:13">
      <c r="A49" s="56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57"/>
    </row>
    <row r="50" spans="1:13">
      <c r="A50" s="192" t="s">
        <v>79</v>
      </c>
      <c r="B50" s="204"/>
      <c r="C50" s="204"/>
      <c r="D50" s="204"/>
      <c r="E50" s="204"/>
      <c r="F50" s="204"/>
      <c r="G50" s="204"/>
      <c r="H50" s="67" t="s">
        <v>80</v>
      </c>
      <c r="I50" s="89" t="s">
        <v>81</v>
      </c>
      <c r="J50" s="67" t="s">
        <v>82</v>
      </c>
      <c r="K50" s="195" t="s">
        <v>83</v>
      </c>
      <c r="L50" s="196"/>
      <c r="M50" s="68" t="s">
        <v>70</v>
      </c>
    </row>
    <row r="51" spans="1:13">
      <c r="A51" s="92"/>
      <c r="B51" s="76"/>
      <c r="C51" s="76"/>
      <c r="D51" s="76"/>
      <c r="E51" s="76"/>
      <c r="F51" s="76"/>
      <c r="G51" s="86"/>
      <c r="H51" s="90"/>
      <c r="I51" s="91"/>
      <c r="J51" s="90"/>
      <c r="K51" s="209"/>
      <c r="L51" s="210"/>
      <c r="M51" s="73">
        <f>IFERROR(ROUND(J51*K51,2),"")</f>
        <v>0</v>
      </c>
    </row>
    <row r="52" spans="1:13">
      <c r="A52" s="92"/>
      <c r="B52" s="93"/>
      <c r="C52" s="93"/>
      <c r="D52" s="93"/>
      <c r="E52" s="93"/>
      <c r="F52" s="93"/>
      <c r="G52" s="93"/>
      <c r="H52" s="90"/>
      <c r="I52" s="91"/>
      <c r="J52" s="90"/>
      <c r="K52" s="209" t="s">
        <v>131</v>
      </c>
      <c r="L52" s="210"/>
      <c r="M52" s="73" t="str">
        <f>IFERROR(ROUND(J52*K52,2),"")</f>
        <v/>
      </c>
    </row>
    <row r="53" spans="1:13">
      <c r="A53" s="92"/>
      <c r="B53" s="93"/>
      <c r="C53" s="93"/>
      <c r="D53" s="93"/>
      <c r="E53" s="93"/>
      <c r="F53" s="93"/>
      <c r="G53" s="93"/>
      <c r="H53" s="90"/>
      <c r="I53" s="91"/>
      <c r="J53" s="90"/>
      <c r="K53" s="209" t="s">
        <v>131</v>
      </c>
      <c r="L53" s="210"/>
      <c r="M53" s="73" t="str">
        <f>IFERROR(ROUND(J53*K53,2),"")</f>
        <v/>
      </c>
    </row>
    <row r="54" spans="1:13">
      <c r="A54" s="92"/>
      <c r="B54" s="93"/>
      <c r="C54" s="93"/>
      <c r="D54" s="93"/>
      <c r="E54" s="93"/>
      <c r="F54" s="93"/>
      <c r="G54" s="93"/>
      <c r="H54" s="90"/>
      <c r="I54" s="91"/>
      <c r="J54" s="90"/>
      <c r="K54" s="209" t="s">
        <v>131</v>
      </c>
      <c r="L54" s="210"/>
      <c r="M54" s="73" t="str">
        <f>IFERROR(ROUND(J54*K54,2),"")</f>
        <v/>
      </c>
    </row>
    <row r="55" spans="1:13" ht="15.75" thickBot="1">
      <c r="A55" s="77"/>
      <c r="B55" s="78"/>
      <c r="C55" s="78"/>
      <c r="D55" s="78"/>
      <c r="E55" s="78"/>
      <c r="F55" s="78"/>
      <c r="G55" s="79"/>
      <c r="H55" s="94"/>
      <c r="I55" s="95"/>
      <c r="J55" s="94"/>
      <c r="K55" s="209" t="s">
        <v>131</v>
      </c>
      <c r="L55" s="210"/>
      <c r="M55" s="73" t="str">
        <f>IFERROR(ROUND(J55*K55,2),"")</f>
        <v/>
      </c>
    </row>
    <row r="56" spans="1:13" ht="15.75" thickBot="1">
      <c r="A56" s="201" t="s">
        <v>74</v>
      </c>
      <c r="B56" s="202"/>
      <c r="C56" s="202"/>
      <c r="D56" s="202"/>
      <c r="E56" s="202"/>
      <c r="F56" s="202"/>
      <c r="G56" s="202"/>
      <c r="H56" s="202"/>
      <c r="I56" s="202"/>
      <c r="J56" s="202"/>
      <c r="K56" s="202"/>
      <c r="L56" s="203"/>
      <c r="M56" s="82">
        <f>ROUND(SUM(M51:M55),2)</f>
        <v>0</v>
      </c>
    </row>
    <row r="57" spans="1:13" ht="15.75" thickBot="1">
      <c r="A57" s="56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57"/>
    </row>
    <row r="58" spans="1:13" ht="15.75" thickBot="1">
      <c r="A58" s="63" t="s">
        <v>84</v>
      </c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5"/>
    </row>
    <row r="59" spans="1:13">
      <c r="A59" s="56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57"/>
    </row>
    <row r="60" spans="1:13" ht="22.5">
      <c r="A60" s="192" t="s">
        <v>85</v>
      </c>
      <c r="B60" s="204"/>
      <c r="C60" s="204"/>
      <c r="D60" s="204"/>
      <c r="E60" s="204"/>
      <c r="F60" s="204"/>
      <c r="G60" s="204"/>
      <c r="H60" s="67" t="s">
        <v>86</v>
      </c>
      <c r="I60" s="96" t="s">
        <v>87</v>
      </c>
      <c r="J60" s="97" t="s">
        <v>88</v>
      </c>
      <c r="K60" s="215" t="s">
        <v>69</v>
      </c>
      <c r="L60" s="216"/>
      <c r="M60" s="98" t="s">
        <v>70</v>
      </c>
    </row>
    <row r="61" spans="1:13">
      <c r="A61" s="75" t="s">
        <v>91</v>
      </c>
      <c r="B61" s="76"/>
      <c r="C61" s="76"/>
      <c r="D61" s="76"/>
      <c r="E61" s="76"/>
      <c r="F61" s="76"/>
      <c r="G61" s="86"/>
      <c r="H61" s="138">
        <v>180000</v>
      </c>
      <c r="I61" s="100">
        <v>0.62</v>
      </c>
      <c r="J61" s="101">
        <f>+IFERROR(ROUND(H61*(1+I61),0),"")</f>
        <v>291600</v>
      </c>
      <c r="K61" s="217">
        <v>60</v>
      </c>
      <c r="L61" s="218"/>
      <c r="M61" s="73">
        <f>IFERROR(ROUND(1/K61*J61,2),"")</f>
        <v>4860</v>
      </c>
    </row>
    <row r="62" spans="1:13">
      <c r="A62" s="75" t="s">
        <v>112</v>
      </c>
      <c r="B62" s="76"/>
      <c r="C62" s="76"/>
      <c r="D62" s="76"/>
      <c r="E62" s="76"/>
      <c r="F62" s="76"/>
      <c r="G62" s="86"/>
      <c r="H62" s="138">
        <v>165000</v>
      </c>
      <c r="I62" s="100">
        <v>0.62</v>
      </c>
      <c r="J62" s="101">
        <f>+IFERROR(ROUND(H62*(1+I62),0),"")</f>
        <v>267300</v>
      </c>
      <c r="K62" s="217">
        <f>+K61</f>
        <v>60</v>
      </c>
      <c r="L62" s="218"/>
      <c r="M62" s="73">
        <f>IFERROR(ROUND(1/K62*J62,2),"")</f>
        <v>4455</v>
      </c>
    </row>
    <row r="63" spans="1:13">
      <c r="A63" s="75"/>
      <c r="B63" s="76"/>
      <c r="C63" s="76"/>
      <c r="D63" s="76"/>
      <c r="E63" s="76"/>
      <c r="F63" s="76"/>
      <c r="G63" s="86"/>
      <c r="H63" s="99" t="s">
        <v>131</v>
      </c>
      <c r="I63" s="100" t="s">
        <v>131</v>
      </c>
      <c r="J63" s="101" t="str">
        <f>+IFERROR(ROUND(H63*(1+I63),0),"")</f>
        <v/>
      </c>
      <c r="K63" s="217"/>
      <c r="L63" s="218"/>
      <c r="M63" s="73" t="str">
        <f>IFERROR(ROUND(1/K63*J63,2),"")</f>
        <v/>
      </c>
    </row>
    <row r="64" spans="1:13">
      <c r="A64" s="75"/>
      <c r="B64" s="76"/>
      <c r="C64" s="76"/>
      <c r="D64" s="76"/>
      <c r="E64" s="76"/>
      <c r="F64" s="76"/>
      <c r="G64" s="86"/>
      <c r="H64" s="99" t="s">
        <v>131</v>
      </c>
      <c r="I64" s="100" t="s">
        <v>131</v>
      </c>
      <c r="J64" s="101" t="str">
        <f>+IFERROR(ROUND(H64*(1+I64),0),"")</f>
        <v/>
      </c>
      <c r="K64" s="217"/>
      <c r="L64" s="218"/>
      <c r="M64" s="73" t="str">
        <f>IFERROR(ROUND(1/K64*J64,2),"")</f>
        <v/>
      </c>
    </row>
    <row r="65" spans="1:13" ht="15.75" thickBot="1">
      <c r="A65" s="77"/>
      <c r="B65" s="78"/>
      <c r="C65" s="78"/>
      <c r="D65" s="78"/>
      <c r="E65" s="78"/>
      <c r="F65" s="78"/>
      <c r="G65" s="79"/>
      <c r="H65" s="99" t="s">
        <v>131</v>
      </c>
      <c r="I65" s="100" t="s">
        <v>131</v>
      </c>
      <c r="J65" s="101" t="str">
        <f>+IFERROR(ROUND(H65*(1+I65),0),"")</f>
        <v/>
      </c>
      <c r="K65" s="219"/>
      <c r="L65" s="220"/>
      <c r="M65" s="73" t="str">
        <f>IFERROR(ROUND(1/K65*J65,2),"")</f>
        <v/>
      </c>
    </row>
    <row r="66" spans="1:13" ht="15.75" thickBot="1">
      <c r="A66" s="201" t="s">
        <v>74</v>
      </c>
      <c r="B66" s="202"/>
      <c r="C66" s="202"/>
      <c r="D66" s="202"/>
      <c r="E66" s="202"/>
      <c r="F66" s="202"/>
      <c r="G66" s="202"/>
      <c r="H66" s="202"/>
      <c r="I66" s="202"/>
      <c r="J66" s="202"/>
      <c r="K66" s="202"/>
      <c r="L66" s="203"/>
      <c r="M66" s="82">
        <f>ROUND(SUM(M61:M65),2)</f>
        <v>9315</v>
      </c>
    </row>
    <row r="67" spans="1:13" ht="15.75" thickBot="1">
      <c r="A67" s="56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57"/>
    </row>
    <row r="68" spans="1:13" ht="15.75" thickBot="1">
      <c r="A68" s="221" t="s">
        <v>92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3"/>
      <c r="M68" s="82">
        <f>ROUND(M66+M56+M46+M36,0)</f>
        <v>46623</v>
      </c>
    </row>
    <row r="69" spans="1:13" ht="15.75" thickBot="1">
      <c r="A69" s="56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57"/>
    </row>
    <row r="70" spans="1:13" ht="15.75" thickBot="1">
      <c r="A70" s="63" t="s">
        <v>93</v>
      </c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5"/>
    </row>
    <row r="71" spans="1:13">
      <c r="A71" s="56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57"/>
    </row>
    <row r="72" spans="1:13">
      <c r="A72" s="192" t="s">
        <v>94</v>
      </c>
      <c r="B72" s="204"/>
      <c r="C72" s="204"/>
      <c r="D72" s="204"/>
      <c r="E72" s="204"/>
      <c r="F72" s="204"/>
      <c r="G72" s="204"/>
      <c r="H72" s="89"/>
      <c r="I72" s="96"/>
      <c r="J72" s="102"/>
      <c r="K72" s="215" t="s">
        <v>95</v>
      </c>
      <c r="L72" s="216"/>
      <c r="M72" s="98" t="s">
        <v>96</v>
      </c>
    </row>
    <row r="73" spans="1:13">
      <c r="A73" s="211" t="s">
        <v>97</v>
      </c>
      <c r="B73" s="212"/>
      <c r="C73" s="212"/>
      <c r="D73" s="212"/>
      <c r="E73" s="212"/>
      <c r="F73" s="212"/>
      <c r="G73" s="212"/>
      <c r="H73" s="128"/>
      <c r="I73" s="104"/>
      <c r="J73" s="129"/>
      <c r="K73" s="213"/>
      <c r="L73" s="214"/>
      <c r="M73" s="130">
        <f>ROUND(K73*$M$68,2)</f>
        <v>0</v>
      </c>
    </row>
    <row r="74" spans="1:13">
      <c r="A74" s="107" t="s">
        <v>98</v>
      </c>
      <c r="B74" s="108"/>
      <c r="C74" s="108"/>
      <c r="D74" s="108"/>
      <c r="E74" s="108"/>
      <c r="F74" s="108"/>
      <c r="G74" s="108"/>
      <c r="H74" s="128"/>
      <c r="I74" s="104"/>
      <c r="J74" s="129"/>
      <c r="K74" s="213"/>
      <c r="L74" s="214"/>
      <c r="M74" s="130">
        <f>ROUND(K74*$M$68,2)</f>
        <v>0</v>
      </c>
    </row>
    <row r="75" spans="1:13" ht="15.75" thickBot="1">
      <c r="A75" s="77" t="s">
        <v>99</v>
      </c>
      <c r="B75" s="78"/>
      <c r="C75" s="78"/>
      <c r="D75" s="78"/>
      <c r="E75" s="78"/>
      <c r="F75" s="78"/>
      <c r="G75" s="78"/>
      <c r="H75" s="131"/>
      <c r="I75" s="110"/>
      <c r="J75" s="132"/>
      <c r="K75" s="213"/>
      <c r="L75" s="214"/>
      <c r="M75" s="130">
        <f>ROUND(K75*$M$68,2)</f>
        <v>0</v>
      </c>
    </row>
    <row r="76" spans="1:13" ht="15.75" thickBot="1">
      <c r="A76" s="201" t="s">
        <v>74</v>
      </c>
      <c r="B76" s="202"/>
      <c r="C76" s="202"/>
      <c r="D76" s="202"/>
      <c r="E76" s="202"/>
      <c r="F76" s="202"/>
      <c r="G76" s="202"/>
      <c r="H76" s="202"/>
      <c r="I76" s="202"/>
      <c r="J76" s="202"/>
      <c r="K76" s="202"/>
      <c r="L76" s="203"/>
      <c r="M76" s="82">
        <f>SUM(M73:M75)</f>
        <v>0</v>
      </c>
    </row>
    <row r="77" spans="1:13" ht="15.75" thickBot="1">
      <c r="A77" s="56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57"/>
    </row>
    <row r="78" spans="1:13" ht="15.75" thickBot="1">
      <c r="A78" s="221" t="s">
        <v>100</v>
      </c>
      <c r="B78" s="222"/>
      <c r="C78" s="222"/>
      <c r="D78" s="222"/>
      <c r="E78" s="222"/>
      <c r="F78" s="222"/>
      <c r="G78" s="222"/>
      <c r="H78" s="222"/>
      <c r="I78" s="222"/>
      <c r="J78" s="222"/>
      <c r="K78" s="222"/>
      <c r="L78" s="223"/>
      <c r="M78" s="82">
        <f>ROUND(M68+M76,0)</f>
        <v>46623</v>
      </c>
    </row>
    <row r="79" spans="1:13">
      <c r="A79" s="33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6"/>
    </row>
    <row r="80" spans="1:13">
      <c r="A80" s="56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57"/>
    </row>
    <row r="81" spans="1:13">
      <c r="A81" s="56"/>
      <c r="B81" s="35"/>
      <c r="C81" s="35"/>
      <c r="D81" s="35"/>
      <c r="E81" s="35"/>
      <c r="F81" s="35" t="s">
        <v>101</v>
      </c>
      <c r="G81" s="35"/>
      <c r="H81" s="35"/>
      <c r="I81" s="35"/>
      <c r="J81" s="35"/>
      <c r="K81" s="35"/>
      <c r="L81" s="35"/>
      <c r="M81" s="57"/>
    </row>
    <row r="82" spans="1:13">
      <c r="A82" s="112" t="s">
        <v>102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4"/>
    </row>
    <row r="83" spans="1:13">
      <c r="A83" s="233"/>
      <c r="B83" s="234"/>
      <c r="C83" s="234"/>
      <c r="D83" s="234"/>
      <c r="E83" s="234"/>
      <c r="F83" s="234"/>
      <c r="G83" s="234"/>
      <c r="H83" s="234"/>
      <c r="I83" s="234"/>
      <c r="J83" s="234"/>
      <c r="K83" s="234"/>
      <c r="L83" s="234"/>
      <c r="M83" s="235"/>
    </row>
    <row r="84" spans="1:13">
      <c r="A84" s="224"/>
      <c r="B84" s="225"/>
      <c r="C84" s="225"/>
      <c r="D84" s="225"/>
      <c r="E84" s="225"/>
      <c r="F84" s="225"/>
      <c r="G84" s="225"/>
      <c r="H84" s="225"/>
      <c r="I84" s="225"/>
      <c r="J84" s="225"/>
      <c r="K84" s="225"/>
      <c r="L84" s="225"/>
      <c r="M84" s="226"/>
    </row>
    <row r="85" spans="1:13">
      <c r="A85" s="224"/>
      <c r="B85" s="225"/>
      <c r="C85" s="225"/>
      <c r="D85" s="225"/>
      <c r="E85" s="225"/>
      <c r="F85" s="225"/>
      <c r="G85" s="225"/>
      <c r="H85" s="225"/>
      <c r="I85" s="225"/>
      <c r="J85" s="225"/>
      <c r="K85" s="225"/>
      <c r="L85" s="225"/>
      <c r="M85" s="226"/>
    </row>
    <row r="86" spans="1:13">
      <c r="A86" s="115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1"/>
    </row>
    <row r="87" spans="1:13">
      <c r="A87" s="116"/>
      <c r="B87" s="35"/>
      <c r="C87" s="50"/>
      <c r="D87" s="50"/>
      <c r="E87" s="50"/>
      <c r="F87" s="117"/>
      <c r="G87" s="35"/>
      <c r="H87" s="35"/>
      <c r="I87" s="35"/>
      <c r="J87" s="50"/>
      <c r="K87" s="50"/>
      <c r="L87" s="50"/>
      <c r="M87" s="51"/>
    </row>
    <row r="88" spans="1:13">
      <c r="A88" s="116"/>
      <c r="B88" s="35"/>
      <c r="C88" s="50"/>
      <c r="D88" s="50"/>
      <c r="E88" s="50"/>
      <c r="F88" s="117"/>
      <c r="G88" s="35"/>
      <c r="H88" s="35"/>
      <c r="I88" s="35"/>
      <c r="J88" s="50"/>
      <c r="K88" s="50"/>
      <c r="L88" s="50"/>
      <c r="M88" s="51"/>
    </row>
    <row r="89" spans="1:13">
      <c r="A89" s="56"/>
      <c r="B89" s="118" t="s">
        <v>103</v>
      </c>
      <c r="C89" s="118"/>
      <c r="D89" s="118"/>
      <c r="E89" s="118"/>
      <c r="F89" s="35"/>
      <c r="G89" s="35"/>
      <c r="H89" s="35"/>
      <c r="I89" s="35" t="s">
        <v>103</v>
      </c>
      <c r="J89" s="35"/>
      <c r="K89" s="35"/>
      <c r="L89" s="35"/>
      <c r="M89" s="57"/>
    </row>
    <row r="90" spans="1:13">
      <c r="A90" s="56"/>
      <c r="B90" s="35"/>
      <c r="C90" s="117"/>
      <c r="D90" s="117"/>
      <c r="E90" s="117"/>
      <c r="F90" s="35"/>
      <c r="G90" s="35"/>
      <c r="H90" s="35"/>
      <c r="I90" s="108"/>
      <c r="J90" s="108"/>
      <c r="K90" s="108"/>
      <c r="L90" s="108"/>
      <c r="M90" s="57"/>
    </row>
    <row r="91" spans="1:13">
      <c r="A91" s="56"/>
      <c r="B91" s="35" t="s">
        <v>104</v>
      </c>
      <c r="C91" s="35"/>
      <c r="D91" s="35"/>
      <c r="E91" s="117"/>
      <c r="F91" s="35"/>
      <c r="G91" s="35"/>
      <c r="H91" s="35"/>
      <c r="I91" s="119" t="s">
        <v>105</v>
      </c>
      <c r="J91" s="119"/>
      <c r="K91" s="119"/>
      <c r="L91" s="119"/>
      <c r="M91" s="57"/>
    </row>
    <row r="92" spans="1:13">
      <c r="A92" s="116"/>
      <c r="B92" s="35"/>
      <c r="C92" s="50"/>
      <c r="D92" s="50"/>
      <c r="E92" s="50"/>
      <c r="F92" s="117"/>
      <c r="G92" s="35"/>
      <c r="H92" s="35"/>
      <c r="I92" s="35"/>
      <c r="J92" s="50"/>
      <c r="K92" s="50"/>
      <c r="L92" s="50"/>
      <c r="M92" s="51"/>
    </row>
    <row r="93" spans="1:13">
      <c r="A93" s="120"/>
      <c r="B93" s="121"/>
      <c r="C93" s="121"/>
      <c r="D93" s="35"/>
      <c r="E93" s="35"/>
      <c r="F93" s="35"/>
      <c r="G93" s="35"/>
      <c r="H93" s="35"/>
      <c r="I93" s="227"/>
      <c r="J93" s="227"/>
      <c r="K93" s="227"/>
      <c r="L93" s="227"/>
      <c r="M93" s="228"/>
    </row>
    <row r="94" spans="1:13" ht="15.75" thickBot="1">
      <c r="A94" s="231"/>
      <c r="B94" s="232"/>
      <c r="C94" s="232"/>
      <c r="D94" s="122"/>
      <c r="E94" s="122"/>
      <c r="F94" s="122"/>
      <c r="G94" s="122"/>
      <c r="H94" s="122"/>
      <c r="I94" s="229"/>
      <c r="J94" s="229"/>
      <c r="K94" s="229"/>
      <c r="L94" s="229"/>
      <c r="M94" s="230"/>
    </row>
  </sheetData>
  <mergeCells count="77">
    <mergeCell ref="I93:M94"/>
    <mergeCell ref="A94:C94"/>
    <mergeCell ref="K75:L75"/>
    <mergeCell ref="A76:L76"/>
    <mergeCell ref="A78:L78"/>
    <mergeCell ref="A83:M83"/>
    <mergeCell ref="A84:M84"/>
    <mergeCell ref="A85:M85"/>
    <mergeCell ref="K74:L74"/>
    <mergeCell ref="K61:L61"/>
    <mergeCell ref="K62:L62"/>
    <mergeCell ref="K63:L63"/>
    <mergeCell ref="K64:L64"/>
    <mergeCell ref="K65:L65"/>
    <mergeCell ref="A66:L66"/>
    <mergeCell ref="A68:L68"/>
    <mergeCell ref="A72:G72"/>
    <mergeCell ref="K72:L72"/>
    <mergeCell ref="A73:G73"/>
    <mergeCell ref="K73:L73"/>
    <mergeCell ref="A60:G60"/>
    <mergeCell ref="K60:L60"/>
    <mergeCell ref="K44:L44"/>
    <mergeCell ref="K45:L45"/>
    <mergeCell ref="A46:L46"/>
    <mergeCell ref="A50:G50"/>
    <mergeCell ref="K50:L50"/>
    <mergeCell ref="K51:L51"/>
    <mergeCell ref="K52:L52"/>
    <mergeCell ref="K53:L53"/>
    <mergeCell ref="K54:L54"/>
    <mergeCell ref="K55:L55"/>
    <mergeCell ref="A56:L56"/>
    <mergeCell ref="K43:L43"/>
    <mergeCell ref="F34:G34"/>
    <mergeCell ref="H34:I34"/>
    <mergeCell ref="K34:L34"/>
    <mergeCell ref="F35:G35"/>
    <mergeCell ref="H35:I35"/>
    <mergeCell ref="K35:L35"/>
    <mergeCell ref="A36:L36"/>
    <mergeCell ref="A40:H40"/>
    <mergeCell ref="K40:L40"/>
    <mergeCell ref="K41:L41"/>
    <mergeCell ref="K42:L42"/>
    <mergeCell ref="F32:G32"/>
    <mergeCell ref="H32:I32"/>
    <mergeCell ref="K32:L32"/>
    <mergeCell ref="F33:G33"/>
    <mergeCell ref="H33:I33"/>
    <mergeCell ref="K33:L33"/>
    <mergeCell ref="F30:G30"/>
    <mergeCell ref="H30:I30"/>
    <mergeCell ref="K30:L30"/>
    <mergeCell ref="F31:G31"/>
    <mergeCell ref="H31:I31"/>
    <mergeCell ref="K31:L31"/>
    <mergeCell ref="B25:I25"/>
    <mergeCell ref="K25:L25"/>
    <mergeCell ref="A29:E29"/>
    <mergeCell ref="F29:G29"/>
    <mergeCell ref="H29:I29"/>
    <mergeCell ref="K29:L29"/>
    <mergeCell ref="F10:G10"/>
    <mergeCell ref="K10:L10"/>
    <mergeCell ref="C11:M12"/>
    <mergeCell ref="A22:M22"/>
    <mergeCell ref="B24:I24"/>
    <mergeCell ref="K24:L24"/>
    <mergeCell ref="A1:A7"/>
    <mergeCell ref="B1:M1"/>
    <mergeCell ref="B2:M2"/>
    <mergeCell ref="B3:M3"/>
    <mergeCell ref="B4:M4"/>
    <mergeCell ref="B5:M5"/>
    <mergeCell ref="B6:M6"/>
    <mergeCell ref="B7:M7"/>
  </mergeCells>
  <hyperlinks>
    <hyperlink ref="B5:M5" location="PRESUPUESTO!B17" display="SOLUCION ACUEDUCTO Y ALCANTARILLADO SECTOR VILLA DELFINA" xr:uid="{9A082569-5EB5-4DB4-8452-EBF9CA1AB2A1}"/>
  </hyperlinks>
  <pageMargins left="0.7" right="0.7" top="0.75" bottom="0.75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2094E-1AAC-4B9C-981F-5A972D988882}">
  <sheetPr>
    <tabColor rgb="FF00B050"/>
  </sheetPr>
  <dimension ref="A1:M94"/>
  <sheetViews>
    <sheetView topLeftCell="A37" workbookViewId="0">
      <selection activeCell="K41" sqref="K41:L42"/>
    </sheetView>
  </sheetViews>
  <sheetFormatPr baseColWidth="10" defaultRowHeight="15"/>
  <cols>
    <col min="8" max="8" width="11.85546875" bestFit="1" customWidth="1"/>
    <col min="9" max="9" width="12.42578125" customWidth="1"/>
    <col min="10" max="10" width="12.85546875" bestFit="1" customWidth="1"/>
    <col min="13" max="13" width="20" customWidth="1"/>
  </cols>
  <sheetData>
    <row r="1" spans="1:13">
      <c r="A1" s="163"/>
      <c r="B1" s="166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8"/>
    </row>
    <row r="2" spans="1:13" ht="15.75">
      <c r="A2" s="164"/>
      <c r="B2" s="169" t="s">
        <v>49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>
      <c r="A3" s="164"/>
      <c r="B3" s="172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4"/>
    </row>
    <row r="4" spans="1:13">
      <c r="A4" s="164"/>
      <c r="B4" s="175" t="s">
        <v>50</v>
      </c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7"/>
    </row>
    <row r="5" spans="1:13">
      <c r="A5" s="164"/>
      <c r="B5" s="277" t="s">
        <v>106</v>
      </c>
      <c r="C5" s="278"/>
      <c r="D5" s="278"/>
      <c r="E5" s="278"/>
      <c r="F5" s="278"/>
      <c r="G5" s="278"/>
      <c r="H5" s="278"/>
      <c r="I5" s="278"/>
      <c r="J5" s="278"/>
      <c r="K5" s="278"/>
      <c r="L5" s="278"/>
      <c r="M5" s="279"/>
    </row>
    <row r="6" spans="1:13">
      <c r="A6" s="164"/>
      <c r="B6" s="181" t="s">
        <v>52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3"/>
    </row>
    <row r="7" spans="1:13" ht="15.75" thickBot="1">
      <c r="A7" s="165"/>
      <c r="B7" s="18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6"/>
    </row>
    <row r="8" spans="1:13" ht="15.75" thickBot="1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  <c r="L8" s="32"/>
      <c r="M8" s="32"/>
    </row>
    <row r="9" spans="1:13">
      <c r="A9" s="33"/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6"/>
    </row>
    <row r="10" spans="1:13">
      <c r="A10" s="37" t="s">
        <v>53</v>
      </c>
      <c r="B10" s="38"/>
      <c r="C10" s="39"/>
      <c r="D10" s="40"/>
      <c r="E10" s="39"/>
      <c r="F10" s="252"/>
      <c r="G10" s="252"/>
      <c r="H10" s="39"/>
      <c r="I10" s="39"/>
      <c r="J10" s="41" t="s">
        <v>54</v>
      </c>
      <c r="K10" s="253"/>
      <c r="L10" s="253"/>
      <c r="M10" s="42"/>
    </row>
    <row r="11" spans="1:13">
      <c r="A11" s="43" t="s">
        <v>55</v>
      </c>
      <c r="B11" s="44"/>
      <c r="C11" s="254"/>
      <c r="D11" s="254"/>
      <c r="E11" s="254"/>
      <c r="F11" s="254"/>
      <c r="G11" s="254"/>
      <c r="H11" s="254"/>
      <c r="I11" s="254"/>
      <c r="J11" s="254"/>
      <c r="K11" s="254"/>
      <c r="L11" s="254"/>
      <c r="M11" s="255"/>
    </row>
    <row r="12" spans="1:13">
      <c r="A12" s="43"/>
      <c r="B12" s="44"/>
      <c r="C12" s="256"/>
      <c r="D12" s="256"/>
      <c r="E12" s="256"/>
      <c r="F12" s="256"/>
      <c r="G12" s="256"/>
      <c r="H12" s="256"/>
      <c r="I12" s="256"/>
      <c r="J12" s="256"/>
      <c r="K12" s="256"/>
      <c r="L12" s="256"/>
      <c r="M12" s="257"/>
    </row>
    <row r="13" spans="1:13">
      <c r="A13" s="43"/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6"/>
    </row>
    <row r="14" spans="1:13">
      <c r="A14" s="43" t="s">
        <v>56</v>
      </c>
      <c r="B14" s="44"/>
      <c r="C14" s="47"/>
      <c r="D14" s="48"/>
      <c r="E14" s="48"/>
      <c r="F14" s="48"/>
      <c r="G14" s="48"/>
      <c r="H14" s="48"/>
      <c r="I14" s="48"/>
      <c r="J14" s="48"/>
      <c r="K14" s="48"/>
      <c r="L14" s="48"/>
      <c r="M14" s="49"/>
    </row>
    <row r="15" spans="1:13">
      <c r="A15" s="43"/>
      <c r="B15" s="44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1:13">
      <c r="A16" s="43" t="s">
        <v>57</v>
      </c>
      <c r="B16" s="44"/>
      <c r="C16" s="47"/>
      <c r="D16" s="48"/>
      <c r="E16" s="48"/>
      <c r="F16" s="48"/>
      <c r="G16" s="48"/>
      <c r="H16" s="48"/>
      <c r="I16" s="48"/>
      <c r="J16" s="48"/>
      <c r="K16" s="48"/>
      <c r="L16" s="48"/>
      <c r="M16" s="49"/>
    </row>
    <row r="17" spans="1:13">
      <c r="A17" s="43"/>
      <c r="B17" s="44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1"/>
    </row>
    <row r="18" spans="1:13">
      <c r="A18" s="43" t="s">
        <v>58</v>
      </c>
      <c r="B18" s="43"/>
      <c r="C18" s="47"/>
      <c r="D18" s="48"/>
      <c r="E18" s="48"/>
      <c r="F18" s="48"/>
      <c r="G18" s="48"/>
      <c r="H18" s="48"/>
      <c r="I18" s="48"/>
      <c r="J18" s="48"/>
      <c r="K18" s="48"/>
      <c r="L18" s="48"/>
      <c r="M18" s="49"/>
    </row>
    <row r="19" spans="1:13">
      <c r="A19" s="37"/>
      <c r="B19" s="52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1"/>
    </row>
    <row r="20" spans="1:13">
      <c r="A20" s="43" t="s">
        <v>59</v>
      </c>
      <c r="B20" s="44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9"/>
    </row>
    <row r="21" spans="1:13" ht="15.75" thickBot="1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5"/>
    </row>
    <row r="22" spans="1:13" ht="15.75" thickBot="1">
      <c r="A22" s="155" t="s">
        <v>60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7"/>
    </row>
    <row r="23" spans="1:13" ht="15.75" thickBot="1">
      <c r="A23" s="56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57"/>
    </row>
    <row r="24" spans="1:13">
      <c r="A24" s="58" t="s">
        <v>0</v>
      </c>
      <c r="B24" s="158" t="s">
        <v>61</v>
      </c>
      <c r="C24" s="159"/>
      <c r="D24" s="159"/>
      <c r="E24" s="159"/>
      <c r="F24" s="159"/>
      <c r="G24" s="159"/>
      <c r="H24" s="159"/>
      <c r="I24" s="160"/>
      <c r="J24" s="59" t="s">
        <v>62</v>
      </c>
      <c r="K24" s="161" t="s">
        <v>63</v>
      </c>
      <c r="L24" s="162"/>
      <c r="M24" s="58" t="s">
        <v>64</v>
      </c>
    </row>
    <row r="25" spans="1:13" ht="27.75" customHeight="1" thickBot="1">
      <c r="A25" s="60">
        <v>31</v>
      </c>
      <c r="B25" s="271" t="str">
        <f>+PRESU!B33</f>
        <v>Suministro, transporte e instalacion de Acero de refuerzo fy=420 Mpa (Grado 60) para losa de soporte del tanque en fibra de 40m3</v>
      </c>
      <c r="C25" s="272"/>
      <c r="D25" s="272"/>
      <c r="E25" s="272"/>
      <c r="F25" s="272"/>
      <c r="G25" s="272"/>
      <c r="H25" s="272"/>
      <c r="I25" s="273"/>
      <c r="J25" s="61" t="s">
        <v>131</v>
      </c>
      <c r="K25" s="190" t="str">
        <f>+PRESU!C33</f>
        <v>kg</v>
      </c>
      <c r="L25" s="191"/>
      <c r="M25" s="62">
        <f>+PRESU!D33</f>
        <v>120</v>
      </c>
    </row>
    <row r="26" spans="1:13" ht="15.75" thickBot="1">
      <c r="A26" s="56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57"/>
    </row>
    <row r="27" spans="1:13" ht="15.75" thickBot="1">
      <c r="A27" s="63" t="s">
        <v>65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5"/>
    </row>
    <row r="28" spans="1:13">
      <c r="A28" s="66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57"/>
    </row>
    <row r="29" spans="1:13">
      <c r="A29" s="192" t="s">
        <v>61</v>
      </c>
      <c r="B29" s="193"/>
      <c r="C29" s="193"/>
      <c r="D29" s="193"/>
      <c r="E29" s="194"/>
      <c r="F29" s="195" t="s">
        <v>66</v>
      </c>
      <c r="G29" s="193"/>
      <c r="H29" s="195" t="s">
        <v>67</v>
      </c>
      <c r="I29" s="196"/>
      <c r="J29" s="67" t="s">
        <v>68</v>
      </c>
      <c r="K29" s="195" t="s">
        <v>69</v>
      </c>
      <c r="L29" s="196"/>
      <c r="M29" s="68" t="s">
        <v>70</v>
      </c>
    </row>
    <row r="30" spans="1:13">
      <c r="A30" s="69"/>
      <c r="B30" s="70"/>
      <c r="C30" s="70"/>
      <c r="D30" s="70"/>
      <c r="E30" s="71"/>
      <c r="F30" s="197" t="s">
        <v>131</v>
      </c>
      <c r="G30" s="198"/>
      <c r="H30" s="197" t="s">
        <v>131</v>
      </c>
      <c r="I30" s="198"/>
      <c r="J30" s="72" t="s">
        <v>131</v>
      </c>
      <c r="K30" s="199"/>
      <c r="L30" s="200"/>
      <c r="M30" s="73" t="str">
        <f>IFERROR(ROUND(J30/K30,2),"")</f>
        <v/>
      </c>
    </row>
    <row r="31" spans="1:13">
      <c r="A31" s="69"/>
      <c r="B31" s="70"/>
      <c r="C31" s="70"/>
      <c r="D31" s="70"/>
      <c r="E31" s="74"/>
      <c r="F31" s="197" t="s">
        <v>131</v>
      </c>
      <c r="G31" s="198"/>
      <c r="H31" s="197" t="s">
        <v>131</v>
      </c>
      <c r="I31" s="198"/>
      <c r="J31" s="72" t="s">
        <v>131</v>
      </c>
      <c r="K31" s="199"/>
      <c r="L31" s="200"/>
      <c r="M31" s="73" t="str">
        <f>IFERROR(ROUND(J31/K31,2),"")</f>
        <v/>
      </c>
    </row>
    <row r="32" spans="1:13">
      <c r="A32" s="75"/>
      <c r="B32" s="76"/>
      <c r="C32" s="76"/>
      <c r="D32" s="76"/>
      <c r="E32" s="74"/>
      <c r="F32" s="197" t="s">
        <v>131</v>
      </c>
      <c r="G32" s="198"/>
      <c r="H32" s="197" t="s">
        <v>131</v>
      </c>
      <c r="I32" s="198"/>
      <c r="J32" s="72" t="s">
        <v>131</v>
      </c>
      <c r="K32" s="199"/>
      <c r="L32" s="200"/>
      <c r="M32" s="73" t="str">
        <f>IFERROR(ROUND(J32/K32,2),"")</f>
        <v/>
      </c>
    </row>
    <row r="33" spans="1:13">
      <c r="A33" s="75"/>
      <c r="B33" s="76"/>
      <c r="C33" s="76"/>
      <c r="D33" s="76"/>
      <c r="E33" s="74"/>
      <c r="F33" s="197" t="s">
        <v>131</v>
      </c>
      <c r="G33" s="198"/>
      <c r="H33" s="197" t="s">
        <v>131</v>
      </c>
      <c r="I33" s="198"/>
      <c r="J33" s="72" t="s">
        <v>131</v>
      </c>
      <c r="K33" s="199"/>
      <c r="L33" s="200"/>
      <c r="M33" s="73" t="str">
        <f>IFERROR(ROUND(J33/K33,2),"")</f>
        <v/>
      </c>
    </row>
    <row r="34" spans="1:13">
      <c r="A34" s="75"/>
      <c r="B34" s="76"/>
      <c r="C34" s="76"/>
      <c r="D34" s="76"/>
      <c r="E34" s="74"/>
      <c r="F34" s="197" t="s">
        <v>131</v>
      </c>
      <c r="G34" s="198"/>
      <c r="H34" s="197" t="s">
        <v>131</v>
      </c>
      <c r="I34" s="198"/>
      <c r="J34" s="72" t="s">
        <v>131</v>
      </c>
      <c r="K34" s="199"/>
      <c r="L34" s="200"/>
      <c r="M34" s="73" t="str">
        <f>IFERROR(ROUND(J34/K34,2),"")</f>
        <v/>
      </c>
    </row>
    <row r="35" spans="1:13" ht="15.75" thickBot="1">
      <c r="A35" s="77" t="s">
        <v>73</v>
      </c>
      <c r="B35" s="78"/>
      <c r="C35" s="78"/>
      <c r="D35" s="78"/>
      <c r="E35" s="79"/>
      <c r="F35" s="205"/>
      <c r="G35" s="206"/>
      <c r="H35" s="205"/>
      <c r="I35" s="206"/>
      <c r="J35" s="80"/>
      <c r="K35" s="207">
        <v>0.05</v>
      </c>
      <c r="L35" s="208"/>
      <c r="M35" s="81">
        <f>ROUND(M66*K35,2)</f>
        <v>257.26</v>
      </c>
    </row>
    <row r="36" spans="1:13" ht="15.75" thickBot="1">
      <c r="A36" s="201" t="s">
        <v>74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3"/>
      <c r="M36" s="82">
        <f>ROUND(SUM(M30:M35),2)</f>
        <v>257.26</v>
      </c>
    </row>
    <row r="37" spans="1:13" ht="15.75" thickBot="1">
      <c r="A37" s="66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57"/>
    </row>
    <row r="38" spans="1:13" ht="15.75" thickBot="1">
      <c r="A38" s="63" t="s">
        <v>75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5"/>
    </row>
    <row r="39" spans="1:13">
      <c r="A39" s="56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57"/>
    </row>
    <row r="40" spans="1:13">
      <c r="A40" s="192" t="s">
        <v>61</v>
      </c>
      <c r="B40" s="204"/>
      <c r="C40" s="204"/>
      <c r="D40" s="204"/>
      <c r="E40" s="204"/>
      <c r="F40" s="204"/>
      <c r="G40" s="204"/>
      <c r="H40" s="196"/>
      <c r="I40" s="83" t="s">
        <v>63</v>
      </c>
      <c r="J40" s="67" t="s">
        <v>64</v>
      </c>
      <c r="K40" s="195" t="s">
        <v>76</v>
      </c>
      <c r="L40" s="196"/>
      <c r="M40" s="68" t="s">
        <v>70</v>
      </c>
    </row>
    <row r="41" spans="1:13">
      <c r="A41" t="s">
        <v>157</v>
      </c>
      <c r="B41" s="70"/>
      <c r="C41" s="70"/>
      <c r="D41" s="70"/>
      <c r="E41" s="70"/>
      <c r="F41" s="70"/>
      <c r="G41" s="70"/>
      <c r="H41" s="71"/>
      <c r="I41" s="134" t="s">
        <v>9</v>
      </c>
      <c r="J41" s="134">
        <v>1</v>
      </c>
      <c r="K41" s="261">
        <v>7500</v>
      </c>
      <c r="L41" s="262"/>
      <c r="M41" s="73">
        <f>IFERROR(ROUND(J41*K41,2),"")</f>
        <v>7500</v>
      </c>
    </row>
    <row r="42" spans="1:13">
      <c r="A42" t="s">
        <v>158</v>
      </c>
      <c r="B42" s="76"/>
      <c r="C42" s="76"/>
      <c r="D42" s="76"/>
      <c r="E42" s="76"/>
      <c r="F42" s="76"/>
      <c r="G42" s="76"/>
      <c r="H42" s="86"/>
      <c r="I42" s="134" t="s">
        <v>9</v>
      </c>
      <c r="J42" s="134">
        <v>0.03</v>
      </c>
      <c r="K42" s="261">
        <v>8850</v>
      </c>
      <c r="L42" s="262" t="e">
        <v>#N/A</v>
      </c>
      <c r="M42" s="73">
        <f>IFERROR(ROUND(J42*K42,2),"")</f>
        <v>265.5</v>
      </c>
    </row>
    <row r="43" spans="1:13">
      <c r="A43" s="75"/>
      <c r="B43" s="76"/>
      <c r="C43" s="76"/>
      <c r="D43" s="76"/>
      <c r="E43" s="76"/>
      <c r="F43" s="76"/>
      <c r="G43" s="76"/>
      <c r="H43" s="86"/>
      <c r="I43" s="84"/>
      <c r="J43" s="87"/>
      <c r="K43" s="209"/>
      <c r="L43" s="210"/>
      <c r="M43" s="73"/>
    </row>
    <row r="44" spans="1:13">
      <c r="A44" s="75"/>
      <c r="B44" s="76"/>
      <c r="C44" s="76"/>
      <c r="D44" s="76"/>
      <c r="E44" s="76"/>
      <c r="F44" s="76"/>
      <c r="G44" s="76"/>
      <c r="H44" s="86"/>
      <c r="I44" s="84"/>
      <c r="J44" s="87"/>
      <c r="K44" s="209"/>
      <c r="L44" s="210"/>
      <c r="M44" s="73"/>
    </row>
    <row r="45" spans="1:13" ht="15.75" thickBot="1">
      <c r="A45" s="77"/>
      <c r="B45" s="78"/>
      <c r="C45" s="78"/>
      <c r="D45" s="78"/>
      <c r="E45" s="78"/>
      <c r="F45" s="78"/>
      <c r="G45" s="78"/>
      <c r="H45" s="79"/>
      <c r="I45" s="84" t="s">
        <v>131</v>
      </c>
      <c r="J45" s="88"/>
      <c r="K45" s="209" t="s">
        <v>131</v>
      </c>
      <c r="L45" s="210" t="e">
        <v>#N/A</v>
      </c>
      <c r="M45" s="73" t="str">
        <f>IFERROR(ROUND(J45*K45,2),"")</f>
        <v/>
      </c>
    </row>
    <row r="46" spans="1:13" ht="15.75" thickBot="1">
      <c r="A46" s="201" t="s">
        <v>74</v>
      </c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3"/>
      <c r="M46" s="82">
        <f>ROUND(SUM(M41:M45),2)</f>
        <v>7765.5</v>
      </c>
    </row>
    <row r="47" spans="1:13" ht="15.75" thickBot="1">
      <c r="A47" s="56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57"/>
    </row>
    <row r="48" spans="1:13" ht="15.75" thickBot="1">
      <c r="A48" s="63" t="s">
        <v>78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5"/>
    </row>
    <row r="49" spans="1:13">
      <c r="A49" s="56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57"/>
    </row>
    <row r="50" spans="1:13">
      <c r="A50" s="192" t="s">
        <v>79</v>
      </c>
      <c r="B50" s="204"/>
      <c r="C50" s="204"/>
      <c r="D50" s="204"/>
      <c r="E50" s="204"/>
      <c r="F50" s="204"/>
      <c r="G50" s="204"/>
      <c r="H50" s="67" t="s">
        <v>80</v>
      </c>
      <c r="I50" s="89" t="s">
        <v>81</v>
      </c>
      <c r="J50" s="67" t="s">
        <v>82</v>
      </c>
      <c r="K50" s="195" t="s">
        <v>83</v>
      </c>
      <c r="L50" s="196"/>
      <c r="M50" s="68" t="s">
        <v>70</v>
      </c>
    </row>
    <row r="51" spans="1:13">
      <c r="A51" s="92"/>
      <c r="B51" s="76"/>
      <c r="C51" s="76"/>
      <c r="D51" s="76"/>
      <c r="E51" s="76"/>
      <c r="F51" s="76"/>
      <c r="G51" s="86"/>
      <c r="H51" s="90"/>
      <c r="I51" s="91"/>
      <c r="J51" s="90"/>
      <c r="K51" s="209"/>
      <c r="L51" s="210"/>
      <c r="M51" s="73">
        <f>IFERROR(ROUND(J51*K51,2),"")</f>
        <v>0</v>
      </c>
    </row>
    <row r="52" spans="1:13">
      <c r="A52" s="92"/>
      <c r="B52" s="93"/>
      <c r="C52" s="93"/>
      <c r="D52" s="93"/>
      <c r="E52" s="93"/>
      <c r="F52" s="93"/>
      <c r="G52" s="93"/>
      <c r="H52" s="90"/>
      <c r="I52" s="91"/>
      <c r="J52" s="90"/>
      <c r="K52" s="209" t="s">
        <v>131</v>
      </c>
      <c r="L52" s="210"/>
      <c r="M52" s="73" t="str">
        <f>IFERROR(ROUND(J52*K52,2),"")</f>
        <v/>
      </c>
    </row>
    <row r="53" spans="1:13">
      <c r="A53" s="92"/>
      <c r="B53" s="93"/>
      <c r="C53" s="93"/>
      <c r="D53" s="93"/>
      <c r="E53" s="93"/>
      <c r="F53" s="93"/>
      <c r="G53" s="93"/>
      <c r="H53" s="90"/>
      <c r="I53" s="91"/>
      <c r="J53" s="90"/>
      <c r="K53" s="209" t="s">
        <v>131</v>
      </c>
      <c r="L53" s="210"/>
      <c r="M53" s="73" t="str">
        <f>IFERROR(ROUND(J53*K53,2),"")</f>
        <v/>
      </c>
    </row>
    <row r="54" spans="1:13">
      <c r="A54" s="92"/>
      <c r="B54" s="93"/>
      <c r="C54" s="93"/>
      <c r="D54" s="93"/>
      <c r="E54" s="93"/>
      <c r="F54" s="93"/>
      <c r="G54" s="93"/>
      <c r="H54" s="90"/>
      <c r="I54" s="91"/>
      <c r="J54" s="90"/>
      <c r="K54" s="209" t="s">
        <v>131</v>
      </c>
      <c r="L54" s="210"/>
      <c r="M54" s="73" t="str">
        <f>IFERROR(ROUND(J54*K54,2),"")</f>
        <v/>
      </c>
    </row>
    <row r="55" spans="1:13" ht="15.75" thickBot="1">
      <c r="A55" s="77"/>
      <c r="B55" s="78"/>
      <c r="C55" s="78"/>
      <c r="D55" s="78"/>
      <c r="E55" s="78"/>
      <c r="F55" s="78"/>
      <c r="G55" s="79"/>
      <c r="H55" s="94"/>
      <c r="I55" s="95"/>
      <c r="J55" s="94"/>
      <c r="K55" s="209" t="s">
        <v>131</v>
      </c>
      <c r="L55" s="210"/>
      <c r="M55" s="73" t="str">
        <f>IFERROR(ROUND(J55*K55,2),"")</f>
        <v/>
      </c>
    </row>
    <row r="56" spans="1:13" ht="15.75" thickBot="1">
      <c r="A56" s="201" t="s">
        <v>74</v>
      </c>
      <c r="B56" s="202"/>
      <c r="C56" s="202"/>
      <c r="D56" s="202"/>
      <c r="E56" s="202"/>
      <c r="F56" s="202"/>
      <c r="G56" s="202"/>
      <c r="H56" s="202"/>
      <c r="I56" s="202"/>
      <c r="J56" s="202"/>
      <c r="K56" s="202"/>
      <c r="L56" s="203"/>
      <c r="M56" s="82">
        <f>ROUND(SUM(M51:M55),2)</f>
        <v>0</v>
      </c>
    </row>
    <row r="57" spans="1:13" ht="15.75" thickBot="1">
      <c r="A57" s="56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57"/>
    </row>
    <row r="58" spans="1:13" ht="15.75" thickBot="1">
      <c r="A58" s="63" t="s">
        <v>84</v>
      </c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5"/>
    </row>
    <row r="59" spans="1:13">
      <c r="A59" s="56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57"/>
    </row>
    <row r="60" spans="1:13" ht="22.5">
      <c r="A60" s="192" t="s">
        <v>85</v>
      </c>
      <c r="B60" s="204"/>
      <c r="C60" s="204"/>
      <c r="D60" s="204"/>
      <c r="E60" s="204"/>
      <c r="F60" s="204"/>
      <c r="G60" s="204"/>
      <c r="H60" s="67" t="s">
        <v>86</v>
      </c>
      <c r="I60" s="96" t="s">
        <v>87</v>
      </c>
      <c r="J60" s="97" t="s">
        <v>88</v>
      </c>
      <c r="K60" s="215" t="s">
        <v>69</v>
      </c>
      <c r="L60" s="216"/>
      <c r="M60" s="98" t="s">
        <v>70</v>
      </c>
    </row>
    <row r="61" spans="1:13">
      <c r="A61" s="75" t="s">
        <v>91</v>
      </c>
      <c r="B61" s="76"/>
      <c r="C61" s="76"/>
      <c r="D61" s="76"/>
      <c r="E61" s="76"/>
      <c r="F61" s="76"/>
      <c r="G61" s="86"/>
      <c r="H61" s="138">
        <v>180000</v>
      </c>
      <c r="I61" s="100">
        <v>0.62</v>
      </c>
      <c r="J61" s="101">
        <f>+IFERROR(ROUND(H61*(1+I61),0),"")</f>
        <v>291600</v>
      </c>
      <c r="K61" s="217">
        <v>108.625</v>
      </c>
      <c r="L61" s="218"/>
      <c r="M61" s="73">
        <f>IFERROR(ROUND(1/K61*J61,2),"")</f>
        <v>2684.46</v>
      </c>
    </row>
    <row r="62" spans="1:13">
      <c r="A62" s="75" t="s">
        <v>112</v>
      </c>
      <c r="B62" s="76"/>
      <c r="C62" s="76"/>
      <c r="D62" s="76"/>
      <c r="E62" s="76"/>
      <c r="F62" s="76"/>
      <c r="G62" s="86"/>
      <c r="H62" s="138">
        <v>165000</v>
      </c>
      <c r="I62" s="100">
        <v>0.62</v>
      </c>
      <c r="J62" s="101">
        <f>+IFERROR(ROUND(H62*(1+I62),0),"")</f>
        <v>267300</v>
      </c>
      <c r="K62" s="217">
        <f>+K61</f>
        <v>108.625</v>
      </c>
      <c r="L62" s="218"/>
      <c r="M62" s="73">
        <f>IFERROR(ROUND(1/K62*J62,2),"")</f>
        <v>2460.7600000000002</v>
      </c>
    </row>
    <row r="63" spans="1:13">
      <c r="A63" s="75"/>
      <c r="B63" s="76"/>
      <c r="C63" s="76"/>
      <c r="D63" s="76"/>
      <c r="E63" s="76"/>
      <c r="F63" s="76"/>
      <c r="G63" s="86"/>
      <c r="H63" s="99" t="s">
        <v>131</v>
      </c>
      <c r="I63" s="100" t="s">
        <v>131</v>
      </c>
      <c r="J63" s="101" t="str">
        <f>+IFERROR(ROUND(H63*(1+I63),0),"")</f>
        <v/>
      </c>
      <c r="K63" s="217"/>
      <c r="L63" s="218"/>
      <c r="M63" s="73" t="str">
        <f>IFERROR(ROUND(1/K63*J63,2),"")</f>
        <v/>
      </c>
    </row>
    <row r="64" spans="1:13">
      <c r="A64" s="75"/>
      <c r="B64" s="76"/>
      <c r="C64" s="76"/>
      <c r="D64" s="76"/>
      <c r="E64" s="76"/>
      <c r="F64" s="76"/>
      <c r="G64" s="86"/>
      <c r="H64" s="99" t="s">
        <v>131</v>
      </c>
      <c r="I64" s="100" t="s">
        <v>131</v>
      </c>
      <c r="J64" s="101" t="str">
        <f>+IFERROR(ROUND(H64*(1+I64),0),"")</f>
        <v/>
      </c>
      <c r="K64" s="217"/>
      <c r="L64" s="218"/>
      <c r="M64" s="73" t="str">
        <f>IFERROR(ROUND(1/K64*J64,2),"")</f>
        <v/>
      </c>
    </row>
    <row r="65" spans="1:13" ht="15.75" thickBot="1">
      <c r="A65" s="77"/>
      <c r="B65" s="78"/>
      <c r="C65" s="78"/>
      <c r="D65" s="78"/>
      <c r="E65" s="78"/>
      <c r="F65" s="78"/>
      <c r="G65" s="79"/>
      <c r="H65" s="99" t="s">
        <v>131</v>
      </c>
      <c r="I65" s="100" t="s">
        <v>131</v>
      </c>
      <c r="J65" s="101" t="str">
        <f>+IFERROR(ROUND(H65*(1+I65),0),"")</f>
        <v/>
      </c>
      <c r="K65" s="219"/>
      <c r="L65" s="220"/>
      <c r="M65" s="73" t="str">
        <f>IFERROR(ROUND(1/K65*J65,2),"")</f>
        <v/>
      </c>
    </row>
    <row r="66" spans="1:13" ht="15.75" thickBot="1">
      <c r="A66" s="201" t="s">
        <v>74</v>
      </c>
      <c r="B66" s="202"/>
      <c r="C66" s="202"/>
      <c r="D66" s="202"/>
      <c r="E66" s="202"/>
      <c r="F66" s="202"/>
      <c r="G66" s="202"/>
      <c r="H66" s="202"/>
      <c r="I66" s="202"/>
      <c r="J66" s="202"/>
      <c r="K66" s="202"/>
      <c r="L66" s="203"/>
      <c r="M66" s="82">
        <f>ROUND(SUM(M61:M65),2)</f>
        <v>5145.22</v>
      </c>
    </row>
    <row r="67" spans="1:13" ht="15.75" thickBot="1">
      <c r="A67" s="56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57"/>
    </row>
    <row r="68" spans="1:13" ht="15.75" thickBot="1">
      <c r="A68" s="221" t="s">
        <v>92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3"/>
      <c r="M68" s="82">
        <f>ROUND(M66+M56+M46+M36,0)</f>
        <v>13168</v>
      </c>
    </row>
    <row r="69" spans="1:13" ht="15.75" thickBot="1">
      <c r="A69" s="56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57"/>
    </row>
    <row r="70" spans="1:13" ht="15.75" thickBot="1">
      <c r="A70" s="63" t="s">
        <v>93</v>
      </c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5"/>
    </row>
    <row r="71" spans="1:13">
      <c r="A71" s="56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57"/>
    </row>
    <row r="72" spans="1:13">
      <c r="A72" s="192" t="s">
        <v>94</v>
      </c>
      <c r="B72" s="204"/>
      <c r="C72" s="204"/>
      <c r="D72" s="204"/>
      <c r="E72" s="204"/>
      <c r="F72" s="204"/>
      <c r="G72" s="204"/>
      <c r="H72" s="89"/>
      <c r="I72" s="96"/>
      <c r="J72" s="102"/>
      <c r="K72" s="215" t="s">
        <v>95</v>
      </c>
      <c r="L72" s="216"/>
      <c r="M72" s="98" t="s">
        <v>96</v>
      </c>
    </row>
    <row r="73" spans="1:13">
      <c r="A73" s="211" t="s">
        <v>97</v>
      </c>
      <c r="B73" s="212"/>
      <c r="C73" s="212"/>
      <c r="D73" s="212"/>
      <c r="E73" s="212"/>
      <c r="F73" s="212"/>
      <c r="G73" s="212"/>
      <c r="H73" s="128"/>
      <c r="I73" s="104"/>
      <c r="J73" s="129"/>
      <c r="K73" s="213"/>
      <c r="L73" s="214"/>
      <c r="M73" s="130">
        <f>ROUND(K73*$M$68,2)</f>
        <v>0</v>
      </c>
    </row>
    <row r="74" spans="1:13">
      <c r="A74" s="107" t="s">
        <v>98</v>
      </c>
      <c r="B74" s="108"/>
      <c r="C74" s="108"/>
      <c r="D74" s="108"/>
      <c r="E74" s="108"/>
      <c r="F74" s="108"/>
      <c r="G74" s="108"/>
      <c r="H74" s="128"/>
      <c r="I74" s="104"/>
      <c r="J74" s="129"/>
      <c r="K74" s="213"/>
      <c r="L74" s="214"/>
      <c r="M74" s="130">
        <f>ROUND(K74*$M$68,2)</f>
        <v>0</v>
      </c>
    </row>
    <row r="75" spans="1:13" ht="15.75" thickBot="1">
      <c r="A75" s="77" t="s">
        <v>99</v>
      </c>
      <c r="B75" s="78"/>
      <c r="C75" s="78"/>
      <c r="D75" s="78"/>
      <c r="E75" s="78"/>
      <c r="F75" s="78"/>
      <c r="G75" s="78"/>
      <c r="H75" s="131"/>
      <c r="I75" s="110"/>
      <c r="J75" s="132"/>
      <c r="K75" s="213"/>
      <c r="L75" s="214"/>
      <c r="M75" s="130">
        <f>ROUND(K75*$M$68,2)</f>
        <v>0</v>
      </c>
    </row>
    <row r="76" spans="1:13" ht="15.75" thickBot="1">
      <c r="A76" s="201" t="s">
        <v>74</v>
      </c>
      <c r="B76" s="202"/>
      <c r="C76" s="202"/>
      <c r="D76" s="202"/>
      <c r="E76" s="202"/>
      <c r="F76" s="202"/>
      <c r="G76" s="202"/>
      <c r="H76" s="202"/>
      <c r="I76" s="202"/>
      <c r="J76" s="202"/>
      <c r="K76" s="202"/>
      <c r="L76" s="203"/>
      <c r="M76" s="82">
        <f>SUM(M73:M75)</f>
        <v>0</v>
      </c>
    </row>
    <row r="77" spans="1:13" ht="15.75" thickBot="1">
      <c r="A77" s="56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57"/>
    </row>
    <row r="78" spans="1:13" ht="15.75" thickBot="1">
      <c r="A78" s="221" t="s">
        <v>100</v>
      </c>
      <c r="B78" s="222"/>
      <c r="C78" s="222"/>
      <c r="D78" s="222"/>
      <c r="E78" s="222"/>
      <c r="F78" s="222"/>
      <c r="G78" s="222"/>
      <c r="H78" s="222"/>
      <c r="I78" s="222"/>
      <c r="J78" s="222"/>
      <c r="K78" s="222"/>
      <c r="L78" s="223"/>
      <c r="M78" s="82">
        <f>ROUND(M68+M76,0)</f>
        <v>13168</v>
      </c>
    </row>
    <row r="79" spans="1:13">
      <c r="A79" s="33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6"/>
    </row>
    <row r="80" spans="1:13">
      <c r="A80" s="56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57"/>
    </row>
    <row r="81" spans="1:13">
      <c r="A81" s="56"/>
      <c r="B81" s="35"/>
      <c r="C81" s="35"/>
      <c r="D81" s="35"/>
      <c r="E81" s="35"/>
      <c r="F81" s="35" t="s">
        <v>101</v>
      </c>
      <c r="G81" s="35"/>
      <c r="H81" s="35"/>
      <c r="I81" s="35"/>
      <c r="J81" s="35"/>
      <c r="K81" s="35"/>
      <c r="L81" s="35"/>
      <c r="M81" s="57"/>
    </row>
    <row r="82" spans="1:13">
      <c r="A82" s="112" t="s">
        <v>102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4"/>
    </row>
    <row r="83" spans="1:13">
      <c r="A83" s="233"/>
      <c r="B83" s="234"/>
      <c r="C83" s="234"/>
      <c r="D83" s="234"/>
      <c r="E83" s="234"/>
      <c r="F83" s="234"/>
      <c r="G83" s="234"/>
      <c r="H83" s="234"/>
      <c r="I83" s="234"/>
      <c r="J83" s="234"/>
      <c r="K83" s="234"/>
      <c r="L83" s="234"/>
      <c r="M83" s="235"/>
    </row>
    <row r="84" spans="1:13">
      <c r="A84" s="224"/>
      <c r="B84" s="225"/>
      <c r="C84" s="225"/>
      <c r="D84" s="225"/>
      <c r="E84" s="225"/>
      <c r="F84" s="225"/>
      <c r="G84" s="225"/>
      <c r="H84" s="225"/>
      <c r="I84" s="225"/>
      <c r="J84" s="225"/>
      <c r="K84" s="225"/>
      <c r="L84" s="225"/>
      <c r="M84" s="226"/>
    </row>
    <row r="85" spans="1:13">
      <c r="A85" s="224"/>
      <c r="B85" s="225"/>
      <c r="C85" s="225"/>
      <c r="D85" s="225"/>
      <c r="E85" s="225"/>
      <c r="F85" s="225"/>
      <c r="G85" s="225"/>
      <c r="H85" s="225"/>
      <c r="I85" s="225"/>
      <c r="J85" s="225"/>
      <c r="K85" s="225"/>
      <c r="L85" s="225"/>
      <c r="M85" s="226"/>
    </row>
    <row r="86" spans="1:13">
      <c r="A86" s="115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1"/>
    </row>
    <row r="87" spans="1:13">
      <c r="A87" s="116"/>
      <c r="B87" s="35"/>
      <c r="C87" s="50"/>
      <c r="D87" s="50"/>
      <c r="E87" s="50"/>
      <c r="F87" s="117"/>
      <c r="G87" s="35"/>
      <c r="H87" s="35"/>
      <c r="I87" s="35"/>
      <c r="J87" s="50"/>
      <c r="K87" s="50"/>
      <c r="L87" s="50"/>
      <c r="M87" s="51"/>
    </row>
    <row r="88" spans="1:13">
      <c r="A88" s="116"/>
      <c r="B88" s="35"/>
      <c r="C88" s="50"/>
      <c r="D88" s="50"/>
      <c r="E88" s="50"/>
      <c r="F88" s="117"/>
      <c r="G88" s="35"/>
      <c r="H88" s="35"/>
      <c r="I88" s="35"/>
      <c r="J88" s="50"/>
      <c r="K88" s="50"/>
      <c r="L88" s="50"/>
      <c r="M88" s="51"/>
    </row>
    <row r="89" spans="1:13">
      <c r="A89" s="56"/>
      <c r="B89" s="118" t="s">
        <v>103</v>
      </c>
      <c r="C89" s="118"/>
      <c r="D89" s="118"/>
      <c r="E89" s="118"/>
      <c r="F89" s="35"/>
      <c r="G89" s="35"/>
      <c r="H89" s="35"/>
      <c r="I89" s="35" t="s">
        <v>103</v>
      </c>
      <c r="J89" s="35"/>
      <c r="K89" s="35"/>
      <c r="L89" s="35"/>
      <c r="M89" s="57"/>
    </row>
    <row r="90" spans="1:13">
      <c r="A90" s="56"/>
      <c r="B90" s="35"/>
      <c r="C90" s="117"/>
      <c r="D90" s="117"/>
      <c r="E90" s="117"/>
      <c r="F90" s="35"/>
      <c r="G90" s="35"/>
      <c r="H90" s="35"/>
      <c r="I90" s="108"/>
      <c r="J90" s="108"/>
      <c r="K90" s="108"/>
      <c r="L90" s="108"/>
      <c r="M90" s="57"/>
    </row>
    <row r="91" spans="1:13">
      <c r="A91" s="56"/>
      <c r="B91" s="35" t="s">
        <v>104</v>
      </c>
      <c r="C91" s="35"/>
      <c r="D91" s="35"/>
      <c r="E91" s="117"/>
      <c r="F91" s="35"/>
      <c r="G91" s="35"/>
      <c r="H91" s="35"/>
      <c r="I91" s="119" t="s">
        <v>105</v>
      </c>
      <c r="J91" s="119"/>
      <c r="K91" s="119"/>
      <c r="L91" s="119"/>
      <c r="M91" s="57"/>
    </row>
    <row r="92" spans="1:13">
      <c r="A92" s="116"/>
      <c r="B92" s="35"/>
      <c r="C92" s="50"/>
      <c r="D92" s="50"/>
      <c r="E92" s="50"/>
      <c r="F92" s="117"/>
      <c r="G92" s="35"/>
      <c r="H92" s="35"/>
      <c r="I92" s="35"/>
      <c r="J92" s="50"/>
      <c r="K92" s="50"/>
      <c r="L92" s="50"/>
      <c r="M92" s="51"/>
    </row>
    <row r="93" spans="1:13">
      <c r="A93" s="120"/>
      <c r="B93" s="121"/>
      <c r="C93" s="121"/>
      <c r="D93" s="35"/>
      <c r="E93" s="35"/>
      <c r="F93" s="35"/>
      <c r="G93" s="35"/>
      <c r="H93" s="35"/>
      <c r="I93" s="227"/>
      <c r="J93" s="227"/>
      <c r="K93" s="227"/>
      <c r="L93" s="227"/>
      <c r="M93" s="228"/>
    </row>
    <row r="94" spans="1:13" ht="15.75" thickBot="1">
      <c r="A94" s="231"/>
      <c r="B94" s="232"/>
      <c r="C94" s="232"/>
      <c r="D94" s="122"/>
      <c r="E94" s="122"/>
      <c r="F94" s="122"/>
      <c r="G94" s="122"/>
      <c r="H94" s="122"/>
      <c r="I94" s="229"/>
      <c r="J94" s="229"/>
      <c r="K94" s="229"/>
      <c r="L94" s="229"/>
      <c r="M94" s="230"/>
    </row>
  </sheetData>
  <mergeCells count="77">
    <mergeCell ref="I93:M94"/>
    <mergeCell ref="A94:C94"/>
    <mergeCell ref="K75:L75"/>
    <mergeCell ref="A76:L76"/>
    <mergeCell ref="A78:L78"/>
    <mergeCell ref="A83:M83"/>
    <mergeCell ref="A84:M84"/>
    <mergeCell ref="A85:M85"/>
    <mergeCell ref="K74:L74"/>
    <mergeCell ref="K61:L61"/>
    <mergeCell ref="K62:L62"/>
    <mergeCell ref="K63:L63"/>
    <mergeCell ref="K64:L64"/>
    <mergeCell ref="K65:L65"/>
    <mergeCell ref="A66:L66"/>
    <mergeCell ref="A68:L68"/>
    <mergeCell ref="A72:G72"/>
    <mergeCell ref="K72:L72"/>
    <mergeCell ref="A73:G73"/>
    <mergeCell ref="K73:L73"/>
    <mergeCell ref="A60:G60"/>
    <mergeCell ref="K60:L60"/>
    <mergeCell ref="K44:L44"/>
    <mergeCell ref="K45:L45"/>
    <mergeCell ref="A46:L46"/>
    <mergeCell ref="A50:G50"/>
    <mergeCell ref="K50:L50"/>
    <mergeCell ref="K51:L51"/>
    <mergeCell ref="K52:L52"/>
    <mergeCell ref="K53:L53"/>
    <mergeCell ref="K54:L54"/>
    <mergeCell ref="K55:L55"/>
    <mergeCell ref="A56:L56"/>
    <mergeCell ref="K43:L43"/>
    <mergeCell ref="F34:G34"/>
    <mergeCell ref="H34:I34"/>
    <mergeCell ref="K34:L34"/>
    <mergeCell ref="F35:G35"/>
    <mergeCell ref="H35:I35"/>
    <mergeCell ref="K35:L35"/>
    <mergeCell ref="A36:L36"/>
    <mergeCell ref="A40:H40"/>
    <mergeCell ref="K40:L40"/>
    <mergeCell ref="K41:L41"/>
    <mergeCell ref="K42:L42"/>
    <mergeCell ref="F32:G32"/>
    <mergeCell ref="H32:I32"/>
    <mergeCell ref="K32:L32"/>
    <mergeCell ref="F33:G33"/>
    <mergeCell ref="H33:I33"/>
    <mergeCell ref="K33:L33"/>
    <mergeCell ref="F30:G30"/>
    <mergeCell ref="H30:I30"/>
    <mergeCell ref="K30:L30"/>
    <mergeCell ref="F31:G31"/>
    <mergeCell ref="H31:I31"/>
    <mergeCell ref="K31:L31"/>
    <mergeCell ref="B25:I25"/>
    <mergeCell ref="K25:L25"/>
    <mergeCell ref="A29:E29"/>
    <mergeCell ref="F29:G29"/>
    <mergeCell ref="H29:I29"/>
    <mergeCell ref="K29:L29"/>
    <mergeCell ref="F10:G10"/>
    <mergeCell ref="K10:L10"/>
    <mergeCell ref="C11:M12"/>
    <mergeCell ref="A22:M22"/>
    <mergeCell ref="B24:I24"/>
    <mergeCell ref="K24:L24"/>
    <mergeCell ref="A1:A7"/>
    <mergeCell ref="B1:M1"/>
    <mergeCell ref="B2:M2"/>
    <mergeCell ref="B3:M3"/>
    <mergeCell ref="B4:M4"/>
    <mergeCell ref="B5:M5"/>
    <mergeCell ref="B6:M6"/>
    <mergeCell ref="B7:M7"/>
  </mergeCells>
  <hyperlinks>
    <hyperlink ref="B5:M5" location="PRESUPUESTO!B17" display="SOLUCION ACUEDUCTO Y ALCANTARILLADO SECTOR VILLA DELFINA" xr:uid="{AC61A074-31C8-4EDE-9BB8-73C79A8DE08C}"/>
  </hyperlinks>
  <pageMargins left="0.7" right="0.7" top="0.75" bottom="0.75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7CE13-FF7B-453A-A2E4-2FBA338FE9C6}">
  <sheetPr>
    <tabColor rgb="FF00B050"/>
  </sheetPr>
  <dimension ref="A1:M94"/>
  <sheetViews>
    <sheetView topLeftCell="A36" workbookViewId="0">
      <selection activeCell="K41" sqref="K41:L41"/>
    </sheetView>
  </sheetViews>
  <sheetFormatPr baseColWidth="10" defaultRowHeight="15"/>
  <cols>
    <col min="8" max="8" width="11.85546875" bestFit="1" customWidth="1"/>
    <col min="9" max="9" width="12.42578125" customWidth="1"/>
    <col min="10" max="10" width="12.85546875" bestFit="1" customWidth="1"/>
    <col min="13" max="13" width="20" customWidth="1"/>
  </cols>
  <sheetData>
    <row r="1" spans="1:13">
      <c r="A1" s="163"/>
      <c r="B1" s="166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8"/>
    </row>
    <row r="2" spans="1:13" ht="15.75">
      <c r="A2" s="164"/>
      <c r="B2" s="169" t="s">
        <v>49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>
      <c r="A3" s="164"/>
      <c r="B3" s="172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4"/>
    </row>
    <row r="4" spans="1:13">
      <c r="A4" s="164"/>
      <c r="B4" s="175" t="s">
        <v>50</v>
      </c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7"/>
    </row>
    <row r="5" spans="1:13">
      <c r="A5" s="164"/>
      <c r="B5" s="277" t="s">
        <v>106</v>
      </c>
      <c r="C5" s="278"/>
      <c r="D5" s="278"/>
      <c r="E5" s="278"/>
      <c r="F5" s="278"/>
      <c r="G5" s="278"/>
      <c r="H5" s="278"/>
      <c r="I5" s="278"/>
      <c r="J5" s="278"/>
      <c r="K5" s="278"/>
      <c r="L5" s="278"/>
      <c r="M5" s="279"/>
    </row>
    <row r="6" spans="1:13">
      <c r="A6" s="164"/>
      <c r="B6" s="181" t="s">
        <v>52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3"/>
    </row>
    <row r="7" spans="1:13" ht="15.75" thickBot="1">
      <c r="A7" s="165"/>
      <c r="B7" s="18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6"/>
    </row>
    <row r="8" spans="1:13" ht="15.75" thickBot="1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  <c r="L8" s="32"/>
      <c r="M8" s="32"/>
    </row>
    <row r="9" spans="1:13">
      <c r="A9" s="33"/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6"/>
    </row>
    <row r="10" spans="1:13">
      <c r="A10" s="37" t="s">
        <v>53</v>
      </c>
      <c r="B10" s="38"/>
      <c r="C10" s="39"/>
      <c r="D10" s="40"/>
      <c r="E10" s="39"/>
      <c r="F10" s="252"/>
      <c r="G10" s="252"/>
      <c r="H10" s="39"/>
      <c r="I10" s="39"/>
      <c r="J10" s="41" t="s">
        <v>54</v>
      </c>
      <c r="K10" s="253"/>
      <c r="L10" s="253"/>
      <c r="M10" s="42"/>
    </row>
    <row r="11" spans="1:13">
      <c r="A11" s="43" t="s">
        <v>55</v>
      </c>
      <c r="B11" s="44"/>
      <c r="C11" s="254"/>
      <c r="D11" s="254"/>
      <c r="E11" s="254"/>
      <c r="F11" s="254"/>
      <c r="G11" s="254"/>
      <c r="H11" s="254"/>
      <c r="I11" s="254"/>
      <c r="J11" s="254"/>
      <c r="K11" s="254"/>
      <c r="L11" s="254"/>
      <c r="M11" s="255"/>
    </row>
    <row r="12" spans="1:13">
      <c r="A12" s="43"/>
      <c r="B12" s="44"/>
      <c r="C12" s="256"/>
      <c r="D12" s="256"/>
      <c r="E12" s="256"/>
      <c r="F12" s="256"/>
      <c r="G12" s="256"/>
      <c r="H12" s="256"/>
      <c r="I12" s="256"/>
      <c r="J12" s="256"/>
      <c r="K12" s="256"/>
      <c r="L12" s="256"/>
      <c r="M12" s="257"/>
    </row>
    <row r="13" spans="1:13">
      <c r="A13" s="43"/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6"/>
    </row>
    <row r="14" spans="1:13">
      <c r="A14" s="43" t="s">
        <v>56</v>
      </c>
      <c r="B14" s="44"/>
      <c r="C14" s="47"/>
      <c r="D14" s="48"/>
      <c r="E14" s="48"/>
      <c r="F14" s="48"/>
      <c r="G14" s="48"/>
      <c r="H14" s="48"/>
      <c r="I14" s="48"/>
      <c r="J14" s="48"/>
      <c r="K14" s="48"/>
      <c r="L14" s="48"/>
      <c r="M14" s="49"/>
    </row>
    <row r="15" spans="1:13">
      <c r="A15" s="43"/>
      <c r="B15" s="44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1:13">
      <c r="A16" s="43" t="s">
        <v>57</v>
      </c>
      <c r="B16" s="44"/>
      <c r="C16" s="47"/>
      <c r="D16" s="48"/>
      <c r="E16" s="48"/>
      <c r="F16" s="48"/>
      <c r="G16" s="48"/>
      <c r="H16" s="48"/>
      <c r="I16" s="48"/>
      <c r="J16" s="48"/>
      <c r="K16" s="48"/>
      <c r="L16" s="48"/>
      <c r="M16" s="49"/>
    </row>
    <row r="17" spans="1:13">
      <c r="A17" s="43"/>
      <c r="B17" s="44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1"/>
    </row>
    <row r="18" spans="1:13">
      <c r="A18" s="43" t="s">
        <v>58</v>
      </c>
      <c r="B18" s="43"/>
      <c r="C18" s="47"/>
      <c r="D18" s="48"/>
      <c r="E18" s="48"/>
      <c r="F18" s="48"/>
      <c r="G18" s="48"/>
      <c r="H18" s="48"/>
      <c r="I18" s="48"/>
      <c r="J18" s="48"/>
      <c r="K18" s="48"/>
      <c r="L18" s="48"/>
      <c r="M18" s="49"/>
    </row>
    <row r="19" spans="1:13">
      <c r="A19" s="37"/>
      <c r="B19" s="52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1"/>
    </row>
    <row r="20" spans="1:13">
      <c r="A20" s="43" t="s">
        <v>59</v>
      </c>
      <c r="B20" s="44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9"/>
    </row>
    <row r="21" spans="1:13" ht="15.75" thickBot="1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5"/>
    </row>
    <row r="22" spans="1:13" ht="15.75" thickBot="1">
      <c r="A22" s="155" t="s">
        <v>60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7"/>
    </row>
    <row r="23" spans="1:13" ht="15.75" thickBot="1">
      <c r="A23" s="56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57"/>
    </row>
    <row r="24" spans="1:13">
      <c r="A24" s="58" t="s">
        <v>0</v>
      </c>
      <c r="B24" s="158" t="s">
        <v>61</v>
      </c>
      <c r="C24" s="159"/>
      <c r="D24" s="159"/>
      <c r="E24" s="159"/>
      <c r="F24" s="159"/>
      <c r="G24" s="159"/>
      <c r="H24" s="159"/>
      <c r="I24" s="160"/>
      <c r="J24" s="59" t="s">
        <v>62</v>
      </c>
      <c r="K24" s="161" t="s">
        <v>63</v>
      </c>
      <c r="L24" s="162"/>
      <c r="M24" s="58" t="s">
        <v>64</v>
      </c>
    </row>
    <row r="25" spans="1:13" ht="27.75" customHeight="1" thickBot="1">
      <c r="A25" s="60">
        <v>32</v>
      </c>
      <c r="B25" s="271" t="str">
        <f>+PRESU!B34</f>
        <v>Suministro, transporte e instalacion de Cable galvanizado 1/2"  (Tipo BOA 6x19) para los viaductos</v>
      </c>
      <c r="C25" s="272"/>
      <c r="D25" s="272"/>
      <c r="E25" s="272"/>
      <c r="F25" s="272"/>
      <c r="G25" s="272"/>
      <c r="H25" s="272"/>
      <c r="I25" s="273"/>
      <c r="J25" s="61" t="s">
        <v>131</v>
      </c>
      <c r="K25" s="190" t="str">
        <f>+PRESU!C34</f>
        <v>ml</v>
      </c>
      <c r="L25" s="191"/>
      <c r="M25" s="62">
        <f>+PRESU!D34</f>
        <v>800</v>
      </c>
    </row>
    <row r="26" spans="1:13" ht="15.75" thickBot="1">
      <c r="A26" s="56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57"/>
    </row>
    <row r="27" spans="1:13" ht="15.75" thickBot="1">
      <c r="A27" s="63" t="s">
        <v>65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5"/>
    </row>
    <row r="28" spans="1:13">
      <c r="A28" s="66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57"/>
    </row>
    <row r="29" spans="1:13">
      <c r="A29" s="192" t="s">
        <v>61</v>
      </c>
      <c r="B29" s="193"/>
      <c r="C29" s="193"/>
      <c r="D29" s="193"/>
      <c r="E29" s="194"/>
      <c r="F29" s="195" t="s">
        <v>66</v>
      </c>
      <c r="G29" s="193"/>
      <c r="H29" s="195" t="s">
        <v>67</v>
      </c>
      <c r="I29" s="196"/>
      <c r="J29" s="67" t="s">
        <v>68</v>
      </c>
      <c r="K29" s="195" t="s">
        <v>69</v>
      </c>
      <c r="L29" s="196"/>
      <c r="M29" s="68" t="s">
        <v>70</v>
      </c>
    </row>
    <row r="30" spans="1:13">
      <c r="A30" s="69"/>
      <c r="B30" s="70"/>
      <c r="C30" s="70"/>
      <c r="D30" s="70"/>
      <c r="E30" s="71"/>
      <c r="F30" s="197" t="s">
        <v>131</v>
      </c>
      <c r="G30" s="198"/>
      <c r="H30" s="197" t="s">
        <v>131</v>
      </c>
      <c r="I30" s="198"/>
      <c r="J30" s="72" t="s">
        <v>131</v>
      </c>
      <c r="K30" s="199"/>
      <c r="L30" s="200"/>
      <c r="M30" s="73" t="str">
        <f>IFERROR(ROUND(J30/K30,2),"")</f>
        <v/>
      </c>
    </row>
    <row r="31" spans="1:13">
      <c r="A31" s="69"/>
      <c r="B31" s="70"/>
      <c r="C31" s="70"/>
      <c r="D31" s="70"/>
      <c r="E31" s="74"/>
      <c r="F31" s="197" t="s">
        <v>131</v>
      </c>
      <c r="G31" s="198"/>
      <c r="H31" s="197" t="s">
        <v>131</v>
      </c>
      <c r="I31" s="198"/>
      <c r="J31" s="72" t="s">
        <v>131</v>
      </c>
      <c r="K31" s="199"/>
      <c r="L31" s="200"/>
      <c r="M31" s="73" t="str">
        <f>IFERROR(ROUND(J31/K31,2),"")</f>
        <v/>
      </c>
    </row>
    <row r="32" spans="1:13">
      <c r="A32" s="75"/>
      <c r="B32" s="76"/>
      <c r="C32" s="76"/>
      <c r="D32" s="76"/>
      <c r="E32" s="74"/>
      <c r="F32" s="197" t="s">
        <v>131</v>
      </c>
      <c r="G32" s="198"/>
      <c r="H32" s="197" t="s">
        <v>131</v>
      </c>
      <c r="I32" s="198"/>
      <c r="J32" s="72" t="s">
        <v>131</v>
      </c>
      <c r="K32" s="199"/>
      <c r="L32" s="200"/>
      <c r="M32" s="73" t="str">
        <f>IFERROR(ROUND(J32/K32,2),"")</f>
        <v/>
      </c>
    </row>
    <row r="33" spans="1:13">
      <c r="A33" s="75"/>
      <c r="B33" s="76"/>
      <c r="C33" s="76"/>
      <c r="D33" s="76"/>
      <c r="E33" s="74"/>
      <c r="F33" s="197" t="s">
        <v>131</v>
      </c>
      <c r="G33" s="198"/>
      <c r="H33" s="197" t="s">
        <v>131</v>
      </c>
      <c r="I33" s="198"/>
      <c r="J33" s="72" t="s">
        <v>131</v>
      </c>
      <c r="K33" s="199"/>
      <c r="L33" s="200"/>
      <c r="M33" s="73" t="str">
        <f>IFERROR(ROUND(J33/K33,2),"")</f>
        <v/>
      </c>
    </row>
    <row r="34" spans="1:13">
      <c r="A34" s="75"/>
      <c r="B34" s="76"/>
      <c r="C34" s="76"/>
      <c r="D34" s="76"/>
      <c r="E34" s="74"/>
      <c r="F34" s="197" t="s">
        <v>131</v>
      </c>
      <c r="G34" s="198"/>
      <c r="H34" s="197" t="s">
        <v>131</v>
      </c>
      <c r="I34" s="198"/>
      <c r="J34" s="72" t="s">
        <v>131</v>
      </c>
      <c r="K34" s="199"/>
      <c r="L34" s="200"/>
      <c r="M34" s="73" t="str">
        <f>IFERROR(ROUND(J34/K34,2),"")</f>
        <v/>
      </c>
    </row>
    <row r="35" spans="1:13" ht="15.75" thickBot="1">
      <c r="A35" s="77" t="s">
        <v>73</v>
      </c>
      <c r="B35" s="78"/>
      <c r="C35" s="78"/>
      <c r="D35" s="78"/>
      <c r="E35" s="79"/>
      <c r="F35" s="205"/>
      <c r="G35" s="206"/>
      <c r="H35" s="205"/>
      <c r="I35" s="206"/>
      <c r="J35" s="80"/>
      <c r="K35" s="207">
        <v>0.05</v>
      </c>
      <c r="L35" s="208"/>
      <c r="M35" s="81">
        <f>ROUND(M66*K35,2)</f>
        <v>1059.9100000000001</v>
      </c>
    </row>
    <row r="36" spans="1:13" ht="15.75" thickBot="1">
      <c r="A36" s="201" t="s">
        <v>74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3"/>
      <c r="M36" s="82">
        <f>ROUND(SUM(M30:M35),2)</f>
        <v>1059.9100000000001</v>
      </c>
    </row>
    <row r="37" spans="1:13" ht="15.75" thickBot="1">
      <c r="A37" s="66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57"/>
    </row>
    <row r="38" spans="1:13" ht="15.75" thickBot="1">
      <c r="A38" s="63" t="s">
        <v>75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5"/>
    </row>
    <row r="39" spans="1:13">
      <c r="A39" s="56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57"/>
    </row>
    <row r="40" spans="1:13">
      <c r="A40" s="192" t="s">
        <v>61</v>
      </c>
      <c r="B40" s="204"/>
      <c r="C40" s="204"/>
      <c r="D40" s="204"/>
      <c r="E40" s="204"/>
      <c r="F40" s="204"/>
      <c r="G40" s="204"/>
      <c r="H40" s="196"/>
      <c r="I40" s="83" t="s">
        <v>63</v>
      </c>
      <c r="J40" s="67" t="s">
        <v>64</v>
      </c>
      <c r="K40" s="195" t="s">
        <v>76</v>
      </c>
      <c r="L40" s="196"/>
      <c r="M40" s="68" t="s">
        <v>70</v>
      </c>
    </row>
    <row r="41" spans="1:13">
      <c r="A41" t="s">
        <v>159</v>
      </c>
      <c r="B41" s="70"/>
      <c r="C41" s="70"/>
      <c r="D41" s="70"/>
      <c r="E41" s="70"/>
      <c r="F41" s="70"/>
      <c r="G41" s="70"/>
      <c r="H41" s="71"/>
      <c r="I41" s="134" t="s">
        <v>7</v>
      </c>
      <c r="J41" s="134">
        <v>1</v>
      </c>
      <c r="K41" s="261">
        <v>37800</v>
      </c>
      <c r="L41" s="262"/>
      <c r="M41" s="73">
        <f>IFERROR(ROUND(J41*K41,2),"")</f>
        <v>37800</v>
      </c>
    </row>
    <row r="42" spans="1:13">
      <c r="B42" s="76"/>
      <c r="C42" s="76"/>
      <c r="D42" s="76"/>
      <c r="E42" s="76"/>
      <c r="F42" s="76"/>
      <c r="G42" s="76"/>
      <c r="H42" s="86"/>
      <c r="I42" s="134"/>
      <c r="J42" s="134"/>
      <c r="K42" s="209"/>
      <c r="L42" s="210"/>
      <c r="M42" s="73"/>
    </row>
    <row r="43" spans="1:13">
      <c r="A43" s="75"/>
      <c r="B43" s="76"/>
      <c r="C43" s="76"/>
      <c r="D43" s="76"/>
      <c r="E43" s="76"/>
      <c r="F43" s="76"/>
      <c r="G43" s="76"/>
      <c r="H43" s="86"/>
      <c r="I43" s="84"/>
      <c r="J43" s="87"/>
      <c r="K43" s="209"/>
      <c r="L43" s="210"/>
      <c r="M43" s="73"/>
    </row>
    <row r="44" spans="1:13">
      <c r="A44" s="75"/>
      <c r="B44" s="76"/>
      <c r="C44" s="76"/>
      <c r="D44" s="76"/>
      <c r="E44" s="76"/>
      <c r="F44" s="76"/>
      <c r="G44" s="76"/>
      <c r="H44" s="86"/>
      <c r="I44" s="84"/>
      <c r="J44" s="87"/>
      <c r="K44" s="209"/>
      <c r="L44" s="210"/>
      <c r="M44" s="73"/>
    </row>
    <row r="45" spans="1:13" ht="15.75" thickBot="1">
      <c r="A45" s="77"/>
      <c r="B45" s="78"/>
      <c r="C45" s="78"/>
      <c r="D45" s="78"/>
      <c r="E45" s="78"/>
      <c r="F45" s="78"/>
      <c r="G45" s="78"/>
      <c r="H45" s="79"/>
      <c r="I45" s="84" t="s">
        <v>131</v>
      </c>
      <c r="J45" s="88"/>
      <c r="K45" s="209" t="s">
        <v>131</v>
      </c>
      <c r="L45" s="210" t="e">
        <v>#N/A</v>
      </c>
      <c r="M45" s="73" t="str">
        <f>IFERROR(ROUND(J45*K45,2),"")</f>
        <v/>
      </c>
    </row>
    <row r="46" spans="1:13" ht="15.75" thickBot="1">
      <c r="A46" s="201" t="s">
        <v>74</v>
      </c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3"/>
      <c r="M46" s="82">
        <f>ROUND(SUM(M41:M45),2)</f>
        <v>37800</v>
      </c>
    </row>
    <row r="47" spans="1:13" ht="15.75" thickBot="1">
      <c r="A47" s="56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57"/>
    </row>
    <row r="48" spans="1:13" ht="15.75" thickBot="1">
      <c r="A48" s="63" t="s">
        <v>78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5"/>
    </row>
    <row r="49" spans="1:13">
      <c r="A49" s="56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57"/>
    </row>
    <row r="50" spans="1:13">
      <c r="A50" s="192" t="s">
        <v>79</v>
      </c>
      <c r="B50" s="204"/>
      <c r="C50" s="204"/>
      <c r="D50" s="204"/>
      <c r="E50" s="204"/>
      <c r="F50" s="204"/>
      <c r="G50" s="204"/>
      <c r="H50" s="67" t="s">
        <v>80</v>
      </c>
      <c r="I50" s="89" t="s">
        <v>81</v>
      </c>
      <c r="J50" s="67" t="s">
        <v>82</v>
      </c>
      <c r="K50" s="195" t="s">
        <v>83</v>
      </c>
      <c r="L50" s="196"/>
      <c r="M50" s="68" t="s">
        <v>70</v>
      </c>
    </row>
    <row r="51" spans="1:13">
      <c r="A51" s="92"/>
      <c r="B51" s="76"/>
      <c r="C51" s="76"/>
      <c r="D51" s="76"/>
      <c r="E51" s="76"/>
      <c r="F51" s="76"/>
      <c r="G51" s="86"/>
      <c r="H51" s="90"/>
      <c r="I51" s="91"/>
      <c r="J51" s="90"/>
      <c r="K51" s="209"/>
      <c r="L51" s="210"/>
      <c r="M51" s="73">
        <f>IFERROR(ROUND(J51*K51,2),"")</f>
        <v>0</v>
      </c>
    </row>
    <row r="52" spans="1:13">
      <c r="A52" s="92"/>
      <c r="B52" s="93"/>
      <c r="C52" s="93"/>
      <c r="D52" s="93"/>
      <c r="E52" s="93"/>
      <c r="F52" s="93"/>
      <c r="G52" s="93"/>
      <c r="H52" s="90"/>
      <c r="I52" s="91"/>
      <c r="J52" s="90"/>
      <c r="K52" s="209" t="s">
        <v>131</v>
      </c>
      <c r="L52" s="210"/>
      <c r="M52" s="73" t="str">
        <f>IFERROR(ROUND(J52*K52,2),"")</f>
        <v/>
      </c>
    </row>
    <row r="53" spans="1:13">
      <c r="A53" s="92"/>
      <c r="B53" s="93"/>
      <c r="C53" s="93"/>
      <c r="D53" s="93"/>
      <c r="E53" s="93"/>
      <c r="F53" s="93"/>
      <c r="G53" s="93"/>
      <c r="H53" s="90"/>
      <c r="I53" s="91"/>
      <c r="J53" s="90"/>
      <c r="K53" s="209" t="s">
        <v>131</v>
      </c>
      <c r="L53" s="210"/>
      <c r="M53" s="73" t="str">
        <f>IFERROR(ROUND(J53*K53,2),"")</f>
        <v/>
      </c>
    </row>
    <row r="54" spans="1:13">
      <c r="A54" s="92"/>
      <c r="B54" s="93"/>
      <c r="C54" s="93"/>
      <c r="D54" s="93"/>
      <c r="E54" s="93"/>
      <c r="F54" s="93"/>
      <c r="G54" s="93"/>
      <c r="H54" s="90"/>
      <c r="I54" s="91"/>
      <c r="J54" s="90"/>
      <c r="K54" s="209" t="s">
        <v>131</v>
      </c>
      <c r="L54" s="210"/>
      <c r="M54" s="73" t="str">
        <f>IFERROR(ROUND(J54*K54,2),"")</f>
        <v/>
      </c>
    </row>
    <row r="55" spans="1:13" ht="15.75" thickBot="1">
      <c r="A55" s="77"/>
      <c r="B55" s="78"/>
      <c r="C55" s="78"/>
      <c r="D55" s="78"/>
      <c r="E55" s="78"/>
      <c r="F55" s="78"/>
      <c r="G55" s="79"/>
      <c r="H55" s="94"/>
      <c r="I55" s="95"/>
      <c r="J55" s="94"/>
      <c r="K55" s="209" t="s">
        <v>131</v>
      </c>
      <c r="L55" s="210"/>
      <c r="M55" s="73" t="str">
        <f>IFERROR(ROUND(J55*K55,2),"")</f>
        <v/>
      </c>
    </row>
    <row r="56" spans="1:13" ht="15.75" thickBot="1">
      <c r="A56" s="201" t="s">
        <v>74</v>
      </c>
      <c r="B56" s="202"/>
      <c r="C56" s="202"/>
      <c r="D56" s="202"/>
      <c r="E56" s="202"/>
      <c r="F56" s="202"/>
      <c r="G56" s="202"/>
      <c r="H56" s="202"/>
      <c r="I56" s="202"/>
      <c r="J56" s="202"/>
      <c r="K56" s="202"/>
      <c r="L56" s="203"/>
      <c r="M56" s="82">
        <f>ROUND(SUM(M51:M55),2)</f>
        <v>0</v>
      </c>
    </row>
    <row r="57" spans="1:13" ht="15.75" thickBot="1">
      <c r="A57" s="56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57"/>
    </row>
    <row r="58" spans="1:13" ht="15.75" thickBot="1">
      <c r="A58" s="63" t="s">
        <v>84</v>
      </c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5"/>
    </row>
    <row r="59" spans="1:13">
      <c r="A59" s="56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57"/>
    </row>
    <row r="60" spans="1:13" ht="22.5">
      <c r="A60" s="192" t="s">
        <v>85</v>
      </c>
      <c r="B60" s="204"/>
      <c r="C60" s="204"/>
      <c r="D60" s="204"/>
      <c r="E60" s="204"/>
      <c r="F60" s="204"/>
      <c r="G60" s="204"/>
      <c r="H60" s="67" t="s">
        <v>86</v>
      </c>
      <c r="I60" s="96" t="s">
        <v>87</v>
      </c>
      <c r="J60" s="97" t="s">
        <v>88</v>
      </c>
      <c r="K60" s="215" t="s">
        <v>69</v>
      </c>
      <c r="L60" s="216"/>
      <c r="M60" s="98" t="s">
        <v>70</v>
      </c>
    </row>
    <row r="61" spans="1:13">
      <c r="A61" s="75" t="s">
        <v>91</v>
      </c>
      <c r="B61" s="76"/>
      <c r="C61" s="76"/>
      <c r="D61" s="76"/>
      <c r="E61" s="76"/>
      <c r="F61" s="76"/>
      <c r="G61" s="86"/>
      <c r="H61" s="138">
        <v>180000</v>
      </c>
      <c r="I61" s="100">
        <v>0.62</v>
      </c>
      <c r="J61" s="101">
        <f>+IFERROR(ROUND(H61*(1+I61),0),"")</f>
        <v>291600</v>
      </c>
      <c r="K61" s="217">
        <v>26.365505737091546</v>
      </c>
      <c r="L61" s="218"/>
      <c r="M61" s="73">
        <f>IFERROR(ROUND(1/K61*J61,2),"")</f>
        <v>11059.91</v>
      </c>
    </row>
    <row r="62" spans="1:13">
      <c r="A62" s="75" t="s">
        <v>112</v>
      </c>
      <c r="B62" s="76"/>
      <c r="C62" s="76"/>
      <c r="D62" s="76"/>
      <c r="E62" s="76"/>
      <c r="F62" s="76"/>
      <c r="G62" s="86"/>
      <c r="H62" s="138">
        <v>165000</v>
      </c>
      <c r="I62" s="100">
        <v>0.62</v>
      </c>
      <c r="J62" s="101">
        <f>+IFERROR(ROUND(H62*(1+I62),0),"")</f>
        <v>267300</v>
      </c>
      <c r="K62" s="217">
        <f>+K61</f>
        <v>26.365505737091546</v>
      </c>
      <c r="L62" s="218"/>
      <c r="M62" s="73">
        <f>IFERROR(ROUND(1/K62*J62,2),"")</f>
        <v>10138.25</v>
      </c>
    </row>
    <row r="63" spans="1:13">
      <c r="A63" s="75"/>
      <c r="B63" s="76"/>
      <c r="C63" s="76"/>
      <c r="D63" s="76"/>
      <c r="E63" s="76"/>
      <c r="F63" s="76"/>
      <c r="G63" s="86"/>
      <c r="H63" s="99" t="s">
        <v>131</v>
      </c>
      <c r="I63" s="100" t="s">
        <v>131</v>
      </c>
      <c r="J63" s="101" t="str">
        <f>+IFERROR(ROUND(H63*(1+I63),0),"")</f>
        <v/>
      </c>
      <c r="K63" s="217"/>
      <c r="L63" s="218"/>
      <c r="M63" s="73" t="str">
        <f>IFERROR(ROUND(1/K63*J63,2),"")</f>
        <v/>
      </c>
    </row>
    <row r="64" spans="1:13">
      <c r="A64" s="75"/>
      <c r="B64" s="76"/>
      <c r="C64" s="76"/>
      <c r="D64" s="76"/>
      <c r="E64" s="76"/>
      <c r="F64" s="76"/>
      <c r="G64" s="86"/>
      <c r="H64" s="99" t="s">
        <v>131</v>
      </c>
      <c r="I64" s="100" t="s">
        <v>131</v>
      </c>
      <c r="J64" s="101" t="str">
        <f>+IFERROR(ROUND(H64*(1+I64),0),"")</f>
        <v/>
      </c>
      <c r="K64" s="217"/>
      <c r="L64" s="218"/>
      <c r="M64" s="73" t="str">
        <f>IFERROR(ROUND(1/K64*J64,2),"")</f>
        <v/>
      </c>
    </row>
    <row r="65" spans="1:13" ht="15.75" thickBot="1">
      <c r="A65" s="77"/>
      <c r="B65" s="78"/>
      <c r="C65" s="78"/>
      <c r="D65" s="78"/>
      <c r="E65" s="78"/>
      <c r="F65" s="78"/>
      <c r="G65" s="79"/>
      <c r="H65" s="99" t="s">
        <v>131</v>
      </c>
      <c r="I65" s="100" t="s">
        <v>131</v>
      </c>
      <c r="J65" s="101" t="str">
        <f>+IFERROR(ROUND(H65*(1+I65),0),"")</f>
        <v/>
      </c>
      <c r="K65" s="219"/>
      <c r="L65" s="220"/>
      <c r="M65" s="73" t="str">
        <f>IFERROR(ROUND(1/K65*J65,2),"")</f>
        <v/>
      </c>
    </row>
    <row r="66" spans="1:13" ht="15.75" thickBot="1">
      <c r="A66" s="201" t="s">
        <v>74</v>
      </c>
      <c r="B66" s="202"/>
      <c r="C66" s="202"/>
      <c r="D66" s="202"/>
      <c r="E66" s="202"/>
      <c r="F66" s="202"/>
      <c r="G66" s="202"/>
      <c r="H66" s="202"/>
      <c r="I66" s="202"/>
      <c r="J66" s="202"/>
      <c r="K66" s="202"/>
      <c r="L66" s="203"/>
      <c r="M66" s="82">
        <f>ROUND(SUM(M61:M65),2)</f>
        <v>21198.16</v>
      </c>
    </row>
    <row r="67" spans="1:13" ht="15.75" thickBot="1">
      <c r="A67" s="56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57"/>
    </row>
    <row r="68" spans="1:13" ht="15.75" thickBot="1">
      <c r="A68" s="221" t="s">
        <v>92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3"/>
      <c r="M68" s="82">
        <f>ROUND(M66+M56+M46+M36,0)</f>
        <v>60058</v>
      </c>
    </row>
    <row r="69" spans="1:13" ht="15.75" thickBot="1">
      <c r="A69" s="56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57"/>
    </row>
    <row r="70" spans="1:13" ht="15.75" thickBot="1">
      <c r="A70" s="63" t="s">
        <v>93</v>
      </c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5"/>
    </row>
    <row r="71" spans="1:13">
      <c r="A71" s="56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57"/>
    </row>
    <row r="72" spans="1:13">
      <c r="A72" s="192" t="s">
        <v>94</v>
      </c>
      <c r="B72" s="204"/>
      <c r="C72" s="204"/>
      <c r="D72" s="204"/>
      <c r="E72" s="204"/>
      <c r="F72" s="204"/>
      <c r="G72" s="204"/>
      <c r="H72" s="89"/>
      <c r="I72" s="96"/>
      <c r="J72" s="102"/>
      <c r="K72" s="215" t="s">
        <v>95</v>
      </c>
      <c r="L72" s="216"/>
      <c r="M72" s="98" t="s">
        <v>96</v>
      </c>
    </row>
    <row r="73" spans="1:13">
      <c r="A73" s="211" t="s">
        <v>97</v>
      </c>
      <c r="B73" s="212"/>
      <c r="C73" s="212"/>
      <c r="D73" s="212"/>
      <c r="E73" s="212"/>
      <c r="F73" s="212"/>
      <c r="G73" s="212"/>
      <c r="H73" s="128"/>
      <c r="I73" s="104"/>
      <c r="J73" s="129"/>
      <c r="K73" s="213"/>
      <c r="L73" s="214"/>
      <c r="M73" s="130">
        <f>ROUND(K73*$M$68,2)</f>
        <v>0</v>
      </c>
    </row>
    <row r="74" spans="1:13">
      <c r="A74" s="107" t="s">
        <v>98</v>
      </c>
      <c r="B74" s="108"/>
      <c r="C74" s="108"/>
      <c r="D74" s="108"/>
      <c r="E74" s="108"/>
      <c r="F74" s="108"/>
      <c r="G74" s="108"/>
      <c r="H74" s="128"/>
      <c r="I74" s="104"/>
      <c r="J74" s="129"/>
      <c r="K74" s="213"/>
      <c r="L74" s="214"/>
      <c r="M74" s="130">
        <f>ROUND(K74*$M$68,2)</f>
        <v>0</v>
      </c>
    </row>
    <row r="75" spans="1:13" ht="15.75" thickBot="1">
      <c r="A75" s="77" t="s">
        <v>99</v>
      </c>
      <c r="B75" s="78"/>
      <c r="C75" s="78"/>
      <c r="D75" s="78"/>
      <c r="E75" s="78"/>
      <c r="F75" s="78"/>
      <c r="G75" s="78"/>
      <c r="H75" s="131"/>
      <c r="I75" s="110"/>
      <c r="J75" s="132"/>
      <c r="K75" s="213"/>
      <c r="L75" s="214"/>
      <c r="M75" s="130">
        <f>ROUND(K75*$M$68,2)</f>
        <v>0</v>
      </c>
    </row>
    <row r="76" spans="1:13" ht="15.75" thickBot="1">
      <c r="A76" s="201" t="s">
        <v>74</v>
      </c>
      <c r="B76" s="202"/>
      <c r="C76" s="202"/>
      <c r="D76" s="202"/>
      <c r="E76" s="202"/>
      <c r="F76" s="202"/>
      <c r="G76" s="202"/>
      <c r="H76" s="202"/>
      <c r="I76" s="202"/>
      <c r="J76" s="202"/>
      <c r="K76" s="202"/>
      <c r="L76" s="203"/>
      <c r="M76" s="82">
        <f>SUM(M73:M75)</f>
        <v>0</v>
      </c>
    </row>
    <row r="77" spans="1:13" ht="15.75" thickBot="1">
      <c r="A77" s="56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57"/>
    </row>
    <row r="78" spans="1:13" ht="15.75" thickBot="1">
      <c r="A78" s="221" t="s">
        <v>100</v>
      </c>
      <c r="B78" s="222"/>
      <c r="C78" s="222"/>
      <c r="D78" s="222"/>
      <c r="E78" s="222"/>
      <c r="F78" s="222"/>
      <c r="G78" s="222"/>
      <c r="H78" s="222"/>
      <c r="I78" s="222"/>
      <c r="J78" s="222"/>
      <c r="K78" s="222"/>
      <c r="L78" s="223"/>
      <c r="M78" s="82">
        <f>ROUND(M68+M76,0)</f>
        <v>60058</v>
      </c>
    </row>
    <row r="79" spans="1:13">
      <c r="A79" s="33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6"/>
    </row>
    <row r="80" spans="1:13">
      <c r="A80" s="56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57"/>
    </row>
    <row r="81" spans="1:13">
      <c r="A81" s="56"/>
      <c r="B81" s="35"/>
      <c r="C81" s="35"/>
      <c r="D81" s="35"/>
      <c r="E81" s="35"/>
      <c r="F81" s="35" t="s">
        <v>101</v>
      </c>
      <c r="G81" s="35"/>
      <c r="H81" s="35"/>
      <c r="I81" s="35"/>
      <c r="J81" s="35"/>
      <c r="K81" s="35"/>
      <c r="L81" s="35"/>
      <c r="M81" s="57"/>
    </row>
    <row r="82" spans="1:13">
      <c r="A82" s="112" t="s">
        <v>102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4"/>
    </row>
    <row r="83" spans="1:13">
      <c r="A83" s="233"/>
      <c r="B83" s="234"/>
      <c r="C83" s="234"/>
      <c r="D83" s="234"/>
      <c r="E83" s="234"/>
      <c r="F83" s="234"/>
      <c r="G83" s="234"/>
      <c r="H83" s="234"/>
      <c r="I83" s="234"/>
      <c r="J83" s="234"/>
      <c r="K83" s="234"/>
      <c r="L83" s="234"/>
      <c r="M83" s="235"/>
    </row>
    <row r="84" spans="1:13">
      <c r="A84" s="224"/>
      <c r="B84" s="225"/>
      <c r="C84" s="225"/>
      <c r="D84" s="225"/>
      <c r="E84" s="225"/>
      <c r="F84" s="225"/>
      <c r="G84" s="225"/>
      <c r="H84" s="225"/>
      <c r="I84" s="225"/>
      <c r="J84" s="225"/>
      <c r="K84" s="225"/>
      <c r="L84" s="225"/>
      <c r="M84" s="226"/>
    </row>
    <row r="85" spans="1:13">
      <c r="A85" s="224"/>
      <c r="B85" s="225"/>
      <c r="C85" s="225"/>
      <c r="D85" s="225"/>
      <c r="E85" s="225"/>
      <c r="F85" s="225"/>
      <c r="G85" s="225"/>
      <c r="H85" s="225"/>
      <c r="I85" s="225"/>
      <c r="J85" s="225"/>
      <c r="K85" s="225"/>
      <c r="L85" s="225"/>
      <c r="M85" s="226"/>
    </row>
    <row r="86" spans="1:13">
      <c r="A86" s="115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1"/>
    </row>
    <row r="87" spans="1:13">
      <c r="A87" s="116"/>
      <c r="B87" s="35"/>
      <c r="C87" s="50"/>
      <c r="D87" s="50"/>
      <c r="E87" s="50"/>
      <c r="F87" s="117"/>
      <c r="G87" s="35"/>
      <c r="H87" s="35"/>
      <c r="I87" s="35"/>
      <c r="J87" s="50"/>
      <c r="K87" s="50"/>
      <c r="L87" s="50"/>
      <c r="M87" s="51"/>
    </row>
    <row r="88" spans="1:13">
      <c r="A88" s="116"/>
      <c r="B88" s="35"/>
      <c r="C88" s="50"/>
      <c r="D88" s="50"/>
      <c r="E88" s="50"/>
      <c r="F88" s="117"/>
      <c r="G88" s="35"/>
      <c r="H88" s="35"/>
      <c r="I88" s="35"/>
      <c r="J88" s="50"/>
      <c r="K88" s="50"/>
      <c r="L88" s="50"/>
      <c r="M88" s="51"/>
    </row>
    <row r="89" spans="1:13">
      <c r="A89" s="56"/>
      <c r="B89" s="118" t="s">
        <v>103</v>
      </c>
      <c r="C89" s="118"/>
      <c r="D89" s="118"/>
      <c r="E89" s="118"/>
      <c r="F89" s="35"/>
      <c r="G89" s="35"/>
      <c r="H89" s="35"/>
      <c r="I89" s="35" t="s">
        <v>103</v>
      </c>
      <c r="J89" s="35"/>
      <c r="K89" s="35"/>
      <c r="L89" s="35"/>
      <c r="M89" s="57"/>
    </row>
    <row r="90" spans="1:13">
      <c r="A90" s="56"/>
      <c r="B90" s="35"/>
      <c r="C90" s="117"/>
      <c r="D90" s="117"/>
      <c r="E90" s="117"/>
      <c r="F90" s="35"/>
      <c r="G90" s="35"/>
      <c r="H90" s="35"/>
      <c r="I90" s="108"/>
      <c r="J90" s="108"/>
      <c r="K90" s="108"/>
      <c r="L90" s="108"/>
      <c r="M90" s="57"/>
    </row>
    <row r="91" spans="1:13">
      <c r="A91" s="56"/>
      <c r="B91" s="35" t="s">
        <v>104</v>
      </c>
      <c r="C91" s="35"/>
      <c r="D91" s="35"/>
      <c r="E91" s="117"/>
      <c r="F91" s="35"/>
      <c r="G91" s="35"/>
      <c r="H91" s="35"/>
      <c r="I91" s="119" t="s">
        <v>105</v>
      </c>
      <c r="J91" s="119"/>
      <c r="K91" s="119"/>
      <c r="L91" s="119"/>
      <c r="M91" s="57"/>
    </row>
    <row r="92" spans="1:13">
      <c r="A92" s="116"/>
      <c r="B92" s="35"/>
      <c r="C92" s="50"/>
      <c r="D92" s="50"/>
      <c r="E92" s="50"/>
      <c r="F92" s="117"/>
      <c r="G92" s="35"/>
      <c r="H92" s="35"/>
      <c r="I92" s="35"/>
      <c r="J92" s="50"/>
      <c r="K92" s="50"/>
      <c r="L92" s="50"/>
      <c r="M92" s="51"/>
    </row>
    <row r="93" spans="1:13">
      <c r="A93" s="120"/>
      <c r="B93" s="121"/>
      <c r="C93" s="121"/>
      <c r="D93" s="35"/>
      <c r="E93" s="35"/>
      <c r="F93" s="35"/>
      <c r="G93" s="35"/>
      <c r="H93" s="35"/>
      <c r="I93" s="227"/>
      <c r="J93" s="227"/>
      <c r="K93" s="227"/>
      <c r="L93" s="227"/>
      <c r="M93" s="228"/>
    </row>
    <row r="94" spans="1:13" ht="15.75" thickBot="1">
      <c r="A94" s="231"/>
      <c r="B94" s="232"/>
      <c r="C94" s="232"/>
      <c r="D94" s="122"/>
      <c r="E94" s="122"/>
      <c r="F94" s="122"/>
      <c r="G94" s="122"/>
      <c r="H94" s="122"/>
      <c r="I94" s="229"/>
      <c r="J94" s="229"/>
      <c r="K94" s="229"/>
      <c r="L94" s="229"/>
      <c r="M94" s="230"/>
    </row>
  </sheetData>
  <mergeCells count="77">
    <mergeCell ref="I93:M94"/>
    <mergeCell ref="A94:C94"/>
    <mergeCell ref="K75:L75"/>
    <mergeCell ref="A76:L76"/>
    <mergeCell ref="A78:L78"/>
    <mergeCell ref="A83:M83"/>
    <mergeCell ref="A84:M84"/>
    <mergeCell ref="A85:M85"/>
    <mergeCell ref="K74:L74"/>
    <mergeCell ref="K61:L61"/>
    <mergeCell ref="K62:L62"/>
    <mergeCell ref="K63:L63"/>
    <mergeCell ref="K64:L64"/>
    <mergeCell ref="K65:L65"/>
    <mergeCell ref="A66:L66"/>
    <mergeCell ref="A68:L68"/>
    <mergeCell ref="A72:G72"/>
    <mergeCell ref="K72:L72"/>
    <mergeCell ref="A73:G73"/>
    <mergeCell ref="K73:L73"/>
    <mergeCell ref="A60:G60"/>
    <mergeCell ref="K60:L60"/>
    <mergeCell ref="K44:L44"/>
    <mergeCell ref="K45:L45"/>
    <mergeCell ref="A46:L46"/>
    <mergeCell ref="A50:G50"/>
    <mergeCell ref="K50:L50"/>
    <mergeCell ref="K51:L51"/>
    <mergeCell ref="K52:L52"/>
    <mergeCell ref="K53:L53"/>
    <mergeCell ref="K54:L54"/>
    <mergeCell ref="K55:L55"/>
    <mergeCell ref="A56:L56"/>
    <mergeCell ref="K43:L43"/>
    <mergeCell ref="F34:G34"/>
    <mergeCell ref="H34:I34"/>
    <mergeCell ref="K34:L34"/>
    <mergeCell ref="F35:G35"/>
    <mergeCell ref="H35:I35"/>
    <mergeCell ref="K35:L35"/>
    <mergeCell ref="A36:L36"/>
    <mergeCell ref="A40:H40"/>
    <mergeCell ref="K40:L40"/>
    <mergeCell ref="K41:L41"/>
    <mergeCell ref="K42:L42"/>
    <mergeCell ref="F32:G32"/>
    <mergeCell ref="H32:I32"/>
    <mergeCell ref="K32:L32"/>
    <mergeCell ref="F33:G33"/>
    <mergeCell ref="H33:I33"/>
    <mergeCell ref="K33:L33"/>
    <mergeCell ref="F30:G30"/>
    <mergeCell ref="H30:I30"/>
    <mergeCell ref="K30:L30"/>
    <mergeCell ref="F31:G31"/>
    <mergeCell ref="H31:I31"/>
    <mergeCell ref="K31:L31"/>
    <mergeCell ref="B25:I25"/>
    <mergeCell ref="K25:L25"/>
    <mergeCell ref="A29:E29"/>
    <mergeCell ref="F29:G29"/>
    <mergeCell ref="H29:I29"/>
    <mergeCell ref="K29:L29"/>
    <mergeCell ref="F10:G10"/>
    <mergeCell ref="K10:L10"/>
    <mergeCell ref="C11:M12"/>
    <mergeCell ref="A22:M22"/>
    <mergeCell ref="B24:I24"/>
    <mergeCell ref="K24:L24"/>
    <mergeCell ref="A1:A7"/>
    <mergeCell ref="B1:M1"/>
    <mergeCell ref="B2:M2"/>
    <mergeCell ref="B3:M3"/>
    <mergeCell ref="B4:M4"/>
    <mergeCell ref="B5:M5"/>
    <mergeCell ref="B6:M6"/>
    <mergeCell ref="B7:M7"/>
  </mergeCells>
  <hyperlinks>
    <hyperlink ref="B5:M5" location="PRESUPUESTO!B17" display="SOLUCION ACUEDUCTO Y ALCANTARILLADO SECTOR VILLA DELFINA" xr:uid="{C50DA8BA-3935-4391-BBCF-61717C1C1F65}"/>
  </hyperlinks>
  <pageMargins left="0.7" right="0.7" top="0.75" bottom="0.75" header="0.3" footer="0.3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292B8-8DC4-4578-A854-7B1C10E4F4B6}">
  <sheetPr>
    <tabColor rgb="FF00B050"/>
  </sheetPr>
  <dimension ref="A1:M94"/>
  <sheetViews>
    <sheetView topLeftCell="A35" workbookViewId="0">
      <selection activeCell="K41" sqref="K41:L42"/>
    </sheetView>
  </sheetViews>
  <sheetFormatPr baseColWidth="10" defaultRowHeight="15"/>
  <cols>
    <col min="8" max="8" width="11.85546875" bestFit="1" customWidth="1"/>
    <col min="9" max="9" width="12.42578125" customWidth="1"/>
    <col min="10" max="10" width="12.85546875" bestFit="1" customWidth="1"/>
    <col min="13" max="13" width="20" customWidth="1"/>
  </cols>
  <sheetData>
    <row r="1" spans="1:13">
      <c r="A1" s="163"/>
      <c r="B1" s="166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8"/>
    </row>
    <row r="2" spans="1:13" ht="15.75">
      <c r="A2" s="164"/>
      <c r="B2" s="169" t="s">
        <v>49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>
      <c r="A3" s="164"/>
      <c r="B3" s="172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4"/>
    </row>
    <row r="4" spans="1:13">
      <c r="A4" s="164"/>
      <c r="B4" s="175" t="s">
        <v>50</v>
      </c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7"/>
    </row>
    <row r="5" spans="1:13">
      <c r="A5" s="164"/>
      <c r="B5" s="277" t="s">
        <v>106</v>
      </c>
      <c r="C5" s="278"/>
      <c r="D5" s="278"/>
      <c r="E5" s="278"/>
      <c r="F5" s="278"/>
      <c r="G5" s="278"/>
      <c r="H5" s="278"/>
      <c r="I5" s="278"/>
      <c r="J5" s="278"/>
      <c r="K5" s="278"/>
      <c r="L5" s="278"/>
      <c r="M5" s="279"/>
    </row>
    <row r="6" spans="1:13">
      <c r="A6" s="164"/>
      <c r="B6" s="181" t="s">
        <v>52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3"/>
    </row>
    <row r="7" spans="1:13" ht="15.75" thickBot="1">
      <c r="A7" s="165"/>
      <c r="B7" s="18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6"/>
    </row>
    <row r="8" spans="1:13" ht="15.75" thickBot="1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  <c r="L8" s="32"/>
      <c r="M8" s="32"/>
    </row>
    <row r="9" spans="1:13">
      <c r="A9" s="33"/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6"/>
    </row>
    <row r="10" spans="1:13">
      <c r="A10" s="37" t="s">
        <v>53</v>
      </c>
      <c r="B10" s="38"/>
      <c r="C10" s="39"/>
      <c r="D10" s="40"/>
      <c r="E10" s="39"/>
      <c r="F10" s="252"/>
      <c r="G10" s="252"/>
      <c r="H10" s="39"/>
      <c r="I10" s="39"/>
      <c r="J10" s="41" t="s">
        <v>54</v>
      </c>
      <c r="K10" s="253"/>
      <c r="L10" s="253"/>
      <c r="M10" s="42"/>
    </row>
    <row r="11" spans="1:13">
      <c r="A11" s="43" t="s">
        <v>55</v>
      </c>
      <c r="B11" s="44"/>
      <c r="C11" s="254"/>
      <c r="D11" s="254"/>
      <c r="E11" s="254"/>
      <c r="F11" s="254"/>
      <c r="G11" s="254"/>
      <c r="H11" s="254"/>
      <c r="I11" s="254"/>
      <c r="J11" s="254"/>
      <c r="K11" s="254"/>
      <c r="L11" s="254"/>
      <c r="M11" s="255"/>
    </row>
    <row r="12" spans="1:13">
      <c r="A12" s="43"/>
      <c r="B12" s="44"/>
      <c r="C12" s="256"/>
      <c r="D12" s="256"/>
      <c r="E12" s="256"/>
      <c r="F12" s="256"/>
      <c r="G12" s="256"/>
      <c r="H12" s="256"/>
      <c r="I12" s="256"/>
      <c r="J12" s="256"/>
      <c r="K12" s="256"/>
      <c r="L12" s="256"/>
      <c r="M12" s="257"/>
    </row>
    <row r="13" spans="1:13">
      <c r="A13" s="43"/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6"/>
    </row>
    <row r="14" spans="1:13">
      <c r="A14" s="43" t="s">
        <v>56</v>
      </c>
      <c r="B14" s="44"/>
      <c r="C14" s="47"/>
      <c r="D14" s="48"/>
      <c r="E14" s="48"/>
      <c r="F14" s="48"/>
      <c r="G14" s="48"/>
      <c r="H14" s="48"/>
      <c r="I14" s="48"/>
      <c r="J14" s="48"/>
      <c r="K14" s="48"/>
      <c r="L14" s="48"/>
      <c r="M14" s="49"/>
    </row>
    <row r="15" spans="1:13">
      <c r="A15" s="43"/>
      <c r="B15" s="44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1:13">
      <c r="A16" s="43" t="s">
        <v>57</v>
      </c>
      <c r="B16" s="44"/>
      <c r="C16" s="47"/>
      <c r="D16" s="48"/>
      <c r="E16" s="48"/>
      <c r="F16" s="48"/>
      <c r="G16" s="48"/>
      <c r="H16" s="48"/>
      <c r="I16" s="48"/>
      <c r="J16" s="48"/>
      <c r="K16" s="48"/>
      <c r="L16" s="48"/>
      <c r="M16" s="49"/>
    </row>
    <row r="17" spans="1:13">
      <c r="A17" s="43"/>
      <c r="B17" s="44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1"/>
    </row>
    <row r="18" spans="1:13">
      <c r="A18" s="43" t="s">
        <v>58</v>
      </c>
      <c r="B18" s="43"/>
      <c r="C18" s="47"/>
      <c r="D18" s="48"/>
      <c r="E18" s="48"/>
      <c r="F18" s="48"/>
      <c r="G18" s="48"/>
      <c r="H18" s="48"/>
      <c r="I18" s="48"/>
      <c r="J18" s="48"/>
      <c r="K18" s="48"/>
      <c r="L18" s="48"/>
      <c r="M18" s="49"/>
    </row>
    <row r="19" spans="1:13">
      <c r="A19" s="37"/>
      <c r="B19" s="52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1"/>
    </row>
    <row r="20" spans="1:13">
      <c r="A20" s="43" t="s">
        <v>59</v>
      </c>
      <c r="B20" s="44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9"/>
    </row>
    <row r="21" spans="1:13" ht="15.75" thickBot="1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5"/>
    </row>
    <row r="22" spans="1:13" ht="15.75" thickBot="1">
      <c r="A22" s="155" t="s">
        <v>60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7"/>
    </row>
    <row r="23" spans="1:13" ht="15.75" thickBot="1">
      <c r="A23" s="56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57"/>
    </row>
    <row r="24" spans="1:13">
      <c r="A24" s="58" t="s">
        <v>0</v>
      </c>
      <c r="B24" s="158" t="s">
        <v>61</v>
      </c>
      <c r="C24" s="159"/>
      <c r="D24" s="159"/>
      <c r="E24" s="159"/>
      <c r="F24" s="159"/>
      <c r="G24" s="159"/>
      <c r="H24" s="159"/>
      <c r="I24" s="160"/>
      <c r="J24" s="59" t="s">
        <v>62</v>
      </c>
      <c r="K24" s="161" t="s">
        <v>63</v>
      </c>
      <c r="L24" s="162"/>
      <c r="M24" s="58" t="s">
        <v>64</v>
      </c>
    </row>
    <row r="25" spans="1:13" ht="27.75" customHeight="1" thickBot="1">
      <c r="A25" s="60">
        <v>33</v>
      </c>
      <c r="B25" s="271" t="str">
        <f>+PRESU!B35</f>
        <v xml:space="preserve">suministro, transporte e instalacion Perro Para Guaya 1/2" Pulgadas Galvanizado Toolcraft Tc0961
</v>
      </c>
      <c r="C25" s="272"/>
      <c r="D25" s="272"/>
      <c r="E25" s="272"/>
      <c r="F25" s="272"/>
      <c r="G25" s="272"/>
      <c r="H25" s="272"/>
      <c r="I25" s="273"/>
      <c r="J25" s="61" t="s">
        <v>131</v>
      </c>
      <c r="K25" s="190" t="str">
        <f>+PRESU!C35</f>
        <v>un</v>
      </c>
      <c r="L25" s="191"/>
      <c r="M25" s="62">
        <f>+PRESU!D35</f>
        <v>40</v>
      </c>
    </row>
    <row r="26" spans="1:13" ht="15.75" thickBot="1">
      <c r="A26" s="56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57"/>
    </row>
    <row r="27" spans="1:13" ht="15.75" thickBot="1">
      <c r="A27" s="63" t="s">
        <v>65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5"/>
    </row>
    <row r="28" spans="1:13">
      <c r="A28" s="66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57"/>
    </row>
    <row r="29" spans="1:13">
      <c r="A29" s="192" t="s">
        <v>61</v>
      </c>
      <c r="B29" s="193"/>
      <c r="C29" s="193"/>
      <c r="D29" s="193"/>
      <c r="E29" s="194"/>
      <c r="F29" s="195" t="s">
        <v>66</v>
      </c>
      <c r="G29" s="193"/>
      <c r="H29" s="195" t="s">
        <v>67</v>
      </c>
      <c r="I29" s="196"/>
      <c r="J29" s="67" t="s">
        <v>68</v>
      </c>
      <c r="K29" s="195" t="s">
        <v>69</v>
      </c>
      <c r="L29" s="196"/>
      <c r="M29" s="68" t="s">
        <v>70</v>
      </c>
    </row>
    <row r="30" spans="1:13">
      <c r="A30" s="69"/>
      <c r="B30" s="70"/>
      <c r="C30" s="70"/>
      <c r="D30" s="70"/>
      <c r="E30" s="71"/>
      <c r="F30" s="197" t="s">
        <v>131</v>
      </c>
      <c r="G30" s="198"/>
      <c r="H30" s="197" t="s">
        <v>131</v>
      </c>
      <c r="I30" s="198"/>
      <c r="J30" s="72" t="s">
        <v>131</v>
      </c>
      <c r="K30" s="199"/>
      <c r="L30" s="200"/>
      <c r="M30" s="73" t="str">
        <f>IFERROR(ROUND(J30/K30,2),"")</f>
        <v/>
      </c>
    </row>
    <row r="31" spans="1:13">
      <c r="A31" s="69"/>
      <c r="B31" s="70"/>
      <c r="C31" s="70"/>
      <c r="D31" s="70"/>
      <c r="E31" s="74"/>
      <c r="F31" s="197" t="s">
        <v>131</v>
      </c>
      <c r="G31" s="198"/>
      <c r="H31" s="197" t="s">
        <v>131</v>
      </c>
      <c r="I31" s="198"/>
      <c r="J31" s="72" t="s">
        <v>131</v>
      </c>
      <c r="K31" s="199"/>
      <c r="L31" s="200"/>
      <c r="M31" s="73" t="str">
        <f>IFERROR(ROUND(J31/K31,2),"")</f>
        <v/>
      </c>
    </row>
    <row r="32" spans="1:13">
      <c r="A32" s="75"/>
      <c r="B32" s="76"/>
      <c r="C32" s="76"/>
      <c r="D32" s="76"/>
      <c r="E32" s="74"/>
      <c r="F32" s="197" t="s">
        <v>131</v>
      </c>
      <c r="G32" s="198"/>
      <c r="H32" s="197" t="s">
        <v>131</v>
      </c>
      <c r="I32" s="198"/>
      <c r="J32" s="72" t="s">
        <v>131</v>
      </c>
      <c r="K32" s="199"/>
      <c r="L32" s="200"/>
      <c r="M32" s="73" t="str">
        <f>IFERROR(ROUND(J32/K32,2),"")</f>
        <v/>
      </c>
    </row>
    <row r="33" spans="1:13">
      <c r="A33" s="75"/>
      <c r="B33" s="76"/>
      <c r="C33" s="76"/>
      <c r="D33" s="76"/>
      <c r="E33" s="74"/>
      <c r="F33" s="197" t="s">
        <v>131</v>
      </c>
      <c r="G33" s="198"/>
      <c r="H33" s="197" t="s">
        <v>131</v>
      </c>
      <c r="I33" s="198"/>
      <c r="J33" s="72" t="s">
        <v>131</v>
      </c>
      <c r="K33" s="199"/>
      <c r="L33" s="200"/>
      <c r="M33" s="73" t="str">
        <f>IFERROR(ROUND(J33/K33,2),"")</f>
        <v/>
      </c>
    </row>
    <row r="34" spans="1:13">
      <c r="A34" s="75"/>
      <c r="B34" s="76"/>
      <c r="C34" s="76"/>
      <c r="D34" s="76"/>
      <c r="E34" s="74"/>
      <c r="F34" s="197" t="s">
        <v>131</v>
      </c>
      <c r="G34" s="198"/>
      <c r="H34" s="197" t="s">
        <v>131</v>
      </c>
      <c r="I34" s="198"/>
      <c r="J34" s="72" t="s">
        <v>131</v>
      </c>
      <c r="K34" s="199"/>
      <c r="L34" s="200"/>
      <c r="M34" s="73" t="str">
        <f>IFERROR(ROUND(J34/K34,2),"")</f>
        <v/>
      </c>
    </row>
    <row r="35" spans="1:13" ht="15.75" thickBot="1">
      <c r="A35" s="77" t="s">
        <v>73</v>
      </c>
      <c r="B35" s="78"/>
      <c r="C35" s="78"/>
      <c r="D35" s="78"/>
      <c r="E35" s="79"/>
      <c r="F35" s="205"/>
      <c r="G35" s="206"/>
      <c r="H35" s="205"/>
      <c r="I35" s="206"/>
      <c r="J35" s="80"/>
      <c r="K35" s="207">
        <v>0.05</v>
      </c>
      <c r="L35" s="208"/>
      <c r="M35" s="81">
        <f>ROUND(M66*K35,2)</f>
        <v>1117.8</v>
      </c>
    </row>
    <row r="36" spans="1:13" ht="15.75" thickBot="1">
      <c r="A36" s="201" t="s">
        <v>74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3"/>
      <c r="M36" s="82">
        <f>ROUND(SUM(M30:M35),2)</f>
        <v>1117.8</v>
      </c>
    </row>
    <row r="37" spans="1:13" ht="15.75" thickBot="1">
      <c r="A37" s="66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57"/>
    </row>
    <row r="38" spans="1:13" ht="15.75" thickBot="1">
      <c r="A38" s="63" t="s">
        <v>75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5"/>
    </row>
    <row r="39" spans="1:13">
      <c r="A39" s="56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57"/>
    </row>
    <row r="40" spans="1:13">
      <c r="A40" s="192" t="s">
        <v>61</v>
      </c>
      <c r="B40" s="204"/>
      <c r="C40" s="204"/>
      <c r="D40" s="204"/>
      <c r="E40" s="204"/>
      <c r="F40" s="204"/>
      <c r="G40" s="204"/>
      <c r="H40" s="196"/>
      <c r="I40" s="83" t="s">
        <v>63</v>
      </c>
      <c r="J40" s="67" t="s">
        <v>64</v>
      </c>
      <c r="K40" s="195" t="s">
        <v>76</v>
      </c>
      <c r="L40" s="196"/>
      <c r="M40" s="68" t="s">
        <v>70</v>
      </c>
    </row>
    <row r="41" spans="1:13">
      <c r="A41" t="s">
        <v>160</v>
      </c>
      <c r="B41" s="70"/>
      <c r="C41" s="70"/>
      <c r="D41" s="70"/>
      <c r="E41" s="70"/>
      <c r="F41" s="70"/>
      <c r="G41" s="70"/>
      <c r="H41" s="71"/>
      <c r="I41" s="134" t="s">
        <v>10</v>
      </c>
      <c r="J41" s="134">
        <v>1</v>
      </c>
      <c r="K41" s="261">
        <v>29200</v>
      </c>
      <c r="L41" s="262"/>
      <c r="M41" s="73">
        <f>IFERROR(ROUND(J41*K41,2),"")</f>
        <v>29200</v>
      </c>
    </row>
    <row r="42" spans="1:13">
      <c r="A42" t="s">
        <v>161</v>
      </c>
      <c r="B42" s="76"/>
      <c r="C42" s="76"/>
      <c r="D42" s="76"/>
      <c r="E42" s="76"/>
      <c r="F42" s="76"/>
      <c r="G42" s="76"/>
      <c r="H42" s="86"/>
      <c r="I42" s="134" t="s">
        <v>10</v>
      </c>
      <c r="J42" s="134">
        <v>0.1</v>
      </c>
      <c r="K42" s="261">
        <v>19450</v>
      </c>
      <c r="L42" s="262"/>
      <c r="M42" s="73">
        <f>IFERROR(ROUND(J42*K42,2),"")</f>
        <v>1945</v>
      </c>
    </row>
    <row r="43" spans="1:13">
      <c r="A43" s="75"/>
      <c r="B43" s="76"/>
      <c r="C43" s="76"/>
      <c r="D43" s="76"/>
      <c r="E43" s="76"/>
      <c r="F43" s="76"/>
      <c r="G43" s="76"/>
      <c r="H43" s="86"/>
      <c r="I43" s="84"/>
      <c r="J43" s="87"/>
      <c r="K43" s="209"/>
      <c r="L43" s="210"/>
      <c r="M43" s="73"/>
    </row>
    <row r="44" spans="1:13">
      <c r="A44" s="75"/>
      <c r="B44" s="76"/>
      <c r="C44" s="76"/>
      <c r="D44" s="76"/>
      <c r="E44" s="76"/>
      <c r="F44" s="76"/>
      <c r="G44" s="76"/>
      <c r="H44" s="86"/>
      <c r="I44" s="84"/>
      <c r="J44" s="87"/>
      <c r="K44" s="209"/>
      <c r="L44" s="210"/>
      <c r="M44" s="73"/>
    </row>
    <row r="45" spans="1:13" ht="15.75" thickBot="1">
      <c r="A45" s="77"/>
      <c r="B45" s="78"/>
      <c r="C45" s="78"/>
      <c r="D45" s="78"/>
      <c r="E45" s="78"/>
      <c r="F45" s="78"/>
      <c r="G45" s="78"/>
      <c r="H45" s="79"/>
      <c r="I45" s="84" t="s">
        <v>131</v>
      </c>
      <c r="J45" s="88"/>
      <c r="K45" s="209" t="s">
        <v>131</v>
      </c>
      <c r="L45" s="210" t="e">
        <v>#N/A</v>
      </c>
      <c r="M45" s="73" t="str">
        <f>IFERROR(ROUND(J45*K45,2),"")</f>
        <v/>
      </c>
    </row>
    <row r="46" spans="1:13" ht="15.75" thickBot="1">
      <c r="A46" s="201" t="s">
        <v>74</v>
      </c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3"/>
      <c r="M46" s="82">
        <f>ROUND(SUM(M41:M45),2)</f>
        <v>31145</v>
      </c>
    </row>
    <row r="47" spans="1:13" ht="15.75" thickBot="1">
      <c r="A47" s="56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57"/>
    </row>
    <row r="48" spans="1:13" ht="15.75" thickBot="1">
      <c r="A48" s="63" t="s">
        <v>78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5"/>
    </row>
    <row r="49" spans="1:13">
      <c r="A49" s="56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57"/>
    </row>
    <row r="50" spans="1:13">
      <c r="A50" s="192" t="s">
        <v>79</v>
      </c>
      <c r="B50" s="204"/>
      <c r="C50" s="204"/>
      <c r="D50" s="204"/>
      <c r="E50" s="204"/>
      <c r="F50" s="204"/>
      <c r="G50" s="204"/>
      <c r="H50" s="67" t="s">
        <v>80</v>
      </c>
      <c r="I50" s="89" t="s">
        <v>81</v>
      </c>
      <c r="J50" s="67" t="s">
        <v>82</v>
      </c>
      <c r="K50" s="195" t="s">
        <v>83</v>
      </c>
      <c r="L50" s="196"/>
      <c r="M50" s="68" t="s">
        <v>70</v>
      </c>
    </row>
    <row r="51" spans="1:13">
      <c r="A51" s="92"/>
      <c r="B51" s="76"/>
      <c r="C51" s="76"/>
      <c r="D51" s="76"/>
      <c r="E51" s="76"/>
      <c r="F51" s="76"/>
      <c r="G51" s="86"/>
      <c r="H51" s="90"/>
      <c r="I51" s="91"/>
      <c r="J51" s="90"/>
      <c r="K51" s="209"/>
      <c r="L51" s="210"/>
      <c r="M51" s="73">
        <f>IFERROR(ROUND(J51*K51,2),"")</f>
        <v>0</v>
      </c>
    </row>
    <row r="52" spans="1:13">
      <c r="A52" s="92"/>
      <c r="B52" s="93"/>
      <c r="C52" s="93"/>
      <c r="D52" s="93"/>
      <c r="E52" s="93"/>
      <c r="F52" s="93"/>
      <c r="G52" s="93"/>
      <c r="H52" s="90"/>
      <c r="I52" s="91"/>
      <c r="J52" s="90"/>
      <c r="K52" s="209" t="s">
        <v>131</v>
      </c>
      <c r="L52" s="210"/>
      <c r="M52" s="73" t="str">
        <f>IFERROR(ROUND(J52*K52,2),"")</f>
        <v/>
      </c>
    </row>
    <row r="53" spans="1:13">
      <c r="A53" s="92"/>
      <c r="B53" s="93"/>
      <c r="C53" s="93"/>
      <c r="D53" s="93"/>
      <c r="E53" s="93"/>
      <c r="F53" s="93"/>
      <c r="G53" s="93"/>
      <c r="H53" s="90"/>
      <c r="I53" s="91"/>
      <c r="J53" s="90"/>
      <c r="K53" s="209" t="s">
        <v>131</v>
      </c>
      <c r="L53" s="210"/>
      <c r="M53" s="73" t="str">
        <f>IFERROR(ROUND(J53*K53,2),"")</f>
        <v/>
      </c>
    </row>
    <row r="54" spans="1:13">
      <c r="A54" s="92"/>
      <c r="B54" s="93"/>
      <c r="C54" s="93"/>
      <c r="D54" s="93"/>
      <c r="E54" s="93"/>
      <c r="F54" s="93"/>
      <c r="G54" s="93"/>
      <c r="H54" s="90"/>
      <c r="I54" s="91"/>
      <c r="J54" s="90"/>
      <c r="K54" s="209" t="s">
        <v>131</v>
      </c>
      <c r="L54" s="210"/>
      <c r="M54" s="73" t="str">
        <f>IFERROR(ROUND(J54*K54,2),"")</f>
        <v/>
      </c>
    </row>
    <row r="55" spans="1:13" ht="15.75" thickBot="1">
      <c r="A55" s="77"/>
      <c r="B55" s="78"/>
      <c r="C55" s="78"/>
      <c r="D55" s="78"/>
      <c r="E55" s="78"/>
      <c r="F55" s="78"/>
      <c r="G55" s="79"/>
      <c r="H55" s="94"/>
      <c r="I55" s="95"/>
      <c r="J55" s="94"/>
      <c r="K55" s="209" t="s">
        <v>131</v>
      </c>
      <c r="L55" s="210"/>
      <c r="M55" s="73" t="str">
        <f>IFERROR(ROUND(J55*K55,2),"")</f>
        <v/>
      </c>
    </row>
    <row r="56" spans="1:13" ht="15.75" thickBot="1">
      <c r="A56" s="201" t="s">
        <v>74</v>
      </c>
      <c r="B56" s="202"/>
      <c r="C56" s="202"/>
      <c r="D56" s="202"/>
      <c r="E56" s="202"/>
      <c r="F56" s="202"/>
      <c r="G56" s="202"/>
      <c r="H56" s="202"/>
      <c r="I56" s="202"/>
      <c r="J56" s="202"/>
      <c r="K56" s="202"/>
      <c r="L56" s="203"/>
      <c r="M56" s="82">
        <f>ROUND(SUM(M51:M55),2)</f>
        <v>0</v>
      </c>
    </row>
    <row r="57" spans="1:13" ht="15.75" thickBot="1">
      <c r="A57" s="56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57"/>
    </row>
    <row r="58" spans="1:13" ht="15.75" thickBot="1">
      <c r="A58" s="63" t="s">
        <v>84</v>
      </c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5"/>
    </row>
    <row r="59" spans="1:13">
      <c r="A59" s="56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57"/>
    </row>
    <row r="60" spans="1:13" ht="22.5">
      <c r="A60" s="192" t="s">
        <v>85</v>
      </c>
      <c r="B60" s="204"/>
      <c r="C60" s="204"/>
      <c r="D60" s="204"/>
      <c r="E60" s="204"/>
      <c r="F60" s="204"/>
      <c r="G60" s="204"/>
      <c r="H60" s="67" t="s">
        <v>86</v>
      </c>
      <c r="I60" s="96" t="s">
        <v>87</v>
      </c>
      <c r="J60" s="97" t="s">
        <v>88</v>
      </c>
      <c r="K60" s="215" t="s">
        <v>69</v>
      </c>
      <c r="L60" s="216"/>
      <c r="M60" s="98" t="s">
        <v>70</v>
      </c>
    </row>
    <row r="61" spans="1:13">
      <c r="A61" s="75" t="s">
        <v>91</v>
      </c>
      <c r="B61" s="76"/>
      <c r="C61" s="76"/>
      <c r="D61" s="76"/>
      <c r="E61" s="76"/>
      <c r="F61" s="76"/>
      <c r="G61" s="86"/>
      <c r="H61" s="138">
        <v>180000</v>
      </c>
      <c r="I61" s="100">
        <v>0.62</v>
      </c>
      <c r="J61" s="101">
        <f>+IFERROR(ROUND(H61*(1+I61),0),"")</f>
        <v>291600</v>
      </c>
      <c r="K61" s="217">
        <v>25</v>
      </c>
      <c r="L61" s="218"/>
      <c r="M61" s="73">
        <f>IFERROR(ROUND(1/K61*J61,2),"")</f>
        <v>11664</v>
      </c>
    </row>
    <row r="62" spans="1:13">
      <c r="A62" s="75" t="s">
        <v>112</v>
      </c>
      <c r="B62" s="76"/>
      <c r="C62" s="76"/>
      <c r="D62" s="76"/>
      <c r="E62" s="76"/>
      <c r="F62" s="76"/>
      <c r="G62" s="86"/>
      <c r="H62" s="138">
        <v>165000</v>
      </c>
      <c r="I62" s="100">
        <v>0.62</v>
      </c>
      <c r="J62" s="101">
        <f>+IFERROR(ROUND(H62*(1+I62),0),"")</f>
        <v>267300</v>
      </c>
      <c r="K62" s="217">
        <f>+K61</f>
        <v>25</v>
      </c>
      <c r="L62" s="218"/>
      <c r="M62" s="73">
        <f>IFERROR(ROUND(1/K62*J62,2),"")</f>
        <v>10692</v>
      </c>
    </row>
    <row r="63" spans="1:13">
      <c r="A63" s="75"/>
      <c r="B63" s="76"/>
      <c r="C63" s="76"/>
      <c r="D63" s="76"/>
      <c r="E63" s="76"/>
      <c r="F63" s="76"/>
      <c r="G63" s="86"/>
      <c r="H63" s="99" t="s">
        <v>131</v>
      </c>
      <c r="I63" s="100" t="s">
        <v>131</v>
      </c>
      <c r="J63" s="101" t="str">
        <f>+IFERROR(ROUND(H63*(1+I63),0),"")</f>
        <v/>
      </c>
      <c r="K63" s="217"/>
      <c r="L63" s="218"/>
      <c r="M63" s="73" t="str">
        <f>IFERROR(ROUND(1/K63*J63,2),"")</f>
        <v/>
      </c>
    </row>
    <row r="64" spans="1:13">
      <c r="A64" s="75"/>
      <c r="B64" s="76"/>
      <c r="C64" s="76"/>
      <c r="D64" s="76"/>
      <c r="E64" s="76"/>
      <c r="F64" s="76"/>
      <c r="G64" s="86"/>
      <c r="H64" s="99" t="s">
        <v>131</v>
      </c>
      <c r="I64" s="100" t="s">
        <v>131</v>
      </c>
      <c r="J64" s="101" t="str">
        <f>+IFERROR(ROUND(H64*(1+I64),0),"")</f>
        <v/>
      </c>
      <c r="K64" s="217"/>
      <c r="L64" s="218"/>
      <c r="M64" s="73" t="str">
        <f>IFERROR(ROUND(1/K64*J64,2),"")</f>
        <v/>
      </c>
    </row>
    <row r="65" spans="1:13" ht="15.75" thickBot="1">
      <c r="A65" s="77"/>
      <c r="B65" s="78"/>
      <c r="C65" s="78"/>
      <c r="D65" s="78"/>
      <c r="E65" s="78"/>
      <c r="F65" s="78"/>
      <c r="G65" s="79"/>
      <c r="H65" s="99" t="s">
        <v>131</v>
      </c>
      <c r="I65" s="100" t="s">
        <v>131</v>
      </c>
      <c r="J65" s="101" t="str">
        <f>+IFERROR(ROUND(H65*(1+I65),0),"")</f>
        <v/>
      </c>
      <c r="K65" s="219"/>
      <c r="L65" s="220"/>
      <c r="M65" s="73" t="str">
        <f>IFERROR(ROUND(1/K65*J65,2),"")</f>
        <v/>
      </c>
    </row>
    <row r="66" spans="1:13" ht="15.75" thickBot="1">
      <c r="A66" s="201" t="s">
        <v>74</v>
      </c>
      <c r="B66" s="202"/>
      <c r="C66" s="202"/>
      <c r="D66" s="202"/>
      <c r="E66" s="202"/>
      <c r="F66" s="202"/>
      <c r="G66" s="202"/>
      <c r="H66" s="202"/>
      <c r="I66" s="202"/>
      <c r="J66" s="202"/>
      <c r="K66" s="202"/>
      <c r="L66" s="203"/>
      <c r="M66" s="82">
        <f>ROUND(SUM(M61:M65),2)</f>
        <v>22356</v>
      </c>
    </row>
    <row r="67" spans="1:13" ht="15.75" thickBot="1">
      <c r="A67" s="56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57"/>
    </row>
    <row r="68" spans="1:13" ht="15.75" thickBot="1">
      <c r="A68" s="221" t="s">
        <v>92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3"/>
      <c r="M68" s="82">
        <f>ROUND(M66+M56+M46+M36,0)</f>
        <v>54619</v>
      </c>
    </row>
    <row r="69" spans="1:13" ht="15.75" thickBot="1">
      <c r="A69" s="56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57"/>
    </row>
    <row r="70" spans="1:13" ht="15.75" thickBot="1">
      <c r="A70" s="63" t="s">
        <v>93</v>
      </c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5"/>
    </row>
    <row r="71" spans="1:13">
      <c r="A71" s="56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57"/>
    </row>
    <row r="72" spans="1:13">
      <c r="A72" s="192" t="s">
        <v>94</v>
      </c>
      <c r="B72" s="204"/>
      <c r="C72" s="204"/>
      <c r="D72" s="204"/>
      <c r="E72" s="204"/>
      <c r="F72" s="204"/>
      <c r="G72" s="204"/>
      <c r="H72" s="89"/>
      <c r="I72" s="96"/>
      <c r="J72" s="102"/>
      <c r="K72" s="215" t="s">
        <v>95</v>
      </c>
      <c r="L72" s="216"/>
      <c r="M72" s="98" t="s">
        <v>96</v>
      </c>
    </row>
    <row r="73" spans="1:13">
      <c r="A73" s="211" t="s">
        <v>97</v>
      </c>
      <c r="B73" s="212"/>
      <c r="C73" s="212"/>
      <c r="D73" s="212"/>
      <c r="E73" s="212"/>
      <c r="F73" s="212"/>
      <c r="G73" s="212"/>
      <c r="H73" s="128"/>
      <c r="I73" s="104"/>
      <c r="J73" s="129"/>
      <c r="K73" s="213"/>
      <c r="L73" s="214"/>
      <c r="M73" s="130">
        <f>ROUND(K73*$M$68,2)</f>
        <v>0</v>
      </c>
    </row>
    <row r="74" spans="1:13">
      <c r="A74" s="107" t="s">
        <v>98</v>
      </c>
      <c r="B74" s="108"/>
      <c r="C74" s="108"/>
      <c r="D74" s="108"/>
      <c r="E74" s="108"/>
      <c r="F74" s="108"/>
      <c r="G74" s="108"/>
      <c r="H74" s="128"/>
      <c r="I74" s="104"/>
      <c r="J74" s="129"/>
      <c r="K74" s="213"/>
      <c r="L74" s="214"/>
      <c r="M74" s="130">
        <f>ROUND(K74*$M$68,2)</f>
        <v>0</v>
      </c>
    </row>
    <row r="75" spans="1:13" ht="15.75" thickBot="1">
      <c r="A75" s="77" t="s">
        <v>99</v>
      </c>
      <c r="B75" s="78"/>
      <c r="C75" s="78"/>
      <c r="D75" s="78"/>
      <c r="E75" s="78"/>
      <c r="F75" s="78"/>
      <c r="G75" s="78"/>
      <c r="H75" s="131"/>
      <c r="I75" s="110"/>
      <c r="J75" s="132"/>
      <c r="K75" s="213"/>
      <c r="L75" s="214"/>
      <c r="M75" s="130">
        <f>ROUND(K75*$M$68,2)</f>
        <v>0</v>
      </c>
    </row>
    <row r="76" spans="1:13" ht="15.75" thickBot="1">
      <c r="A76" s="201" t="s">
        <v>74</v>
      </c>
      <c r="B76" s="202"/>
      <c r="C76" s="202"/>
      <c r="D76" s="202"/>
      <c r="E76" s="202"/>
      <c r="F76" s="202"/>
      <c r="G76" s="202"/>
      <c r="H76" s="202"/>
      <c r="I76" s="202"/>
      <c r="J76" s="202"/>
      <c r="K76" s="202"/>
      <c r="L76" s="203"/>
      <c r="M76" s="82">
        <f>SUM(M73:M75)</f>
        <v>0</v>
      </c>
    </row>
    <row r="77" spans="1:13" ht="15.75" thickBot="1">
      <c r="A77" s="56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57"/>
    </row>
    <row r="78" spans="1:13" ht="15.75" thickBot="1">
      <c r="A78" s="221" t="s">
        <v>100</v>
      </c>
      <c r="B78" s="222"/>
      <c r="C78" s="222"/>
      <c r="D78" s="222"/>
      <c r="E78" s="222"/>
      <c r="F78" s="222"/>
      <c r="G78" s="222"/>
      <c r="H78" s="222"/>
      <c r="I78" s="222"/>
      <c r="J78" s="222"/>
      <c r="K78" s="222"/>
      <c r="L78" s="223"/>
      <c r="M78" s="82">
        <f>ROUND(M68+M76,0)</f>
        <v>54619</v>
      </c>
    </row>
    <row r="79" spans="1:13">
      <c r="A79" s="33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6"/>
    </row>
    <row r="80" spans="1:13">
      <c r="A80" s="56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57"/>
    </row>
    <row r="81" spans="1:13">
      <c r="A81" s="56"/>
      <c r="B81" s="35"/>
      <c r="C81" s="35"/>
      <c r="D81" s="35"/>
      <c r="E81" s="35"/>
      <c r="F81" s="35" t="s">
        <v>101</v>
      </c>
      <c r="G81" s="35"/>
      <c r="H81" s="35"/>
      <c r="I81" s="35"/>
      <c r="J81" s="35"/>
      <c r="K81" s="35"/>
      <c r="L81" s="35"/>
      <c r="M81" s="57"/>
    </row>
    <row r="82" spans="1:13">
      <c r="A82" s="112" t="s">
        <v>102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4"/>
    </row>
    <row r="83" spans="1:13">
      <c r="A83" s="233"/>
      <c r="B83" s="234"/>
      <c r="C83" s="234"/>
      <c r="D83" s="234"/>
      <c r="E83" s="234"/>
      <c r="F83" s="234"/>
      <c r="G83" s="234"/>
      <c r="H83" s="234"/>
      <c r="I83" s="234"/>
      <c r="J83" s="234"/>
      <c r="K83" s="234"/>
      <c r="L83" s="234"/>
      <c r="M83" s="235"/>
    </row>
    <row r="84" spans="1:13">
      <c r="A84" s="224"/>
      <c r="B84" s="225"/>
      <c r="C84" s="225"/>
      <c r="D84" s="225"/>
      <c r="E84" s="225"/>
      <c r="F84" s="225"/>
      <c r="G84" s="225"/>
      <c r="H84" s="225"/>
      <c r="I84" s="225"/>
      <c r="J84" s="225"/>
      <c r="K84" s="225"/>
      <c r="L84" s="225"/>
      <c r="M84" s="226"/>
    </row>
    <row r="85" spans="1:13">
      <c r="A85" s="224"/>
      <c r="B85" s="225"/>
      <c r="C85" s="225"/>
      <c r="D85" s="225"/>
      <c r="E85" s="225"/>
      <c r="F85" s="225"/>
      <c r="G85" s="225"/>
      <c r="H85" s="225"/>
      <c r="I85" s="225"/>
      <c r="J85" s="225"/>
      <c r="K85" s="225"/>
      <c r="L85" s="225"/>
      <c r="M85" s="226"/>
    </row>
    <row r="86" spans="1:13">
      <c r="A86" s="115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1"/>
    </row>
    <row r="87" spans="1:13">
      <c r="A87" s="116"/>
      <c r="B87" s="35"/>
      <c r="C87" s="50"/>
      <c r="D87" s="50"/>
      <c r="E87" s="50"/>
      <c r="F87" s="117"/>
      <c r="G87" s="35"/>
      <c r="H87" s="35"/>
      <c r="I87" s="35"/>
      <c r="J87" s="50"/>
      <c r="K87" s="50"/>
      <c r="L87" s="50"/>
      <c r="M87" s="51"/>
    </row>
    <row r="88" spans="1:13">
      <c r="A88" s="116"/>
      <c r="B88" s="35"/>
      <c r="C88" s="50"/>
      <c r="D88" s="50"/>
      <c r="E88" s="50"/>
      <c r="F88" s="117"/>
      <c r="G88" s="35"/>
      <c r="H88" s="35"/>
      <c r="I88" s="35"/>
      <c r="J88" s="50"/>
      <c r="K88" s="50"/>
      <c r="L88" s="50"/>
      <c r="M88" s="51"/>
    </row>
    <row r="89" spans="1:13">
      <c r="A89" s="56"/>
      <c r="B89" s="118" t="s">
        <v>103</v>
      </c>
      <c r="C89" s="118"/>
      <c r="D89" s="118"/>
      <c r="E89" s="118"/>
      <c r="F89" s="35"/>
      <c r="G89" s="35"/>
      <c r="H89" s="35"/>
      <c r="I89" s="35" t="s">
        <v>103</v>
      </c>
      <c r="J89" s="35"/>
      <c r="K89" s="35"/>
      <c r="L89" s="35"/>
      <c r="M89" s="57"/>
    </row>
    <row r="90" spans="1:13">
      <c r="A90" s="56"/>
      <c r="B90" s="35"/>
      <c r="C90" s="117"/>
      <c r="D90" s="117"/>
      <c r="E90" s="117"/>
      <c r="F90" s="35"/>
      <c r="G90" s="35"/>
      <c r="H90" s="35"/>
      <c r="I90" s="108"/>
      <c r="J90" s="108"/>
      <c r="K90" s="108"/>
      <c r="L90" s="108"/>
      <c r="M90" s="57"/>
    </row>
    <row r="91" spans="1:13">
      <c r="A91" s="56"/>
      <c r="B91" s="35" t="s">
        <v>104</v>
      </c>
      <c r="C91" s="35"/>
      <c r="D91" s="35"/>
      <c r="E91" s="117"/>
      <c r="F91" s="35"/>
      <c r="G91" s="35"/>
      <c r="H91" s="35"/>
      <c r="I91" s="119" t="s">
        <v>105</v>
      </c>
      <c r="J91" s="119"/>
      <c r="K91" s="119"/>
      <c r="L91" s="119"/>
      <c r="M91" s="57"/>
    </row>
    <row r="92" spans="1:13">
      <c r="A92" s="116"/>
      <c r="B92" s="35"/>
      <c r="C92" s="50"/>
      <c r="D92" s="50"/>
      <c r="E92" s="50"/>
      <c r="F92" s="117"/>
      <c r="G92" s="35"/>
      <c r="H92" s="35"/>
      <c r="I92" s="35"/>
      <c r="J92" s="50"/>
      <c r="K92" s="50"/>
      <c r="L92" s="50"/>
      <c r="M92" s="51"/>
    </row>
    <row r="93" spans="1:13">
      <c r="A93" s="120"/>
      <c r="B93" s="121"/>
      <c r="C93" s="121"/>
      <c r="D93" s="35"/>
      <c r="E93" s="35"/>
      <c r="F93" s="35"/>
      <c r="G93" s="35"/>
      <c r="H93" s="35"/>
      <c r="I93" s="227"/>
      <c r="J93" s="227"/>
      <c r="K93" s="227"/>
      <c r="L93" s="227"/>
      <c r="M93" s="228"/>
    </row>
    <row r="94" spans="1:13" ht="15.75" thickBot="1">
      <c r="A94" s="231"/>
      <c r="B94" s="232"/>
      <c r="C94" s="232"/>
      <c r="D94" s="122"/>
      <c r="E94" s="122"/>
      <c r="F94" s="122"/>
      <c r="G94" s="122"/>
      <c r="H94" s="122"/>
      <c r="I94" s="229"/>
      <c r="J94" s="229"/>
      <c r="K94" s="229"/>
      <c r="L94" s="229"/>
      <c r="M94" s="230"/>
    </row>
  </sheetData>
  <mergeCells count="77">
    <mergeCell ref="I93:M94"/>
    <mergeCell ref="A94:C94"/>
    <mergeCell ref="K75:L75"/>
    <mergeCell ref="A76:L76"/>
    <mergeCell ref="A78:L78"/>
    <mergeCell ref="A83:M83"/>
    <mergeCell ref="A84:M84"/>
    <mergeCell ref="A85:M85"/>
    <mergeCell ref="K74:L74"/>
    <mergeCell ref="K61:L61"/>
    <mergeCell ref="K62:L62"/>
    <mergeCell ref="K63:L63"/>
    <mergeCell ref="K64:L64"/>
    <mergeCell ref="K65:L65"/>
    <mergeCell ref="A66:L66"/>
    <mergeCell ref="A68:L68"/>
    <mergeCell ref="A72:G72"/>
    <mergeCell ref="K72:L72"/>
    <mergeCell ref="A73:G73"/>
    <mergeCell ref="K73:L73"/>
    <mergeCell ref="A60:G60"/>
    <mergeCell ref="K60:L60"/>
    <mergeCell ref="K44:L44"/>
    <mergeCell ref="K45:L45"/>
    <mergeCell ref="A46:L46"/>
    <mergeCell ref="A50:G50"/>
    <mergeCell ref="K50:L50"/>
    <mergeCell ref="K51:L51"/>
    <mergeCell ref="K52:L52"/>
    <mergeCell ref="K53:L53"/>
    <mergeCell ref="K54:L54"/>
    <mergeCell ref="K55:L55"/>
    <mergeCell ref="A56:L56"/>
    <mergeCell ref="K43:L43"/>
    <mergeCell ref="F34:G34"/>
    <mergeCell ref="H34:I34"/>
    <mergeCell ref="K34:L34"/>
    <mergeCell ref="F35:G35"/>
    <mergeCell ref="H35:I35"/>
    <mergeCell ref="K35:L35"/>
    <mergeCell ref="A36:L36"/>
    <mergeCell ref="A40:H40"/>
    <mergeCell ref="K40:L40"/>
    <mergeCell ref="K41:L41"/>
    <mergeCell ref="K42:L42"/>
    <mergeCell ref="F32:G32"/>
    <mergeCell ref="H32:I32"/>
    <mergeCell ref="K32:L32"/>
    <mergeCell ref="F33:G33"/>
    <mergeCell ref="H33:I33"/>
    <mergeCell ref="K33:L33"/>
    <mergeCell ref="F30:G30"/>
    <mergeCell ref="H30:I30"/>
    <mergeCell ref="K30:L30"/>
    <mergeCell ref="F31:G31"/>
    <mergeCell ref="H31:I31"/>
    <mergeCell ref="K31:L31"/>
    <mergeCell ref="B25:I25"/>
    <mergeCell ref="K25:L25"/>
    <mergeCell ref="A29:E29"/>
    <mergeCell ref="F29:G29"/>
    <mergeCell ref="H29:I29"/>
    <mergeCell ref="K29:L29"/>
    <mergeCell ref="F10:G10"/>
    <mergeCell ref="K10:L10"/>
    <mergeCell ref="C11:M12"/>
    <mergeCell ref="A22:M22"/>
    <mergeCell ref="B24:I24"/>
    <mergeCell ref="K24:L24"/>
    <mergeCell ref="A1:A7"/>
    <mergeCell ref="B1:M1"/>
    <mergeCell ref="B2:M2"/>
    <mergeCell ref="B3:M3"/>
    <mergeCell ref="B4:M4"/>
    <mergeCell ref="B5:M5"/>
    <mergeCell ref="B6:M6"/>
    <mergeCell ref="B7:M7"/>
  </mergeCells>
  <hyperlinks>
    <hyperlink ref="B5:M5" location="PRESUPUESTO!B17" display="SOLUCION ACUEDUCTO Y ALCANTARILLADO SECTOR VILLA DELFINA" xr:uid="{B2346340-093A-4017-A88C-4BF602D5B8AB}"/>
  </hyperlinks>
  <pageMargins left="0.7" right="0.7" top="0.75" bottom="0.75" header="0.3" footer="0.3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D15D6-8265-4EC3-9007-51E71EB4D400}">
  <sheetPr>
    <tabColor rgb="FF00B050"/>
  </sheetPr>
  <dimension ref="A1:O94"/>
  <sheetViews>
    <sheetView topLeftCell="A24" workbookViewId="0">
      <selection activeCell="J30" sqref="J30"/>
    </sheetView>
  </sheetViews>
  <sheetFormatPr baseColWidth="10" defaultRowHeight="15"/>
  <cols>
    <col min="8" max="8" width="11.85546875" bestFit="1" customWidth="1"/>
    <col min="9" max="9" width="12.42578125" customWidth="1"/>
    <col min="10" max="10" width="12.85546875" bestFit="1" customWidth="1"/>
    <col min="13" max="13" width="20" customWidth="1"/>
  </cols>
  <sheetData>
    <row r="1" spans="1:13">
      <c r="A1" s="163"/>
      <c r="B1" s="166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8"/>
    </row>
    <row r="2" spans="1:13" ht="15.75">
      <c r="A2" s="164"/>
      <c r="B2" s="169" t="s">
        <v>49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>
      <c r="A3" s="164"/>
      <c r="B3" s="172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4"/>
    </row>
    <row r="4" spans="1:13">
      <c r="A4" s="164"/>
      <c r="B4" s="175" t="s">
        <v>50</v>
      </c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7"/>
    </row>
    <row r="5" spans="1:13">
      <c r="A5" s="164"/>
      <c r="B5" s="277" t="s">
        <v>106</v>
      </c>
      <c r="C5" s="278"/>
      <c r="D5" s="278"/>
      <c r="E5" s="278"/>
      <c r="F5" s="278"/>
      <c r="G5" s="278"/>
      <c r="H5" s="278"/>
      <c r="I5" s="278"/>
      <c r="J5" s="278"/>
      <c r="K5" s="278"/>
      <c r="L5" s="278"/>
      <c r="M5" s="279"/>
    </row>
    <row r="6" spans="1:13">
      <c r="A6" s="164"/>
      <c r="B6" s="181" t="s">
        <v>52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3"/>
    </row>
    <row r="7" spans="1:13" ht="15.75" thickBot="1">
      <c r="A7" s="165"/>
      <c r="B7" s="18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6"/>
    </row>
    <row r="8" spans="1:13" ht="15.75" thickBot="1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  <c r="L8" s="32"/>
      <c r="M8" s="32"/>
    </row>
    <row r="9" spans="1:13">
      <c r="A9" s="33"/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6"/>
    </row>
    <row r="10" spans="1:13">
      <c r="A10" s="37" t="s">
        <v>53</v>
      </c>
      <c r="B10" s="38"/>
      <c r="C10" s="39"/>
      <c r="D10" s="40"/>
      <c r="E10" s="39"/>
      <c r="F10" s="252"/>
      <c r="G10" s="252"/>
      <c r="H10" s="39"/>
      <c r="I10" s="39"/>
      <c r="J10" s="41" t="s">
        <v>54</v>
      </c>
      <c r="K10" s="253"/>
      <c r="L10" s="253"/>
      <c r="M10" s="42"/>
    </row>
    <row r="11" spans="1:13">
      <c r="A11" s="43" t="s">
        <v>55</v>
      </c>
      <c r="B11" s="44"/>
      <c r="C11" s="254"/>
      <c r="D11" s="254"/>
      <c r="E11" s="254"/>
      <c r="F11" s="254"/>
      <c r="G11" s="254"/>
      <c r="H11" s="254"/>
      <c r="I11" s="254"/>
      <c r="J11" s="254"/>
      <c r="K11" s="254"/>
      <c r="L11" s="254"/>
      <c r="M11" s="255"/>
    </row>
    <row r="12" spans="1:13">
      <c r="A12" s="43"/>
      <c r="B12" s="44"/>
      <c r="C12" s="256"/>
      <c r="D12" s="256"/>
      <c r="E12" s="256"/>
      <c r="F12" s="256"/>
      <c r="G12" s="256"/>
      <c r="H12" s="256"/>
      <c r="I12" s="256"/>
      <c r="J12" s="256"/>
      <c r="K12" s="256"/>
      <c r="L12" s="256"/>
      <c r="M12" s="257"/>
    </row>
    <row r="13" spans="1:13">
      <c r="A13" s="43"/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6"/>
    </row>
    <row r="14" spans="1:13">
      <c r="A14" s="43" t="s">
        <v>56</v>
      </c>
      <c r="B14" s="44"/>
      <c r="C14" s="47"/>
      <c r="D14" s="48"/>
      <c r="E14" s="48"/>
      <c r="F14" s="48"/>
      <c r="G14" s="48"/>
      <c r="H14" s="48"/>
      <c r="I14" s="48"/>
      <c r="J14" s="48"/>
      <c r="K14" s="48"/>
      <c r="L14" s="48"/>
      <c r="M14" s="49"/>
    </row>
    <row r="15" spans="1:13">
      <c r="A15" s="43"/>
      <c r="B15" s="44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1:13">
      <c r="A16" s="43" t="s">
        <v>57</v>
      </c>
      <c r="B16" s="44"/>
      <c r="C16" s="47"/>
      <c r="D16" s="48"/>
      <c r="E16" s="48"/>
      <c r="F16" s="48"/>
      <c r="G16" s="48"/>
      <c r="H16" s="48"/>
      <c r="I16" s="48"/>
      <c r="J16" s="48"/>
      <c r="K16" s="48"/>
      <c r="L16" s="48"/>
      <c r="M16" s="49"/>
    </row>
    <row r="17" spans="1:15">
      <c r="A17" s="43"/>
      <c r="B17" s="44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1"/>
    </row>
    <row r="18" spans="1:15">
      <c r="A18" s="43" t="s">
        <v>58</v>
      </c>
      <c r="B18" s="43"/>
      <c r="C18" s="47"/>
      <c r="D18" s="48"/>
      <c r="E18" s="48"/>
      <c r="F18" s="48"/>
      <c r="G18" s="48"/>
      <c r="H18" s="48"/>
      <c r="I18" s="48"/>
      <c r="J18" s="48"/>
      <c r="K18" s="48"/>
      <c r="L18" s="48"/>
      <c r="M18" s="49"/>
    </row>
    <row r="19" spans="1:15">
      <c r="A19" s="37"/>
      <c r="B19" s="52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1"/>
    </row>
    <row r="20" spans="1:15">
      <c r="A20" s="43" t="s">
        <v>59</v>
      </c>
      <c r="B20" s="44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9"/>
    </row>
    <row r="21" spans="1:15" ht="15.75" thickBot="1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5"/>
    </row>
    <row r="22" spans="1:15" ht="15.75" thickBot="1">
      <c r="A22" s="155" t="s">
        <v>60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7"/>
    </row>
    <row r="23" spans="1:15" ht="15.75" thickBot="1">
      <c r="A23" s="56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57"/>
    </row>
    <row r="24" spans="1:15">
      <c r="A24" s="58" t="s">
        <v>0</v>
      </c>
      <c r="B24" s="158" t="s">
        <v>61</v>
      </c>
      <c r="C24" s="159"/>
      <c r="D24" s="159"/>
      <c r="E24" s="159"/>
      <c r="F24" s="159"/>
      <c r="G24" s="159"/>
      <c r="H24" s="159"/>
      <c r="I24" s="160"/>
      <c r="J24" s="59" t="s">
        <v>62</v>
      </c>
      <c r="K24" s="161" t="s">
        <v>63</v>
      </c>
      <c r="L24" s="162"/>
      <c r="M24" s="58" t="s">
        <v>64</v>
      </c>
    </row>
    <row r="25" spans="1:15" ht="48" customHeight="1" thickBot="1">
      <c r="A25" s="60">
        <v>34</v>
      </c>
      <c r="B25" s="271" t="str">
        <f>+PRESU!B36</f>
        <v>Suministro, transporte y construcción de pedestales en concreto de 3000 psi para anclaje de cable galvanizado de viaducto, medidas de 0,4x0,4 x 1,2m de profuncidad, incluye varilla de 1/2", alambre, aditivos y demas insumos para su correcto funcionamiento.</v>
      </c>
      <c r="C25" s="272"/>
      <c r="D25" s="272"/>
      <c r="E25" s="272"/>
      <c r="F25" s="272"/>
      <c r="G25" s="272"/>
      <c r="H25" s="272"/>
      <c r="I25" s="273"/>
      <c r="J25" s="61" t="s">
        <v>131</v>
      </c>
      <c r="K25" s="190" t="str">
        <f>+PRESU!C36</f>
        <v>Und</v>
      </c>
      <c r="L25" s="191"/>
      <c r="M25" s="62">
        <f>+PRESU!D36</f>
        <v>10</v>
      </c>
    </row>
    <row r="26" spans="1:15" ht="15.75" thickBot="1">
      <c r="A26" s="56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57"/>
    </row>
    <row r="27" spans="1:15" ht="15.75" thickBot="1">
      <c r="A27" s="63" t="s">
        <v>65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5"/>
    </row>
    <row r="28" spans="1:15">
      <c r="A28" s="66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57"/>
    </row>
    <row r="29" spans="1:15">
      <c r="A29" s="192" t="s">
        <v>61</v>
      </c>
      <c r="B29" s="193"/>
      <c r="C29" s="193"/>
      <c r="D29" s="193"/>
      <c r="E29" s="194"/>
      <c r="F29" s="195" t="s">
        <v>66</v>
      </c>
      <c r="G29" s="193"/>
      <c r="H29" s="195" t="s">
        <v>67</v>
      </c>
      <c r="I29" s="196"/>
      <c r="J29" s="67" t="s">
        <v>68</v>
      </c>
      <c r="K29" s="195" t="s">
        <v>69</v>
      </c>
      <c r="L29" s="196"/>
      <c r="M29" s="68" t="s">
        <v>70</v>
      </c>
    </row>
    <row r="30" spans="1:15">
      <c r="A30" s="69" t="s">
        <v>169</v>
      </c>
      <c r="B30" s="70"/>
      <c r="C30" s="70"/>
      <c r="D30" s="70"/>
      <c r="E30" s="71"/>
      <c r="F30" s="197" t="s">
        <v>131</v>
      </c>
      <c r="G30" s="198"/>
      <c r="H30" s="197" t="s">
        <v>131</v>
      </c>
      <c r="I30" s="198"/>
      <c r="J30" s="139">
        <v>49900</v>
      </c>
      <c r="K30" s="199">
        <v>10</v>
      </c>
      <c r="L30" s="200"/>
      <c r="M30" s="73">
        <f>IFERROR(ROUND(J30/K30,2),"")</f>
        <v>4990</v>
      </c>
      <c r="O30">
        <f>+J30*1.08</f>
        <v>53892</v>
      </c>
    </row>
    <row r="31" spans="1:15">
      <c r="A31" s="69"/>
      <c r="B31" s="70"/>
      <c r="C31" s="70"/>
      <c r="D31" s="70"/>
      <c r="E31" s="74"/>
      <c r="F31" s="197" t="s">
        <v>131</v>
      </c>
      <c r="G31" s="198"/>
      <c r="H31" s="197" t="s">
        <v>131</v>
      </c>
      <c r="I31" s="198"/>
      <c r="J31" s="72" t="s">
        <v>131</v>
      </c>
      <c r="K31" s="199"/>
      <c r="L31" s="200"/>
      <c r="M31" s="73" t="str">
        <f>IFERROR(ROUND(J31/K31,2),"")</f>
        <v/>
      </c>
    </row>
    <row r="32" spans="1:15">
      <c r="A32" s="75"/>
      <c r="B32" s="76"/>
      <c r="C32" s="76"/>
      <c r="D32" s="76"/>
      <c r="E32" s="74"/>
      <c r="F32" s="197" t="s">
        <v>131</v>
      </c>
      <c r="G32" s="198"/>
      <c r="H32" s="197" t="s">
        <v>131</v>
      </c>
      <c r="I32" s="198"/>
      <c r="J32" s="72" t="s">
        <v>131</v>
      </c>
      <c r="K32" s="199"/>
      <c r="L32" s="200"/>
      <c r="M32" s="73" t="str">
        <f>IFERROR(ROUND(J32/K32,2),"")</f>
        <v/>
      </c>
    </row>
    <row r="33" spans="1:15">
      <c r="A33" s="75"/>
      <c r="B33" s="76"/>
      <c r="C33" s="76"/>
      <c r="D33" s="76"/>
      <c r="E33" s="74"/>
      <c r="F33" s="197" t="s">
        <v>131</v>
      </c>
      <c r="G33" s="198"/>
      <c r="H33" s="197" t="s">
        <v>131</v>
      </c>
      <c r="I33" s="198"/>
      <c r="J33" s="72" t="s">
        <v>131</v>
      </c>
      <c r="K33" s="199"/>
      <c r="L33" s="200"/>
      <c r="M33" s="73" t="str">
        <f>IFERROR(ROUND(J33/K33,2),"")</f>
        <v/>
      </c>
    </row>
    <row r="34" spans="1:15">
      <c r="A34" s="75"/>
      <c r="B34" s="76"/>
      <c r="C34" s="76"/>
      <c r="D34" s="76"/>
      <c r="E34" s="74"/>
      <c r="F34" s="197" t="s">
        <v>131</v>
      </c>
      <c r="G34" s="198"/>
      <c r="H34" s="197" t="s">
        <v>131</v>
      </c>
      <c r="I34" s="198"/>
      <c r="J34" s="72" t="s">
        <v>131</v>
      </c>
      <c r="K34" s="199"/>
      <c r="L34" s="200"/>
      <c r="M34" s="73" t="str">
        <f>IFERROR(ROUND(J34/K34,2),"")</f>
        <v/>
      </c>
    </row>
    <row r="35" spans="1:15" ht="15.75" thickBot="1">
      <c r="A35" s="77" t="s">
        <v>73</v>
      </c>
      <c r="B35" s="78"/>
      <c r="C35" s="78"/>
      <c r="D35" s="78"/>
      <c r="E35" s="79"/>
      <c r="F35" s="205"/>
      <c r="G35" s="206"/>
      <c r="H35" s="205"/>
      <c r="I35" s="206"/>
      <c r="J35" s="80"/>
      <c r="K35" s="207">
        <v>0.05</v>
      </c>
      <c r="L35" s="208"/>
      <c r="M35" s="81">
        <f>ROUND(M66*K35,2)</f>
        <v>13972.5</v>
      </c>
    </row>
    <row r="36" spans="1:15" ht="15.75" thickBot="1">
      <c r="A36" s="201" t="s">
        <v>74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3"/>
      <c r="M36" s="82">
        <f>ROUND(SUM(M30:M35),2)</f>
        <v>18962.5</v>
      </c>
    </row>
    <row r="37" spans="1:15" ht="15.75" thickBot="1">
      <c r="A37" s="66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57"/>
    </row>
    <row r="38" spans="1:15" ht="15.75" thickBot="1">
      <c r="A38" s="63" t="s">
        <v>75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5"/>
    </row>
    <row r="39" spans="1:15">
      <c r="A39" s="56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57"/>
    </row>
    <row r="40" spans="1:15">
      <c r="A40" s="192" t="s">
        <v>61</v>
      </c>
      <c r="B40" s="204"/>
      <c r="C40" s="204"/>
      <c r="D40" s="204"/>
      <c r="E40" s="204"/>
      <c r="F40" s="204"/>
      <c r="G40" s="204"/>
      <c r="H40" s="196"/>
      <c r="I40" s="83" t="s">
        <v>63</v>
      </c>
      <c r="J40" s="67" t="s">
        <v>64</v>
      </c>
      <c r="K40" s="195" t="s">
        <v>76</v>
      </c>
      <c r="L40" s="196"/>
      <c r="M40" s="68" t="s">
        <v>70</v>
      </c>
    </row>
    <row r="41" spans="1:15">
      <c r="A41" t="s">
        <v>163</v>
      </c>
      <c r="B41" s="70"/>
      <c r="C41" s="70"/>
      <c r="D41" s="70"/>
      <c r="E41" s="70"/>
      <c r="F41" s="70"/>
      <c r="G41" s="70"/>
      <c r="H41" s="71"/>
      <c r="I41" s="134" t="s">
        <v>8</v>
      </c>
      <c r="J41" s="134">
        <v>0.192</v>
      </c>
      <c r="K41" s="261">
        <v>1101600</v>
      </c>
      <c r="L41" s="262"/>
      <c r="M41" s="73">
        <f>IFERROR(ROUND(J41*K41,2),"")</f>
        <v>211507.20000000001</v>
      </c>
      <c r="O41">
        <f>+K41*1.08</f>
        <v>1189728</v>
      </c>
    </row>
    <row r="42" spans="1:15">
      <c r="A42" t="s">
        <v>164</v>
      </c>
      <c r="B42" s="76"/>
      <c r="C42" s="76"/>
      <c r="D42" s="76"/>
      <c r="E42" s="76"/>
      <c r="F42" s="76"/>
      <c r="G42" s="76"/>
      <c r="H42" s="86"/>
      <c r="I42" s="134" t="s">
        <v>9</v>
      </c>
      <c r="J42" s="134">
        <v>15</v>
      </c>
      <c r="K42" s="261">
        <v>7500</v>
      </c>
      <c r="L42" s="262"/>
      <c r="M42" s="73">
        <f>IFERROR(ROUND(J42*K42,2),"")</f>
        <v>112500</v>
      </c>
      <c r="O42">
        <f t="shared" ref="O42:O45" si="0">+K42*1.08</f>
        <v>8100.0000000000009</v>
      </c>
    </row>
    <row r="43" spans="1:15">
      <c r="A43" s="75" t="s">
        <v>165</v>
      </c>
      <c r="B43" s="76"/>
      <c r="C43" s="76"/>
      <c r="D43" s="76"/>
      <c r="E43" s="76"/>
      <c r="F43" s="76"/>
      <c r="G43" s="76"/>
      <c r="H43" s="86"/>
      <c r="I43" s="84" t="s">
        <v>9</v>
      </c>
      <c r="J43" s="134">
        <v>0.5</v>
      </c>
      <c r="K43" s="261">
        <v>8850</v>
      </c>
      <c r="L43" s="262" t="e">
        <v>#N/A</v>
      </c>
      <c r="M43" s="73">
        <f>IFERROR(ROUND(J43*K43,2),"")</f>
        <v>4425</v>
      </c>
      <c r="O43">
        <f t="shared" si="0"/>
        <v>9558</v>
      </c>
    </row>
    <row r="44" spans="1:15">
      <c r="A44" s="75" t="s">
        <v>166</v>
      </c>
      <c r="B44" s="76"/>
      <c r="C44" s="76"/>
      <c r="D44" s="76"/>
      <c r="E44" s="76"/>
      <c r="F44" s="76"/>
      <c r="G44" s="76"/>
      <c r="H44" s="86"/>
      <c r="I44" s="84" t="s">
        <v>167</v>
      </c>
      <c r="J44" s="134">
        <v>0.2</v>
      </c>
      <c r="K44" s="261">
        <v>15150</v>
      </c>
      <c r="L44" s="262"/>
      <c r="M44" s="73">
        <f>IFERROR(ROUND(J44*K44,2),"")</f>
        <v>3030</v>
      </c>
      <c r="O44">
        <f t="shared" si="0"/>
        <v>16362.000000000002</v>
      </c>
    </row>
    <row r="45" spans="1:15" ht="15.75" thickBot="1">
      <c r="A45" s="77" t="s">
        <v>168</v>
      </c>
      <c r="B45" s="78"/>
      <c r="C45" s="78"/>
      <c r="D45" s="78"/>
      <c r="E45" s="78"/>
      <c r="F45" s="78"/>
      <c r="G45" s="78"/>
      <c r="H45" s="79"/>
      <c r="I45" s="84" t="s">
        <v>15</v>
      </c>
      <c r="J45" s="134">
        <v>1.92</v>
      </c>
      <c r="K45" s="261">
        <v>59400</v>
      </c>
      <c r="L45" s="262" t="e">
        <v>#N/A</v>
      </c>
      <c r="M45" s="73">
        <f>IFERROR(ROUND(J45*K45,2),"")</f>
        <v>114048</v>
      </c>
      <c r="O45">
        <f t="shared" si="0"/>
        <v>64152.000000000007</v>
      </c>
    </row>
    <row r="46" spans="1:15" ht="15.75" thickBot="1">
      <c r="A46" s="201" t="s">
        <v>74</v>
      </c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3"/>
      <c r="M46" s="82">
        <f>ROUND(SUM(M41:M45),2)</f>
        <v>445510.2</v>
      </c>
    </row>
    <row r="47" spans="1:15" ht="15.75" thickBot="1">
      <c r="A47" s="56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57"/>
    </row>
    <row r="48" spans="1:15" ht="15.75" thickBot="1">
      <c r="A48" s="63" t="s">
        <v>78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5"/>
    </row>
    <row r="49" spans="1:13">
      <c r="A49" s="56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57"/>
    </row>
    <row r="50" spans="1:13">
      <c r="A50" s="192" t="s">
        <v>79</v>
      </c>
      <c r="B50" s="204"/>
      <c r="C50" s="204"/>
      <c r="D50" s="204"/>
      <c r="E50" s="204"/>
      <c r="F50" s="204"/>
      <c r="G50" s="204"/>
      <c r="H50" s="67" t="s">
        <v>80</v>
      </c>
      <c r="I50" s="89" t="s">
        <v>81</v>
      </c>
      <c r="J50" s="67" t="s">
        <v>82</v>
      </c>
      <c r="K50" s="195" t="s">
        <v>83</v>
      </c>
      <c r="L50" s="196"/>
      <c r="M50" s="68" t="s">
        <v>70</v>
      </c>
    </row>
    <row r="51" spans="1:13">
      <c r="A51" s="92"/>
      <c r="B51" s="76"/>
      <c r="C51" s="76"/>
      <c r="D51" s="76"/>
      <c r="E51" s="76"/>
      <c r="F51" s="76"/>
      <c r="G51" s="86"/>
      <c r="H51" s="90"/>
      <c r="I51" s="91"/>
      <c r="J51" s="90"/>
      <c r="K51" s="209"/>
      <c r="L51" s="210"/>
      <c r="M51" s="73">
        <f>IFERROR(ROUND(J51*K51,2),"")</f>
        <v>0</v>
      </c>
    </row>
    <row r="52" spans="1:13">
      <c r="A52" s="92"/>
      <c r="B52" s="93"/>
      <c r="C52" s="93"/>
      <c r="D52" s="93"/>
      <c r="E52" s="93"/>
      <c r="F52" s="93"/>
      <c r="G52" s="93"/>
      <c r="H52" s="90"/>
      <c r="I52" s="91"/>
      <c r="J52" s="90"/>
      <c r="K52" s="209" t="s">
        <v>131</v>
      </c>
      <c r="L52" s="210"/>
      <c r="M52" s="73" t="str">
        <f>IFERROR(ROUND(J52*K52,2),"")</f>
        <v/>
      </c>
    </row>
    <row r="53" spans="1:13">
      <c r="A53" s="92"/>
      <c r="B53" s="93"/>
      <c r="C53" s="93"/>
      <c r="D53" s="93"/>
      <c r="E53" s="93"/>
      <c r="F53" s="93"/>
      <c r="G53" s="93"/>
      <c r="H53" s="90"/>
      <c r="I53" s="91"/>
      <c r="J53" s="90"/>
      <c r="K53" s="209" t="s">
        <v>131</v>
      </c>
      <c r="L53" s="210"/>
      <c r="M53" s="73" t="str">
        <f>IFERROR(ROUND(J53*K53,2),"")</f>
        <v/>
      </c>
    </row>
    <row r="54" spans="1:13">
      <c r="A54" s="92"/>
      <c r="B54" s="93"/>
      <c r="C54" s="93"/>
      <c r="D54" s="93"/>
      <c r="E54" s="93"/>
      <c r="F54" s="93"/>
      <c r="G54" s="93"/>
      <c r="H54" s="90"/>
      <c r="I54" s="91"/>
      <c r="J54" s="90"/>
      <c r="K54" s="209" t="s">
        <v>131</v>
      </c>
      <c r="L54" s="210"/>
      <c r="M54" s="73" t="str">
        <f>IFERROR(ROUND(J54*K54,2),"")</f>
        <v/>
      </c>
    </row>
    <row r="55" spans="1:13" ht="15.75" thickBot="1">
      <c r="A55" s="77"/>
      <c r="B55" s="78"/>
      <c r="C55" s="78"/>
      <c r="D55" s="78"/>
      <c r="E55" s="78"/>
      <c r="F55" s="78"/>
      <c r="G55" s="79"/>
      <c r="H55" s="94"/>
      <c r="I55" s="95"/>
      <c r="J55" s="94"/>
      <c r="K55" s="209" t="s">
        <v>131</v>
      </c>
      <c r="L55" s="210"/>
      <c r="M55" s="73" t="str">
        <f>IFERROR(ROUND(J55*K55,2),"")</f>
        <v/>
      </c>
    </row>
    <row r="56" spans="1:13" ht="15.75" thickBot="1">
      <c r="A56" s="201" t="s">
        <v>74</v>
      </c>
      <c r="B56" s="202"/>
      <c r="C56" s="202"/>
      <c r="D56" s="202"/>
      <c r="E56" s="202"/>
      <c r="F56" s="202"/>
      <c r="G56" s="202"/>
      <c r="H56" s="202"/>
      <c r="I56" s="202"/>
      <c r="J56" s="202"/>
      <c r="K56" s="202"/>
      <c r="L56" s="203"/>
      <c r="M56" s="82">
        <f>ROUND(SUM(M51:M55),2)</f>
        <v>0</v>
      </c>
    </row>
    <row r="57" spans="1:13" ht="15.75" thickBot="1">
      <c r="A57" s="56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57"/>
    </row>
    <row r="58" spans="1:13" ht="15.75" thickBot="1">
      <c r="A58" s="63" t="s">
        <v>84</v>
      </c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5"/>
    </row>
    <row r="59" spans="1:13">
      <c r="A59" s="56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57"/>
    </row>
    <row r="60" spans="1:13" ht="22.5">
      <c r="A60" s="192" t="s">
        <v>85</v>
      </c>
      <c r="B60" s="204"/>
      <c r="C60" s="204"/>
      <c r="D60" s="204"/>
      <c r="E60" s="204"/>
      <c r="F60" s="204"/>
      <c r="G60" s="204"/>
      <c r="H60" s="67" t="s">
        <v>86</v>
      </c>
      <c r="I60" s="96" t="s">
        <v>87</v>
      </c>
      <c r="J60" s="97" t="s">
        <v>88</v>
      </c>
      <c r="K60" s="215" t="s">
        <v>69</v>
      </c>
      <c r="L60" s="216"/>
      <c r="M60" s="98" t="s">
        <v>70</v>
      </c>
    </row>
    <row r="61" spans="1:13">
      <c r="A61" s="75" t="s">
        <v>91</v>
      </c>
      <c r="B61" s="76"/>
      <c r="C61" s="76"/>
      <c r="D61" s="76"/>
      <c r="E61" s="76"/>
      <c r="F61" s="76"/>
      <c r="G61" s="86"/>
      <c r="H61" s="138">
        <v>180000</v>
      </c>
      <c r="I61" s="100">
        <v>0.62</v>
      </c>
      <c r="J61" s="101">
        <f>+IFERROR(ROUND(H61*(1+I61),0),"")</f>
        <v>291600</v>
      </c>
      <c r="K61" s="217">
        <v>2</v>
      </c>
      <c r="L61" s="218"/>
      <c r="M61" s="73">
        <f>IFERROR(ROUND(1/K61*J61,2),"")</f>
        <v>145800</v>
      </c>
    </row>
    <row r="62" spans="1:13">
      <c r="A62" s="75" t="s">
        <v>112</v>
      </c>
      <c r="B62" s="76"/>
      <c r="C62" s="76"/>
      <c r="D62" s="76"/>
      <c r="E62" s="76"/>
      <c r="F62" s="76"/>
      <c r="G62" s="86"/>
      <c r="H62" s="138">
        <v>165000</v>
      </c>
      <c r="I62" s="100">
        <v>0.62</v>
      </c>
      <c r="J62" s="101">
        <f>+IFERROR(ROUND(H62*(1+I62),0),"")</f>
        <v>267300</v>
      </c>
      <c r="K62" s="217">
        <f>+K61</f>
        <v>2</v>
      </c>
      <c r="L62" s="218"/>
      <c r="M62" s="73">
        <f>IFERROR(ROUND(1/K62*J62,2),"")</f>
        <v>133650</v>
      </c>
    </row>
    <row r="63" spans="1:13">
      <c r="A63" s="75"/>
      <c r="B63" s="76"/>
      <c r="C63" s="76"/>
      <c r="D63" s="76"/>
      <c r="E63" s="76"/>
      <c r="F63" s="76"/>
      <c r="G63" s="86"/>
      <c r="H63" s="99" t="s">
        <v>131</v>
      </c>
      <c r="I63" s="100" t="s">
        <v>131</v>
      </c>
      <c r="J63" s="101" t="str">
        <f>+IFERROR(ROUND(H63*(1+I63),0),"")</f>
        <v/>
      </c>
      <c r="K63" s="217"/>
      <c r="L63" s="218"/>
      <c r="M63" s="73" t="str">
        <f>IFERROR(ROUND(1/K63*J63,2),"")</f>
        <v/>
      </c>
    </row>
    <row r="64" spans="1:13">
      <c r="A64" s="75"/>
      <c r="B64" s="76"/>
      <c r="C64" s="76"/>
      <c r="D64" s="76"/>
      <c r="E64" s="76"/>
      <c r="F64" s="76"/>
      <c r="G64" s="86"/>
      <c r="H64" s="99" t="s">
        <v>131</v>
      </c>
      <c r="I64" s="100" t="s">
        <v>131</v>
      </c>
      <c r="J64" s="101" t="str">
        <f>+IFERROR(ROUND(H64*(1+I64),0),"")</f>
        <v/>
      </c>
      <c r="K64" s="217"/>
      <c r="L64" s="218"/>
      <c r="M64" s="73" t="str">
        <f>IFERROR(ROUND(1/K64*J64,2),"")</f>
        <v/>
      </c>
    </row>
    <row r="65" spans="1:13" ht="15.75" thickBot="1">
      <c r="A65" s="77"/>
      <c r="B65" s="78"/>
      <c r="C65" s="78"/>
      <c r="D65" s="78"/>
      <c r="E65" s="78"/>
      <c r="F65" s="78"/>
      <c r="G65" s="79"/>
      <c r="H65" s="99" t="s">
        <v>131</v>
      </c>
      <c r="I65" s="100" t="s">
        <v>131</v>
      </c>
      <c r="J65" s="101" t="str">
        <f>+IFERROR(ROUND(H65*(1+I65),0),"")</f>
        <v/>
      </c>
      <c r="K65" s="219"/>
      <c r="L65" s="220"/>
      <c r="M65" s="73" t="str">
        <f>IFERROR(ROUND(1/K65*J65,2),"")</f>
        <v/>
      </c>
    </row>
    <row r="66" spans="1:13" ht="15.75" thickBot="1">
      <c r="A66" s="201" t="s">
        <v>74</v>
      </c>
      <c r="B66" s="202"/>
      <c r="C66" s="202"/>
      <c r="D66" s="202"/>
      <c r="E66" s="202"/>
      <c r="F66" s="202"/>
      <c r="G66" s="202"/>
      <c r="H66" s="202"/>
      <c r="I66" s="202"/>
      <c r="J66" s="202"/>
      <c r="K66" s="202"/>
      <c r="L66" s="203"/>
      <c r="M66" s="82">
        <f>ROUND(SUM(M61:M65),2)</f>
        <v>279450</v>
      </c>
    </row>
    <row r="67" spans="1:13" ht="15.75" thickBot="1">
      <c r="A67" s="56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57"/>
    </row>
    <row r="68" spans="1:13" ht="15.75" thickBot="1">
      <c r="A68" s="221" t="s">
        <v>92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3"/>
      <c r="M68" s="82">
        <f>ROUND(M66+M56+M46+M36,0)</f>
        <v>743923</v>
      </c>
    </row>
    <row r="69" spans="1:13" ht="15.75" thickBot="1">
      <c r="A69" s="56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57"/>
    </row>
    <row r="70" spans="1:13" ht="15.75" thickBot="1">
      <c r="A70" s="63" t="s">
        <v>93</v>
      </c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5"/>
    </row>
    <row r="71" spans="1:13">
      <c r="A71" s="56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57"/>
    </row>
    <row r="72" spans="1:13">
      <c r="A72" s="192" t="s">
        <v>94</v>
      </c>
      <c r="B72" s="204"/>
      <c r="C72" s="204"/>
      <c r="D72" s="204"/>
      <c r="E72" s="204"/>
      <c r="F72" s="204"/>
      <c r="G72" s="204"/>
      <c r="H72" s="89"/>
      <c r="I72" s="96"/>
      <c r="J72" s="102"/>
      <c r="K72" s="215" t="s">
        <v>95</v>
      </c>
      <c r="L72" s="216"/>
      <c r="M72" s="98" t="s">
        <v>96</v>
      </c>
    </row>
    <row r="73" spans="1:13">
      <c r="A73" s="211" t="s">
        <v>97</v>
      </c>
      <c r="B73" s="212"/>
      <c r="C73" s="212"/>
      <c r="D73" s="212"/>
      <c r="E73" s="212"/>
      <c r="F73" s="212"/>
      <c r="G73" s="212"/>
      <c r="H73" s="128"/>
      <c r="I73" s="104"/>
      <c r="J73" s="129"/>
      <c r="K73" s="213"/>
      <c r="L73" s="214"/>
      <c r="M73" s="130">
        <f>ROUND(K73*$M$68,2)</f>
        <v>0</v>
      </c>
    </row>
    <row r="74" spans="1:13">
      <c r="A74" s="107" t="s">
        <v>98</v>
      </c>
      <c r="B74" s="108"/>
      <c r="C74" s="108"/>
      <c r="D74" s="108"/>
      <c r="E74" s="108"/>
      <c r="F74" s="108"/>
      <c r="G74" s="108"/>
      <c r="H74" s="128"/>
      <c r="I74" s="104"/>
      <c r="J74" s="129"/>
      <c r="K74" s="213"/>
      <c r="L74" s="214"/>
      <c r="M74" s="130">
        <f>ROUND(K74*$M$68,2)</f>
        <v>0</v>
      </c>
    </row>
    <row r="75" spans="1:13" ht="15.75" thickBot="1">
      <c r="A75" s="77" t="s">
        <v>99</v>
      </c>
      <c r="B75" s="78"/>
      <c r="C75" s="78"/>
      <c r="D75" s="78"/>
      <c r="E75" s="78"/>
      <c r="F75" s="78"/>
      <c r="G75" s="78"/>
      <c r="H75" s="131"/>
      <c r="I75" s="110"/>
      <c r="J75" s="132"/>
      <c r="K75" s="213"/>
      <c r="L75" s="214"/>
      <c r="M75" s="130">
        <f>ROUND(K75*$M$68,2)</f>
        <v>0</v>
      </c>
    </row>
    <row r="76" spans="1:13" ht="15.75" thickBot="1">
      <c r="A76" s="201" t="s">
        <v>74</v>
      </c>
      <c r="B76" s="202"/>
      <c r="C76" s="202"/>
      <c r="D76" s="202"/>
      <c r="E76" s="202"/>
      <c r="F76" s="202"/>
      <c r="G76" s="202"/>
      <c r="H76" s="202"/>
      <c r="I76" s="202"/>
      <c r="J76" s="202"/>
      <c r="K76" s="202"/>
      <c r="L76" s="203"/>
      <c r="M76" s="82">
        <f>SUM(M73:M75)</f>
        <v>0</v>
      </c>
    </row>
    <row r="77" spans="1:13" ht="15.75" thickBot="1">
      <c r="A77" s="56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57"/>
    </row>
    <row r="78" spans="1:13" ht="15.75" thickBot="1">
      <c r="A78" s="221" t="s">
        <v>100</v>
      </c>
      <c r="B78" s="222"/>
      <c r="C78" s="222"/>
      <c r="D78" s="222"/>
      <c r="E78" s="222"/>
      <c r="F78" s="222"/>
      <c r="G78" s="222"/>
      <c r="H78" s="222"/>
      <c r="I78" s="222"/>
      <c r="J78" s="222"/>
      <c r="K78" s="222"/>
      <c r="L78" s="223"/>
      <c r="M78" s="82">
        <f>ROUND(M68+M76,0)</f>
        <v>743923</v>
      </c>
    </row>
    <row r="79" spans="1:13">
      <c r="A79" s="33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6"/>
    </row>
    <row r="80" spans="1:13">
      <c r="A80" s="56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57"/>
    </row>
    <row r="81" spans="1:13">
      <c r="A81" s="56"/>
      <c r="B81" s="35"/>
      <c r="C81" s="35"/>
      <c r="D81" s="35"/>
      <c r="E81" s="35"/>
      <c r="F81" s="35" t="s">
        <v>101</v>
      </c>
      <c r="G81" s="35"/>
      <c r="H81" s="35"/>
      <c r="I81" s="35"/>
      <c r="J81" s="35"/>
      <c r="K81" s="35"/>
      <c r="L81" s="35"/>
      <c r="M81" s="57"/>
    </row>
    <row r="82" spans="1:13">
      <c r="A82" s="112" t="s">
        <v>102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4"/>
    </row>
    <row r="83" spans="1:13">
      <c r="A83" s="233"/>
      <c r="B83" s="234"/>
      <c r="C83" s="234"/>
      <c r="D83" s="234"/>
      <c r="E83" s="234"/>
      <c r="F83" s="234"/>
      <c r="G83" s="234"/>
      <c r="H83" s="234"/>
      <c r="I83" s="234"/>
      <c r="J83" s="234"/>
      <c r="K83" s="234"/>
      <c r="L83" s="234"/>
      <c r="M83" s="235"/>
    </row>
    <row r="84" spans="1:13">
      <c r="A84" s="224"/>
      <c r="B84" s="225"/>
      <c r="C84" s="225"/>
      <c r="D84" s="225"/>
      <c r="E84" s="225"/>
      <c r="F84" s="225"/>
      <c r="G84" s="225"/>
      <c r="H84" s="225"/>
      <c r="I84" s="225"/>
      <c r="J84" s="225"/>
      <c r="K84" s="225"/>
      <c r="L84" s="225"/>
      <c r="M84" s="226"/>
    </row>
    <row r="85" spans="1:13">
      <c r="A85" s="224"/>
      <c r="B85" s="225"/>
      <c r="C85" s="225"/>
      <c r="D85" s="225"/>
      <c r="E85" s="225"/>
      <c r="F85" s="225"/>
      <c r="G85" s="225"/>
      <c r="H85" s="225"/>
      <c r="I85" s="225"/>
      <c r="J85" s="225"/>
      <c r="K85" s="225"/>
      <c r="L85" s="225"/>
      <c r="M85" s="226"/>
    </row>
    <row r="86" spans="1:13">
      <c r="A86" s="115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1"/>
    </row>
    <row r="87" spans="1:13">
      <c r="A87" s="116"/>
      <c r="B87" s="35"/>
      <c r="C87" s="50"/>
      <c r="D87" s="50"/>
      <c r="E87" s="50"/>
      <c r="F87" s="117"/>
      <c r="G87" s="35"/>
      <c r="H87" s="35"/>
      <c r="I87" s="35"/>
      <c r="J87" s="50"/>
      <c r="K87" s="50"/>
      <c r="L87" s="50"/>
      <c r="M87" s="51"/>
    </row>
    <row r="88" spans="1:13">
      <c r="A88" s="116"/>
      <c r="B88" s="35"/>
      <c r="C88" s="50"/>
      <c r="D88" s="50"/>
      <c r="E88" s="50"/>
      <c r="F88" s="117"/>
      <c r="G88" s="35"/>
      <c r="H88" s="35"/>
      <c r="I88" s="35"/>
      <c r="J88" s="50"/>
      <c r="K88" s="50"/>
      <c r="L88" s="50"/>
      <c r="M88" s="51"/>
    </row>
    <row r="89" spans="1:13">
      <c r="A89" s="56"/>
      <c r="B89" s="118" t="s">
        <v>103</v>
      </c>
      <c r="C89" s="118"/>
      <c r="D89" s="118"/>
      <c r="E89" s="118"/>
      <c r="F89" s="35"/>
      <c r="G89" s="35"/>
      <c r="H89" s="35"/>
      <c r="I89" s="35" t="s">
        <v>103</v>
      </c>
      <c r="J89" s="35"/>
      <c r="K89" s="35"/>
      <c r="L89" s="35"/>
      <c r="M89" s="57"/>
    </row>
    <row r="90" spans="1:13">
      <c r="A90" s="56"/>
      <c r="B90" s="35"/>
      <c r="C90" s="117"/>
      <c r="D90" s="117"/>
      <c r="E90" s="117"/>
      <c r="F90" s="35"/>
      <c r="G90" s="35"/>
      <c r="H90" s="35"/>
      <c r="I90" s="108"/>
      <c r="J90" s="108"/>
      <c r="K90" s="108"/>
      <c r="L90" s="108"/>
      <c r="M90" s="57"/>
    </row>
    <row r="91" spans="1:13">
      <c r="A91" s="56"/>
      <c r="B91" s="35" t="s">
        <v>104</v>
      </c>
      <c r="C91" s="35"/>
      <c r="D91" s="35"/>
      <c r="E91" s="117"/>
      <c r="F91" s="35"/>
      <c r="G91" s="35"/>
      <c r="H91" s="35"/>
      <c r="I91" s="119" t="s">
        <v>105</v>
      </c>
      <c r="J91" s="119"/>
      <c r="K91" s="119"/>
      <c r="L91" s="119"/>
      <c r="M91" s="57"/>
    </row>
    <row r="92" spans="1:13">
      <c r="A92" s="116"/>
      <c r="B92" s="35"/>
      <c r="C92" s="50"/>
      <c r="D92" s="50"/>
      <c r="E92" s="50"/>
      <c r="F92" s="117"/>
      <c r="G92" s="35"/>
      <c r="H92" s="35"/>
      <c r="I92" s="35"/>
      <c r="J92" s="50"/>
      <c r="K92" s="50"/>
      <c r="L92" s="50"/>
      <c r="M92" s="51"/>
    </row>
    <row r="93" spans="1:13">
      <c r="A93" s="120"/>
      <c r="B93" s="121"/>
      <c r="C93" s="121"/>
      <c r="D93" s="35"/>
      <c r="E93" s="35"/>
      <c r="F93" s="35"/>
      <c r="G93" s="35"/>
      <c r="H93" s="35"/>
      <c r="I93" s="227"/>
      <c r="J93" s="227"/>
      <c r="K93" s="227"/>
      <c r="L93" s="227"/>
      <c r="M93" s="228"/>
    </row>
    <row r="94" spans="1:13" ht="15.75" thickBot="1">
      <c r="A94" s="231"/>
      <c r="B94" s="232"/>
      <c r="C94" s="232"/>
      <c r="D94" s="122"/>
      <c r="E94" s="122"/>
      <c r="F94" s="122"/>
      <c r="G94" s="122"/>
      <c r="H94" s="122"/>
      <c r="I94" s="229"/>
      <c r="J94" s="229"/>
      <c r="K94" s="229"/>
      <c r="L94" s="229"/>
      <c r="M94" s="230"/>
    </row>
  </sheetData>
  <mergeCells count="77">
    <mergeCell ref="I93:M94"/>
    <mergeCell ref="A94:C94"/>
    <mergeCell ref="K75:L75"/>
    <mergeCell ref="A76:L76"/>
    <mergeCell ref="A78:L78"/>
    <mergeCell ref="A83:M83"/>
    <mergeCell ref="A84:M84"/>
    <mergeCell ref="A85:M85"/>
    <mergeCell ref="K74:L74"/>
    <mergeCell ref="K61:L61"/>
    <mergeCell ref="K62:L62"/>
    <mergeCell ref="K63:L63"/>
    <mergeCell ref="K64:L64"/>
    <mergeCell ref="K65:L65"/>
    <mergeCell ref="A66:L66"/>
    <mergeCell ref="A68:L68"/>
    <mergeCell ref="A72:G72"/>
    <mergeCell ref="K72:L72"/>
    <mergeCell ref="A73:G73"/>
    <mergeCell ref="K73:L73"/>
    <mergeCell ref="A60:G60"/>
    <mergeCell ref="K60:L60"/>
    <mergeCell ref="K44:L44"/>
    <mergeCell ref="K45:L45"/>
    <mergeCell ref="A46:L46"/>
    <mergeCell ref="A50:G50"/>
    <mergeCell ref="K50:L50"/>
    <mergeCell ref="K51:L51"/>
    <mergeCell ref="K52:L52"/>
    <mergeCell ref="K53:L53"/>
    <mergeCell ref="K54:L54"/>
    <mergeCell ref="K55:L55"/>
    <mergeCell ref="A56:L56"/>
    <mergeCell ref="K43:L43"/>
    <mergeCell ref="F34:G34"/>
    <mergeCell ref="H34:I34"/>
    <mergeCell ref="K34:L34"/>
    <mergeCell ref="F35:G35"/>
    <mergeCell ref="H35:I35"/>
    <mergeCell ref="K35:L35"/>
    <mergeCell ref="A36:L36"/>
    <mergeCell ref="A40:H40"/>
    <mergeCell ref="K40:L40"/>
    <mergeCell ref="K41:L41"/>
    <mergeCell ref="K42:L42"/>
    <mergeCell ref="F32:G32"/>
    <mergeCell ref="H32:I32"/>
    <mergeCell ref="K32:L32"/>
    <mergeCell ref="F33:G33"/>
    <mergeCell ref="H33:I33"/>
    <mergeCell ref="K33:L33"/>
    <mergeCell ref="F30:G30"/>
    <mergeCell ref="H30:I30"/>
    <mergeCell ref="K30:L30"/>
    <mergeCell ref="F31:G31"/>
    <mergeCell ref="H31:I31"/>
    <mergeCell ref="K31:L31"/>
    <mergeCell ref="B25:I25"/>
    <mergeCell ref="K25:L25"/>
    <mergeCell ref="A29:E29"/>
    <mergeCell ref="F29:G29"/>
    <mergeCell ref="H29:I29"/>
    <mergeCell ref="K29:L29"/>
    <mergeCell ref="F10:G10"/>
    <mergeCell ref="K10:L10"/>
    <mergeCell ref="C11:M12"/>
    <mergeCell ref="A22:M22"/>
    <mergeCell ref="B24:I24"/>
    <mergeCell ref="K24:L24"/>
    <mergeCell ref="A1:A7"/>
    <mergeCell ref="B1:M1"/>
    <mergeCell ref="B2:M2"/>
    <mergeCell ref="B3:M3"/>
    <mergeCell ref="B4:M4"/>
    <mergeCell ref="B5:M5"/>
    <mergeCell ref="B6:M6"/>
    <mergeCell ref="B7:M7"/>
  </mergeCells>
  <hyperlinks>
    <hyperlink ref="B5:M5" location="PRESUPUESTO!B17" display="SOLUCION ACUEDUCTO Y ALCANTARILLADO SECTOR VILLA DELFINA" xr:uid="{3D85E31F-E4A7-483B-BA1F-29177DF731A3}"/>
  </hyperlinks>
  <pageMargins left="0.7" right="0.7" top="0.75" bottom="0.75" header="0.3" footer="0.3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643B3-ED0C-4A10-83BB-D7DD6B28A4B6}">
  <sheetPr>
    <tabColor rgb="FF00B050"/>
  </sheetPr>
  <dimension ref="A1:M94"/>
  <sheetViews>
    <sheetView topLeftCell="A32" workbookViewId="0">
      <selection activeCell="H61" sqref="H61:H63"/>
    </sheetView>
  </sheetViews>
  <sheetFormatPr baseColWidth="10" defaultRowHeight="15"/>
  <cols>
    <col min="8" max="8" width="11.85546875" bestFit="1" customWidth="1"/>
    <col min="9" max="9" width="12.42578125" customWidth="1"/>
    <col min="10" max="10" width="12.85546875" bestFit="1" customWidth="1"/>
    <col min="13" max="13" width="20" customWidth="1"/>
  </cols>
  <sheetData>
    <row r="1" spans="1:13">
      <c r="A1" s="163"/>
      <c r="B1" s="166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8"/>
    </row>
    <row r="2" spans="1:13" ht="15.75">
      <c r="A2" s="164"/>
      <c r="B2" s="169" t="s">
        <v>49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>
      <c r="A3" s="164"/>
      <c r="B3" s="172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4"/>
    </row>
    <row r="4" spans="1:13">
      <c r="A4" s="164"/>
      <c r="B4" s="175" t="s">
        <v>50</v>
      </c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7"/>
    </row>
    <row r="5" spans="1:13">
      <c r="A5" s="164"/>
      <c r="B5" s="277" t="s">
        <v>106</v>
      </c>
      <c r="C5" s="278"/>
      <c r="D5" s="278"/>
      <c r="E5" s="278"/>
      <c r="F5" s="278"/>
      <c r="G5" s="278"/>
      <c r="H5" s="278"/>
      <c r="I5" s="278"/>
      <c r="J5" s="278"/>
      <c r="K5" s="278"/>
      <c r="L5" s="278"/>
      <c r="M5" s="279"/>
    </row>
    <row r="6" spans="1:13">
      <c r="A6" s="164"/>
      <c r="B6" s="181" t="s">
        <v>52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3"/>
    </row>
    <row r="7" spans="1:13" ht="15.75" thickBot="1">
      <c r="A7" s="165"/>
      <c r="B7" s="18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6"/>
    </row>
    <row r="8" spans="1:13" ht="15.75" thickBot="1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  <c r="L8" s="32"/>
      <c r="M8" s="32"/>
    </row>
    <row r="9" spans="1:13">
      <c r="A9" s="33"/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6"/>
    </row>
    <row r="10" spans="1:13">
      <c r="A10" s="37" t="s">
        <v>53</v>
      </c>
      <c r="B10" s="38"/>
      <c r="C10" s="39"/>
      <c r="D10" s="40"/>
      <c r="E10" s="39"/>
      <c r="F10" s="252"/>
      <c r="G10" s="252"/>
      <c r="H10" s="39"/>
      <c r="I10" s="39"/>
      <c r="J10" s="41" t="s">
        <v>54</v>
      </c>
      <c r="K10" s="253"/>
      <c r="L10" s="253"/>
      <c r="M10" s="42"/>
    </row>
    <row r="11" spans="1:13">
      <c r="A11" s="43" t="s">
        <v>55</v>
      </c>
      <c r="B11" s="44"/>
      <c r="C11" s="254"/>
      <c r="D11" s="254"/>
      <c r="E11" s="254"/>
      <c r="F11" s="254"/>
      <c r="G11" s="254"/>
      <c r="H11" s="254"/>
      <c r="I11" s="254"/>
      <c r="J11" s="254"/>
      <c r="K11" s="254"/>
      <c r="L11" s="254"/>
      <c r="M11" s="255"/>
    </row>
    <row r="12" spans="1:13">
      <c r="A12" s="43"/>
      <c r="B12" s="44"/>
      <c r="C12" s="256"/>
      <c r="D12" s="256"/>
      <c r="E12" s="256"/>
      <c r="F12" s="256"/>
      <c r="G12" s="256"/>
      <c r="H12" s="256"/>
      <c r="I12" s="256"/>
      <c r="J12" s="256"/>
      <c r="K12" s="256"/>
      <c r="L12" s="256"/>
      <c r="M12" s="257"/>
    </row>
    <row r="13" spans="1:13">
      <c r="A13" s="43"/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6"/>
    </row>
    <row r="14" spans="1:13">
      <c r="A14" s="43" t="s">
        <v>56</v>
      </c>
      <c r="B14" s="44"/>
      <c r="C14" s="47"/>
      <c r="D14" s="48"/>
      <c r="E14" s="48"/>
      <c r="F14" s="48"/>
      <c r="G14" s="48"/>
      <c r="H14" s="48"/>
      <c r="I14" s="48"/>
      <c r="J14" s="48"/>
      <c r="K14" s="48"/>
      <c r="L14" s="48"/>
      <c r="M14" s="49"/>
    </row>
    <row r="15" spans="1:13">
      <c r="A15" s="43"/>
      <c r="B15" s="44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1:13">
      <c r="A16" s="43" t="s">
        <v>57</v>
      </c>
      <c r="B16" s="44"/>
      <c r="C16" s="47"/>
      <c r="D16" s="48"/>
      <c r="E16" s="48"/>
      <c r="F16" s="48"/>
      <c r="G16" s="48"/>
      <c r="H16" s="48"/>
      <c r="I16" s="48"/>
      <c r="J16" s="48"/>
      <c r="K16" s="48"/>
      <c r="L16" s="48"/>
      <c r="M16" s="49"/>
    </row>
    <row r="17" spans="1:13">
      <c r="A17" s="43"/>
      <c r="B17" s="44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1"/>
    </row>
    <row r="18" spans="1:13">
      <c r="A18" s="43" t="s">
        <v>58</v>
      </c>
      <c r="B18" s="43"/>
      <c r="C18" s="47"/>
      <c r="D18" s="48"/>
      <c r="E18" s="48"/>
      <c r="F18" s="48"/>
      <c r="G18" s="48"/>
      <c r="H18" s="48"/>
      <c r="I18" s="48"/>
      <c r="J18" s="48"/>
      <c r="K18" s="48"/>
      <c r="L18" s="48"/>
      <c r="M18" s="49"/>
    </row>
    <row r="19" spans="1:13">
      <c r="A19" s="37"/>
      <c r="B19" s="52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1"/>
    </row>
    <row r="20" spans="1:13">
      <c r="A20" s="43" t="s">
        <v>59</v>
      </c>
      <c r="B20" s="44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9"/>
    </row>
    <row r="21" spans="1:13" ht="15.75" thickBot="1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5"/>
    </row>
    <row r="22" spans="1:13" ht="15.75" thickBot="1">
      <c r="A22" s="155" t="s">
        <v>60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7"/>
    </row>
    <row r="23" spans="1:13" ht="15.75" thickBot="1">
      <c r="A23" s="56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57"/>
    </row>
    <row r="24" spans="1:13">
      <c r="A24" s="58" t="s">
        <v>0</v>
      </c>
      <c r="B24" s="158" t="s">
        <v>61</v>
      </c>
      <c r="C24" s="159"/>
      <c r="D24" s="159"/>
      <c r="E24" s="159"/>
      <c r="F24" s="159"/>
      <c r="G24" s="159"/>
      <c r="H24" s="159"/>
      <c r="I24" s="160"/>
      <c r="J24" s="59" t="s">
        <v>62</v>
      </c>
      <c r="K24" s="161" t="s">
        <v>63</v>
      </c>
      <c r="L24" s="162"/>
      <c r="M24" s="58" t="s">
        <v>64</v>
      </c>
    </row>
    <row r="25" spans="1:13" ht="15.75" thickBot="1">
      <c r="A25" s="60">
        <v>35</v>
      </c>
      <c r="B25" s="271" t="str">
        <f>+PRESU!B37</f>
        <v xml:space="preserve">suministro, transporte e instalacion de tanque en fibra de vidrio de 30 metros cúbicos, incluye escaleras </v>
      </c>
      <c r="C25" s="272"/>
      <c r="D25" s="272"/>
      <c r="E25" s="272"/>
      <c r="F25" s="272"/>
      <c r="G25" s="272"/>
      <c r="H25" s="272"/>
      <c r="I25" s="273"/>
      <c r="J25" s="61" t="s">
        <v>131</v>
      </c>
      <c r="K25" s="190" t="str">
        <f>+PRESU!C37</f>
        <v>un</v>
      </c>
      <c r="L25" s="191"/>
      <c r="M25" s="62">
        <f>+PRESU!D37</f>
        <v>1</v>
      </c>
    </row>
    <row r="26" spans="1:13" ht="15.75" thickBot="1">
      <c r="A26" s="56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57"/>
    </row>
    <row r="27" spans="1:13" ht="15.75" thickBot="1">
      <c r="A27" s="63" t="s">
        <v>65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5"/>
    </row>
    <row r="28" spans="1:13">
      <c r="A28" s="66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57"/>
    </row>
    <row r="29" spans="1:13">
      <c r="A29" s="192" t="s">
        <v>61</v>
      </c>
      <c r="B29" s="193"/>
      <c r="C29" s="193"/>
      <c r="D29" s="193"/>
      <c r="E29" s="194"/>
      <c r="F29" s="195" t="s">
        <v>66</v>
      </c>
      <c r="G29" s="193"/>
      <c r="H29" s="195" t="s">
        <v>67</v>
      </c>
      <c r="I29" s="196"/>
      <c r="J29" s="67" t="s">
        <v>68</v>
      </c>
      <c r="K29" s="195" t="s">
        <v>69</v>
      </c>
      <c r="L29" s="196"/>
      <c r="M29" s="68" t="s">
        <v>70</v>
      </c>
    </row>
    <row r="30" spans="1:13">
      <c r="A30" s="69"/>
      <c r="B30" s="70"/>
      <c r="C30" s="70"/>
      <c r="D30" s="70"/>
      <c r="E30" s="71"/>
      <c r="F30" s="197"/>
      <c r="G30" s="198"/>
      <c r="H30" s="197"/>
      <c r="I30" s="198"/>
      <c r="J30" s="72"/>
      <c r="K30" s="199"/>
      <c r="L30" s="200"/>
      <c r="M30" s="73"/>
    </row>
    <row r="31" spans="1:13">
      <c r="A31" s="69"/>
      <c r="B31" s="70"/>
      <c r="C31" s="70"/>
      <c r="D31" s="70"/>
      <c r="E31" s="74"/>
      <c r="F31" s="197" t="s">
        <v>131</v>
      </c>
      <c r="G31" s="198"/>
      <c r="H31" s="197" t="s">
        <v>131</v>
      </c>
      <c r="I31" s="198"/>
      <c r="J31" s="72" t="s">
        <v>131</v>
      </c>
      <c r="K31" s="199"/>
      <c r="L31" s="200"/>
      <c r="M31" s="73" t="str">
        <f>IFERROR(ROUND(J31/K31,2),"")</f>
        <v/>
      </c>
    </row>
    <row r="32" spans="1:13">
      <c r="A32" s="75"/>
      <c r="B32" s="76"/>
      <c r="C32" s="76"/>
      <c r="D32" s="76"/>
      <c r="E32" s="74"/>
      <c r="F32" s="197" t="s">
        <v>131</v>
      </c>
      <c r="G32" s="198"/>
      <c r="H32" s="197" t="s">
        <v>131</v>
      </c>
      <c r="I32" s="198"/>
      <c r="J32" s="72" t="s">
        <v>131</v>
      </c>
      <c r="K32" s="199"/>
      <c r="L32" s="200"/>
      <c r="M32" s="73" t="str">
        <f>IFERROR(ROUND(J32/K32,2),"")</f>
        <v/>
      </c>
    </row>
    <row r="33" spans="1:13">
      <c r="A33" s="75"/>
      <c r="B33" s="76"/>
      <c r="C33" s="76"/>
      <c r="D33" s="76"/>
      <c r="E33" s="74"/>
      <c r="F33" s="197" t="s">
        <v>131</v>
      </c>
      <c r="G33" s="198"/>
      <c r="H33" s="197" t="s">
        <v>131</v>
      </c>
      <c r="I33" s="198"/>
      <c r="J33" s="72" t="s">
        <v>131</v>
      </c>
      <c r="K33" s="199"/>
      <c r="L33" s="200"/>
      <c r="M33" s="73" t="str">
        <f>IFERROR(ROUND(J33/K33,2),"")</f>
        <v/>
      </c>
    </row>
    <row r="34" spans="1:13">
      <c r="A34" s="75"/>
      <c r="B34" s="76"/>
      <c r="C34" s="76"/>
      <c r="D34" s="76"/>
      <c r="E34" s="74"/>
      <c r="F34" s="197" t="s">
        <v>131</v>
      </c>
      <c r="G34" s="198"/>
      <c r="H34" s="197" t="s">
        <v>131</v>
      </c>
      <c r="I34" s="198"/>
      <c r="J34" s="72" t="s">
        <v>131</v>
      </c>
      <c r="K34" s="199"/>
      <c r="L34" s="200"/>
      <c r="M34" s="73" t="str">
        <f>IFERROR(ROUND(J34/K34,2),"")</f>
        <v/>
      </c>
    </row>
    <row r="35" spans="1:13" ht="15.75" thickBot="1">
      <c r="A35" s="77" t="s">
        <v>73</v>
      </c>
      <c r="B35" s="78"/>
      <c r="C35" s="78"/>
      <c r="D35" s="78"/>
      <c r="E35" s="79"/>
      <c r="F35" s="205"/>
      <c r="G35" s="206"/>
      <c r="H35" s="205"/>
      <c r="I35" s="206"/>
      <c r="J35" s="80"/>
      <c r="K35" s="207">
        <v>0.05</v>
      </c>
      <c r="L35" s="208"/>
      <c r="M35" s="81">
        <f>ROUND(M66*K35,2)</f>
        <v>50625</v>
      </c>
    </row>
    <row r="36" spans="1:13" ht="15.75" thickBot="1">
      <c r="A36" s="201" t="s">
        <v>74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3"/>
      <c r="M36" s="82">
        <f>ROUND(SUM(M30:M35),2)</f>
        <v>50625</v>
      </c>
    </row>
    <row r="37" spans="1:13" ht="15.75" thickBot="1">
      <c r="A37" s="66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57"/>
    </row>
    <row r="38" spans="1:13" ht="15.75" thickBot="1">
      <c r="A38" s="63" t="s">
        <v>75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5"/>
    </row>
    <row r="39" spans="1:13">
      <c r="A39" s="56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57"/>
    </row>
    <row r="40" spans="1:13">
      <c r="A40" s="192" t="s">
        <v>61</v>
      </c>
      <c r="B40" s="204"/>
      <c r="C40" s="204"/>
      <c r="D40" s="204"/>
      <c r="E40" s="204"/>
      <c r="F40" s="204"/>
      <c r="G40" s="204"/>
      <c r="H40" s="196"/>
      <c r="I40" s="83" t="s">
        <v>63</v>
      </c>
      <c r="J40" s="67" t="s">
        <v>64</v>
      </c>
      <c r="K40" s="195" t="s">
        <v>76</v>
      </c>
      <c r="L40" s="196"/>
      <c r="M40" s="68" t="s">
        <v>70</v>
      </c>
    </row>
    <row r="41" spans="1:13">
      <c r="A41" t="s">
        <v>170</v>
      </c>
      <c r="B41" s="70"/>
      <c r="C41" s="70"/>
      <c r="D41" s="70"/>
      <c r="E41" s="70"/>
      <c r="F41" s="70"/>
      <c r="G41" s="70"/>
      <c r="H41" s="71"/>
      <c r="I41" s="134" t="s">
        <v>135</v>
      </c>
      <c r="J41" s="134">
        <v>1</v>
      </c>
      <c r="K41" s="261">
        <v>27756000</v>
      </c>
      <c r="L41" s="262"/>
      <c r="M41" s="73">
        <f>IFERROR(ROUND(J41*K41,2),"")</f>
        <v>27756000</v>
      </c>
    </row>
    <row r="42" spans="1:13">
      <c r="A42" t="s">
        <v>171</v>
      </c>
      <c r="B42" s="76"/>
      <c r="C42" s="76"/>
      <c r="D42" s="76"/>
      <c r="E42" s="76"/>
      <c r="F42" s="76"/>
      <c r="G42" s="76"/>
      <c r="H42" s="86"/>
      <c r="I42" s="134" t="s">
        <v>135</v>
      </c>
      <c r="J42" s="134">
        <v>1</v>
      </c>
      <c r="K42" s="261">
        <v>1945000</v>
      </c>
      <c r="L42" s="262"/>
      <c r="M42" s="73">
        <f>IFERROR(ROUND(J42*K42,2),"")</f>
        <v>1945000</v>
      </c>
    </row>
    <row r="43" spans="1:13">
      <c r="A43" s="75" t="s">
        <v>172</v>
      </c>
      <c r="B43" s="76"/>
      <c r="C43" s="76"/>
      <c r="D43" s="76"/>
      <c r="E43" s="76"/>
      <c r="F43" s="76"/>
      <c r="G43" s="76"/>
      <c r="H43" s="86"/>
      <c r="I43" s="84" t="s">
        <v>9</v>
      </c>
      <c r="J43" s="134">
        <v>15</v>
      </c>
      <c r="K43" s="261">
        <v>19450</v>
      </c>
      <c r="L43" s="262"/>
      <c r="M43" s="73">
        <f>IFERROR(ROUND(J43*K43,2),"")</f>
        <v>291750</v>
      </c>
    </row>
    <row r="44" spans="1:13">
      <c r="A44" s="75" t="s">
        <v>173</v>
      </c>
      <c r="B44" s="76"/>
      <c r="C44" s="76"/>
      <c r="D44" s="76"/>
      <c r="E44" s="76"/>
      <c r="F44" s="76"/>
      <c r="G44" s="76"/>
      <c r="H44" s="86"/>
      <c r="I44" s="84" t="s">
        <v>135</v>
      </c>
      <c r="J44" s="134">
        <v>1</v>
      </c>
      <c r="K44" s="261">
        <v>162000</v>
      </c>
      <c r="L44" s="262"/>
      <c r="M44" s="73">
        <f>IFERROR(ROUND(J44*K44,2),"")</f>
        <v>162000</v>
      </c>
    </row>
    <row r="45" spans="1:13" ht="15.75" thickBot="1">
      <c r="A45" s="77"/>
      <c r="B45" s="78"/>
      <c r="C45" s="78"/>
      <c r="D45" s="78"/>
      <c r="E45" s="78"/>
      <c r="F45" s="78"/>
      <c r="G45" s="78"/>
      <c r="H45" s="79"/>
      <c r="I45" s="84"/>
      <c r="J45" s="134"/>
      <c r="K45" s="209"/>
      <c r="L45" s="210"/>
      <c r="M45" s="73"/>
    </row>
    <row r="46" spans="1:13" ht="15.75" thickBot="1">
      <c r="A46" s="201" t="s">
        <v>74</v>
      </c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3"/>
      <c r="M46" s="82">
        <f>ROUND(SUM(M41:M45),2)</f>
        <v>30154750</v>
      </c>
    </row>
    <row r="47" spans="1:13" ht="15.75" thickBot="1">
      <c r="A47" s="56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57"/>
    </row>
    <row r="48" spans="1:13" ht="15.75" thickBot="1">
      <c r="A48" s="63" t="s">
        <v>78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5"/>
    </row>
    <row r="49" spans="1:13">
      <c r="A49" s="56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57"/>
    </row>
    <row r="50" spans="1:13">
      <c r="A50" s="192" t="s">
        <v>79</v>
      </c>
      <c r="B50" s="204"/>
      <c r="C50" s="204"/>
      <c r="D50" s="204"/>
      <c r="E50" s="204"/>
      <c r="F50" s="204"/>
      <c r="G50" s="204"/>
      <c r="H50" s="67" t="s">
        <v>80</v>
      </c>
      <c r="I50" s="89" t="s">
        <v>81</v>
      </c>
      <c r="J50" s="67" t="s">
        <v>82</v>
      </c>
      <c r="K50" s="195" t="s">
        <v>83</v>
      </c>
      <c r="L50" s="196"/>
      <c r="M50" s="68" t="s">
        <v>70</v>
      </c>
    </row>
    <row r="51" spans="1:13">
      <c r="A51" s="92"/>
      <c r="B51" s="76"/>
      <c r="C51" s="76"/>
      <c r="D51" s="76"/>
      <c r="E51" s="76"/>
      <c r="F51" s="76"/>
      <c r="G51" s="86"/>
      <c r="H51" s="90"/>
      <c r="I51" s="91"/>
      <c r="J51" s="90"/>
      <c r="K51" s="209"/>
      <c r="L51" s="210"/>
      <c r="M51" s="73">
        <f>IFERROR(ROUND(J51*K51,2),"")</f>
        <v>0</v>
      </c>
    </row>
    <row r="52" spans="1:13">
      <c r="A52" s="92"/>
      <c r="B52" s="93"/>
      <c r="C52" s="93"/>
      <c r="D52" s="93"/>
      <c r="E52" s="93"/>
      <c r="F52" s="93"/>
      <c r="G52" s="93"/>
      <c r="H52" s="90"/>
      <c r="I52" s="91"/>
      <c r="J52" s="90"/>
      <c r="K52" s="209" t="s">
        <v>131</v>
      </c>
      <c r="L52" s="210"/>
      <c r="M52" s="73" t="str">
        <f>IFERROR(ROUND(J52*K52,2),"")</f>
        <v/>
      </c>
    </row>
    <row r="53" spans="1:13">
      <c r="A53" s="92"/>
      <c r="B53" s="93"/>
      <c r="C53" s="93"/>
      <c r="D53" s="93"/>
      <c r="E53" s="93"/>
      <c r="F53" s="93"/>
      <c r="G53" s="93"/>
      <c r="H53" s="90"/>
      <c r="I53" s="91"/>
      <c r="J53" s="90"/>
      <c r="K53" s="209" t="s">
        <v>131</v>
      </c>
      <c r="L53" s="210"/>
      <c r="M53" s="73" t="str">
        <f>IFERROR(ROUND(J53*K53,2),"")</f>
        <v/>
      </c>
    </row>
    <row r="54" spans="1:13">
      <c r="A54" s="92"/>
      <c r="B54" s="93"/>
      <c r="C54" s="93"/>
      <c r="D54" s="93"/>
      <c r="E54" s="93"/>
      <c r="F54" s="93"/>
      <c r="G54" s="93"/>
      <c r="H54" s="90"/>
      <c r="I54" s="91"/>
      <c r="J54" s="90"/>
      <c r="K54" s="209" t="s">
        <v>131</v>
      </c>
      <c r="L54" s="210"/>
      <c r="M54" s="73" t="str">
        <f>IFERROR(ROUND(J54*K54,2),"")</f>
        <v/>
      </c>
    </row>
    <row r="55" spans="1:13" ht="15.75" thickBot="1">
      <c r="A55" s="77"/>
      <c r="B55" s="78"/>
      <c r="C55" s="78"/>
      <c r="D55" s="78"/>
      <c r="E55" s="78"/>
      <c r="F55" s="78"/>
      <c r="G55" s="79"/>
      <c r="H55" s="94"/>
      <c r="I55" s="95"/>
      <c r="J55" s="94"/>
      <c r="K55" s="209" t="s">
        <v>131</v>
      </c>
      <c r="L55" s="210"/>
      <c r="M55" s="73" t="str">
        <f>IFERROR(ROUND(J55*K55,2),"")</f>
        <v/>
      </c>
    </row>
    <row r="56" spans="1:13" ht="15.75" thickBot="1">
      <c r="A56" s="201" t="s">
        <v>74</v>
      </c>
      <c r="B56" s="202"/>
      <c r="C56" s="202"/>
      <c r="D56" s="202"/>
      <c r="E56" s="202"/>
      <c r="F56" s="202"/>
      <c r="G56" s="202"/>
      <c r="H56" s="202"/>
      <c r="I56" s="202"/>
      <c r="J56" s="202"/>
      <c r="K56" s="202"/>
      <c r="L56" s="203"/>
      <c r="M56" s="82">
        <f>ROUND(SUM(M51:M55),2)</f>
        <v>0</v>
      </c>
    </row>
    <row r="57" spans="1:13" ht="15.75" thickBot="1">
      <c r="A57" s="56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57"/>
    </row>
    <row r="58" spans="1:13" ht="15.75" thickBot="1">
      <c r="A58" s="63" t="s">
        <v>84</v>
      </c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5"/>
    </row>
    <row r="59" spans="1:13">
      <c r="A59" s="56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57"/>
    </row>
    <row r="60" spans="1:13" ht="22.5">
      <c r="A60" s="192" t="s">
        <v>85</v>
      </c>
      <c r="B60" s="204"/>
      <c r="C60" s="204"/>
      <c r="D60" s="204"/>
      <c r="E60" s="204"/>
      <c r="F60" s="204"/>
      <c r="G60" s="204"/>
      <c r="H60" s="67" t="s">
        <v>86</v>
      </c>
      <c r="I60" s="96" t="s">
        <v>87</v>
      </c>
      <c r="J60" s="97" t="s">
        <v>88</v>
      </c>
      <c r="K60" s="215" t="s">
        <v>69</v>
      </c>
      <c r="L60" s="216"/>
      <c r="M60" s="98" t="s">
        <v>70</v>
      </c>
    </row>
    <row r="61" spans="1:13">
      <c r="A61" s="75" t="s">
        <v>91</v>
      </c>
      <c r="B61" s="76"/>
      <c r="C61" s="76"/>
      <c r="D61" s="76"/>
      <c r="E61" s="76"/>
      <c r="F61" s="76"/>
      <c r="G61" s="86"/>
      <c r="H61" s="138">
        <v>180000</v>
      </c>
      <c r="I61" s="100">
        <v>0.62</v>
      </c>
      <c r="J61" s="101">
        <f>+IFERROR(ROUND(H61*(1+I61),0),"")</f>
        <v>291600</v>
      </c>
      <c r="K61" s="217">
        <v>0.75</v>
      </c>
      <c r="L61" s="218"/>
      <c r="M61" s="73">
        <f>IFERROR(ROUND(1/K61*J61,2),"")</f>
        <v>388800</v>
      </c>
    </row>
    <row r="62" spans="1:13">
      <c r="A62" s="75" t="s">
        <v>112</v>
      </c>
      <c r="B62" s="76"/>
      <c r="C62" s="76"/>
      <c r="D62" s="76"/>
      <c r="E62" s="76"/>
      <c r="F62" s="76"/>
      <c r="G62" s="86"/>
      <c r="H62" s="138">
        <v>165000</v>
      </c>
      <c r="I62" s="100">
        <v>0.62</v>
      </c>
      <c r="J62" s="101">
        <f>+IFERROR(ROUND(H62*(1+I62),0),"")</f>
        <v>267300</v>
      </c>
      <c r="K62" s="217">
        <f>+K61</f>
        <v>0.75</v>
      </c>
      <c r="L62" s="218"/>
      <c r="M62" s="73">
        <f>IFERROR(ROUND(1/K62*J62,2),"")</f>
        <v>356400</v>
      </c>
    </row>
    <row r="63" spans="1:13">
      <c r="A63" s="75" t="s">
        <v>174</v>
      </c>
      <c r="B63" s="76"/>
      <c r="C63" s="76"/>
      <c r="D63" s="76"/>
      <c r="E63" s="76"/>
      <c r="F63" s="76"/>
      <c r="G63" s="86"/>
      <c r="H63" s="138">
        <v>165000</v>
      </c>
      <c r="I63" s="100">
        <v>0.62</v>
      </c>
      <c r="J63" s="101">
        <f>+IFERROR(ROUND(H63*(1+I63),0),"")</f>
        <v>267300</v>
      </c>
      <c r="K63" s="217">
        <v>1</v>
      </c>
      <c r="L63" s="218"/>
      <c r="M63" s="73">
        <f>IFERROR(ROUND(1/K63*J63,2),"")</f>
        <v>267300</v>
      </c>
    </row>
    <row r="64" spans="1:13">
      <c r="A64" s="75"/>
      <c r="B64" s="76"/>
      <c r="C64" s="76"/>
      <c r="D64" s="76"/>
      <c r="E64" s="76"/>
      <c r="F64" s="76"/>
      <c r="G64" s="86"/>
      <c r="H64" s="99" t="s">
        <v>131</v>
      </c>
      <c r="I64" s="100" t="s">
        <v>131</v>
      </c>
      <c r="J64" s="101" t="str">
        <f>+IFERROR(ROUND(H64*(1+I64),0),"")</f>
        <v/>
      </c>
      <c r="K64" s="217"/>
      <c r="L64" s="218"/>
      <c r="M64" s="73" t="str">
        <f>IFERROR(ROUND(1/K64*J64,2),"")</f>
        <v/>
      </c>
    </row>
    <row r="65" spans="1:13" ht="15.75" thickBot="1">
      <c r="A65" s="77"/>
      <c r="B65" s="78"/>
      <c r="C65" s="78"/>
      <c r="D65" s="78"/>
      <c r="E65" s="78"/>
      <c r="F65" s="78"/>
      <c r="G65" s="79"/>
      <c r="H65" s="99" t="s">
        <v>131</v>
      </c>
      <c r="I65" s="100" t="s">
        <v>131</v>
      </c>
      <c r="J65" s="101" t="str">
        <f>+IFERROR(ROUND(H65*(1+I65),0),"")</f>
        <v/>
      </c>
      <c r="K65" s="219"/>
      <c r="L65" s="220"/>
      <c r="M65" s="73" t="str">
        <f>IFERROR(ROUND(1/K65*J65,2),"")</f>
        <v/>
      </c>
    </row>
    <row r="66" spans="1:13" ht="15.75" thickBot="1">
      <c r="A66" s="201" t="s">
        <v>74</v>
      </c>
      <c r="B66" s="202"/>
      <c r="C66" s="202"/>
      <c r="D66" s="202"/>
      <c r="E66" s="202"/>
      <c r="F66" s="202"/>
      <c r="G66" s="202"/>
      <c r="H66" s="202"/>
      <c r="I66" s="202"/>
      <c r="J66" s="202"/>
      <c r="K66" s="202"/>
      <c r="L66" s="203"/>
      <c r="M66" s="82">
        <f>ROUND(SUM(M61:M65),2)</f>
        <v>1012500</v>
      </c>
    </row>
    <row r="67" spans="1:13" ht="15.75" thickBot="1">
      <c r="A67" s="56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57"/>
    </row>
    <row r="68" spans="1:13" ht="15.75" thickBot="1">
      <c r="A68" s="221" t="s">
        <v>92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3"/>
      <c r="M68" s="82">
        <f>ROUND(M66+M56+M46+M36,0)</f>
        <v>31217875</v>
      </c>
    </row>
    <row r="69" spans="1:13" ht="15.75" thickBot="1">
      <c r="A69" s="56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57"/>
    </row>
    <row r="70" spans="1:13" ht="15.75" thickBot="1">
      <c r="A70" s="63" t="s">
        <v>93</v>
      </c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5"/>
    </row>
    <row r="71" spans="1:13">
      <c r="A71" s="56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57"/>
    </row>
    <row r="72" spans="1:13">
      <c r="A72" s="192" t="s">
        <v>94</v>
      </c>
      <c r="B72" s="204"/>
      <c r="C72" s="204"/>
      <c r="D72" s="204"/>
      <c r="E72" s="204"/>
      <c r="F72" s="204"/>
      <c r="G72" s="204"/>
      <c r="H72" s="89"/>
      <c r="I72" s="96"/>
      <c r="J72" s="102"/>
      <c r="K72" s="215" t="s">
        <v>95</v>
      </c>
      <c r="L72" s="216"/>
      <c r="M72" s="98" t="s">
        <v>96</v>
      </c>
    </row>
    <row r="73" spans="1:13">
      <c r="A73" s="211" t="s">
        <v>97</v>
      </c>
      <c r="B73" s="212"/>
      <c r="C73" s="212"/>
      <c r="D73" s="212"/>
      <c r="E73" s="212"/>
      <c r="F73" s="212"/>
      <c r="G73" s="212"/>
      <c r="H73" s="128"/>
      <c r="I73" s="104"/>
      <c r="J73" s="129"/>
      <c r="K73" s="213"/>
      <c r="L73" s="214"/>
      <c r="M73" s="130">
        <f>ROUND(K73*$M$68,2)</f>
        <v>0</v>
      </c>
    </row>
    <row r="74" spans="1:13">
      <c r="A74" s="107" t="s">
        <v>98</v>
      </c>
      <c r="B74" s="108"/>
      <c r="C74" s="108"/>
      <c r="D74" s="108"/>
      <c r="E74" s="108"/>
      <c r="F74" s="108"/>
      <c r="G74" s="108"/>
      <c r="H74" s="128"/>
      <c r="I74" s="104"/>
      <c r="J74" s="129"/>
      <c r="K74" s="213"/>
      <c r="L74" s="214"/>
      <c r="M74" s="130">
        <f>ROUND(K74*$M$68,2)</f>
        <v>0</v>
      </c>
    </row>
    <row r="75" spans="1:13" ht="15.75" thickBot="1">
      <c r="A75" s="77" t="s">
        <v>99</v>
      </c>
      <c r="B75" s="78"/>
      <c r="C75" s="78"/>
      <c r="D75" s="78"/>
      <c r="E75" s="78"/>
      <c r="F75" s="78"/>
      <c r="G75" s="78"/>
      <c r="H75" s="131"/>
      <c r="I75" s="110"/>
      <c r="J75" s="132"/>
      <c r="K75" s="213"/>
      <c r="L75" s="214"/>
      <c r="M75" s="130">
        <f>ROUND(K75*$M$68,2)</f>
        <v>0</v>
      </c>
    </row>
    <row r="76" spans="1:13" ht="15.75" thickBot="1">
      <c r="A76" s="201" t="s">
        <v>74</v>
      </c>
      <c r="B76" s="202"/>
      <c r="C76" s="202"/>
      <c r="D76" s="202"/>
      <c r="E76" s="202"/>
      <c r="F76" s="202"/>
      <c r="G76" s="202"/>
      <c r="H76" s="202"/>
      <c r="I76" s="202"/>
      <c r="J76" s="202"/>
      <c r="K76" s="202"/>
      <c r="L76" s="203"/>
      <c r="M76" s="82">
        <f>SUM(M73:M75)</f>
        <v>0</v>
      </c>
    </row>
    <row r="77" spans="1:13" ht="15.75" thickBot="1">
      <c r="A77" s="56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57"/>
    </row>
    <row r="78" spans="1:13" ht="15.75" thickBot="1">
      <c r="A78" s="221" t="s">
        <v>100</v>
      </c>
      <c r="B78" s="222"/>
      <c r="C78" s="222"/>
      <c r="D78" s="222"/>
      <c r="E78" s="222"/>
      <c r="F78" s="222"/>
      <c r="G78" s="222"/>
      <c r="H78" s="222"/>
      <c r="I78" s="222"/>
      <c r="J78" s="222"/>
      <c r="K78" s="222"/>
      <c r="L78" s="223"/>
      <c r="M78" s="82">
        <f>ROUND(M68+M76,0)</f>
        <v>31217875</v>
      </c>
    </row>
    <row r="79" spans="1:13">
      <c r="A79" s="33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6"/>
    </row>
    <row r="80" spans="1:13">
      <c r="A80" s="56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57"/>
    </row>
    <row r="81" spans="1:13">
      <c r="A81" s="56"/>
      <c r="B81" s="35"/>
      <c r="C81" s="35"/>
      <c r="D81" s="35"/>
      <c r="E81" s="35"/>
      <c r="F81" s="35" t="s">
        <v>101</v>
      </c>
      <c r="G81" s="35"/>
      <c r="H81" s="35"/>
      <c r="I81" s="35"/>
      <c r="J81" s="35"/>
      <c r="K81" s="35"/>
      <c r="L81" s="35"/>
      <c r="M81" s="57"/>
    </row>
    <row r="82" spans="1:13">
      <c r="A82" s="112" t="s">
        <v>102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4"/>
    </row>
    <row r="83" spans="1:13">
      <c r="A83" s="233"/>
      <c r="B83" s="234"/>
      <c r="C83" s="234"/>
      <c r="D83" s="234"/>
      <c r="E83" s="234"/>
      <c r="F83" s="234"/>
      <c r="G83" s="234"/>
      <c r="H83" s="234"/>
      <c r="I83" s="234"/>
      <c r="J83" s="234"/>
      <c r="K83" s="234"/>
      <c r="L83" s="234"/>
      <c r="M83" s="235"/>
    </row>
    <row r="84" spans="1:13">
      <c r="A84" s="224"/>
      <c r="B84" s="225"/>
      <c r="C84" s="225"/>
      <c r="D84" s="225"/>
      <c r="E84" s="225"/>
      <c r="F84" s="225"/>
      <c r="G84" s="225"/>
      <c r="H84" s="225"/>
      <c r="I84" s="225"/>
      <c r="J84" s="225"/>
      <c r="K84" s="225"/>
      <c r="L84" s="225"/>
      <c r="M84" s="226"/>
    </row>
    <row r="85" spans="1:13">
      <c r="A85" s="224"/>
      <c r="B85" s="225"/>
      <c r="C85" s="225"/>
      <c r="D85" s="225"/>
      <c r="E85" s="225"/>
      <c r="F85" s="225"/>
      <c r="G85" s="225"/>
      <c r="H85" s="225"/>
      <c r="I85" s="225"/>
      <c r="J85" s="225"/>
      <c r="K85" s="225"/>
      <c r="L85" s="225"/>
      <c r="M85" s="226"/>
    </row>
    <row r="86" spans="1:13">
      <c r="A86" s="115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1"/>
    </row>
    <row r="87" spans="1:13">
      <c r="A87" s="116"/>
      <c r="B87" s="35"/>
      <c r="C87" s="50"/>
      <c r="D87" s="50"/>
      <c r="E87" s="50"/>
      <c r="F87" s="117"/>
      <c r="G87" s="35"/>
      <c r="H87" s="35"/>
      <c r="I87" s="35"/>
      <c r="J87" s="50"/>
      <c r="K87" s="50"/>
      <c r="L87" s="50"/>
      <c r="M87" s="51"/>
    </row>
    <row r="88" spans="1:13">
      <c r="A88" s="116"/>
      <c r="B88" s="35"/>
      <c r="C88" s="50"/>
      <c r="D88" s="50"/>
      <c r="E88" s="50"/>
      <c r="F88" s="117"/>
      <c r="G88" s="35"/>
      <c r="H88" s="35"/>
      <c r="I88" s="35"/>
      <c r="J88" s="50"/>
      <c r="K88" s="50"/>
      <c r="L88" s="50"/>
      <c r="M88" s="51"/>
    </row>
    <row r="89" spans="1:13">
      <c r="A89" s="56"/>
      <c r="B89" s="118" t="s">
        <v>103</v>
      </c>
      <c r="C89" s="118"/>
      <c r="D89" s="118"/>
      <c r="E89" s="118"/>
      <c r="F89" s="35"/>
      <c r="G89" s="35"/>
      <c r="H89" s="35"/>
      <c r="I89" s="35" t="s">
        <v>103</v>
      </c>
      <c r="J89" s="35"/>
      <c r="K89" s="35"/>
      <c r="L89" s="35"/>
      <c r="M89" s="57"/>
    </row>
    <row r="90" spans="1:13">
      <c r="A90" s="56"/>
      <c r="B90" s="35"/>
      <c r="C90" s="117"/>
      <c r="D90" s="117"/>
      <c r="E90" s="117"/>
      <c r="F90" s="35"/>
      <c r="G90" s="35"/>
      <c r="H90" s="35"/>
      <c r="I90" s="108"/>
      <c r="J90" s="108"/>
      <c r="K90" s="108"/>
      <c r="L90" s="108"/>
      <c r="M90" s="57"/>
    </row>
    <row r="91" spans="1:13">
      <c r="A91" s="56"/>
      <c r="B91" s="35" t="s">
        <v>104</v>
      </c>
      <c r="C91" s="35"/>
      <c r="D91" s="35"/>
      <c r="E91" s="117"/>
      <c r="F91" s="35"/>
      <c r="G91" s="35"/>
      <c r="H91" s="35"/>
      <c r="I91" s="119" t="s">
        <v>105</v>
      </c>
      <c r="J91" s="119"/>
      <c r="K91" s="119"/>
      <c r="L91" s="119"/>
      <c r="M91" s="57"/>
    </row>
    <row r="92" spans="1:13">
      <c r="A92" s="116"/>
      <c r="B92" s="35"/>
      <c r="C92" s="50"/>
      <c r="D92" s="50"/>
      <c r="E92" s="50"/>
      <c r="F92" s="117"/>
      <c r="G92" s="35"/>
      <c r="H92" s="35"/>
      <c r="I92" s="35"/>
      <c r="J92" s="50"/>
      <c r="K92" s="50"/>
      <c r="L92" s="50"/>
      <c r="M92" s="51"/>
    </row>
    <row r="93" spans="1:13">
      <c r="A93" s="120"/>
      <c r="B93" s="121"/>
      <c r="C93" s="121"/>
      <c r="D93" s="35"/>
      <c r="E93" s="35"/>
      <c r="F93" s="35"/>
      <c r="G93" s="35"/>
      <c r="H93" s="35"/>
      <c r="I93" s="227"/>
      <c r="J93" s="227"/>
      <c r="K93" s="227"/>
      <c r="L93" s="227"/>
      <c r="M93" s="228"/>
    </row>
    <row r="94" spans="1:13" ht="15.75" thickBot="1">
      <c r="A94" s="231"/>
      <c r="B94" s="232"/>
      <c r="C94" s="232"/>
      <c r="D94" s="122"/>
      <c r="E94" s="122"/>
      <c r="F94" s="122"/>
      <c r="G94" s="122"/>
      <c r="H94" s="122"/>
      <c r="I94" s="229"/>
      <c r="J94" s="229"/>
      <c r="K94" s="229"/>
      <c r="L94" s="229"/>
      <c r="M94" s="230"/>
    </row>
  </sheetData>
  <mergeCells count="77">
    <mergeCell ref="I93:M94"/>
    <mergeCell ref="A94:C94"/>
    <mergeCell ref="K75:L75"/>
    <mergeCell ref="A76:L76"/>
    <mergeCell ref="A78:L78"/>
    <mergeCell ref="A83:M83"/>
    <mergeCell ref="A84:M84"/>
    <mergeCell ref="A85:M85"/>
    <mergeCell ref="K74:L74"/>
    <mergeCell ref="K61:L61"/>
    <mergeCell ref="K62:L62"/>
    <mergeCell ref="K63:L63"/>
    <mergeCell ref="K64:L64"/>
    <mergeCell ref="K65:L65"/>
    <mergeCell ref="A66:L66"/>
    <mergeCell ref="A68:L68"/>
    <mergeCell ref="A72:G72"/>
    <mergeCell ref="K72:L72"/>
    <mergeCell ref="A73:G73"/>
    <mergeCell ref="K73:L73"/>
    <mergeCell ref="A60:G60"/>
    <mergeCell ref="K60:L60"/>
    <mergeCell ref="K44:L44"/>
    <mergeCell ref="K45:L45"/>
    <mergeCell ref="A46:L46"/>
    <mergeCell ref="A50:G50"/>
    <mergeCell ref="K50:L50"/>
    <mergeCell ref="K51:L51"/>
    <mergeCell ref="K52:L52"/>
    <mergeCell ref="K53:L53"/>
    <mergeCell ref="K54:L54"/>
    <mergeCell ref="K55:L55"/>
    <mergeCell ref="A56:L56"/>
    <mergeCell ref="K43:L43"/>
    <mergeCell ref="F34:G34"/>
    <mergeCell ref="H34:I34"/>
    <mergeCell ref="K34:L34"/>
    <mergeCell ref="F35:G35"/>
    <mergeCell ref="H35:I35"/>
    <mergeCell ref="K35:L35"/>
    <mergeCell ref="A36:L36"/>
    <mergeCell ref="A40:H40"/>
    <mergeCell ref="K40:L40"/>
    <mergeCell ref="K41:L41"/>
    <mergeCell ref="K42:L42"/>
    <mergeCell ref="F32:G32"/>
    <mergeCell ref="H32:I32"/>
    <mergeCell ref="K32:L32"/>
    <mergeCell ref="F33:G33"/>
    <mergeCell ref="H33:I33"/>
    <mergeCell ref="K33:L33"/>
    <mergeCell ref="F30:G30"/>
    <mergeCell ref="H30:I30"/>
    <mergeCell ref="K30:L30"/>
    <mergeCell ref="F31:G31"/>
    <mergeCell ref="H31:I31"/>
    <mergeCell ref="K31:L31"/>
    <mergeCell ref="B25:I25"/>
    <mergeCell ref="K25:L25"/>
    <mergeCell ref="A29:E29"/>
    <mergeCell ref="F29:G29"/>
    <mergeCell ref="H29:I29"/>
    <mergeCell ref="K29:L29"/>
    <mergeCell ref="F10:G10"/>
    <mergeCell ref="K10:L10"/>
    <mergeCell ref="C11:M12"/>
    <mergeCell ref="A22:M22"/>
    <mergeCell ref="B24:I24"/>
    <mergeCell ref="K24:L24"/>
    <mergeCell ref="A1:A7"/>
    <mergeCell ref="B1:M1"/>
    <mergeCell ref="B2:M2"/>
    <mergeCell ref="B3:M3"/>
    <mergeCell ref="B4:M4"/>
    <mergeCell ref="B5:M5"/>
    <mergeCell ref="B6:M6"/>
    <mergeCell ref="B7:M7"/>
  </mergeCells>
  <hyperlinks>
    <hyperlink ref="B5:M5" location="PRESUPUESTO!B17" display="SOLUCION ACUEDUCTO Y ALCANTARILLADO SECTOR VILLA DELFINA" xr:uid="{C4AF0CE0-C7D1-499E-983F-A0DA68FDD388}"/>
  </hyperlinks>
  <pageMargins left="0.7" right="0.7" top="0.75" bottom="0.75" header="0.3" footer="0.3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AB83E-4660-462C-AD26-963C52468AD1}">
  <sheetPr>
    <tabColor rgb="FF00B050"/>
  </sheetPr>
  <dimension ref="A1:M94"/>
  <sheetViews>
    <sheetView topLeftCell="A29" workbookViewId="0">
      <selection activeCell="O41" sqref="O41:O43"/>
    </sheetView>
  </sheetViews>
  <sheetFormatPr baseColWidth="10" defaultRowHeight="15"/>
  <cols>
    <col min="8" max="8" width="11.85546875" bestFit="1" customWidth="1"/>
    <col min="9" max="9" width="12.42578125" customWidth="1"/>
    <col min="10" max="10" width="12.85546875" bestFit="1" customWidth="1"/>
    <col min="13" max="13" width="20" customWidth="1"/>
  </cols>
  <sheetData>
    <row r="1" spans="1:13">
      <c r="A1" s="163"/>
      <c r="B1" s="166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8"/>
    </row>
    <row r="2" spans="1:13" ht="15.75">
      <c r="A2" s="164"/>
      <c r="B2" s="169" t="s">
        <v>49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>
      <c r="A3" s="164"/>
      <c r="B3" s="172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4"/>
    </row>
    <row r="4" spans="1:13">
      <c r="A4" s="164"/>
      <c r="B4" s="175" t="s">
        <v>50</v>
      </c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7"/>
    </row>
    <row r="5" spans="1:13">
      <c r="A5" s="164"/>
      <c r="B5" s="277" t="s">
        <v>106</v>
      </c>
      <c r="C5" s="278"/>
      <c r="D5" s="278"/>
      <c r="E5" s="278"/>
      <c r="F5" s="278"/>
      <c r="G5" s="278"/>
      <c r="H5" s="278"/>
      <c r="I5" s="278"/>
      <c r="J5" s="278"/>
      <c r="K5" s="278"/>
      <c r="L5" s="278"/>
      <c r="M5" s="279"/>
    </row>
    <row r="6" spans="1:13">
      <c r="A6" s="164"/>
      <c r="B6" s="181" t="s">
        <v>52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3"/>
    </row>
    <row r="7" spans="1:13" ht="15.75" thickBot="1">
      <c r="A7" s="165"/>
      <c r="B7" s="18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6"/>
    </row>
    <row r="8" spans="1:13" ht="15.75" thickBot="1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  <c r="L8" s="32"/>
      <c r="M8" s="32"/>
    </row>
    <row r="9" spans="1:13">
      <c r="A9" s="33"/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6"/>
    </row>
    <row r="10" spans="1:13">
      <c r="A10" s="37" t="s">
        <v>53</v>
      </c>
      <c r="B10" s="38"/>
      <c r="C10" s="39"/>
      <c r="D10" s="40"/>
      <c r="E10" s="39"/>
      <c r="F10" s="252"/>
      <c r="G10" s="252"/>
      <c r="H10" s="39"/>
      <c r="I10" s="39"/>
      <c r="J10" s="41" t="s">
        <v>54</v>
      </c>
      <c r="K10" s="253"/>
      <c r="L10" s="253"/>
      <c r="M10" s="42"/>
    </row>
    <row r="11" spans="1:13">
      <c r="A11" s="43" t="s">
        <v>55</v>
      </c>
      <c r="B11" s="44"/>
      <c r="C11" s="254"/>
      <c r="D11" s="254"/>
      <c r="E11" s="254"/>
      <c r="F11" s="254"/>
      <c r="G11" s="254"/>
      <c r="H11" s="254"/>
      <c r="I11" s="254"/>
      <c r="J11" s="254"/>
      <c r="K11" s="254"/>
      <c r="L11" s="254"/>
      <c r="M11" s="255"/>
    </row>
    <row r="12" spans="1:13">
      <c r="A12" s="43"/>
      <c r="B12" s="44"/>
      <c r="C12" s="256"/>
      <c r="D12" s="256"/>
      <c r="E12" s="256"/>
      <c r="F12" s="256"/>
      <c r="G12" s="256"/>
      <c r="H12" s="256"/>
      <c r="I12" s="256"/>
      <c r="J12" s="256"/>
      <c r="K12" s="256"/>
      <c r="L12" s="256"/>
      <c r="M12" s="257"/>
    </row>
    <row r="13" spans="1:13">
      <c r="A13" s="43"/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6"/>
    </row>
    <row r="14" spans="1:13">
      <c r="A14" s="43" t="s">
        <v>56</v>
      </c>
      <c r="B14" s="44"/>
      <c r="C14" s="47"/>
      <c r="D14" s="48"/>
      <c r="E14" s="48"/>
      <c r="F14" s="48"/>
      <c r="G14" s="48"/>
      <c r="H14" s="48"/>
      <c r="I14" s="48"/>
      <c r="J14" s="48"/>
      <c r="K14" s="48"/>
      <c r="L14" s="48"/>
      <c r="M14" s="49"/>
    </row>
    <row r="15" spans="1:13">
      <c r="A15" s="43"/>
      <c r="B15" s="44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1:13">
      <c r="A16" s="43" t="s">
        <v>57</v>
      </c>
      <c r="B16" s="44"/>
      <c r="C16" s="47"/>
      <c r="D16" s="48"/>
      <c r="E16" s="48"/>
      <c r="F16" s="48"/>
      <c r="G16" s="48"/>
      <c r="H16" s="48"/>
      <c r="I16" s="48"/>
      <c r="J16" s="48"/>
      <c r="K16" s="48"/>
      <c r="L16" s="48"/>
      <c r="M16" s="49"/>
    </row>
    <row r="17" spans="1:13">
      <c r="A17" s="43"/>
      <c r="B17" s="44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1"/>
    </row>
    <row r="18" spans="1:13">
      <c r="A18" s="43" t="s">
        <v>58</v>
      </c>
      <c r="B18" s="43"/>
      <c r="C18" s="47"/>
      <c r="D18" s="48"/>
      <c r="E18" s="48"/>
      <c r="F18" s="48"/>
      <c r="G18" s="48"/>
      <c r="H18" s="48"/>
      <c r="I18" s="48"/>
      <c r="J18" s="48"/>
      <c r="K18" s="48"/>
      <c r="L18" s="48"/>
      <c r="M18" s="49"/>
    </row>
    <row r="19" spans="1:13">
      <c r="A19" s="37"/>
      <c r="B19" s="52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1"/>
    </row>
    <row r="20" spans="1:13">
      <c r="A20" s="43" t="s">
        <v>59</v>
      </c>
      <c r="B20" s="44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9"/>
    </row>
    <row r="21" spans="1:13" ht="15.75" thickBot="1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5"/>
    </row>
    <row r="22" spans="1:13" ht="15.75" thickBot="1">
      <c r="A22" s="155" t="s">
        <v>60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7"/>
    </row>
    <row r="23" spans="1:13" ht="15.75" thickBot="1">
      <c r="A23" s="56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57"/>
    </row>
    <row r="24" spans="1:13">
      <c r="A24" s="58" t="s">
        <v>0</v>
      </c>
      <c r="B24" s="158" t="s">
        <v>61</v>
      </c>
      <c r="C24" s="159"/>
      <c r="D24" s="159"/>
      <c r="E24" s="159"/>
      <c r="F24" s="159"/>
      <c r="G24" s="159"/>
      <c r="H24" s="159"/>
      <c r="I24" s="160"/>
      <c r="J24" s="59" t="s">
        <v>62</v>
      </c>
      <c r="K24" s="161" t="s">
        <v>63</v>
      </c>
      <c r="L24" s="162"/>
      <c r="M24" s="58" t="s">
        <v>64</v>
      </c>
    </row>
    <row r="25" spans="1:13" ht="41.25" customHeight="1" thickBot="1">
      <c r="A25" s="60">
        <v>36</v>
      </c>
      <c r="B25" s="271" t="str">
        <f>+PRESU!B38</f>
        <v>Suministro, transporte e instalacion concreto de 3000 psi para base de tanque en fibra de vidrio de 30000 lt. Incluye formaleta en madera ( acero se paga en su ITEM)</v>
      </c>
      <c r="C25" s="272"/>
      <c r="D25" s="272"/>
      <c r="E25" s="272"/>
      <c r="F25" s="272"/>
      <c r="G25" s="272"/>
      <c r="H25" s="272"/>
      <c r="I25" s="273"/>
      <c r="J25" s="61" t="s">
        <v>131</v>
      </c>
      <c r="K25" s="190" t="str">
        <f>+PRESU!C38</f>
        <v>m3</v>
      </c>
      <c r="L25" s="191"/>
      <c r="M25" s="62">
        <f>+PRESU!D38</f>
        <v>1.8</v>
      </c>
    </row>
    <row r="26" spans="1:13" ht="15.75" thickBot="1">
      <c r="A26" s="56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57"/>
    </row>
    <row r="27" spans="1:13" ht="15.75" thickBot="1">
      <c r="A27" s="63" t="s">
        <v>65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5"/>
    </row>
    <row r="28" spans="1:13">
      <c r="A28" s="66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57"/>
    </row>
    <row r="29" spans="1:13">
      <c r="A29" s="192" t="s">
        <v>61</v>
      </c>
      <c r="B29" s="193"/>
      <c r="C29" s="193"/>
      <c r="D29" s="193"/>
      <c r="E29" s="194"/>
      <c r="F29" s="195" t="s">
        <v>66</v>
      </c>
      <c r="G29" s="193"/>
      <c r="H29" s="195" t="s">
        <v>67</v>
      </c>
      <c r="I29" s="196"/>
      <c r="J29" s="67" t="s">
        <v>68</v>
      </c>
      <c r="K29" s="195" t="s">
        <v>69</v>
      </c>
      <c r="L29" s="196"/>
      <c r="M29" s="68" t="s">
        <v>70</v>
      </c>
    </row>
    <row r="30" spans="1:13">
      <c r="A30" s="69"/>
      <c r="B30" s="70"/>
      <c r="C30" s="70"/>
      <c r="D30" s="70"/>
      <c r="E30" s="71"/>
      <c r="F30" s="197"/>
      <c r="G30" s="198"/>
      <c r="H30" s="197"/>
      <c r="I30" s="198"/>
      <c r="J30" s="72"/>
      <c r="K30" s="199"/>
      <c r="L30" s="200"/>
      <c r="M30" s="73"/>
    </row>
    <row r="31" spans="1:13">
      <c r="A31" s="69"/>
      <c r="B31" s="70"/>
      <c r="C31" s="70"/>
      <c r="D31" s="70"/>
      <c r="E31" s="74"/>
      <c r="F31" s="197" t="s">
        <v>131</v>
      </c>
      <c r="G31" s="198"/>
      <c r="H31" s="197" t="s">
        <v>131</v>
      </c>
      <c r="I31" s="198"/>
      <c r="J31" s="72" t="s">
        <v>131</v>
      </c>
      <c r="K31" s="199"/>
      <c r="L31" s="200"/>
      <c r="M31" s="73" t="str">
        <f>IFERROR(ROUND(J31/K31,2),"")</f>
        <v/>
      </c>
    </row>
    <row r="32" spans="1:13">
      <c r="A32" s="75"/>
      <c r="B32" s="76"/>
      <c r="C32" s="76"/>
      <c r="D32" s="76"/>
      <c r="E32" s="74"/>
      <c r="F32" s="197" t="s">
        <v>131</v>
      </c>
      <c r="G32" s="198"/>
      <c r="H32" s="197" t="s">
        <v>131</v>
      </c>
      <c r="I32" s="198"/>
      <c r="J32" s="72" t="s">
        <v>131</v>
      </c>
      <c r="K32" s="199"/>
      <c r="L32" s="200"/>
      <c r="M32" s="73" t="str">
        <f>IFERROR(ROUND(J32/K32,2),"")</f>
        <v/>
      </c>
    </row>
    <row r="33" spans="1:13">
      <c r="A33" s="75"/>
      <c r="B33" s="76"/>
      <c r="C33" s="76"/>
      <c r="D33" s="76"/>
      <c r="E33" s="74"/>
      <c r="F33" s="197" t="s">
        <v>131</v>
      </c>
      <c r="G33" s="198"/>
      <c r="H33" s="197" t="s">
        <v>131</v>
      </c>
      <c r="I33" s="198"/>
      <c r="J33" s="72" t="s">
        <v>131</v>
      </c>
      <c r="K33" s="199"/>
      <c r="L33" s="200"/>
      <c r="M33" s="73" t="str">
        <f>IFERROR(ROUND(J33/K33,2),"")</f>
        <v/>
      </c>
    </row>
    <row r="34" spans="1:13">
      <c r="A34" s="75"/>
      <c r="B34" s="76"/>
      <c r="C34" s="76"/>
      <c r="D34" s="76"/>
      <c r="E34" s="74"/>
      <c r="F34" s="197" t="s">
        <v>131</v>
      </c>
      <c r="G34" s="198"/>
      <c r="H34" s="197" t="s">
        <v>131</v>
      </c>
      <c r="I34" s="198"/>
      <c r="J34" s="72" t="s">
        <v>131</v>
      </c>
      <c r="K34" s="199"/>
      <c r="L34" s="200"/>
      <c r="M34" s="73" t="str">
        <f>IFERROR(ROUND(J34/K34,2),"")</f>
        <v/>
      </c>
    </row>
    <row r="35" spans="1:13" ht="15.75" thickBot="1">
      <c r="A35" s="77" t="s">
        <v>73</v>
      </c>
      <c r="B35" s="78"/>
      <c r="C35" s="78"/>
      <c r="D35" s="78"/>
      <c r="E35" s="79"/>
      <c r="F35" s="205"/>
      <c r="G35" s="206"/>
      <c r="H35" s="205"/>
      <c r="I35" s="206"/>
      <c r="J35" s="80"/>
      <c r="K35" s="207">
        <v>0.05</v>
      </c>
      <c r="L35" s="208"/>
      <c r="M35" s="81">
        <f>ROUND(M66*K35,2)</f>
        <v>9315</v>
      </c>
    </row>
    <row r="36" spans="1:13" ht="15.75" thickBot="1">
      <c r="A36" s="201" t="s">
        <v>74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3"/>
      <c r="M36" s="82">
        <f>ROUND(SUM(M30:M35),2)</f>
        <v>9315</v>
      </c>
    </row>
    <row r="37" spans="1:13" ht="15.75" thickBot="1">
      <c r="A37" s="66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57"/>
    </row>
    <row r="38" spans="1:13" ht="15.75" thickBot="1">
      <c r="A38" s="63" t="s">
        <v>75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5"/>
    </row>
    <row r="39" spans="1:13">
      <c r="A39" s="56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57"/>
    </row>
    <row r="40" spans="1:13">
      <c r="A40" s="192" t="s">
        <v>61</v>
      </c>
      <c r="B40" s="204"/>
      <c r="C40" s="204"/>
      <c r="D40" s="204"/>
      <c r="E40" s="204"/>
      <c r="F40" s="204"/>
      <c r="G40" s="204"/>
      <c r="H40" s="196"/>
      <c r="I40" s="83" t="s">
        <v>63</v>
      </c>
      <c r="J40" s="67" t="s">
        <v>64</v>
      </c>
      <c r="K40" s="195" t="s">
        <v>76</v>
      </c>
      <c r="L40" s="196"/>
      <c r="M40" s="68" t="s">
        <v>70</v>
      </c>
    </row>
    <row r="41" spans="1:13">
      <c r="A41" t="s">
        <v>163</v>
      </c>
      <c r="B41" s="70"/>
      <c r="C41" s="70"/>
      <c r="D41" s="70"/>
      <c r="E41" s="70"/>
      <c r="F41" s="70"/>
      <c r="G41" s="70"/>
      <c r="H41" s="71"/>
      <c r="I41" s="134" t="s">
        <v>8</v>
      </c>
      <c r="J41" s="134">
        <v>1</v>
      </c>
      <c r="K41" s="261">
        <v>1101600</v>
      </c>
      <c r="L41" s="262"/>
      <c r="M41" s="73">
        <f>IFERROR(ROUND(J41*K41,2),"")</f>
        <v>1101600</v>
      </c>
    </row>
    <row r="42" spans="1:13">
      <c r="A42" s="75" t="s">
        <v>166</v>
      </c>
      <c r="B42" s="76"/>
      <c r="C42" s="76"/>
      <c r="D42" s="76"/>
      <c r="E42" s="76"/>
      <c r="F42" s="76"/>
      <c r="G42" s="76"/>
      <c r="H42" s="86"/>
      <c r="I42" s="84" t="s">
        <v>167</v>
      </c>
      <c r="J42" s="134">
        <v>1</v>
      </c>
      <c r="K42" s="261">
        <v>15150</v>
      </c>
      <c r="L42" s="262"/>
      <c r="M42" s="73">
        <f>IFERROR(ROUND(J42*K42,2),"")</f>
        <v>15150</v>
      </c>
    </row>
    <row r="43" spans="1:13">
      <c r="A43" s="75" t="s">
        <v>168</v>
      </c>
      <c r="B43" s="76"/>
      <c r="C43" s="76"/>
      <c r="D43" s="76"/>
      <c r="E43" s="76"/>
      <c r="F43" s="76"/>
      <c r="G43" s="76"/>
      <c r="H43" s="86"/>
      <c r="I43" s="84" t="s">
        <v>15</v>
      </c>
      <c r="J43" s="134">
        <v>0.85</v>
      </c>
      <c r="K43" s="261">
        <v>59400</v>
      </c>
      <c r="L43" s="262" t="e">
        <v>#N/A</v>
      </c>
      <c r="M43" s="73">
        <f>IFERROR(ROUND(J43*K43,2),"")</f>
        <v>50490</v>
      </c>
    </row>
    <row r="44" spans="1:13">
      <c r="A44" s="75"/>
      <c r="B44" s="76"/>
      <c r="C44" s="76"/>
      <c r="D44" s="76"/>
      <c r="E44" s="76"/>
      <c r="F44" s="76"/>
      <c r="G44" s="76"/>
      <c r="H44" s="86"/>
      <c r="I44" s="84"/>
      <c r="J44" s="134"/>
      <c r="K44" s="209"/>
      <c r="L44" s="210"/>
      <c r="M44" s="73"/>
    </row>
    <row r="45" spans="1:13" ht="15.75" thickBot="1">
      <c r="A45" s="77"/>
      <c r="B45" s="78"/>
      <c r="C45" s="78"/>
      <c r="D45" s="78"/>
      <c r="E45" s="78"/>
      <c r="F45" s="78"/>
      <c r="G45" s="78"/>
      <c r="H45" s="79"/>
      <c r="I45" s="84"/>
      <c r="J45" s="134"/>
      <c r="K45" s="209"/>
      <c r="L45" s="210"/>
      <c r="M45" s="73"/>
    </row>
    <row r="46" spans="1:13" ht="15.75" thickBot="1">
      <c r="A46" s="201" t="s">
        <v>74</v>
      </c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3"/>
      <c r="M46" s="82">
        <f>ROUND(SUM(M41:M45),2)</f>
        <v>1167240</v>
      </c>
    </row>
    <row r="47" spans="1:13" ht="15.75" thickBot="1">
      <c r="A47" s="56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57"/>
    </row>
    <row r="48" spans="1:13" ht="15.75" thickBot="1">
      <c r="A48" s="63" t="s">
        <v>78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5"/>
    </row>
    <row r="49" spans="1:13">
      <c r="A49" s="56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57"/>
    </row>
    <row r="50" spans="1:13">
      <c r="A50" s="192" t="s">
        <v>79</v>
      </c>
      <c r="B50" s="204"/>
      <c r="C50" s="204"/>
      <c r="D50" s="204"/>
      <c r="E50" s="204"/>
      <c r="F50" s="204"/>
      <c r="G50" s="204"/>
      <c r="H50" s="67" t="s">
        <v>80</v>
      </c>
      <c r="I50" s="89" t="s">
        <v>81</v>
      </c>
      <c r="J50" s="67" t="s">
        <v>82</v>
      </c>
      <c r="K50" s="195" t="s">
        <v>83</v>
      </c>
      <c r="L50" s="196"/>
      <c r="M50" s="68" t="s">
        <v>70</v>
      </c>
    </row>
    <row r="51" spans="1:13">
      <c r="A51" s="92"/>
      <c r="B51" s="76"/>
      <c r="C51" s="76"/>
      <c r="D51" s="76"/>
      <c r="E51" s="76"/>
      <c r="F51" s="76"/>
      <c r="G51" s="86"/>
      <c r="H51" s="90"/>
      <c r="I51" s="91"/>
      <c r="J51" s="90"/>
      <c r="K51" s="209"/>
      <c r="L51" s="210"/>
      <c r="M51" s="73">
        <f>IFERROR(ROUND(J51*K51,2),"")</f>
        <v>0</v>
      </c>
    </row>
    <row r="52" spans="1:13">
      <c r="A52" s="92"/>
      <c r="B52" s="93"/>
      <c r="C52" s="93"/>
      <c r="D52" s="93"/>
      <c r="E52" s="93"/>
      <c r="F52" s="93"/>
      <c r="G52" s="93"/>
      <c r="H52" s="90"/>
      <c r="I52" s="91"/>
      <c r="J52" s="90"/>
      <c r="K52" s="209" t="s">
        <v>131</v>
      </c>
      <c r="L52" s="210"/>
      <c r="M52" s="73" t="str">
        <f>IFERROR(ROUND(J52*K52,2),"")</f>
        <v/>
      </c>
    </row>
    <row r="53" spans="1:13">
      <c r="A53" s="92"/>
      <c r="B53" s="93"/>
      <c r="C53" s="93"/>
      <c r="D53" s="93"/>
      <c r="E53" s="93"/>
      <c r="F53" s="93"/>
      <c r="G53" s="93"/>
      <c r="H53" s="90"/>
      <c r="I53" s="91"/>
      <c r="J53" s="90"/>
      <c r="K53" s="209" t="s">
        <v>131</v>
      </c>
      <c r="L53" s="210"/>
      <c r="M53" s="73" t="str">
        <f>IFERROR(ROUND(J53*K53,2),"")</f>
        <v/>
      </c>
    </row>
    <row r="54" spans="1:13">
      <c r="A54" s="92"/>
      <c r="B54" s="93"/>
      <c r="C54" s="93"/>
      <c r="D54" s="93"/>
      <c r="E54" s="93"/>
      <c r="F54" s="93"/>
      <c r="G54" s="93"/>
      <c r="H54" s="90"/>
      <c r="I54" s="91"/>
      <c r="J54" s="90"/>
      <c r="K54" s="209" t="s">
        <v>131</v>
      </c>
      <c r="L54" s="210"/>
      <c r="M54" s="73" t="str">
        <f>IFERROR(ROUND(J54*K54,2),"")</f>
        <v/>
      </c>
    </row>
    <row r="55" spans="1:13" ht="15.75" thickBot="1">
      <c r="A55" s="77"/>
      <c r="B55" s="78"/>
      <c r="C55" s="78"/>
      <c r="D55" s="78"/>
      <c r="E55" s="78"/>
      <c r="F55" s="78"/>
      <c r="G55" s="79"/>
      <c r="H55" s="94"/>
      <c r="I55" s="95"/>
      <c r="J55" s="94"/>
      <c r="K55" s="209" t="s">
        <v>131</v>
      </c>
      <c r="L55" s="210"/>
      <c r="M55" s="73" t="str">
        <f>IFERROR(ROUND(J55*K55,2),"")</f>
        <v/>
      </c>
    </row>
    <row r="56" spans="1:13" ht="15.75" thickBot="1">
      <c r="A56" s="201" t="s">
        <v>74</v>
      </c>
      <c r="B56" s="202"/>
      <c r="C56" s="202"/>
      <c r="D56" s="202"/>
      <c r="E56" s="202"/>
      <c r="F56" s="202"/>
      <c r="G56" s="202"/>
      <c r="H56" s="202"/>
      <c r="I56" s="202"/>
      <c r="J56" s="202"/>
      <c r="K56" s="202"/>
      <c r="L56" s="203"/>
      <c r="M56" s="82">
        <f>ROUND(SUM(M51:M55),2)</f>
        <v>0</v>
      </c>
    </row>
    <row r="57" spans="1:13" ht="15.75" thickBot="1">
      <c r="A57" s="56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57"/>
    </row>
    <row r="58" spans="1:13" ht="15.75" thickBot="1">
      <c r="A58" s="63" t="s">
        <v>84</v>
      </c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5"/>
    </row>
    <row r="59" spans="1:13">
      <c r="A59" s="56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57"/>
    </row>
    <row r="60" spans="1:13" ht="22.5">
      <c r="A60" s="192" t="s">
        <v>85</v>
      </c>
      <c r="B60" s="204"/>
      <c r="C60" s="204"/>
      <c r="D60" s="204"/>
      <c r="E60" s="204"/>
      <c r="F60" s="204"/>
      <c r="G60" s="204"/>
      <c r="H60" s="67" t="s">
        <v>86</v>
      </c>
      <c r="I60" s="96" t="s">
        <v>87</v>
      </c>
      <c r="J60" s="97" t="s">
        <v>88</v>
      </c>
      <c r="K60" s="215" t="s">
        <v>69</v>
      </c>
      <c r="L60" s="216"/>
      <c r="M60" s="98" t="s">
        <v>70</v>
      </c>
    </row>
    <row r="61" spans="1:13">
      <c r="A61" s="75" t="s">
        <v>91</v>
      </c>
      <c r="B61" s="76"/>
      <c r="C61" s="76"/>
      <c r="D61" s="76"/>
      <c r="E61" s="76"/>
      <c r="F61" s="76"/>
      <c r="G61" s="86"/>
      <c r="H61" s="138">
        <v>180000</v>
      </c>
      <c r="I61" s="100">
        <v>0.62</v>
      </c>
      <c r="J61" s="101">
        <f>+IFERROR(ROUND(H61*(1+I61),0),"")</f>
        <v>291600</v>
      </c>
      <c r="K61" s="217">
        <v>3</v>
      </c>
      <c r="L61" s="218"/>
      <c r="M61" s="73">
        <f>IFERROR(ROUND(1/K61*J61,2),"")</f>
        <v>97200</v>
      </c>
    </row>
    <row r="62" spans="1:13">
      <c r="A62" s="75" t="s">
        <v>112</v>
      </c>
      <c r="B62" s="76"/>
      <c r="C62" s="76"/>
      <c r="D62" s="76"/>
      <c r="E62" s="76"/>
      <c r="F62" s="76"/>
      <c r="G62" s="86"/>
      <c r="H62" s="138">
        <v>165000</v>
      </c>
      <c r="I62" s="100">
        <v>0.62</v>
      </c>
      <c r="J62" s="101">
        <f>+IFERROR(ROUND(H62*(1+I62),0),"")</f>
        <v>267300</v>
      </c>
      <c r="K62" s="217">
        <f>+K61</f>
        <v>3</v>
      </c>
      <c r="L62" s="218"/>
      <c r="M62" s="73">
        <f>IFERROR(ROUND(1/K62*J62,2),"")</f>
        <v>89100</v>
      </c>
    </row>
    <row r="63" spans="1:13">
      <c r="A63" s="75"/>
      <c r="B63" s="76"/>
      <c r="C63" s="76"/>
      <c r="D63" s="76"/>
      <c r="E63" s="76"/>
      <c r="F63" s="76"/>
      <c r="G63" s="86"/>
      <c r="H63" s="99"/>
      <c r="I63" s="100"/>
      <c r="J63" s="101"/>
      <c r="K63" s="217"/>
      <c r="L63" s="218"/>
      <c r="M63" s="73"/>
    </row>
    <row r="64" spans="1:13">
      <c r="A64" s="75"/>
      <c r="B64" s="76"/>
      <c r="C64" s="76"/>
      <c r="D64" s="76"/>
      <c r="E64" s="76"/>
      <c r="F64" s="76"/>
      <c r="G64" s="86"/>
      <c r="H64" s="99" t="s">
        <v>131</v>
      </c>
      <c r="I64" s="100" t="s">
        <v>131</v>
      </c>
      <c r="J64" s="101" t="str">
        <f>+IFERROR(ROUND(H64*(1+I64),0),"")</f>
        <v/>
      </c>
      <c r="K64" s="217"/>
      <c r="L64" s="218"/>
      <c r="M64" s="73" t="str">
        <f>IFERROR(ROUND(1/K64*J64,2),"")</f>
        <v/>
      </c>
    </row>
    <row r="65" spans="1:13" ht="15.75" thickBot="1">
      <c r="A65" s="77"/>
      <c r="B65" s="78"/>
      <c r="C65" s="78"/>
      <c r="D65" s="78"/>
      <c r="E65" s="78"/>
      <c r="F65" s="78"/>
      <c r="G65" s="79"/>
      <c r="H65" s="99" t="s">
        <v>131</v>
      </c>
      <c r="I65" s="100" t="s">
        <v>131</v>
      </c>
      <c r="J65" s="101" t="str">
        <f>+IFERROR(ROUND(H65*(1+I65),0),"")</f>
        <v/>
      </c>
      <c r="K65" s="219"/>
      <c r="L65" s="220"/>
      <c r="M65" s="73" t="str">
        <f>IFERROR(ROUND(1/K65*J65,2),"")</f>
        <v/>
      </c>
    </row>
    <row r="66" spans="1:13" ht="15.75" thickBot="1">
      <c r="A66" s="201" t="s">
        <v>74</v>
      </c>
      <c r="B66" s="202"/>
      <c r="C66" s="202"/>
      <c r="D66" s="202"/>
      <c r="E66" s="202"/>
      <c r="F66" s="202"/>
      <c r="G66" s="202"/>
      <c r="H66" s="202"/>
      <c r="I66" s="202"/>
      <c r="J66" s="202"/>
      <c r="K66" s="202"/>
      <c r="L66" s="203"/>
      <c r="M66" s="82">
        <f>ROUND(SUM(M61:M65),2)</f>
        <v>186300</v>
      </c>
    </row>
    <row r="67" spans="1:13" ht="15.75" thickBot="1">
      <c r="A67" s="56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57"/>
    </row>
    <row r="68" spans="1:13" ht="15.75" thickBot="1">
      <c r="A68" s="221" t="s">
        <v>92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3"/>
      <c r="M68" s="82">
        <f>ROUND(M66+M56+M46+M36,0)</f>
        <v>1362855</v>
      </c>
    </row>
    <row r="69" spans="1:13" ht="15.75" thickBot="1">
      <c r="A69" s="56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57"/>
    </row>
    <row r="70" spans="1:13" ht="15.75" thickBot="1">
      <c r="A70" s="63" t="s">
        <v>93</v>
      </c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5"/>
    </row>
    <row r="71" spans="1:13">
      <c r="A71" s="56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57"/>
    </row>
    <row r="72" spans="1:13">
      <c r="A72" s="192" t="s">
        <v>94</v>
      </c>
      <c r="B72" s="204"/>
      <c r="C72" s="204"/>
      <c r="D72" s="204"/>
      <c r="E72" s="204"/>
      <c r="F72" s="204"/>
      <c r="G72" s="204"/>
      <c r="H72" s="89"/>
      <c r="I72" s="96"/>
      <c r="J72" s="102"/>
      <c r="K72" s="215" t="s">
        <v>95</v>
      </c>
      <c r="L72" s="216"/>
      <c r="M72" s="98" t="s">
        <v>96</v>
      </c>
    </row>
    <row r="73" spans="1:13">
      <c r="A73" s="211" t="s">
        <v>97</v>
      </c>
      <c r="B73" s="212"/>
      <c r="C73" s="212"/>
      <c r="D73" s="212"/>
      <c r="E73" s="212"/>
      <c r="F73" s="212"/>
      <c r="G73" s="212"/>
      <c r="H73" s="128"/>
      <c r="I73" s="104"/>
      <c r="J73" s="129"/>
      <c r="K73" s="213"/>
      <c r="L73" s="214"/>
      <c r="M73" s="130">
        <f>ROUND(K73*$M$68,2)</f>
        <v>0</v>
      </c>
    </row>
    <row r="74" spans="1:13">
      <c r="A74" s="107" t="s">
        <v>98</v>
      </c>
      <c r="B74" s="108"/>
      <c r="C74" s="108"/>
      <c r="D74" s="108"/>
      <c r="E74" s="108"/>
      <c r="F74" s="108"/>
      <c r="G74" s="108"/>
      <c r="H74" s="128"/>
      <c r="I74" s="104"/>
      <c r="J74" s="129"/>
      <c r="K74" s="213"/>
      <c r="L74" s="214"/>
      <c r="M74" s="130">
        <f>ROUND(K74*$M$68,2)</f>
        <v>0</v>
      </c>
    </row>
    <row r="75" spans="1:13" ht="15.75" thickBot="1">
      <c r="A75" s="77" t="s">
        <v>99</v>
      </c>
      <c r="B75" s="78"/>
      <c r="C75" s="78"/>
      <c r="D75" s="78"/>
      <c r="E75" s="78"/>
      <c r="F75" s="78"/>
      <c r="G75" s="78"/>
      <c r="H75" s="131"/>
      <c r="I75" s="110"/>
      <c r="J75" s="132"/>
      <c r="K75" s="213"/>
      <c r="L75" s="214"/>
      <c r="M75" s="130">
        <f>ROUND(K75*$M$68,2)</f>
        <v>0</v>
      </c>
    </row>
    <row r="76" spans="1:13" ht="15.75" thickBot="1">
      <c r="A76" s="201" t="s">
        <v>74</v>
      </c>
      <c r="B76" s="202"/>
      <c r="C76" s="202"/>
      <c r="D76" s="202"/>
      <c r="E76" s="202"/>
      <c r="F76" s="202"/>
      <c r="G76" s="202"/>
      <c r="H76" s="202"/>
      <c r="I76" s="202"/>
      <c r="J76" s="202"/>
      <c r="K76" s="202"/>
      <c r="L76" s="203"/>
      <c r="M76" s="82">
        <f>SUM(M73:M75)</f>
        <v>0</v>
      </c>
    </row>
    <row r="77" spans="1:13" ht="15.75" thickBot="1">
      <c r="A77" s="56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57"/>
    </row>
    <row r="78" spans="1:13" ht="15.75" thickBot="1">
      <c r="A78" s="221" t="s">
        <v>100</v>
      </c>
      <c r="B78" s="222"/>
      <c r="C78" s="222"/>
      <c r="D78" s="222"/>
      <c r="E78" s="222"/>
      <c r="F78" s="222"/>
      <c r="G78" s="222"/>
      <c r="H78" s="222"/>
      <c r="I78" s="222"/>
      <c r="J78" s="222"/>
      <c r="K78" s="222"/>
      <c r="L78" s="223"/>
      <c r="M78" s="82">
        <f>ROUND(M68+M76,0)</f>
        <v>1362855</v>
      </c>
    </row>
    <row r="79" spans="1:13">
      <c r="A79" s="33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6"/>
    </row>
    <row r="80" spans="1:13">
      <c r="A80" s="56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57"/>
    </row>
    <row r="81" spans="1:13">
      <c r="A81" s="56"/>
      <c r="B81" s="35"/>
      <c r="C81" s="35"/>
      <c r="D81" s="35"/>
      <c r="E81" s="35"/>
      <c r="F81" s="35" t="s">
        <v>101</v>
      </c>
      <c r="G81" s="35"/>
      <c r="H81" s="35"/>
      <c r="I81" s="35"/>
      <c r="J81" s="35"/>
      <c r="K81" s="35"/>
      <c r="L81" s="35"/>
      <c r="M81" s="57"/>
    </row>
    <row r="82" spans="1:13">
      <c r="A82" s="112" t="s">
        <v>102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4"/>
    </row>
    <row r="83" spans="1:13">
      <c r="A83" s="233"/>
      <c r="B83" s="234"/>
      <c r="C83" s="234"/>
      <c r="D83" s="234"/>
      <c r="E83" s="234"/>
      <c r="F83" s="234"/>
      <c r="G83" s="234"/>
      <c r="H83" s="234"/>
      <c r="I83" s="234"/>
      <c r="J83" s="234"/>
      <c r="K83" s="234"/>
      <c r="L83" s="234"/>
      <c r="M83" s="235"/>
    </row>
    <row r="84" spans="1:13">
      <c r="A84" s="224"/>
      <c r="B84" s="225"/>
      <c r="C84" s="225"/>
      <c r="D84" s="225"/>
      <c r="E84" s="225"/>
      <c r="F84" s="225"/>
      <c r="G84" s="225"/>
      <c r="H84" s="225"/>
      <c r="I84" s="225"/>
      <c r="J84" s="225"/>
      <c r="K84" s="225"/>
      <c r="L84" s="225"/>
      <c r="M84" s="226"/>
    </row>
    <row r="85" spans="1:13">
      <c r="A85" s="224"/>
      <c r="B85" s="225"/>
      <c r="C85" s="225"/>
      <c r="D85" s="225"/>
      <c r="E85" s="225"/>
      <c r="F85" s="225"/>
      <c r="G85" s="225"/>
      <c r="H85" s="225"/>
      <c r="I85" s="225"/>
      <c r="J85" s="225"/>
      <c r="K85" s="225"/>
      <c r="L85" s="225"/>
      <c r="M85" s="226"/>
    </row>
    <row r="86" spans="1:13">
      <c r="A86" s="115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1"/>
    </row>
    <row r="87" spans="1:13">
      <c r="A87" s="116"/>
      <c r="B87" s="35"/>
      <c r="C87" s="50"/>
      <c r="D87" s="50"/>
      <c r="E87" s="50"/>
      <c r="F87" s="117"/>
      <c r="G87" s="35"/>
      <c r="H87" s="35"/>
      <c r="I87" s="35"/>
      <c r="J87" s="50"/>
      <c r="K87" s="50"/>
      <c r="L87" s="50"/>
      <c r="M87" s="51"/>
    </row>
    <row r="88" spans="1:13">
      <c r="A88" s="116"/>
      <c r="B88" s="35"/>
      <c r="C88" s="50"/>
      <c r="D88" s="50"/>
      <c r="E88" s="50"/>
      <c r="F88" s="117"/>
      <c r="G88" s="35"/>
      <c r="H88" s="35"/>
      <c r="I88" s="35"/>
      <c r="J88" s="50"/>
      <c r="K88" s="50"/>
      <c r="L88" s="50"/>
      <c r="M88" s="51"/>
    </row>
    <row r="89" spans="1:13">
      <c r="A89" s="56"/>
      <c r="B89" s="118" t="s">
        <v>103</v>
      </c>
      <c r="C89" s="118"/>
      <c r="D89" s="118"/>
      <c r="E89" s="118"/>
      <c r="F89" s="35"/>
      <c r="G89" s="35"/>
      <c r="H89" s="35"/>
      <c r="I89" s="35" t="s">
        <v>103</v>
      </c>
      <c r="J89" s="35"/>
      <c r="K89" s="35"/>
      <c r="L89" s="35"/>
      <c r="M89" s="57"/>
    </row>
    <row r="90" spans="1:13">
      <c r="A90" s="56"/>
      <c r="B90" s="35"/>
      <c r="C90" s="117"/>
      <c r="D90" s="117"/>
      <c r="E90" s="117"/>
      <c r="F90" s="35"/>
      <c r="G90" s="35"/>
      <c r="H90" s="35"/>
      <c r="I90" s="108"/>
      <c r="J90" s="108"/>
      <c r="K90" s="108"/>
      <c r="L90" s="108"/>
      <c r="M90" s="57"/>
    </row>
    <row r="91" spans="1:13">
      <c r="A91" s="56"/>
      <c r="B91" s="35" t="s">
        <v>104</v>
      </c>
      <c r="C91" s="35"/>
      <c r="D91" s="35"/>
      <c r="E91" s="117"/>
      <c r="F91" s="35"/>
      <c r="G91" s="35"/>
      <c r="H91" s="35"/>
      <c r="I91" s="119" t="s">
        <v>105</v>
      </c>
      <c r="J91" s="119"/>
      <c r="K91" s="119"/>
      <c r="L91" s="119"/>
      <c r="M91" s="57"/>
    </row>
    <row r="92" spans="1:13">
      <c r="A92" s="116"/>
      <c r="B92" s="35"/>
      <c r="C92" s="50"/>
      <c r="D92" s="50"/>
      <c r="E92" s="50"/>
      <c r="F92" s="117"/>
      <c r="G92" s="35"/>
      <c r="H92" s="35"/>
      <c r="I92" s="35"/>
      <c r="J92" s="50"/>
      <c r="K92" s="50"/>
      <c r="L92" s="50"/>
      <c r="M92" s="51"/>
    </row>
    <row r="93" spans="1:13">
      <c r="A93" s="120"/>
      <c r="B93" s="121"/>
      <c r="C93" s="121"/>
      <c r="D93" s="35"/>
      <c r="E93" s="35"/>
      <c r="F93" s="35"/>
      <c r="G93" s="35"/>
      <c r="H93" s="35"/>
      <c r="I93" s="227"/>
      <c r="J93" s="227"/>
      <c r="K93" s="227"/>
      <c r="L93" s="227"/>
      <c r="M93" s="228"/>
    </row>
    <row r="94" spans="1:13" ht="15.75" thickBot="1">
      <c r="A94" s="231"/>
      <c r="B94" s="232"/>
      <c r="C94" s="232"/>
      <c r="D94" s="122"/>
      <c r="E94" s="122"/>
      <c r="F94" s="122"/>
      <c r="G94" s="122"/>
      <c r="H94" s="122"/>
      <c r="I94" s="229"/>
      <c r="J94" s="229"/>
      <c r="K94" s="229"/>
      <c r="L94" s="229"/>
      <c r="M94" s="230"/>
    </row>
  </sheetData>
  <mergeCells count="77">
    <mergeCell ref="I93:M94"/>
    <mergeCell ref="A94:C94"/>
    <mergeCell ref="K75:L75"/>
    <mergeCell ref="A76:L76"/>
    <mergeCell ref="A78:L78"/>
    <mergeCell ref="A83:M83"/>
    <mergeCell ref="A84:M84"/>
    <mergeCell ref="A85:M85"/>
    <mergeCell ref="K74:L74"/>
    <mergeCell ref="K61:L61"/>
    <mergeCell ref="K62:L62"/>
    <mergeCell ref="K63:L63"/>
    <mergeCell ref="K64:L64"/>
    <mergeCell ref="K65:L65"/>
    <mergeCell ref="A66:L66"/>
    <mergeCell ref="A68:L68"/>
    <mergeCell ref="A72:G72"/>
    <mergeCell ref="K72:L72"/>
    <mergeCell ref="A73:G73"/>
    <mergeCell ref="K73:L73"/>
    <mergeCell ref="A60:G60"/>
    <mergeCell ref="K60:L60"/>
    <mergeCell ref="K44:L44"/>
    <mergeCell ref="K45:L45"/>
    <mergeCell ref="A46:L46"/>
    <mergeCell ref="A50:G50"/>
    <mergeCell ref="K50:L50"/>
    <mergeCell ref="K51:L51"/>
    <mergeCell ref="K52:L52"/>
    <mergeCell ref="K53:L53"/>
    <mergeCell ref="K54:L54"/>
    <mergeCell ref="K55:L55"/>
    <mergeCell ref="A56:L56"/>
    <mergeCell ref="K43:L43"/>
    <mergeCell ref="F34:G34"/>
    <mergeCell ref="H34:I34"/>
    <mergeCell ref="K34:L34"/>
    <mergeCell ref="F35:G35"/>
    <mergeCell ref="H35:I35"/>
    <mergeCell ref="K35:L35"/>
    <mergeCell ref="A36:L36"/>
    <mergeCell ref="A40:H40"/>
    <mergeCell ref="K40:L40"/>
    <mergeCell ref="K41:L41"/>
    <mergeCell ref="K42:L42"/>
    <mergeCell ref="F32:G32"/>
    <mergeCell ref="H32:I32"/>
    <mergeCell ref="K32:L32"/>
    <mergeCell ref="F33:G33"/>
    <mergeCell ref="H33:I33"/>
    <mergeCell ref="K33:L33"/>
    <mergeCell ref="F30:G30"/>
    <mergeCell ref="H30:I30"/>
    <mergeCell ref="K30:L30"/>
    <mergeCell ref="F31:G31"/>
    <mergeCell ref="H31:I31"/>
    <mergeCell ref="K31:L31"/>
    <mergeCell ref="B25:I25"/>
    <mergeCell ref="K25:L25"/>
    <mergeCell ref="A29:E29"/>
    <mergeCell ref="F29:G29"/>
    <mergeCell ref="H29:I29"/>
    <mergeCell ref="K29:L29"/>
    <mergeCell ref="F10:G10"/>
    <mergeCell ref="K10:L10"/>
    <mergeCell ref="C11:M12"/>
    <mergeCell ref="A22:M22"/>
    <mergeCell ref="B24:I24"/>
    <mergeCell ref="K24:L24"/>
    <mergeCell ref="A1:A7"/>
    <mergeCell ref="B1:M1"/>
    <mergeCell ref="B2:M2"/>
    <mergeCell ref="B3:M3"/>
    <mergeCell ref="B4:M4"/>
    <mergeCell ref="B5:M5"/>
    <mergeCell ref="B6:M6"/>
    <mergeCell ref="B7:M7"/>
  </mergeCells>
  <hyperlinks>
    <hyperlink ref="B5:M5" location="PRESUPUESTO!B17" display="SOLUCION ACUEDUCTO Y ALCANTARILLADO SECTOR VILLA DELFINA" xr:uid="{5A99C8FC-A885-4BA1-8EBA-E1EA150526C4}"/>
  </hyperlinks>
  <pageMargins left="0.7" right="0.7" top="0.75" bottom="0.75" header="0.3" footer="0.3"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FC80D-C6E7-40A2-BCB6-2F4C653EE4C3}">
  <sheetPr>
    <tabColor rgb="FF00B050"/>
  </sheetPr>
  <dimension ref="A1:O94"/>
  <sheetViews>
    <sheetView topLeftCell="A55" workbookViewId="0">
      <selection activeCell="H61" sqref="H61:H62"/>
    </sheetView>
  </sheetViews>
  <sheetFormatPr baseColWidth="10" defaultRowHeight="15"/>
  <cols>
    <col min="8" max="8" width="11.85546875" bestFit="1" customWidth="1"/>
    <col min="9" max="9" width="12.42578125" customWidth="1"/>
    <col min="10" max="10" width="12.85546875" bestFit="1" customWidth="1"/>
    <col min="13" max="13" width="20" customWidth="1"/>
  </cols>
  <sheetData>
    <row r="1" spans="1:13">
      <c r="A1" s="163"/>
      <c r="B1" s="166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8"/>
    </row>
    <row r="2" spans="1:13" ht="15.75">
      <c r="A2" s="164"/>
      <c r="B2" s="169" t="s">
        <v>49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>
      <c r="A3" s="164"/>
      <c r="B3" s="172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4"/>
    </row>
    <row r="4" spans="1:13">
      <c r="A4" s="164"/>
      <c r="B4" s="175" t="s">
        <v>50</v>
      </c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7"/>
    </row>
    <row r="5" spans="1:13">
      <c r="A5" s="164"/>
      <c r="B5" s="277" t="s">
        <v>106</v>
      </c>
      <c r="C5" s="278"/>
      <c r="D5" s="278"/>
      <c r="E5" s="278"/>
      <c r="F5" s="278"/>
      <c r="G5" s="278"/>
      <c r="H5" s="278"/>
      <c r="I5" s="278"/>
      <c r="J5" s="278"/>
      <c r="K5" s="278"/>
      <c r="L5" s="278"/>
      <c r="M5" s="279"/>
    </row>
    <row r="6" spans="1:13">
      <c r="A6" s="164"/>
      <c r="B6" s="181" t="s">
        <v>52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3"/>
    </row>
    <row r="7" spans="1:13" ht="15.75" thickBot="1">
      <c r="A7" s="165"/>
      <c r="B7" s="18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6"/>
    </row>
    <row r="8" spans="1:13" ht="15.75" thickBot="1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  <c r="L8" s="32"/>
      <c r="M8" s="32"/>
    </row>
    <row r="9" spans="1:13">
      <c r="A9" s="33"/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6"/>
    </row>
    <row r="10" spans="1:13">
      <c r="A10" s="37" t="s">
        <v>53</v>
      </c>
      <c r="B10" s="38"/>
      <c r="C10" s="39"/>
      <c r="D10" s="40"/>
      <c r="E10" s="39"/>
      <c r="F10" s="252"/>
      <c r="G10" s="252"/>
      <c r="H10" s="39"/>
      <c r="I10" s="39"/>
      <c r="J10" s="41" t="s">
        <v>54</v>
      </c>
      <c r="K10" s="253"/>
      <c r="L10" s="253"/>
      <c r="M10" s="42"/>
    </row>
    <row r="11" spans="1:13">
      <c r="A11" s="43" t="s">
        <v>55</v>
      </c>
      <c r="B11" s="44"/>
      <c r="C11" s="254"/>
      <c r="D11" s="254"/>
      <c r="E11" s="254"/>
      <c r="F11" s="254"/>
      <c r="G11" s="254"/>
      <c r="H11" s="254"/>
      <c r="I11" s="254"/>
      <c r="J11" s="254"/>
      <c r="K11" s="254"/>
      <c r="L11" s="254"/>
      <c r="M11" s="255"/>
    </row>
    <row r="12" spans="1:13">
      <c r="A12" s="43"/>
      <c r="B12" s="44"/>
      <c r="C12" s="256"/>
      <c r="D12" s="256"/>
      <c r="E12" s="256"/>
      <c r="F12" s="256"/>
      <c r="G12" s="256"/>
      <c r="H12" s="256"/>
      <c r="I12" s="256"/>
      <c r="J12" s="256"/>
      <c r="K12" s="256"/>
      <c r="L12" s="256"/>
      <c r="M12" s="257"/>
    </row>
    <row r="13" spans="1:13">
      <c r="A13" s="43"/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6"/>
    </row>
    <row r="14" spans="1:13">
      <c r="A14" s="43" t="s">
        <v>56</v>
      </c>
      <c r="B14" s="44"/>
      <c r="C14" s="47"/>
      <c r="D14" s="48"/>
      <c r="E14" s="48"/>
      <c r="F14" s="48"/>
      <c r="G14" s="48"/>
      <c r="H14" s="48"/>
      <c r="I14" s="48"/>
      <c r="J14" s="48"/>
      <c r="K14" s="48"/>
      <c r="L14" s="48"/>
      <c r="M14" s="49"/>
    </row>
    <row r="15" spans="1:13">
      <c r="A15" s="43"/>
      <c r="B15" s="44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1:13">
      <c r="A16" s="43" t="s">
        <v>57</v>
      </c>
      <c r="B16" s="44"/>
      <c r="C16" s="47"/>
      <c r="D16" s="48"/>
      <c r="E16" s="48"/>
      <c r="F16" s="48"/>
      <c r="G16" s="48"/>
      <c r="H16" s="48"/>
      <c r="I16" s="48"/>
      <c r="J16" s="48"/>
      <c r="K16" s="48"/>
      <c r="L16" s="48"/>
      <c r="M16" s="49"/>
    </row>
    <row r="17" spans="1:13">
      <c r="A17" s="43"/>
      <c r="B17" s="44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1"/>
    </row>
    <row r="18" spans="1:13">
      <c r="A18" s="43" t="s">
        <v>58</v>
      </c>
      <c r="B18" s="43"/>
      <c r="C18" s="47"/>
      <c r="D18" s="48"/>
      <c r="E18" s="48"/>
      <c r="F18" s="48"/>
      <c r="G18" s="48"/>
      <c r="H18" s="48"/>
      <c r="I18" s="48"/>
      <c r="J18" s="48"/>
      <c r="K18" s="48"/>
      <c r="L18" s="48"/>
      <c r="M18" s="49"/>
    </row>
    <row r="19" spans="1:13">
      <c r="A19" s="37"/>
      <c r="B19" s="52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1"/>
    </row>
    <row r="20" spans="1:13">
      <c r="A20" s="43" t="s">
        <v>59</v>
      </c>
      <c r="B20" s="44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9"/>
    </row>
    <row r="21" spans="1:13" ht="15.75" thickBot="1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5"/>
    </row>
    <row r="22" spans="1:13" ht="15.75" thickBot="1">
      <c r="A22" s="155" t="s">
        <v>60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7"/>
    </row>
    <row r="23" spans="1:13" ht="15.75" thickBot="1">
      <c r="A23" s="56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57"/>
    </row>
    <row r="24" spans="1:13">
      <c r="A24" s="58" t="s">
        <v>0</v>
      </c>
      <c r="B24" s="158" t="s">
        <v>61</v>
      </c>
      <c r="C24" s="159"/>
      <c r="D24" s="159"/>
      <c r="E24" s="159"/>
      <c r="F24" s="159"/>
      <c r="G24" s="159"/>
      <c r="H24" s="159"/>
      <c r="I24" s="160"/>
      <c r="J24" s="59" t="s">
        <v>62</v>
      </c>
      <c r="K24" s="161" t="s">
        <v>63</v>
      </c>
      <c r="L24" s="162"/>
      <c r="M24" s="58" t="s">
        <v>64</v>
      </c>
    </row>
    <row r="25" spans="1:13" ht="41.25" customHeight="1" thickBot="1">
      <c r="A25" s="60">
        <v>37</v>
      </c>
      <c r="B25" s="271" t="str">
        <f>+PRESU!B39</f>
        <v>Corte de losa en concreto para habilitar limpieza y lavados del tanque desarenador</v>
      </c>
      <c r="C25" s="272"/>
      <c r="D25" s="272"/>
      <c r="E25" s="272"/>
      <c r="F25" s="272"/>
      <c r="G25" s="272"/>
      <c r="H25" s="272"/>
      <c r="I25" s="273"/>
      <c r="J25" s="61" t="s">
        <v>131</v>
      </c>
      <c r="K25" s="190" t="str">
        <f>+PRESU!C39</f>
        <v>un</v>
      </c>
      <c r="L25" s="191"/>
      <c r="M25" s="62">
        <f>+PRESU!D39</f>
        <v>1</v>
      </c>
    </row>
    <row r="26" spans="1:13" ht="15.75" thickBot="1">
      <c r="A26" s="56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57"/>
    </row>
    <row r="27" spans="1:13" ht="15.75" thickBot="1">
      <c r="A27" s="63" t="s">
        <v>65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5"/>
    </row>
    <row r="28" spans="1:13">
      <c r="A28" s="66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57"/>
    </row>
    <row r="29" spans="1:13">
      <c r="A29" s="192" t="s">
        <v>61</v>
      </c>
      <c r="B29" s="193"/>
      <c r="C29" s="193"/>
      <c r="D29" s="193"/>
      <c r="E29" s="194"/>
      <c r="F29" s="195" t="s">
        <v>66</v>
      </c>
      <c r="G29" s="193"/>
      <c r="H29" s="195" t="s">
        <v>67</v>
      </c>
      <c r="I29" s="196"/>
      <c r="J29" s="67" t="s">
        <v>68</v>
      </c>
      <c r="K29" s="195" t="s">
        <v>69</v>
      </c>
      <c r="L29" s="196"/>
      <c r="M29" s="68" t="s">
        <v>70</v>
      </c>
    </row>
    <row r="30" spans="1:13">
      <c r="A30" s="69" t="s">
        <v>179</v>
      </c>
      <c r="B30" s="70"/>
      <c r="C30" s="70"/>
      <c r="D30" s="70"/>
      <c r="E30" s="71"/>
      <c r="F30" s="197"/>
      <c r="G30" s="198"/>
      <c r="H30" s="197"/>
      <c r="I30" s="198"/>
      <c r="J30" s="139">
        <v>21600</v>
      </c>
      <c r="K30" s="280">
        <v>7</v>
      </c>
      <c r="L30" s="281"/>
      <c r="M30" s="73">
        <f>IFERROR(ROUND(J30*K30,2),"")</f>
        <v>151200</v>
      </c>
    </row>
    <row r="31" spans="1:13">
      <c r="A31" s="69"/>
      <c r="B31" s="70"/>
      <c r="C31" s="70"/>
      <c r="D31" s="70"/>
      <c r="E31" s="74"/>
      <c r="F31" s="197" t="s">
        <v>131</v>
      </c>
      <c r="G31" s="198"/>
      <c r="H31" s="197" t="s">
        <v>131</v>
      </c>
      <c r="I31" s="198"/>
      <c r="J31" s="72" t="s">
        <v>131</v>
      </c>
      <c r="K31" s="199"/>
      <c r="L31" s="200"/>
      <c r="M31" s="73" t="str">
        <f>IFERROR(ROUND(J31/K31,2),"")</f>
        <v/>
      </c>
    </row>
    <row r="32" spans="1:13">
      <c r="A32" s="75"/>
      <c r="B32" s="76"/>
      <c r="C32" s="76"/>
      <c r="D32" s="76"/>
      <c r="E32" s="74"/>
      <c r="F32" s="197" t="s">
        <v>131</v>
      </c>
      <c r="G32" s="198"/>
      <c r="H32" s="197" t="s">
        <v>131</v>
      </c>
      <c r="I32" s="198"/>
      <c r="J32" s="72" t="s">
        <v>131</v>
      </c>
      <c r="K32" s="199"/>
      <c r="L32" s="200"/>
      <c r="M32" s="73" t="str">
        <f>IFERROR(ROUND(J32/K32,2),"")</f>
        <v/>
      </c>
    </row>
    <row r="33" spans="1:15">
      <c r="A33" s="75"/>
      <c r="B33" s="76"/>
      <c r="C33" s="76"/>
      <c r="D33" s="76"/>
      <c r="E33" s="74"/>
      <c r="F33" s="197" t="s">
        <v>131</v>
      </c>
      <c r="G33" s="198"/>
      <c r="H33" s="197" t="s">
        <v>131</v>
      </c>
      <c r="I33" s="198"/>
      <c r="J33" s="72" t="s">
        <v>131</v>
      </c>
      <c r="K33" s="199"/>
      <c r="L33" s="200"/>
      <c r="M33" s="73" t="str">
        <f>IFERROR(ROUND(J33/K33,2),"")</f>
        <v/>
      </c>
    </row>
    <row r="34" spans="1:15">
      <c r="A34" s="75"/>
      <c r="B34" s="76"/>
      <c r="C34" s="76"/>
      <c r="D34" s="76"/>
      <c r="E34" s="74"/>
      <c r="F34" s="197" t="s">
        <v>131</v>
      </c>
      <c r="G34" s="198"/>
      <c r="H34" s="197" t="s">
        <v>131</v>
      </c>
      <c r="I34" s="198"/>
      <c r="J34" s="72" t="s">
        <v>131</v>
      </c>
      <c r="K34" s="199"/>
      <c r="L34" s="200"/>
      <c r="M34" s="73" t="str">
        <f>IFERROR(ROUND(J34/K34,2),"")</f>
        <v/>
      </c>
    </row>
    <row r="35" spans="1:15" ht="15.75" thickBot="1">
      <c r="A35" s="77" t="s">
        <v>73</v>
      </c>
      <c r="B35" s="78"/>
      <c r="C35" s="78"/>
      <c r="D35" s="78"/>
      <c r="E35" s="79"/>
      <c r="F35" s="205"/>
      <c r="G35" s="206"/>
      <c r="H35" s="205"/>
      <c r="I35" s="206"/>
      <c r="J35" s="80"/>
      <c r="K35" s="207">
        <v>0.05</v>
      </c>
      <c r="L35" s="208"/>
      <c r="M35" s="81">
        <f>ROUND(M66*K35,2)</f>
        <v>9315</v>
      </c>
    </row>
    <row r="36" spans="1:15" ht="15.75" thickBot="1">
      <c r="A36" s="201" t="s">
        <v>74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3"/>
      <c r="M36" s="82">
        <f>ROUND(SUM(M30:M35),2)</f>
        <v>160515</v>
      </c>
    </row>
    <row r="37" spans="1:15" ht="15.75" thickBot="1">
      <c r="A37" s="66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57"/>
    </row>
    <row r="38" spans="1:15" ht="15.75" thickBot="1">
      <c r="A38" s="63" t="s">
        <v>75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5"/>
    </row>
    <row r="39" spans="1:15">
      <c r="A39" s="56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57"/>
    </row>
    <row r="40" spans="1:15">
      <c r="A40" s="192" t="s">
        <v>61</v>
      </c>
      <c r="B40" s="204"/>
      <c r="C40" s="204"/>
      <c r="D40" s="204"/>
      <c r="E40" s="204"/>
      <c r="F40" s="204"/>
      <c r="G40" s="204"/>
      <c r="H40" s="196"/>
      <c r="I40" s="83" t="s">
        <v>63</v>
      </c>
      <c r="J40" s="67" t="s">
        <v>64</v>
      </c>
      <c r="K40" s="195" t="s">
        <v>76</v>
      </c>
      <c r="L40" s="196"/>
      <c r="M40" s="68" t="s">
        <v>70</v>
      </c>
    </row>
    <row r="41" spans="1:15">
      <c r="A41" t="s">
        <v>177</v>
      </c>
      <c r="B41" s="70"/>
      <c r="C41" s="70"/>
      <c r="D41" s="70"/>
      <c r="E41" s="70"/>
      <c r="F41" s="70"/>
      <c r="G41" s="70"/>
      <c r="H41" s="71"/>
      <c r="I41" s="134" t="s">
        <v>135</v>
      </c>
      <c r="J41" s="134">
        <v>2</v>
      </c>
      <c r="K41" s="261">
        <v>43200</v>
      </c>
      <c r="L41" s="262"/>
      <c r="M41" s="73">
        <f>IFERROR(ROUND(J41*K41,2),"")</f>
        <v>86400</v>
      </c>
      <c r="O41">
        <f>+K41*1.08</f>
        <v>46656</v>
      </c>
    </row>
    <row r="42" spans="1:15">
      <c r="A42" s="75" t="s">
        <v>178</v>
      </c>
      <c r="B42" s="76"/>
      <c r="C42" s="76"/>
      <c r="D42" s="76"/>
      <c r="E42" s="76"/>
      <c r="F42" s="76"/>
      <c r="G42" s="76"/>
      <c r="H42" s="86"/>
      <c r="I42" s="84" t="s">
        <v>135</v>
      </c>
      <c r="J42" s="134">
        <v>6</v>
      </c>
      <c r="K42" s="261">
        <v>550</v>
      </c>
      <c r="L42" s="262"/>
      <c r="M42" s="73">
        <f>IFERROR(ROUND(J42*K42,2),"")</f>
        <v>3300</v>
      </c>
      <c r="O42">
        <f>+K42*1.08</f>
        <v>594</v>
      </c>
    </row>
    <row r="43" spans="1:15">
      <c r="A43" s="75"/>
      <c r="B43" s="76"/>
      <c r="C43" s="76"/>
      <c r="D43" s="76"/>
      <c r="E43" s="76"/>
      <c r="F43" s="76"/>
      <c r="G43" s="76"/>
      <c r="H43" s="86"/>
      <c r="I43" s="84"/>
      <c r="J43" s="134"/>
      <c r="K43" s="209"/>
      <c r="L43" s="210"/>
      <c r="M43" s="73"/>
    </row>
    <row r="44" spans="1:15">
      <c r="A44" s="75"/>
      <c r="B44" s="76"/>
      <c r="C44" s="76"/>
      <c r="D44" s="76"/>
      <c r="E44" s="76"/>
      <c r="F44" s="76"/>
      <c r="G44" s="76"/>
      <c r="H44" s="86"/>
      <c r="I44" s="84"/>
      <c r="J44" s="134"/>
      <c r="K44" s="209"/>
      <c r="L44" s="210"/>
      <c r="M44" s="73"/>
    </row>
    <row r="45" spans="1:15" ht="15.75" thickBot="1">
      <c r="A45" s="77"/>
      <c r="B45" s="78"/>
      <c r="C45" s="78"/>
      <c r="D45" s="78"/>
      <c r="E45" s="78"/>
      <c r="F45" s="78"/>
      <c r="G45" s="78"/>
      <c r="H45" s="79"/>
      <c r="I45" s="84"/>
      <c r="J45" s="134"/>
      <c r="K45" s="209"/>
      <c r="L45" s="210"/>
      <c r="M45" s="73"/>
    </row>
    <row r="46" spans="1:15" ht="15.75" thickBot="1">
      <c r="A46" s="201" t="s">
        <v>74</v>
      </c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3"/>
      <c r="M46" s="82">
        <f>ROUND(SUM(M41:M45),2)</f>
        <v>89700</v>
      </c>
    </row>
    <row r="47" spans="1:15" ht="15.75" thickBot="1">
      <c r="A47" s="56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57"/>
    </row>
    <row r="48" spans="1:15" ht="15.75" thickBot="1">
      <c r="A48" s="63" t="s">
        <v>78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5"/>
    </row>
    <row r="49" spans="1:13">
      <c r="A49" s="56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57"/>
    </row>
    <row r="50" spans="1:13">
      <c r="A50" s="192" t="s">
        <v>79</v>
      </c>
      <c r="B50" s="204"/>
      <c r="C50" s="204"/>
      <c r="D50" s="204"/>
      <c r="E50" s="204"/>
      <c r="F50" s="204"/>
      <c r="G50" s="204"/>
      <c r="H50" s="67" t="s">
        <v>80</v>
      </c>
      <c r="I50" s="89" t="s">
        <v>81</v>
      </c>
      <c r="J50" s="67" t="s">
        <v>82</v>
      </c>
      <c r="K50" s="195" t="s">
        <v>83</v>
      </c>
      <c r="L50" s="196"/>
      <c r="M50" s="68" t="s">
        <v>70</v>
      </c>
    </row>
    <row r="51" spans="1:13">
      <c r="A51" s="92"/>
      <c r="B51" s="76"/>
      <c r="C51" s="76"/>
      <c r="D51" s="76"/>
      <c r="E51" s="76"/>
      <c r="F51" s="76"/>
      <c r="G51" s="86"/>
      <c r="H51" s="90"/>
      <c r="I51" s="91"/>
      <c r="J51" s="90"/>
      <c r="K51" s="209"/>
      <c r="L51" s="210"/>
      <c r="M51" s="73">
        <f>IFERROR(ROUND(J51*K51,2),"")</f>
        <v>0</v>
      </c>
    </row>
    <row r="52" spans="1:13">
      <c r="A52" s="92"/>
      <c r="B52" s="93"/>
      <c r="C52" s="93"/>
      <c r="D52" s="93"/>
      <c r="E52" s="93"/>
      <c r="F52" s="93"/>
      <c r="G52" s="93"/>
      <c r="H52" s="90"/>
      <c r="I52" s="91"/>
      <c r="J52" s="90"/>
      <c r="K52" s="209" t="s">
        <v>131</v>
      </c>
      <c r="L52" s="210"/>
      <c r="M52" s="73" t="str">
        <f>IFERROR(ROUND(J52*K52,2),"")</f>
        <v/>
      </c>
    </row>
    <row r="53" spans="1:13">
      <c r="A53" s="92"/>
      <c r="B53" s="93"/>
      <c r="C53" s="93"/>
      <c r="D53" s="93"/>
      <c r="E53" s="93"/>
      <c r="F53" s="93"/>
      <c r="G53" s="93"/>
      <c r="H53" s="90"/>
      <c r="I53" s="91"/>
      <c r="J53" s="90"/>
      <c r="K53" s="209" t="s">
        <v>131</v>
      </c>
      <c r="L53" s="210"/>
      <c r="M53" s="73" t="str">
        <f>IFERROR(ROUND(J53*K53,2),"")</f>
        <v/>
      </c>
    </row>
    <row r="54" spans="1:13">
      <c r="A54" s="92"/>
      <c r="B54" s="93"/>
      <c r="C54" s="93"/>
      <c r="D54" s="93"/>
      <c r="E54" s="93"/>
      <c r="F54" s="93"/>
      <c r="G54" s="93"/>
      <c r="H54" s="90"/>
      <c r="I54" s="91"/>
      <c r="J54" s="90"/>
      <c r="K54" s="209" t="s">
        <v>131</v>
      </c>
      <c r="L54" s="210"/>
      <c r="M54" s="73" t="str">
        <f>IFERROR(ROUND(J54*K54,2),"")</f>
        <v/>
      </c>
    </row>
    <row r="55" spans="1:13" ht="15.75" thickBot="1">
      <c r="A55" s="77"/>
      <c r="B55" s="78"/>
      <c r="C55" s="78"/>
      <c r="D55" s="78"/>
      <c r="E55" s="78"/>
      <c r="F55" s="78"/>
      <c r="G55" s="79"/>
      <c r="H55" s="94"/>
      <c r="I55" s="95"/>
      <c r="J55" s="94"/>
      <c r="K55" s="209" t="s">
        <v>131</v>
      </c>
      <c r="L55" s="210"/>
      <c r="M55" s="73" t="str">
        <f>IFERROR(ROUND(J55*K55,2),"")</f>
        <v/>
      </c>
    </row>
    <row r="56" spans="1:13" ht="15.75" thickBot="1">
      <c r="A56" s="201" t="s">
        <v>74</v>
      </c>
      <c r="B56" s="202"/>
      <c r="C56" s="202"/>
      <c r="D56" s="202"/>
      <c r="E56" s="202"/>
      <c r="F56" s="202"/>
      <c r="G56" s="202"/>
      <c r="H56" s="202"/>
      <c r="I56" s="202"/>
      <c r="J56" s="202"/>
      <c r="K56" s="202"/>
      <c r="L56" s="203"/>
      <c r="M56" s="82">
        <f>ROUND(SUM(M51:M55),2)</f>
        <v>0</v>
      </c>
    </row>
    <row r="57" spans="1:13" ht="15.75" thickBot="1">
      <c r="A57" s="56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57"/>
    </row>
    <row r="58" spans="1:13" ht="15.75" thickBot="1">
      <c r="A58" s="63" t="s">
        <v>84</v>
      </c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5"/>
    </row>
    <row r="59" spans="1:13">
      <c r="A59" s="56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57"/>
    </row>
    <row r="60" spans="1:13" ht="22.5">
      <c r="A60" s="192" t="s">
        <v>85</v>
      </c>
      <c r="B60" s="204"/>
      <c r="C60" s="204"/>
      <c r="D60" s="204"/>
      <c r="E60" s="204"/>
      <c r="F60" s="204"/>
      <c r="G60" s="204"/>
      <c r="H60" s="67" t="s">
        <v>86</v>
      </c>
      <c r="I60" s="96" t="s">
        <v>87</v>
      </c>
      <c r="J60" s="97" t="s">
        <v>88</v>
      </c>
      <c r="K60" s="215" t="s">
        <v>69</v>
      </c>
      <c r="L60" s="216"/>
      <c r="M60" s="98" t="s">
        <v>70</v>
      </c>
    </row>
    <row r="61" spans="1:13">
      <c r="A61" s="75" t="s">
        <v>91</v>
      </c>
      <c r="B61" s="76"/>
      <c r="C61" s="76"/>
      <c r="D61" s="76"/>
      <c r="E61" s="76"/>
      <c r="F61" s="76"/>
      <c r="G61" s="86"/>
      <c r="H61" s="138">
        <v>180000</v>
      </c>
      <c r="I61" s="100">
        <v>0.62</v>
      </c>
      <c r="J61" s="101">
        <f>+IFERROR(ROUND(H61*(1+I61),0),"")</f>
        <v>291600</v>
      </c>
      <c r="K61" s="217">
        <v>3</v>
      </c>
      <c r="L61" s="218"/>
      <c r="M61" s="73">
        <f>IFERROR(ROUND(1/K61*J61,2),"")</f>
        <v>97200</v>
      </c>
    </row>
    <row r="62" spans="1:13">
      <c r="A62" s="75" t="s">
        <v>112</v>
      </c>
      <c r="B62" s="76"/>
      <c r="C62" s="76"/>
      <c r="D62" s="76"/>
      <c r="E62" s="76"/>
      <c r="F62" s="76"/>
      <c r="G62" s="86"/>
      <c r="H62" s="138">
        <v>165000</v>
      </c>
      <c r="I62" s="100">
        <v>0.62</v>
      </c>
      <c r="J62" s="101">
        <f>+IFERROR(ROUND(H62*(1+I62),0),"")</f>
        <v>267300</v>
      </c>
      <c r="K62" s="217">
        <f>+K61</f>
        <v>3</v>
      </c>
      <c r="L62" s="218"/>
      <c r="M62" s="73">
        <f>IFERROR(ROUND(1/K62*J62,2),"")</f>
        <v>89100</v>
      </c>
    </row>
    <row r="63" spans="1:13">
      <c r="A63" s="75"/>
      <c r="B63" s="76"/>
      <c r="C63" s="76"/>
      <c r="D63" s="76"/>
      <c r="E63" s="76"/>
      <c r="F63" s="76"/>
      <c r="G63" s="86"/>
      <c r="H63" s="99"/>
      <c r="I63" s="100"/>
      <c r="J63" s="101"/>
      <c r="K63" s="217"/>
      <c r="L63" s="218"/>
      <c r="M63" s="73"/>
    </row>
    <row r="64" spans="1:13">
      <c r="A64" s="75"/>
      <c r="B64" s="76"/>
      <c r="C64" s="76"/>
      <c r="D64" s="76"/>
      <c r="E64" s="76"/>
      <c r="F64" s="76"/>
      <c r="G64" s="86"/>
      <c r="H64" s="99" t="s">
        <v>131</v>
      </c>
      <c r="I64" s="100" t="s">
        <v>131</v>
      </c>
      <c r="J64" s="101" t="str">
        <f>+IFERROR(ROUND(H64*(1+I64),0),"")</f>
        <v/>
      </c>
      <c r="K64" s="217"/>
      <c r="L64" s="218"/>
      <c r="M64" s="73" t="str">
        <f>IFERROR(ROUND(1/K64*J64,2),"")</f>
        <v/>
      </c>
    </row>
    <row r="65" spans="1:13" ht="15.75" thickBot="1">
      <c r="A65" s="77"/>
      <c r="B65" s="78"/>
      <c r="C65" s="78"/>
      <c r="D65" s="78"/>
      <c r="E65" s="78"/>
      <c r="F65" s="78"/>
      <c r="G65" s="79"/>
      <c r="H65" s="99" t="s">
        <v>131</v>
      </c>
      <c r="I65" s="100" t="s">
        <v>131</v>
      </c>
      <c r="J65" s="101" t="str">
        <f>+IFERROR(ROUND(H65*(1+I65),0),"")</f>
        <v/>
      </c>
      <c r="K65" s="219"/>
      <c r="L65" s="220"/>
      <c r="M65" s="73" t="str">
        <f>IFERROR(ROUND(1/K65*J65,2),"")</f>
        <v/>
      </c>
    </row>
    <row r="66" spans="1:13" ht="15.75" thickBot="1">
      <c r="A66" s="201" t="s">
        <v>74</v>
      </c>
      <c r="B66" s="202"/>
      <c r="C66" s="202"/>
      <c r="D66" s="202"/>
      <c r="E66" s="202"/>
      <c r="F66" s="202"/>
      <c r="G66" s="202"/>
      <c r="H66" s="202"/>
      <c r="I66" s="202"/>
      <c r="J66" s="202"/>
      <c r="K66" s="202"/>
      <c r="L66" s="203"/>
      <c r="M66" s="82">
        <f>ROUND(SUM(M61:M65),2)</f>
        <v>186300</v>
      </c>
    </row>
    <row r="67" spans="1:13" ht="15.75" thickBot="1">
      <c r="A67" s="56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57"/>
    </row>
    <row r="68" spans="1:13" ht="15.75" thickBot="1">
      <c r="A68" s="221" t="s">
        <v>92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3"/>
      <c r="M68" s="82">
        <f>ROUND(M66+M56+M46+M36,0)</f>
        <v>436515</v>
      </c>
    </row>
    <row r="69" spans="1:13" ht="15.75" thickBot="1">
      <c r="A69" s="56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57"/>
    </row>
    <row r="70" spans="1:13" ht="15.75" thickBot="1">
      <c r="A70" s="63" t="s">
        <v>93</v>
      </c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5"/>
    </row>
    <row r="71" spans="1:13">
      <c r="A71" s="56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57"/>
    </row>
    <row r="72" spans="1:13">
      <c r="A72" s="192" t="s">
        <v>94</v>
      </c>
      <c r="B72" s="204"/>
      <c r="C72" s="204"/>
      <c r="D72" s="204"/>
      <c r="E72" s="204"/>
      <c r="F72" s="204"/>
      <c r="G72" s="204"/>
      <c r="H72" s="89"/>
      <c r="I72" s="96"/>
      <c r="J72" s="102"/>
      <c r="K72" s="215" t="s">
        <v>95</v>
      </c>
      <c r="L72" s="216"/>
      <c r="M72" s="98" t="s">
        <v>96</v>
      </c>
    </row>
    <row r="73" spans="1:13">
      <c r="A73" s="211" t="s">
        <v>97</v>
      </c>
      <c r="B73" s="212"/>
      <c r="C73" s="212"/>
      <c r="D73" s="212"/>
      <c r="E73" s="212"/>
      <c r="F73" s="212"/>
      <c r="G73" s="212"/>
      <c r="H73" s="128"/>
      <c r="I73" s="104"/>
      <c r="J73" s="129"/>
      <c r="K73" s="213"/>
      <c r="L73" s="214"/>
      <c r="M73" s="130">
        <f>ROUND(K73*$M$68,2)</f>
        <v>0</v>
      </c>
    </row>
    <row r="74" spans="1:13">
      <c r="A74" s="107" t="s">
        <v>98</v>
      </c>
      <c r="B74" s="108"/>
      <c r="C74" s="108"/>
      <c r="D74" s="108"/>
      <c r="E74" s="108"/>
      <c r="F74" s="108"/>
      <c r="G74" s="108"/>
      <c r="H74" s="128"/>
      <c r="I74" s="104"/>
      <c r="J74" s="129"/>
      <c r="K74" s="213"/>
      <c r="L74" s="214"/>
      <c r="M74" s="130">
        <f>ROUND(K74*$M$68,2)</f>
        <v>0</v>
      </c>
    </row>
    <row r="75" spans="1:13" ht="15.75" thickBot="1">
      <c r="A75" s="77" t="s">
        <v>99</v>
      </c>
      <c r="B75" s="78"/>
      <c r="C75" s="78"/>
      <c r="D75" s="78"/>
      <c r="E75" s="78"/>
      <c r="F75" s="78"/>
      <c r="G75" s="78"/>
      <c r="H75" s="131"/>
      <c r="I75" s="110"/>
      <c r="J75" s="132"/>
      <c r="K75" s="213"/>
      <c r="L75" s="214"/>
      <c r="M75" s="130">
        <f>ROUND(K75*$M$68,2)</f>
        <v>0</v>
      </c>
    </row>
    <row r="76" spans="1:13" ht="15.75" thickBot="1">
      <c r="A76" s="201" t="s">
        <v>74</v>
      </c>
      <c r="B76" s="202"/>
      <c r="C76" s="202"/>
      <c r="D76" s="202"/>
      <c r="E76" s="202"/>
      <c r="F76" s="202"/>
      <c r="G76" s="202"/>
      <c r="H76" s="202"/>
      <c r="I76" s="202"/>
      <c r="J76" s="202"/>
      <c r="K76" s="202"/>
      <c r="L76" s="203"/>
      <c r="M76" s="82">
        <f>SUM(M73:M75)</f>
        <v>0</v>
      </c>
    </row>
    <row r="77" spans="1:13" ht="15.75" thickBot="1">
      <c r="A77" s="56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57"/>
    </row>
    <row r="78" spans="1:13" ht="15.75" thickBot="1">
      <c r="A78" s="221" t="s">
        <v>100</v>
      </c>
      <c r="B78" s="222"/>
      <c r="C78" s="222"/>
      <c r="D78" s="222"/>
      <c r="E78" s="222"/>
      <c r="F78" s="222"/>
      <c r="G78" s="222"/>
      <c r="H78" s="222"/>
      <c r="I78" s="222"/>
      <c r="J78" s="222"/>
      <c r="K78" s="222"/>
      <c r="L78" s="223"/>
      <c r="M78" s="82">
        <f>ROUND(M68+M76,0)</f>
        <v>436515</v>
      </c>
    </row>
    <row r="79" spans="1:13">
      <c r="A79" s="33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6"/>
    </row>
    <row r="80" spans="1:13">
      <c r="A80" s="56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57"/>
    </row>
    <row r="81" spans="1:13">
      <c r="A81" s="56"/>
      <c r="B81" s="35"/>
      <c r="C81" s="35"/>
      <c r="D81" s="35"/>
      <c r="E81" s="35"/>
      <c r="F81" s="35" t="s">
        <v>101</v>
      </c>
      <c r="G81" s="35"/>
      <c r="H81" s="35"/>
      <c r="I81" s="35"/>
      <c r="J81" s="35"/>
      <c r="K81" s="35"/>
      <c r="L81" s="35"/>
      <c r="M81" s="57"/>
    </row>
    <row r="82" spans="1:13">
      <c r="A82" s="112" t="s">
        <v>102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4"/>
    </row>
    <row r="83" spans="1:13">
      <c r="A83" s="233"/>
      <c r="B83" s="234"/>
      <c r="C83" s="234"/>
      <c r="D83" s="234"/>
      <c r="E83" s="234"/>
      <c r="F83" s="234"/>
      <c r="G83" s="234"/>
      <c r="H83" s="234"/>
      <c r="I83" s="234"/>
      <c r="J83" s="234"/>
      <c r="K83" s="234"/>
      <c r="L83" s="234"/>
      <c r="M83" s="235"/>
    </row>
    <row r="84" spans="1:13">
      <c r="A84" s="224"/>
      <c r="B84" s="225"/>
      <c r="C84" s="225"/>
      <c r="D84" s="225"/>
      <c r="E84" s="225"/>
      <c r="F84" s="225"/>
      <c r="G84" s="225"/>
      <c r="H84" s="225"/>
      <c r="I84" s="225"/>
      <c r="J84" s="225"/>
      <c r="K84" s="225"/>
      <c r="L84" s="225"/>
      <c r="M84" s="226"/>
    </row>
    <row r="85" spans="1:13">
      <c r="A85" s="224"/>
      <c r="B85" s="225"/>
      <c r="C85" s="225"/>
      <c r="D85" s="225"/>
      <c r="E85" s="225"/>
      <c r="F85" s="225"/>
      <c r="G85" s="225"/>
      <c r="H85" s="225"/>
      <c r="I85" s="225"/>
      <c r="J85" s="225"/>
      <c r="K85" s="225"/>
      <c r="L85" s="225"/>
      <c r="M85" s="226"/>
    </row>
    <row r="86" spans="1:13">
      <c r="A86" s="115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1"/>
    </row>
    <row r="87" spans="1:13">
      <c r="A87" s="116"/>
      <c r="B87" s="35"/>
      <c r="C87" s="50"/>
      <c r="D87" s="50"/>
      <c r="E87" s="50"/>
      <c r="F87" s="117"/>
      <c r="G87" s="35"/>
      <c r="H87" s="35"/>
      <c r="I87" s="35"/>
      <c r="J87" s="50"/>
      <c r="K87" s="50"/>
      <c r="L87" s="50"/>
      <c r="M87" s="51"/>
    </row>
    <row r="88" spans="1:13">
      <c r="A88" s="116"/>
      <c r="B88" s="35"/>
      <c r="C88" s="50"/>
      <c r="D88" s="50"/>
      <c r="E88" s="50"/>
      <c r="F88" s="117"/>
      <c r="G88" s="35"/>
      <c r="H88" s="35"/>
      <c r="I88" s="35"/>
      <c r="J88" s="50"/>
      <c r="K88" s="50"/>
      <c r="L88" s="50"/>
      <c r="M88" s="51"/>
    </row>
    <row r="89" spans="1:13">
      <c r="A89" s="56"/>
      <c r="B89" s="118" t="s">
        <v>103</v>
      </c>
      <c r="C89" s="118"/>
      <c r="D89" s="118"/>
      <c r="E89" s="118"/>
      <c r="F89" s="35"/>
      <c r="G89" s="35"/>
      <c r="H89" s="35"/>
      <c r="I89" s="35" t="s">
        <v>103</v>
      </c>
      <c r="J89" s="35"/>
      <c r="K89" s="35"/>
      <c r="L89" s="35"/>
      <c r="M89" s="57"/>
    </row>
    <row r="90" spans="1:13">
      <c r="A90" s="56"/>
      <c r="B90" s="35"/>
      <c r="C90" s="117"/>
      <c r="D90" s="117"/>
      <c r="E90" s="117"/>
      <c r="F90" s="35"/>
      <c r="G90" s="35"/>
      <c r="H90" s="35"/>
      <c r="I90" s="108"/>
      <c r="J90" s="108"/>
      <c r="K90" s="108"/>
      <c r="L90" s="108"/>
      <c r="M90" s="57"/>
    </row>
    <row r="91" spans="1:13">
      <c r="A91" s="56"/>
      <c r="B91" s="35" t="s">
        <v>104</v>
      </c>
      <c r="C91" s="35"/>
      <c r="D91" s="35"/>
      <c r="E91" s="117"/>
      <c r="F91" s="35"/>
      <c r="G91" s="35"/>
      <c r="H91" s="35"/>
      <c r="I91" s="119" t="s">
        <v>105</v>
      </c>
      <c r="J91" s="119"/>
      <c r="K91" s="119"/>
      <c r="L91" s="119"/>
      <c r="M91" s="57"/>
    </row>
    <row r="92" spans="1:13">
      <c r="A92" s="116"/>
      <c r="B92" s="35"/>
      <c r="C92" s="50"/>
      <c r="D92" s="50"/>
      <c r="E92" s="50"/>
      <c r="F92" s="117"/>
      <c r="G92" s="35"/>
      <c r="H92" s="35"/>
      <c r="I92" s="35"/>
      <c r="J92" s="50"/>
      <c r="K92" s="50"/>
      <c r="L92" s="50"/>
      <c r="M92" s="51"/>
    </row>
    <row r="93" spans="1:13">
      <c r="A93" s="120"/>
      <c r="B93" s="121"/>
      <c r="C93" s="121"/>
      <c r="D93" s="35"/>
      <c r="E93" s="35"/>
      <c r="F93" s="35"/>
      <c r="G93" s="35"/>
      <c r="H93" s="35"/>
      <c r="I93" s="227"/>
      <c r="J93" s="227"/>
      <c r="K93" s="227"/>
      <c r="L93" s="227"/>
      <c r="M93" s="228"/>
    </row>
    <row r="94" spans="1:13" ht="15.75" thickBot="1">
      <c r="A94" s="231"/>
      <c r="B94" s="232"/>
      <c r="C94" s="232"/>
      <c r="D94" s="122"/>
      <c r="E94" s="122"/>
      <c r="F94" s="122"/>
      <c r="G94" s="122"/>
      <c r="H94" s="122"/>
      <c r="I94" s="229"/>
      <c r="J94" s="229"/>
      <c r="K94" s="229"/>
      <c r="L94" s="229"/>
      <c r="M94" s="230"/>
    </row>
  </sheetData>
  <mergeCells count="77">
    <mergeCell ref="I93:M94"/>
    <mergeCell ref="A94:C94"/>
    <mergeCell ref="K75:L75"/>
    <mergeCell ref="A76:L76"/>
    <mergeCell ref="A78:L78"/>
    <mergeCell ref="A83:M83"/>
    <mergeCell ref="A84:M84"/>
    <mergeCell ref="A85:M85"/>
    <mergeCell ref="K74:L74"/>
    <mergeCell ref="K61:L61"/>
    <mergeCell ref="K62:L62"/>
    <mergeCell ref="K63:L63"/>
    <mergeCell ref="K64:L64"/>
    <mergeCell ref="K65:L65"/>
    <mergeCell ref="A66:L66"/>
    <mergeCell ref="A68:L68"/>
    <mergeCell ref="A72:G72"/>
    <mergeCell ref="K72:L72"/>
    <mergeCell ref="A73:G73"/>
    <mergeCell ref="K73:L73"/>
    <mergeCell ref="A60:G60"/>
    <mergeCell ref="K60:L60"/>
    <mergeCell ref="K44:L44"/>
    <mergeCell ref="K45:L45"/>
    <mergeCell ref="A46:L46"/>
    <mergeCell ref="A50:G50"/>
    <mergeCell ref="K50:L50"/>
    <mergeCell ref="K51:L51"/>
    <mergeCell ref="K52:L52"/>
    <mergeCell ref="K53:L53"/>
    <mergeCell ref="K54:L54"/>
    <mergeCell ref="K55:L55"/>
    <mergeCell ref="A56:L56"/>
    <mergeCell ref="K43:L43"/>
    <mergeCell ref="F34:G34"/>
    <mergeCell ref="H34:I34"/>
    <mergeCell ref="K34:L34"/>
    <mergeCell ref="F35:G35"/>
    <mergeCell ref="H35:I35"/>
    <mergeCell ref="K35:L35"/>
    <mergeCell ref="A36:L36"/>
    <mergeCell ref="A40:H40"/>
    <mergeCell ref="K40:L40"/>
    <mergeCell ref="K41:L41"/>
    <mergeCell ref="K42:L42"/>
    <mergeCell ref="F32:G32"/>
    <mergeCell ref="H32:I32"/>
    <mergeCell ref="K32:L32"/>
    <mergeCell ref="F33:G33"/>
    <mergeCell ref="H33:I33"/>
    <mergeCell ref="K33:L33"/>
    <mergeCell ref="F30:G30"/>
    <mergeCell ref="H30:I30"/>
    <mergeCell ref="K30:L30"/>
    <mergeCell ref="F31:G31"/>
    <mergeCell ref="H31:I31"/>
    <mergeCell ref="K31:L31"/>
    <mergeCell ref="B25:I25"/>
    <mergeCell ref="K25:L25"/>
    <mergeCell ref="A29:E29"/>
    <mergeCell ref="F29:G29"/>
    <mergeCell ref="H29:I29"/>
    <mergeCell ref="K29:L29"/>
    <mergeCell ref="F10:G10"/>
    <mergeCell ref="K10:L10"/>
    <mergeCell ref="C11:M12"/>
    <mergeCell ref="A22:M22"/>
    <mergeCell ref="B24:I24"/>
    <mergeCell ref="K24:L24"/>
    <mergeCell ref="A1:A7"/>
    <mergeCell ref="B1:M1"/>
    <mergeCell ref="B2:M2"/>
    <mergeCell ref="B3:M3"/>
    <mergeCell ref="B4:M4"/>
    <mergeCell ref="B5:M5"/>
    <mergeCell ref="B6:M6"/>
    <mergeCell ref="B7:M7"/>
  </mergeCells>
  <hyperlinks>
    <hyperlink ref="B5:M5" location="PRESUPUESTO!B17" display="SOLUCION ACUEDUCTO Y ALCANTARILLADO SECTOR VILLA DELFINA" xr:uid="{541F172E-F15E-4467-93F8-CCF4A0FDF10E}"/>
  </hyperlinks>
  <pageMargins left="0.7" right="0.7" top="0.75" bottom="0.75" header="0.3" footer="0.3"/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6706B-2A88-4F01-9D3E-81D298083659}">
  <sheetPr>
    <tabColor rgb="FF00B050"/>
  </sheetPr>
  <dimension ref="A1:M94"/>
  <sheetViews>
    <sheetView topLeftCell="A51" workbookViewId="0">
      <selection activeCell="O41" sqref="O41:O42"/>
    </sheetView>
  </sheetViews>
  <sheetFormatPr baseColWidth="10" defaultRowHeight="15"/>
  <cols>
    <col min="8" max="8" width="11.85546875" bestFit="1" customWidth="1"/>
    <col min="9" max="9" width="12.42578125" customWidth="1"/>
    <col min="10" max="10" width="12.85546875" bestFit="1" customWidth="1"/>
    <col min="13" max="13" width="20" customWidth="1"/>
  </cols>
  <sheetData>
    <row r="1" spans="1:13">
      <c r="A1" s="163"/>
      <c r="B1" s="166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8"/>
    </row>
    <row r="2" spans="1:13" ht="15.75">
      <c r="A2" s="164"/>
      <c r="B2" s="169" t="s">
        <v>49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>
      <c r="A3" s="164"/>
      <c r="B3" s="172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4"/>
    </row>
    <row r="4" spans="1:13">
      <c r="A4" s="164"/>
      <c r="B4" s="175" t="s">
        <v>50</v>
      </c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7"/>
    </row>
    <row r="5" spans="1:13">
      <c r="A5" s="164"/>
      <c r="B5" s="277" t="s">
        <v>106</v>
      </c>
      <c r="C5" s="278"/>
      <c r="D5" s="278"/>
      <c r="E5" s="278"/>
      <c r="F5" s="278"/>
      <c r="G5" s="278"/>
      <c r="H5" s="278"/>
      <c r="I5" s="278"/>
      <c r="J5" s="278"/>
      <c r="K5" s="278"/>
      <c r="L5" s="278"/>
      <c r="M5" s="279"/>
    </row>
    <row r="6" spans="1:13">
      <c r="A6" s="164"/>
      <c r="B6" s="181" t="s">
        <v>52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3"/>
    </row>
    <row r="7" spans="1:13" ht="15.75" thickBot="1">
      <c r="A7" s="165"/>
      <c r="B7" s="18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6"/>
    </row>
    <row r="8" spans="1:13" ht="15.75" thickBot="1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  <c r="L8" s="32"/>
      <c r="M8" s="32"/>
    </row>
    <row r="9" spans="1:13">
      <c r="A9" s="33"/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6"/>
    </row>
    <row r="10" spans="1:13">
      <c r="A10" s="37" t="s">
        <v>53</v>
      </c>
      <c r="B10" s="38"/>
      <c r="C10" s="39"/>
      <c r="D10" s="40"/>
      <c r="E10" s="39"/>
      <c r="F10" s="252"/>
      <c r="G10" s="252"/>
      <c r="H10" s="39"/>
      <c r="I10" s="39"/>
      <c r="J10" s="41" t="s">
        <v>54</v>
      </c>
      <c r="K10" s="253"/>
      <c r="L10" s="253"/>
      <c r="M10" s="42"/>
    </row>
    <row r="11" spans="1:13">
      <c r="A11" s="43" t="s">
        <v>55</v>
      </c>
      <c r="B11" s="44"/>
      <c r="C11" s="254"/>
      <c r="D11" s="254"/>
      <c r="E11" s="254"/>
      <c r="F11" s="254"/>
      <c r="G11" s="254"/>
      <c r="H11" s="254"/>
      <c r="I11" s="254"/>
      <c r="J11" s="254"/>
      <c r="K11" s="254"/>
      <c r="L11" s="254"/>
      <c r="M11" s="255"/>
    </row>
    <row r="12" spans="1:13">
      <c r="A12" s="43"/>
      <c r="B12" s="44"/>
      <c r="C12" s="256"/>
      <c r="D12" s="256"/>
      <c r="E12" s="256"/>
      <c r="F12" s="256"/>
      <c r="G12" s="256"/>
      <c r="H12" s="256"/>
      <c r="I12" s="256"/>
      <c r="J12" s="256"/>
      <c r="K12" s="256"/>
      <c r="L12" s="256"/>
      <c r="M12" s="257"/>
    </row>
    <row r="13" spans="1:13">
      <c r="A13" s="43"/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6"/>
    </row>
    <row r="14" spans="1:13">
      <c r="A14" s="43" t="s">
        <v>56</v>
      </c>
      <c r="B14" s="44"/>
      <c r="C14" s="47"/>
      <c r="D14" s="48"/>
      <c r="E14" s="48"/>
      <c r="F14" s="48"/>
      <c r="G14" s="48"/>
      <c r="H14" s="48"/>
      <c r="I14" s="48"/>
      <c r="J14" s="48"/>
      <c r="K14" s="48"/>
      <c r="L14" s="48"/>
      <c r="M14" s="49"/>
    </row>
    <row r="15" spans="1:13">
      <c r="A15" s="43"/>
      <c r="B15" s="44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1:13">
      <c r="A16" s="43" t="s">
        <v>57</v>
      </c>
      <c r="B16" s="44"/>
      <c r="C16" s="47"/>
      <c r="D16" s="48"/>
      <c r="E16" s="48"/>
      <c r="F16" s="48"/>
      <c r="G16" s="48"/>
      <c r="H16" s="48"/>
      <c r="I16" s="48"/>
      <c r="J16" s="48"/>
      <c r="K16" s="48"/>
      <c r="L16" s="48"/>
      <c r="M16" s="49"/>
    </row>
    <row r="17" spans="1:13">
      <c r="A17" s="43"/>
      <c r="B17" s="44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1"/>
    </row>
    <row r="18" spans="1:13">
      <c r="A18" s="43" t="s">
        <v>58</v>
      </c>
      <c r="B18" s="43"/>
      <c r="C18" s="47"/>
      <c r="D18" s="48"/>
      <c r="E18" s="48"/>
      <c r="F18" s="48"/>
      <c r="G18" s="48"/>
      <c r="H18" s="48"/>
      <c r="I18" s="48"/>
      <c r="J18" s="48"/>
      <c r="K18" s="48"/>
      <c r="L18" s="48"/>
      <c r="M18" s="49"/>
    </row>
    <row r="19" spans="1:13">
      <c r="A19" s="37"/>
      <c r="B19" s="52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1"/>
    </row>
    <row r="20" spans="1:13">
      <c r="A20" s="43" t="s">
        <v>59</v>
      </c>
      <c r="B20" s="44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9"/>
    </row>
    <row r="21" spans="1:13" ht="15.75" thickBot="1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5"/>
    </row>
    <row r="22" spans="1:13" ht="15.75" thickBot="1">
      <c r="A22" s="155" t="s">
        <v>60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7"/>
    </row>
    <row r="23" spans="1:13" ht="15.75" thickBot="1">
      <c r="A23" s="56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57"/>
    </row>
    <row r="24" spans="1:13">
      <c r="A24" s="58" t="s">
        <v>0</v>
      </c>
      <c r="B24" s="158" t="s">
        <v>61</v>
      </c>
      <c r="C24" s="159"/>
      <c r="D24" s="159"/>
      <c r="E24" s="159"/>
      <c r="F24" s="159"/>
      <c r="G24" s="159"/>
      <c r="H24" s="159"/>
      <c r="I24" s="160"/>
      <c r="J24" s="59" t="s">
        <v>62</v>
      </c>
      <c r="K24" s="161" t="s">
        <v>63</v>
      </c>
      <c r="L24" s="162"/>
      <c r="M24" s="58" t="s">
        <v>64</v>
      </c>
    </row>
    <row r="25" spans="1:13" ht="33.75" customHeight="1" thickBot="1">
      <c r="A25" s="60">
        <v>38</v>
      </c>
      <c r="B25" s="271" t="str">
        <f>+PRESU!B40</f>
        <v>Suministro, transporte y aplicación de impermeabilizante Sikatop 107 seal de 4mm de espesor para losa inferior de desarenador.</v>
      </c>
      <c r="C25" s="272"/>
      <c r="D25" s="272"/>
      <c r="E25" s="272"/>
      <c r="F25" s="272"/>
      <c r="G25" s="272"/>
      <c r="H25" s="272"/>
      <c r="I25" s="273"/>
      <c r="J25" s="61" t="s">
        <v>131</v>
      </c>
      <c r="K25" s="190" t="str">
        <f>+PRESU!C40</f>
        <v>m2</v>
      </c>
      <c r="L25" s="191"/>
      <c r="M25" s="62">
        <f>+PRESU!D40</f>
        <v>60</v>
      </c>
    </row>
    <row r="26" spans="1:13" ht="15.75" thickBot="1">
      <c r="A26" s="56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57"/>
    </row>
    <row r="27" spans="1:13" ht="15.75" thickBot="1">
      <c r="A27" s="63" t="s">
        <v>65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5"/>
    </row>
    <row r="28" spans="1:13">
      <c r="A28" s="66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57"/>
    </row>
    <row r="29" spans="1:13">
      <c r="A29" s="192" t="s">
        <v>61</v>
      </c>
      <c r="B29" s="193"/>
      <c r="C29" s="193"/>
      <c r="D29" s="193"/>
      <c r="E29" s="194"/>
      <c r="F29" s="195" t="s">
        <v>66</v>
      </c>
      <c r="G29" s="193"/>
      <c r="H29" s="195" t="s">
        <v>67</v>
      </c>
      <c r="I29" s="196"/>
      <c r="J29" s="67" t="s">
        <v>68</v>
      </c>
      <c r="K29" s="195" t="s">
        <v>69</v>
      </c>
      <c r="L29" s="196"/>
      <c r="M29" s="68" t="s">
        <v>70</v>
      </c>
    </row>
    <row r="30" spans="1:13">
      <c r="A30" s="69"/>
      <c r="B30" s="70"/>
      <c r="C30" s="70"/>
      <c r="D30" s="70"/>
      <c r="E30" s="71"/>
      <c r="F30" s="197"/>
      <c r="G30" s="198"/>
      <c r="H30" s="197"/>
      <c r="I30" s="198"/>
      <c r="J30" s="72"/>
      <c r="K30" s="199"/>
      <c r="L30" s="200"/>
      <c r="M30" s="73"/>
    </row>
    <row r="31" spans="1:13">
      <c r="A31" s="69"/>
      <c r="B31" s="70"/>
      <c r="C31" s="70"/>
      <c r="D31" s="70"/>
      <c r="E31" s="74"/>
      <c r="F31" s="197" t="s">
        <v>131</v>
      </c>
      <c r="G31" s="198"/>
      <c r="H31" s="197" t="s">
        <v>131</v>
      </c>
      <c r="I31" s="198"/>
      <c r="J31" s="72" t="s">
        <v>131</v>
      </c>
      <c r="K31" s="199"/>
      <c r="L31" s="200"/>
      <c r="M31" s="73" t="str">
        <f>IFERROR(ROUND(J31/K31,2),"")</f>
        <v/>
      </c>
    </row>
    <row r="32" spans="1:13">
      <c r="A32" s="75"/>
      <c r="B32" s="76"/>
      <c r="C32" s="76"/>
      <c r="D32" s="76"/>
      <c r="E32" s="74"/>
      <c r="F32" s="197" t="s">
        <v>131</v>
      </c>
      <c r="G32" s="198"/>
      <c r="H32" s="197" t="s">
        <v>131</v>
      </c>
      <c r="I32" s="198"/>
      <c r="J32" s="72" t="s">
        <v>131</v>
      </c>
      <c r="K32" s="199"/>
      <c r="L32" s="200"/>
      <c r="M32" s="73" t="str">
        <f>IFERROR(ROUND(J32/K32,2),"")</f>
        <v/>
      </c>
    </row>
    <row r="33" spans="1:13">
      <c r="A33" s="75"/>
      <c r="B33" s="76"/>
      <c r="C33" s="76"/>
      <c r="D33" s="76"/>
      <c r="E33" s="74"/>
      <c r="F33" s="197" t="s">
        <v>131</v>
      </c>
      <c r="G33" s="198"/>
      <c r="H33" s="197" t="s">
        <v>131</v>
      </c>
      <c r="I33" s="198"/>
      <c r="J33" s="72" t="s">
        <v>131</v>
      </c>
      <c r="K33" s="199"/>
      <c r="L33" s="200"/>
      <c r="M33" s="73" t="str">
        <f>IFERROR(ROUND(J33/K33,2),"")</f>
        <v/>
      </c>
    </row>
    <row r="34" spans="1:13">
      <c r="A34" s="75"/>
      <c r="B34" s="76"/>
      <c r="C34" s="76"/>
      <c r="D34" s="76"/>
      <c r="E34" s="74"/>
      <c r="F34" s="197" t="s">
        <v>131</v>
      </c>
      <c r="G34" s="198"/>
      <c r="H34" s="197" t="s">
        <v>131</v>
      </c>
      <c r="I34" s="198"/>
      <c r="J34" s="72" t="s">
        <v>131</v>
      </c>
      <c r="K34" s="199"/>
      <c r="L34" s="200"/>
      <c r="M34" s="73" t="str">
        <f>IFERROR(ROUND(J34/K34,2),"")</f>
        <v/>
      </c>
    </row>
    <row r="35" spans="1:13" ht="15.75" thickBot="1">
      <c r="A35" s="77" t="s">
        <v>73</v>
      </c>
      <c r="B35" s="78"/>
      <c r="C35" s="78"/>
      <c r="D35" s="78"/>
      <c r="E35" s="79"/>
      <c r="F35" s="205"/>
      <c r="G35" s="206"/>
      <c r="H35" s="205"/>
      <c r="I35" s="206"/>
      <c r="J35" s="80"/>
      <c r="K35" s="207">
        <v>0.05</v>
      </c>
      <c r="L35" s="208"/>
      <c r="M35" s="81">
        <f>ROUND(M66*K35,2)</f>
        <v>1270.23</v>
      </c>
    </row>
    <row r="36" spans="1:13" ht="15.75" thickBot="1">
      <c r="A36" s="201" t="s">
        <v>74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3"/>
      <c r="M36" s="82">
        <f>ROUND(SUM(M30:M35),2)</f>
        <v>1270.23</v>
      </c>
    </row>
    <row r="37" spans="1:13" ht="15.75" thickBot="1">
      <c r="A37" s="66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57"/>
    </row>
    <row r="38" spans="1:13" ht="15.75" thickBot="1">
      <c r="A38" s="63" t="s">
        <v>75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5"/>
    </row>
    <row r="39" spans="1:13">
      <c r="A39" s="56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57"/>
    </row>
    <row r="40" spans="1:13">
      <c r="A40" s="192" t="s">
        <v>61</v>
      </c>
      <c r="B40" s="204"/>
      <c r="C40" s="204"/>
      <c r="D40" s="204"/>
      <c r="E40" s="204"/>
      <c r="F40" s="204"/>
      <c r="G40" s="204"/>
      <c r="H40" s="196"/>
      <c r="I40" s="83" t="s">
        <v>63</v>
      </c>
      <c r="J40" s="67" t="s">
        <v>64</v>
      </c>
      <c r="K40" s="195" t="s">
        <v>76</v>
      </c>
      <c r="L40" s="196"/>
      <c r="M40" s="68" t="s">
        <v>70</v>
      </c>
    </row>
    <row r="41" spans="1:13">
      <c r="A41" t="s">
        <v>180</v>
      </c>
      <c r="B41" s="70"/>
      <c r="C41" s="70"/>
      <c r="D41" s="70"/>
      <c r="E41" s="70"/>
      <c r="F41" s="70"/>
      <c r="G41" s="70"/>
      <c r="H41" s="71"/>
      <c r="I41" s="134" t="s">
        <v>9</v>
      </c>
      <c r="J41" s="134">
        <v>3</v>
      </c>
      <c r="K41" s="261">
        <v>16200</v>
      </c>
      <c r="L41" s="262"/>
      <c r="M41" s="73">
        <f>IFERROR(ROUND(J41*K41,2),"")</f>
        <v>48600</v>
      </c>
    </row>
    <row r="42" spans="1:13">
      <c r="A42" s="75" t="s">
        <v>181</v>
      </c>
      <c r="B42" s="76"/>
      <c r="C42" s="76"/>
      <c r="D42" s="76"/>
      <c r="E42" s="76"/>
      <c r="F42" s="76"/>
      <c r="G42" s="76"/>
      <c r="H42" s="86"/>
      <c r="I42" s="84" t="s">
        <v>182</v>
      </c>
      <c r="J42" s="134">
        <v>1</v>
      </c>
      <c r="K42" s="261">
        <v>550</v>
      </c>
      <c r="L42" s="262"/>
      <c r="M42" s="73">
        <f>IFERROR(ROUND(J42*K42,2),"")</f>
        <v>550</v>
      </c>
    </row>
    <row r="43" spans="1:13">
      <c r="A43" s="75"/>
      <c r="B43" s="76"/>
      <c r="C43" s="76"/>
      <c r="D43" s="76"/>
      <c r="E43" s="76"/>
      <c r="F43" s="76"/>
      <c r="G43" s="76"/>
      <c r="H43" s="86"/>
      <c r="I43" s="84"/>
      <c r="J43" s="134"/>
      <c r="K43" s="209"/>
      <c r="L43" s="210"/>
      <c r="M43" s="73"/>
    </row>
    <row r="44" spans="1:13">
      <c r="A44" s="75"/>
      <c r="B44" s="76"/>
      <c r="C44" s="76"/>
      <c r="D44" s="76"/>
      <c r="E44" s="76"/>
      <c r="F44" s="76"/>
      <c r="G44" s="76"/>
      <c r="H44" s="86"/>
      <c r="I44" s="84"/>
      <c r="J44" s="134"/>
      <c r="K44" s="209"/>
      <c r="L44" s="210"/>
      <c r="M44" s="73"/>
    </row>
    <row r="45" spans="1:13" ht="15.75" thickBot="1">
      <c r="A45" s="77"/>
      <c r="B45" s="78"/>
      <c r="C45" s="78"/>
      <c r="D45" s="78"/>
      <c r="E45" s="78"/>
      <c r="F45" s="78"/>
      <c r="G45" s="78"/>
      <c r="H45" s="79"/>
      <c r="I45" s="84"/>
      <c r="J45" s="134"/>
      <c r="K45" s="209"/>
      <c r="L45" s="210"/>
      <c r="M45" s="73"/>
    </row>
    <row r="46" spans="1:13" ht="15.75" thickBot="1">
      <c r="A46" s="201" t="s">
        <v>74</v>
      </c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3"/>
      <c r="M46" s="82">
        <f>ROUND(SUM(M41:M45),2)</f>
        <v>49150</v>
      </c>
    </row>
    <row r="47" spans="1:13" ht="15.75" thickBot="1">
      <c r="A47" s="56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57"/>
    </row>
    <row r="48" spans="1:13" ht="15.75" thickBot="1">
      <c r="A48" s="63" t="s">
        <v>78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5"/>
    </row>
    <row r="49" spans="1:13">
      <c r="A49" s="56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57"/>
    </row>
    <row r="50" spans="1:13">
      <c r="A50" s="192" t="s">
        <v>79</v>
      </c>
      <c r="B50" s="204"/>
      <c r="C50" s="204"/>
      <c r="D50" s="204"/>
      <c r="E50" s="204"/>
      <c r="F50" s="204"/>
      <c r="G50" s="204"/>
      <c r="H50" s="67" t="s">
        <v>80</v>
      </c>
      <c r="I50" s="89" t="s">
        <v>81</v>
      </c>
      <c r="J50" s="67" t="s">
        <v>82</v>
      </c>
      <c r="K50" s="195" t="s">
        <v>83</v>
      </c>
      <c r="L50" s="196"/>
      <c r="M50" s="68" t="s">
        <v>70</v>
      </c>
    </row>
    <row r="51" spans="1:13">
      <c r="A51" s="92"/>
      <c r="B51" s="76"/>
      <c r="C51" s="76"/>
      <c r="D51" s="76"/>
      <c r="E51" s="76"/>
      <c r="F51" s="76"/>
      <c r="G51" s="86"/>
      <c r="H51" s="90"/>
      <c r="I51" s="91"/>
      <c r="J51" s="90"/>
      <c r="K51" s="209"/>
      <c r="L51" s="210"/>
      <c r="M51" s="73">
        <f>IFERROR(ROUND(J51*K51,2),"")</f>
        <v>0</v>
      </c>
    </row>
    <row r="52" spans="1:13">
      <c r="A52" s="92"/>
      <c r="B52" s="93"/>
      <c r="C52" s="93"/>
      <c r="D52" s="93"/>
      <c r="E52" s="93"/>
      <c r="F52" s="93"/>
      <c r="G52" s="93"/>
      <c r="H52" s="90"/>
      <c r="I52" s="91"/>
      <c r="J52" s="90"/>
      <c r="K52" s="209" t="s">
        <v>131</v>
      </c>
      <c r="L52" s="210"/>
      <c r="M52" s="73" t="str">
        <f>IFERROR(ROUND(J52*K52,2),"")</f>
        <v/>
      </c>
    </row>
    <row r="53" spans="1:13">
      <c r="A53" s="92"/>
      <c r="B53" s="93"/>
      <c r="C53" s="93"/>
      <c r="D53" s="93"/>
      <c r="E53" s="93"/>
      <c r="F53" s="93"/>
      <c r="G53" s="93"/>
      <c r="H53" s="90"/>
      <c r="I53" s="91"/>
      <c r="J53" s="90"/>
      <c r="K53" s="209" t="s">
        <v>131</v>
      </c>
      <c r="L53" s="210"/>
      <c r="M53" s="73" t="str">
        <f>IFERROR(ROUND(J53*K53,2),"")</f>
        <v/>
      </c>
    </row>
    <row r="54" spans="1:13">
      <c r="A54" s="92"/>
      <c r="B54" s="93"/>
      <c r="C54" s="93"/>
      <c r="D54" s="93"/>
      <c r="E54" s="93"/>
      <c r="F54" s="93"/>
      <c r="G54" s="93"/>
      <c r="H54" s="90"/>
      <c r="I54" s="91"/>
      <c r="J54" s="90"/>
      <c r="K54" s="209" t="s">
        <v>131</v>
      </c>
      <c r="L54" s="210"/>
      <c r="M54" s="73" t="str">
        <f>IFERROR(ROUND(J54*K54,2),"")</f>
        <v/>
      </c>
    </row>
    <row r="55" spans="1:13" ht="15.75" thickBot="1">
      <c r="A55" s="77"/>
      <c r="B55" s="78"/>
      <c r="C55" s="78"/>
      <c r="D55" s="78"/>
      <c r="E55" s="78"/>
      <c r="F55" s="78"/>
      <c r="G55" s="79"/>
      <c r="H55" s="94"/>
      <c r="I55" s="95"/>
      <c r="J55" s="94"/>
      <c r="K55" s="209" t="s">
        <v>131</v>
      </c>
      <c r="L55" s="210"/>
      <c r="M55" s="73" t="str">
        <f>IFERROR(ROUND(J55*K55,2),"")</f>
        <v/>
      </c>
    </row>
    <row r="56" spans="1:13" ht="15.75" thickBot="1">
      <c r="A56" s="201" t="s">
        <v>74</v>
      </c>
      <c r="B56" s="202"/>
      <c r="C56" s="202"/>
      <c r="D56" s="202"/>
      <c r="E56" s="202"/>
      <c r="F56" s="202"/>
      <c r="G56" s="202"/>
      <c r="H56" s="202"/>
      <c r="I56" s="202"/>
      <c r="J56" s="202"/>
      <c r="K56" s="202"/>
      <c r="L56" s="203"/>
      <c r="M56" s="82">
        <f>ROUND(SUM(M51:M55),2)</f>
        <v>0</v>
      </c>
    </row>
    <row r="57" spans="1:13" ht="15.75" thickBot="1">
      <c r="A57" s="56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57"/>
    </row>
    <row r="58" spans="1:13" ht="15.75" thickBot="1">
      <c r="A58" s="63" t="s">
        <v>84</v>
      </c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5"/>
    </row>
    <row r="59" spans="1:13">
      <c r="A59" s="56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57"/>
    </row>
    <row r="60" spans="1:13" ht="22.5">
      <c r="A60" s="192" t="s">
        <v>85</v>
      </c>
      <c r="B60" s="204"/>
      <c r="C60" s="204"/>
      <c r="D60" s="204"/>
      <c r="E60" s="204"/>
      <c r="F60" s="204"/>
      <c r="G60" s="204"/>
      <c r="H60" s="67" t="s">
        <v>86</v>
      </c>
      <c r="I60" s="96" t="s">
        <v>87</v>
      </c>
      <c r="J60" s="97" t="s">
        <v>88</v>
      </c>
      <c r="K60" s="215" t="s">
        <v>69</v>
      </c>
      <c r="L60" s="216"/>
      <c r="M60" s="98" t="s">
        <v>70</v>
      </c>
    </row>
    <row r="61" spans="1:13">
      <c r="A61" s="75" t="s">
        <v>91</v>
      </c>
      <c r="B61" s="76"/>
      <c r="C61" s="76"/>
      <c r="D61" s="76"/>
      <c r="E61" s="76"/>
      <c r="F61" s="76"/>
      <c r="G61" s="86"/>
      <c r="H61" s="138">
        <v>180000</v>
      </c>
      <c r="I61" s="100">
        <v>0.62</v>
      </c>
      <c r="J61" s="101">
        <f>+IFERROR(ROUND(H61*(1+I61),0),"")</f>
        <v>291600</v>
      </c>
      <c r="K61" s="217">
        <v>22</v>
      </c>
      <c r="L61" s="218"/>
      <c r="M61" s="73">
        <f>IFERROR(ROUND(1/K61*J61,2),"")</f>
        <v>13254.55</v>
      </c>
    </row>
    <row r="62" spans="1:13">
      <c r="A62" s="75" t="s">
        <v>112</v>
      </c>
      <c r="B62" s="76"/>
      <c r="C62" s="76"/>
      <c r="D62" s="76"/>
      <c r="E62" s="76"/>
      <c r="F62" s="76"/>
      <c r="G62" s="86"/>
      <c r="H62" s="138">
        <v>165000</v>
      </c>
      <c r="I62" s="100">
        <v>0.62</v>
      </c>
      <c r="J62" s="101">
        <f>+IFERROR(ROUND(H62*(1+I62),0),"")</f>
        <v>267300</v>
      </c>
      <c r="K62" s="217">
        <f>+K61</f>
        <v>22</v>
      </c>
      <c r="L62" s="218"/>
      <c r="M62" s="73">
        <f>IFERROR(ROUND(1/K62*J62,2),"")</f>
        <v>12150</v>
      </c>
    </row>
    <row r="63" spans="1:13">
      <c r="A63" s="75"/>
      <c r="B63" s="76"/>
      <c r="C63" s="76"/>
      <c r="D63" s="76"/>
      <c r="E63" s="76"/>
      <c r="F63" s="76"/>
      <c r="G63" s="86"/>
      <c r="H63" s="99"/>
      <c r="I63" s="100"/>
      <c r="J63" s="101"/>
      <c r="K63" s="217"/>
      <c r="L63" s="218"/>
      <c r="M63" s="73"/>
    </row>
    <row r="64" spans="1:13">
      <c r="A64" s="75"/>
      <c r="B64" s="76"/>
      <c r="C64" s="76"/>
      <c r="D64" s="76"/>
      <c r="E64" s="76"/>
      <c r="F64" s="76"/>
      <c r="G64" s="86"/>
      <c r="H64" s="99" t="s">
        <v>131</v>
      </c>
      <c r="I64" s="100" t="s">
        <v>131</v>
      </c>
      <c r="J64" s="101" t="str">
        <f>+IFERROR(ROUND(H64*(1+I64),0),"")</f>
        <v/>
      </c>
      <c r="K64" s="217"/>
      <c r="L64" s="218"/>
      <c r="M64" s="73" t="str">
        <f>IFERROR(ROUND(1/K64*J64,2),"")</f>
        <v/>
      </c>
    </row>
    <row r="65" spans="1:13" ht="15.75" thickBot="1">
      <c r="A65" s="77"/>
      <c r="B65" s="78"/>
      <c r="C65" s="78"/>
      <c r="D65" s="78"/>
      <c r="E65" s="78"/>
      <c r="F65" s="78"/>
      <c r="G65" s="79"/>
      <c r="H65" s="99" t="s">
        <v>131</v>
      </c>
      <c r="I65" s="100" t="s">
        <v>131</v>
      </c>
      <c r="J65" s="101" t="str">
        <f>+IFERROR(ROUND(H65*(1+I65),0),"")</f>
        <v/>
      </c>
      <c r="K65" s="219"/>
      <c r="L65" s="220"/>
      <c r="M65" s="73" t="str">
        <f>IFERROR(ROUND(1/K65*J65,2),"")</f>
        <v/>
      </c>
    </row>
    <row r="66" spans="1:13" ht="15.75" thickBot="1">
      <c r="A66" s="201" t="s">
        <v>74</v>
      </c>
      <c r="B66" s="202"/>
      <c r="C66" s="202"/>
      <c r="D66" s="202"/>
      <c r="E66" s="202"/>
      <c r="F66" s="202"/>
      <c r="G66" s="202"/>
      <c r="H66" s="202"/>
      <c r="I66" s="202"/>
      <c r="J66" s="202"/>
      <c r="K66" s="202"/>
      <c r="L66" s="203"/>
      <c r="M66" s="82">
        <f>ROUND(SUM(M61:M65),2)</f>
        <v>25404.55</v>
      </c>
    </row>
    <row r="67" spans="1:13" ht="15.75" thickBot="1">
      <c r="A67" s="56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57"/>
    </row>
    <row r="68" spans="1:13" ht="15.75" thickBot="1">
      <c r="A68" s="221" t="s">
        <v>92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3"/>
      <c r="M68" s="82">
        <f>ROUND(M66+M56+M46+M36,0)</f>
        <v>75825</v>
      </c>
    </row>
    <row r="69" spans="1:13" ht="15.75" thickBot="1">
      <c r="A69" s="56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57"/>
    </row>
    <row r="70" spans="1:13" ht="15.75" thickBot="1">
      <c r="A70" s="63" t="s">
        <v>93</v>
      </c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5"/>
    </row>
    <row r="71" spans="1:13">
      <c r="A71" s="56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57"/>
    </row>
    <row r="72" spans="1:13">
      <c r="A72" s="192" t="s">
        <v>94</v>
      </c>
      <c r="B72" s="204"/>
      <c r="C72" s="204"/>
      <c r="D72" s="204"/>
      <c r="E72" s="204"/>
      <c r="F72" s="204"/>
      <c r="G72" s="204"/>
      <c r="H72" s="89"/>
      <c r="I72" s="96"/>
      <c r="J72" s="102"/>
      <c r="K72" s="215" t="s">
        <v>95</v>
      </c>
      <c r="L72" s="216"/>
      <c r="M72" s="98" t="s">
        <v>96</v>
      </c>
    </row>
    <row r="73" spans="1:13">
      <c r="A73" s="211" t="s">
        <v>97</v>
      </c>
      <c r="B73" s="212"/>
      <c r="C73" s="212"/>
      <c r="D73" s="212"/>
      <c r="E73" s="212"/>
      <c r="F73" s="212"/>
      <c r="G73" s="212"/>
      <c r="H73" s="128"/>
      <c r="I73" s="104"/>
      <c r="J73" s="129"/>
      <c r="K73" s="213"/>
      <c r="L73" s="214"/>
      <c r="M73" s="130">
        <f>ROUND(K73*$M$68,2)</f>
        <v>0</v>
      </c>
    </row>
    <row r="74" spans="1:13">
      <c r="A74" s="107" t="s">
        <v>98</v>
      </c>
      <c r="B74" s="108"/>
      <c r="C74" s="108"/>
      <c r="D74" s="108"/>
      <c r="E74" s="108"/>
      <c r="F74" s="108"/>
      <c r="G74" s="108"/>
      <c r="H74" s="128"/>
      <c r="I74" s="104"/>
      <c r="J74" s="129"/>
      <c r="K74" s="213"/>
      <c r="L74" s="214"/>
      <c r="M74" s="130">
        <f>ROUND(K74*$M$68,2)</f>
        <v>0</v>
      </c>
    </row>
    <row r="75" spans="1:13" ht="15.75" thickBot="1">
      <c r="A75" s="77" t="s">
        <v>99</v>
      </c>
      <c r="B75" s="78"/>
      <c r="C75" s="78"/>
      <c r="D75" s="78"/>
      <c r="E75" s="78"/>
      <c r="F75" s="78"/>
      <c r="G75" s="78"/>
      <c r="H75" s="131"/>
      <c r="I75" s="110"/>
      <c r="J75" s="132"/>
      <c r="K75" s="213"/>
      <c r="L75" s="214"/>
      <c r="M75" s="130">
        <f>ROUND(K75*$M$68,2)</f>
        <v>0</v>
      </c>
    </row>
    <row r="76" spans="1:13" ht="15.75" thickBot="1">
      <c r="A76" s="201" t="s">
        <v>74</v>
      </c>
      <c r="B76" s="202"/>
      <c r="C76" s="202"/>
      <c r="D76" s="202"/>
      <c r="E76" s="202"/>
      <c r="F76" s="202"/>
      <c r="G76" s="202"/>
      <c r="H76" s="202"/>
      <c r="I76" s="202"/>
      <c r="J76" s="202"/>
      <c r="K76" s="202"/>
      <c r="L76" s="203"/>
      <c r="M76" s="82">
        <f>SUM(M73:M75)</f>
        <v>0</v>
      </c>
    </row>
    <row r="77" spans="1:13" ht="15.75" thickBot="1">
      <c r="A77" s="56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57"/>
    </row>
    <row r="78" spans="1:13" ht="15.75" thickBot="1">
      <c r="A78" s="221" t="s">
        <v>100</v>
      </c>
      <c r="B78" s="222"/>
      <c r="C78" s="222"/>
      <c r="D78" s="222"/>
      <c r="E78" s="222"/>
      <c r="F78" s="222"/>
      <c r="G78" s="222"/>
      <c r="H78" s="222"/>
      <c r="I78" s="222"/>
      <c r="J78" s="222"/>
      <c r="K78" s="222"/>
      <c r="L78" s="223"/>
      <c r="M78" s="82">
        <f>ROUND(M68+M76,0)</f>
        <v>75825</v>
      </c>
    </row>
    <row r="79" spans="1:13">
      <c r="A79" s="33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6"/>
    </row>
    <row r="80" spans="1:13">
      <c r="A80" s="56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57"/>
    </row>
    <row r="81" spans="1:13">
      <c r="A81" s="56"/>
      <c r="B81" s="35"/>
      <c r="C81" s="35"/>
      <c r="D81" s="35"/>
      <c r="E81" s="35"/>
      <c r="F81" s="35" t="s">
        <v>101</v>
      </c>
      <c r="G81" s="35"/>
      <c r="H81" s="35"/>
      <c r="I81" s="35"/>
      <c r="J81" s="35"/>
      <c r="K81" s="35"/>
      <c r="L81" s="35"/>
      <c r="M81" s="57"/>
    </row>
    <row r="82" spans="1:13">
      <c r="A82" s="112" t="s">
        <v>102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4"/>
    </row>
    <row r="83" spans="1:13">
      <c r="A83" s="233"/>
      <c r="B83" s="234"/>
      <c r="C83" s="234"/>
      <c r="D83" s="234"/>
      <c r="E83" s="234"/>
      <c r="F83" s="234"/>
      <c r="G83" s="234"/>
      <c r="H83" s="234"/>
      <c r="I83" s="234"/>
      <c r="J83" s="234"/>
      <c r="K83" s="234"/>
      <c r="L83" s="234"/>
      <c r="M83" s="235"/>
    </row>
    <row r="84" spans="1:13">
      <c r="A84" s="224"/>
      <c r="B84" s="225"/>
      <c r="C84" s="225"/>
      <c r="D84" s="225"/>
      <c r="E84" s="225"/>
      <c r="F84" s="225"/>
      <c r="G84" s="225"/>
      <c r="H84" s="225"/>
      <c r="I84" s="225"/>
      <c r="J84" s="225"/>
      <c r="K84" s="225"/>
      <c r="L84" s="225"/>
      <c r="M84" s="226"/>
    </row>
    <row r="85" spans="1:13">
      <c r="A85" s="224"/>
      <c r="B85" s="225"/>
      <c r="C85" s="225"/>
      <c r="D85" s="225"/>
      <c r="E85" s="225"/>
      <c r="F85" s="225"/>
      <c r="G85" s="225"/>
      <c r="H85" s="225"/>
      <c r="I85" s="225"/>
      <c r="J85" s="225"/>
      <c r="K85" s="225"/>
      <c r="L85" s="225"/>
      <c r="M85" s="226"/>
    </row>
    <row r="86" spans="1:13">
      <c r="A86" s="115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1"/>
    </row>
    <row r="87" spans="1:13">
      <c r="A87" s="116"/>
      <c r="B87" s="35"/>
      <c r="C87" s="50"/>
      <c r="D87" s="50"/>
      <c r="E87" s="50"/>
      <c r="F87" s="117"/>
      <c r="G87" s="35"/>
      <c r="H87" s="35"/>
      <c r="I87" s="35"/>
      <c r="J87" s="50"/>
      <c r="K87" s="50"/>
      <c r="L87" s="50"/>
      <c r="M87" s="51"/>
    </row>
    <row r="88" spans="1:13">
      <c r="A88" s="116"/>
      <c r="B88" s="35"/>
      <c r="C88" s="50"/>
      <c r="D88" s="50"/>
      <c r="E88" s="50"/>
      <c r="F88" s="117"/>
      <c r="G88" s="35"/>
      <c r="H88" s="35"/>
      <c r="I88" s="35"/>
      <c r="J88" s="50"/>
      <c r="K88" s="50"/>
      <c r="L88" s="50"/>
      <c r="M88" s="51"/>
    </row>
    <row r="89" spans="1:13">
      <c r="A89" s="56"/>
      <c r="B89" s="118" t="s">
        <v>103</v>
      </c>
      <c r="C89" s="118"/>
      <c r="D89" s="118"/>
      <c r="E89" s="118"/>
      <c r="F89" s="35"/>
      <c r="G89" s="35"/>
      <c r="H89" s="35"/>
      <c r="I89" s="35" t="s">
        <v>103</v>
      </c>
      <c r="J89" s="35"/>
      <c r="K89" s="35"/>
      <c r="L89" s="35"/>
      <c r="M89" s="57"/>
    </row>
    <row r="90" spans="1:13">
      <c r="A90" s="56"/>
      <c r="B90" s="35"/>
      <c r="C90" s="117"/>
      <c r="D90" s="117"/>
      <c r="E90" s="117"/>
      <c r="F90" s="35"/>
      <c r="G90" s="35"/>
      <c r="H90" s="35"/>
      <c r="I90" s="108"/>
      <c r="J90" s="108"/>
      <c r="K90" s="108"/>
      <c r="L90" s="108"/>
      <c r="M90" s="57"/>
    </row>
    <row r="91" spans="1:13">
      <c r="A91" s="56"/>
      <c r="B91" s="35" t="s">
        <v>104</v>
      </c>
      <c r="C91" s="35"/>
      <c r="D91" s="35"/>
      <c r="E91" s="117"/>
      <c r="F91" s="35"/>
      <c r="G91" s="35"/>
      <c r="H91" s="35"/>
      <c r="I91" s="119" t="s">
        <v>105</v>
      </c>
      <c r="J91" s="119"/>
      <c r="K91" s="119"/>
      <c r="L91" s="119"/>
      <c r="M91" s="57"/>
    </row>
    <row r="92" spans="1:13">
      <c r="A92" s="116"/>
      <c r="B92" s="35"/>
      <c r="C92" s="50"/>
      <c r="D92" s="50"/>
      <c r="E92" s="50"/>
      <c r="F92" s="117"/>
      <c r="G92" s="35"/>
      <c r="H92" s="35"/>
      <c r="I92" s="35"/>
      <c r="J92" s="50"/>
      <c r="K92" s="50"/>
      <c r="L92" s="50"/>
      <c r="M92" s="51"/>
    </row>
    <row r="93" spans="1:13">
      <c r="A93" s="120"/>
      <c r="B93" s="121"/>
      <c r="C93" s="121"/>
      <c r="D93" s="35"/>
      <c r="E93" s="35"/>
      <c r="F93" s="35"/>
      <c r="G93" s="35"/>
      <c r="H93" s="35"/>
      <c r="I93" s="227"/>
      <c r="J93" s="227"/>
      <c r="K93" s="227"/>
      <c r="L93" s="227"/>
      <c r="M93" s="228"/>
    </row>
    <row r="94" spans="1:13" ht="15.75" thickBot="1">
      <c r="A94" s="231"/>
      <c r="B94" s="232"/>
      <c r="C94" s="232"/>
      <c r="D94" s="122"/>
      <c r="E94" s="122"/>
      <c r="F94" s="122"/>
      <c r="G94" s="122"/>
      <c r="H94" s="122"/>
      <c r="I94" s="229"/>
      <c r="J94" s="229"/>
      <c r="K94" s="229"/>
      <c r="L94" s="229"/>
      <c r="M94" s="230"/>
    </row>
  </sheetData>
  <mergeCells count="77">
    <mergeCell ref="I93:M94"/>
    <mergeCell ref="A94:C94"/>
    <mergeCell ref="K75:L75"/>
    <mergeCell ref="A76:L76"/>
    <mergeCell ref="A78:L78"/>
    <mergeCell ref="A83:M83"/>
    <mergeCell ref="A84:M84"/>
    <mergeCell ref="A85:M85"/>
    <mergeCell ref="K74:L74"/>
    <mergeCell ref="K61:L61"/>
    <mergeCell ref="K62:L62"/>
    <mergeCell ref="K63:L63"/>
    <mergeCell ref="K64:L64"/>
    <mergeCell ref="K65:L65"/>
    <mergeCell ref="A66:L66"/>
    <mergeCell ref="A68:L68"/>
    <mergeCell ref="A72:G72"/>
    <mergeCell ref="K72:L72"/>
    <mergeCell ref="A73:G73"/>
    <mergeCell ref="K73:L73"/>
    <mergeCell ref="A60:G60"/>
    <mergeCell ref="K60:L60"/>
    <mergeCell ref="K44:L44"/>
    <mergeCell ref="K45:L45"/>
    <mergeCell ref="A46:L46"/>
    <mergeCell ref="A50:G50"/>
    <mergeCell ref="K50:L50"/>
    <mergeCell ref="K51:L51"/>
    <mergeCell ref="K52:L52"/>
    <mergeCell ref="K53:L53"/>
    <mergeCell ref="K54:L54"/>
    <mergeCell ref="K55:L55"/>
    <mergeCell ref="A56:L56"/>
    <mergeCell ref="K43:L43"/>
    <mergeCell ref="F34:G34"/>
    <mergeCell ref="H34:I34"/>
    <mergeCell ref="K34:L34"/>
    <mergeCell ref="F35:G35"/>
    <mergeCell ref="H35:I35"/>
    <mergeCell ref="K35:L35"/>
    <mergeCell ref="A36:L36"/>
    <mergeCell ref="A40:H40"/>
    <mergeCell ref="K40:L40"/>
    <mergeCell ref="K41:L41"/>
    <mergeCell ref="K42:L42"/>
    <mergeCell ref="F32:G32"/>
    <mergeCell ref="H32:I32"/>
    <mergeCell ref="K32:L32"/>
    <mergeCell ref="F33:G33"/>
    <mergeCell ref="H33:I33"/>
    <mergeCell ref="K33:L33"/>
    <mergeCell ref="F30:G30"/>
    <mergeCell ref="H30:I30"/>
    <mergeCell ref="K30:L30"/>
    <mergeCell ref="F31:G31"/>
    <mergeCell ref="H31:I31"/>
    <mergeCell ref="K31:L31"/>
    <mergeCell ref="B25:I25"/>
    <mergeCell ref="K25:L25"/>
    <mergeCell ref="A29:E29"/>
    <mergeCell ref="F29:G29"/>
    <mergeCell ref="H29:I29"/>
    <mergeCell ref="K29:L29"/>
    <mergeCell ref="F10:G10"/>
    <mergeCell ref="K10:L10"/>
    <mergeCell ref="C11:M12"/>
    <mergeCell ref="A22:M22"/>
    <mergeCell ref="B24:I24"/>
    <mergeCell ref="K24:L24"/>
    <mergeCell ref="A1:A7"/>
    <mergeCell ref="B1:M1"/>
    <mergeCell ref="B2:M2"/>
    <mergeCell ref="B3:M3"/>
    <mergeCell ref="B4:M4"/>
    <mergeCell ref="B5:M5"/>
    <mergeCell ref="B6:M6"/>
    <mergeCell ref="B7:M7"/>
  </mergeCells>
  <hyperlinks>
    <hyperlink ref="B5:M5" location="PRESUPUESTO!B17" display="SOLUCION ACUEDUCTO Y ALCANTARILLADO SECTOR VILLA DELFINA" xr:uid="{2CDFAC88-2CC4-446A-B512-9F6A4FC78211}"/>
  </hyperlinks>
  <pageMargins left="0.7" right="0.7" top="0.75" bottom="0.75" header="0.3" footer="0.3"/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26BCC-ABBF-468A-803F-911CC6806DAF}">
  <sheetPr>
    <tabColor rgb="FF00B050"/>
  </sheetPr>
  <dimension ref="A1:M94"/>
  <sheetViews>
    <sheetView topLeftCell="A37" workbookViewId="0">
      <selection activeCell="K41" sqref="K41:L43"/>
    </sheetView>
  </sheetViews>
  <sheetFormatPr baseColWidth="10" defaultRowHeight="15"/>
  <cols>
    <col min="8" max="8" width="11.85546875" bestFit="1" customWidth="1"/>
    <col min="9" max="9" width="12.42578125" customWidth="1"/>
    <col min="10" max="10" width="12.85546875" bestFit="1" customWidth="1"/>
    <col min="13" max="13" width="20" customWidth="1"/>
  </cols>
  <sheetData>
    <row r="1" spans="1:13">
      <c r="A1" s="163"/>
      <c r="B1" s="166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8"/>
    </row>
    <row r="2" spans="1:13" ht="15.75">
      <c r="A2" s="164"/>
      <c r="B2" s="169" t="s">
        <v>49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>
      <c r="A3" s="164"/>
      <c r="B3" s="172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4"/>
    </row>
    <row r="4" spans="1:13">
      <c r="A4" s="164"/>
      <c r="B4" s="175" t="s">
        <v>50</v>
      </c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7"/>
    </row>
    <row r="5" spans="1:13">
      <c r="A5" s="164"/>
      <c r="B5" s="277" t="s">
        <v>106</v>
      </c>
      <c r="C5" s="278"/>
      <c r="D5" s="278"/>
      <c r="E5" s="278"/>
      <c r="F5" s="278"/>
      <c r="G5" s="278"/>
      <c r="H5" s="278"/>
      <c r="I5" s="278"/>
      <c r="J5" s="278"/>
      <c r="K5" s="278"/>
      <c r="L5" s="278"/>
      <c r="M5" s="279"/>
    </row>
    <row r="6" spans="1:13">
      <c r="A6" s="164"/>
      <c r="B6" s="181" t="s">
        <v>52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3"/>
    </row>
    <row r="7" spans="1:13" ht="15.75" thickBot="1">
      <c r="A7" s="165"/>
      <c r="B7" s="18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6"/>
    </row>
    <row r="8" spans="1:13" ht="15.75" thickBot="1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  <c r="L8" s="32"/>
      <c r="M8" s="32"/>
    </row>
    <row r="9" spans="1:13">
      <c r="A9" s="33"/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6"/>
    </row>
    <row r="10" spans="1:13">
      <c r="A10" s="37" t="s">
        <v>53</v>
      </c>
      <c r="B10" s="38"/>
      <c r="C10" s="39"/>
      <c r="D10" s="40"/>
      <c r="E10" s="39"/>
      <c r="F10" s="252"/>
      <c r="G10" s="252"/>
      <c r="H10" s="39"/>
      <c r="I10" s="39"/>
      <c r="J10" s="41" t="s">
        <v>54</v>
      </c>
      <c r="K10" s="253"/>
      <c r="L10" s="253"/>
      <c r="M10" s="42"/>
    </row>
    <row r="11" spans="1:13">
      <c r="A11" s="43" t="s">
        <v>55</v>
      </c>
      <c r="B11" s="44"/>
      <c r="C11" s="254"/>
      <c r="D11" s="254"/>
      <c r="E11" s="254"/>
      <c r="F11" s="254"/>
      <c r="G11" s="254"/>
      <c r="H11" s="254"/>
      <c r="I11" s="254"/>
      <c r="J11" s="254"/>
      <c r="K11" s="254"/>
      <c r="L11" s="254"/>
      <c r="M11" s="255"/>
    </row>
    <row r="12" spans="1:13">
      <c r="A12" s="43"/>
      <c r="B12" s="44"/>
      <c r="C12" s="256"/>
      <c r="D12" s="256"/>
      <c r="E12" s="256"/>
      <c r="F12" s="256"/>
      <c r="G12" s="256"/>
      <c r="H12" s="256"/>
      <c r="I12" s="256"/>
      <c r="J12" s="256"/>
      <c r="K12" s="256"/>
      <c r="L12" s="256"/>
      <c r="M12" s="257"/>
    </row>
    <row r="13" spans="1:13">
      <c r="A13" s="43"/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6"/>
    </row>
    <row r="14" spans="1:13">
      <c r="A14" s="43" t="s">
        <v>56</v>
      </c>
      <c r="B14" s="44"/>
      <c r="C14" s="47"/>
      <c r="D14" s="48"/>
      <c r="E14" s="48"/>
      <c r="F14" s="48"/>
      <c r="G14" s="48"/>
      <c r="H14" s="48"/>
      <c r="I14" s="48"/>
      <c r="J14" s="48"/>
      <c r="K14" s="48"/>
      <c r="L14" s="48"/>
      <c r="M14" s="49"/>
    </row>
    <row r="15" spans="1:13">
      <c r="A15" s="43"/>
      <c r="B15" s="44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1:13">
      <c r="A16" s="43" t="s">
        <v>57</v>
      </c>
      <c r="B16" s="44"/>
      <c r="C16" s="47"/>
      <c r="D16" s="48"/>
      <c r="E16" s="48"/>
      <c r="F16" s="48"/>
      <c r="G16" s="48"/>
      <c r="H16" s="48"/>
      <c r="I16" s="48"/>
      <c r="J16" s="48"/>
      <c r="K16" s="48"/>
      <c r="L16" s="48"/>
      <c r="M16" s="49"/>
    </row>
    <row r="17" spans="1:13">
      <c r="A17" s="43"/>
      <c r="B17" s="44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1"/>
    </row>
    <row r="18" spans="1:13">
      <c r="A18" s="43" t="s">
        <v>58</v>
      </c>
      <c r="B18" s="43"/>
      <c r="C18" s="47"/>
      <c r="D18" s="48"/>
      <c r="E18" s="48"/>
      <c r="F18" s="48"/>
      <c r="G18" s="48"/>
      <c r="H18" s="48"/>
      <c r="I18" s="48"/>
      <c r="J18" s="48"/>
      <c r="K18" s="48"/>
      <c r="L18" s="48"/>
      <c r="M18" s="49"/>
    </row>
    <row r="19" spans="1:13">
      <c r="A19" s="37"/>
      <c r="B19" s="52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1"/>
    </row>
    <row r="20" spans="1:13">
      <c r="A20" s="43" t="s">
        <v>59</v>
      </c>
      <c r="B20" s="44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9"/>
    </row>
    <row r="21" spans="1:13" ht="15.75" thickBot="1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5"/>
    </row>
    <row r="22" spans="1:13" ht="15.75" thickBot="1">
      <c r="A22" s="155" t="s">
        <v>60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7"/>
    </row>
    <row r="23" spans="1:13" ht="15.75" thickBot="1">
      <c r="A23" s="56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57"/>
    </row>
    <row r="24" spans="1:13">
      <c r="A24" s="58" t="s">
        <v>0</v>
      </c>
      <c r="B24" s="158" t="s">
        <v>61</v>
      </c>
      <c r="C24" s="159"/>
      <c r="D24" s="159"/>
      <c r="E24" s="159"/>
      <c r="F24" s="159"/>
      <c r="G24" s="159"/>
      <c r="H24" s="159"/>
      <c r="I24" s="160"/>
      <c r="J24" s="59" t="s">
        <v>62</v>
      </c>
      <c r="K24" s="161" t="s">
        <v>63</v>
      </c>
      <c r="L24" s="162"/>
      <c r="M24" s="58" t="s">
        <v>64</v>
      </c>
    </row>
    <row r="25" spans="1:13" ht="33.75" customHeight="1" thickBot="1">
      <c r="A25" s="60">
        <v>39</v>
      </c>
      <c r="B25" s="271" t="str">
        <f>+PRESU!B41</f>
        <v>suministro, transporte e instalacion de tapon roscado de 6" sanitario</v>
      </c>
      <c r="C25" s="272"/>
      <c r="D25" s="272"/>
      <c r="E25" s="272"/>
      <c r="F25" s="272"/>
      <c r="G25" s="272"/>
      <c r="H25" s="272"/>
      <c r="I25" s="273"/>
      <c r="J25" s="61" t="s">
        <v>131</v>
      </c>
      <c r="K25" s="190" t="str">
        <f>+PRESU!C41</f>
        <v>un</v>
      </c>
      <c r="L25" s="191"/>
      <c r="M25" s="62">
        <f>+PRESU!D41</f>
        <v>1</v>
      </c>
    </row>
    <row r="26" spans="1:13" ht="15.75" thickBot="1">
      <c r="A26" s="56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57"/>
    </row>
    <row r="27" spans="1:13" ht="15.75" thickBot="1">
      <c r="A27" s="63" t="s">
        <v>65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5"/>
    </row>
    <row r="28" spans="1:13">
      <c r="A28" s="66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57"/>
    </row>
    <row r="29" spans="1:13">
      <c r="A29" s="192" t="s">
        <v>61</v>
      </c>
      <c r="B29" s="193"/>
      <c r="C29" s="193"/>
      <c r="D29" s="193"/>
      <c r="E29" s="194"/>
      <c r="F29" s="195" t="s">
        <v>66</v>
      </c>
      <c r="G29" s="193"/>
      <c r="H29" s="195" t="s">
        <v>67</v>
      </c>
      <c r="I29" s="196"/>
      <c r="J29" s="67" t="s">
        <v>68</v>
      </c>
      <c r="K29" s="195" t="s">
        <v>69</v>
      </c>
      <c r="L29" s="196"/>
      <c r="M29" s="68" t="s">
        <v>70</v>
      </c>
    </row>
    <row r="30" spans="1:13">
      <c r="A30" s="69"/>
      <c r="B30" s="70"/>
      <c r="C30" s="70"/>
      <c r="D30" s="70"/>
      <c r="E30" s="71"/>
      <c r="F30" s="197"/>
      <c r="G30" s="198"/>
      <c r="H30" s="197"/>
      <c r="I30" s="198"/>
      <c r="J30" s="72"/>
      <c r="K30" s="199"/>
      <c r="L30" s="200"/>
      <c r="M30" s="73"/>
    </row>
    <row r="31" spans="1:13">
      <c r="A31" s="69"/>
      <c r="B31" s="70"/>
      <c r="C31" s="70"/>
      <c r="D31" s="70"/>
      <c r="E31" s="74"/>
      <c r="F31" s="197" t="s">
        <v>131</v>
      </c>
      <c r="G31" s="198"/>
      <c r="H31" s="197" t="s">
        <v>131</v>
      </c>
      <c r="I31" s="198"/>
      <c r="J31" s="72" t="s">
        <v>131</v>
      </c>
      <c r="K31" s="199"/>
      <c r="L31" s="200"/>
      <c r="M31" s="73" t="str">
        <f>IFERROR(ROUND(J31/K31,2),"")</f>
        <v/>
      </c>
    </row>
    <row r="32" spans="1:13">
      <c r="A32" s="75"/>
      <c r="B32" s="76"/>
      <c r="C32" s="76"/>
      <c r="D32" s="76"/>
      <c r="E32" s="74"/>
      <c r="F32" s="197" t="s">
        <v>131</v>
      </c>
      <c r="G32" s="198"/>
      <c r="H32" s="197" t="s">
        <v>131</v>
      </c>
      <c r="I32" s="198"/>
      <c r="J32" s="72" t="s">
        <v>131</v>
      </c>
      <c r="K32" s="199"/>
      <c r="L32" s="200"/>
      <c r="M32" s="73" t="str">
        <f>IFERROR(ROUND(J32/K32,2),"")</f>
        <v/>
      </c>
    </row>
    <row r="33" spans="1:13">
      <c r="A33" s="75"/>
      <c r="B33" s="76"/>
      <c r="C33" s="76"/>
      <c r="D33" s="76"/>
      <c r="E33" s="74"/>
      <c r="F33" s="197" t="s">
        <v>131</v>
      </c>
      <c r="G33" s="198"/>
      <c r="H33" s="197" t="s">
        <v>131</v>
      </c>
      <c r="I33" s="198"/>
      <c r="J33" s="72" t="s">
        <v>131</v>
      </c>
      <c r="K33" s="199"/>
      <c r="L33" s="200"/>
      <c r="M33" s="73" t="str">
        <f>IFERROR(ROUND(J33/K33,2),"")</f>
        <v/>
      </c>
    </row>
    <row r="34" spans="1:13">
      <c r="A34" s="75"/>
      <c r="B34" s="76"/>
      <c r="C34" s="76"/>
      <c r="D34" s="76"/>
      <c r="E34" s="74"/>
      <c r="F34" s="197" t="s">
        <v>131</v>
      </c>
      <c r="G34" s="198"/>
      <c r="H34" s="197" t="s">
        <v>131</v>
      </c>
      <c r="I34" s="198"/>
      <c r="J34" s="72" t="s">
        <v>131</v>
      </c>
      <c r="K34" s="199"/>
      <c r="L34" s="200"/>
      <c r="M34" s="73" t="str">
        <f>IFERROR(ROUND(J34/K34,2),"")</f>
        <v/>
      </c>
    </row>
    <row r="35" spans="1:13" ht="15.75" thickBot="1">
      <c r="A35" s="77" t="s">
        <v>73</v>
      </c>
      <c r="B35" s="78"/>
      <c r="C35" s="78"/>
      <c r="D35" s="78"/>
      <c r="E35" s="79"/>
      <c r="F35" s="205"/>
      <c r="G35" s="206"/>
      <c r="H35" s="205"/>
      <c r="I35" s="206"/>
      <c r="J35" s="80"/>
      <c r="K35" s="207">
        <v>0.05</v>
      </c>
      <c r="L35" s="208"/>
      <c r="M35" s="81">
        <f>ROUND(M66*K35,2)</f>
        <v>931.5</v>
      </c>
    </row>
    <row r="36" spans="1:13" ht="15.75" thickBot="1">
      <c r="A36" s="201" t="s">
        <v>74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3"/>
      <c r="M36" s="82">
        <f>ROUND(SUM(M30:M35),2)</f>
        <v>931.5</v>
      </c>
    </row>
    <row r="37" spans="1:13" ht="15.75" thickBot="1">
      <c r="A37" s="66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57"/>
    </row>
    <row r="38" spans="1:13" ht="15.75" thickBot="1">
      <c r="A38" s="63" t="s">
        <v>75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5"/>
    </row>
    <row r="39" spans="1:13">
      <c r="A39" s="56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57"/>
    </row>
    <row r="40" spans="1:13">
      <c r="A40" s="192" t="s">
        <v>61</v>
      </c>
      <c r="B40" s="204"/>
      <c r="C40" s="204"/>
      <c r="D40" s="204"/>
      <c r="E40" s="204"/>
      <c r="F40" s="204"/>
      <c r="G40" s="204"/>
      <c r="H40" s="196"/>
      <c r="I40" s="83" t="s">
        <v>63</v>
      </c>
      <c r="J40" s="67" t="s">
        <v>64</v>
      </c>
      <c r="K40" s="195" t="s">
        <v>76</v>
      </c>
      <c r="L40" s="196"/>
      <c r="M40" s="68" t="s">
        <v>70</v>
      </c>
    </row>
    <row r="41" spans="1:13">
      <c r="A41" s="69" t="s">
        <v>183</v>
      </c>
      <c r="B41" s="70"/>
      <c r="C41" s="70"/>
      <c r="D41" s="70"/>
      <c r="E41" s="70"/>
      <c r="F41" s="70"/>
      <c r="G41" s="70"/>
      <c r="H41" s="71"/>
      <c r="I41" s="134" t="s">
        <v>10</v>
      </c>
      <c r="J41" s="134">
        <v>1</v>
      </c>
      <c r="K41" s="261">
        <v>194400</v>
      </c>
      <c r="L41" s="262"/>
      <c r="M41" s="73">
        <f>IFERROR(ROUND(J41*K41,2),"")</f>
        <v>194400</v>
      </c>
    </row>
    <row r="42" spans="1:13">
      <c r="A42" s="75" t="s">
        <v>184</v>
      </c>
      <c r="B42" s="76"/>
      <c r="C42" s="76"/>
      <c r="D42" s="76"/>
      <c r="E42" s="76"/>
      <c r="F42" s="76"/>
      <c r="G42" s="76"/>
      <c r="H42" s="86"/>
      <c r="I42" s="84" t="s">
        <v>10</v>
      </c>
      <c r="J42" s="134">
        <v>1</v>
      </c>
      <c r="K42" s="261">
        <v>2200</v>
      </c>
      <c r="L42" s="262"/>
      <c r="M42" s="73">
        <f>IFERROR(ROUND(J42*K42,2),"")</f>
        <v>2200</v>
      </c>
    </row>
    <row r="43" spans="1:13">
      <c r="A43" s="123" t="s">
        <v>144</v>
      </c>
      <c r="B43" s="76"/>
      <c r="C43" s="76"/>
      <c r="D43" s="76"/>
      <c r="E43" s="76"/>
      <c r="F43" s="76"/>
      <c r="G43" s="76"/>
      <c r="H43" s="86"/>
      <c r="I43" s="84" t="s">
        <v>147</v>
      </c>
      <c r="J43" s="133">
        <v>1.2</v>
      </c>
      <c r="K43" s="282">
        <v>250</v>
      </c>
      <c r="L43" s="283" t="e">
        <v>#N/A</v>
      </c>
      <c r="M43" s="135">
        <f>IFERROR(ROUND(J43*K43,2),"")</f>
        <v>300</v>
      </c>
    </row>
    <row r="44" spans="1:13">
      <c r="A44" s="75"/>
      <c r="B44" s="76"/>
      <c r="C44" s="76"/>
      <c r="D44" s="76"/>
      <c r="E44" s="76"/>
      <c r="F44" s="76"/>
      <c r="G44" s="76"/>
      <c r="H44" s="86"/>
      <c r="I44" s="84"/>
      <c r="J44" s="134"/>
      <c r="K44" s="209"/>
      <c r="L44" s="210"/>
      <c r="M44" s="73"/>
    </row>
    <row r="45" spans="1:13" ht="15.75" thickBot="1">
      <c r="A45" s="77"/>
      <c r="B45" s="78"/>
      <c r="C45" s="78"/>
      <c r="D45" s="78"/>
      <c r="E45" s="78"/>
      <c r="F45" s="78"/>
      <c r="G45" s="78"/>
      <c r="H45" s="79"/>
      <c r="I45" s="84"/>
      <c r="J45" s="134"/>
      <c r="K45" s="209"/>
      <c r="L45" s="210"/>
      <c r="M45" s="73"/>
    </row>
    <row r="46" spans="1:13" ht="15.75" thickBot="1">
      <c r="A46" s="201" t="s">
        <v>74</v>
      </c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3"/>
      <c r="M46" s="82">
        <f>ROUND(SUM(M41:M45),2)</f>
        <v>196900</v>
      </c>
    </row>
    <row r="47" spans="1:13" ht="15.75" thickBot="1">
      <c r="A47" s="56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57"/>
    </row>
    <row r="48" spans="1:13" ht="15.75" thickBot="1">
      <c r="A48" s="63" t="s">
        <v>78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5"/>
    </row>
    <row r="49" spans="1:13">
      <c r="A49" s="56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57"/>
    </row>
    <row r="50" spans="1:13">
      <c r="A50" s="192" t="s">
        <v>79</v>
      </c>
      <c r="B50" s="204"/>
      <c r="C50" s="204"/>
      <c r="D50" s="204"/>
      <c r="E50" s="204"/>
      <c r="F50" s="204"/>
      <c r="G50" s="204"/>
      <c r="H50" s="67" t="s">
        <v>80</v>
      </c>
      <c r="I50" s="89" t="s">
        <v>81</v>
      </c>
      <c r="J50" s="67" t="s">
        <v>82</v>
      </c>
      <c r="K50" s="195" t="s">
        <v>83</v>
      </c>
      <c r="L50" s="196"/>
      <c r="M50" s="68" t="s">
        <v>70</v>
      </c>
    </row>
    <row r="51" spans="1:13">
      <c r="A51" s="92"/>
      <c r="B51" s="76"/>
      <c r="C51" s="76"/>
      <c r="D51" s="76"/>
      <c r="E51" s="76"/>
      <c r="F51" s="76"/>
      <c r="G51" s="86"/>
      <c r="H51" s="90"/>
      <c r="I51" s="91"/>
      <c r="J51" s="90"/>
      <c r="K51" s="209"/>
      <c r="L51" s="210"/>
      <c r="M51" s="73">
        <f>IFERROR(ROUND(J51*K51,2),"")</f>
        <v>0</v>
      </c>
    </row>
    <row r="52" spans="1:13">
      <c r="A52" s="92"/>
      <c r="B52" s="93"/>
      <c r="C52" s="93"/>
      <c r="D52" s="93"/>
      <c r="E52" s="93"/>
      <c r="F52" s="93"/>
      <c r="G52" s="93"/>
      <c r="H52" s="90"/>
      <c r="I52" s="91"/>
      <c r="J52" s="90"/>
      <c r="K52" s="209" t="s">
        <v>131</v>
      </c>
      <c r="L52" s="210"/>
      <c r="M52" s="73" t="str">
        <f>IFERROR(ROUND(J52*K52,2),"")</f>
        <v/>
      </c>
    </row>
    <row r="53" spans="1:13">
      <c r="A53" s="92"/>
      <c r="B53" s="93"/>
      <c r="C53" s="93"/>
      <c r="D53" s="93"/>
      <c r="E53" s="93"/>
      <c r="F53" s="93"/>
      <c r="G53" s="93"/>
      <c r="H53" s="90"/>
      <c r="I53" s="91"/>
      <c r="J53" s="90"/>
      <c r="K53" s="209" t="s">
        <v>131</v>
      </c>
      <c r="L53" s="210"/>
      <c r="M53" s="73" t="str">
        <f>IFERROR(ROUND(J53*K53,2),"")</f>
        <v/>
      </c>
    </row>
    <row r="54" spans="1:13">
      <c r="A54" s="92"/>
      <c r="B54" s="93"/>
      <c r="C54" s="93"/>
      <c r="D54" s="93"/>
      <c r="E54" s="93"/>
      <c r="F54" s="93"/>
      <c r="G54" s="93"/>
      <c r="H54" s="90"/>
      <c r="I54" s="91"/>
      <c r="J54" s="90"/>
      <c r="K54" s="209" t="s">
        <v>131</v>
      </c>
      <c r="L54" s="210"/>
      <c r="M54" s="73" t="str">
        <f>IFERROR(ROUND(J54*K54,2),"")</f>
        <v/>
      </c>
    </row>
    <row r="55" spans="1:13" ht="15.75" thickBot="1">
      <c r="A55" s="77"/>
      <c r="B55" s="78"/>
      <c r="C55" s="78"/>
      <c r="D55" s="78"/>
      <c r="E55" s="78"/>
      <c r="F55" s="78"/>
      <c r="G55" s="79"/>
      <c r="H55" s="94"/>
      <c r="I55" s="95"/>
      <c r="J55" s="94"/>
      <c r="K55" s="209" t="s">
        <v>131</v>
      </c>
      <c r="L55" s="210"/>
      <c r="M55" s="73" t="str">
        <f>IFERROR(ROUND(J55*K55,2),"")</f>
        <v/>
      </c>
    </row>
    <row r="56" spans="1:13" ht="15.75" thickBot="1">
      <c r="A56" s="201" t="s">
        <v>74</v>
      </c>
      <c r="B56" s="202"/>
      <c r="C56" s="202"/>
      <c r="D56" s="202"/>
      <c r="E56" s="202"/>
      <c r="F56" s="202"/>
      <c r="G56" s="202"/>
      <c r="H56" s="202"/>
      <c r="I56" s="202"/>
      <c r="J56" s="202"/>
      <c r="K56" s="202"/>
      <c r="L56" s="203"/>
      <c r="M56" s="82">
        <f>ROUND(SUM(M51:M55),2)</f>
        <v>0</v>
      </c>
    </row>
    <row r="57" spans="1:13" ht="15.75" thickBot="1">
      <c r="A57" s="56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57"/>
    </row>
    <row r="58" spans="1:13" ht="15.75" thickBot="1">
      <c r="A58" s="63" t="s">
        <v>84</v>
      </c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5"/>
    </row>
    <row r="59" spans="1:13">
      <c r="A59" s="56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57"/>
    </row>
    <row r="60" spans="1:13" ht="22.5">
      <c r="A60" s="192" t="s">
        <v>85</v>
      </c>
      <c r="B60" s="204"/>
      <c r="C60" s="204"/>
      <c r="D60" s="204"/>
      <c r="E60" s="204"/>
      <c r="F60" s="204"/>
      <c r="G60" s="204"/>
      <c r="H60" s="67" t="s">
        <v>86</v>
      </c>
      <c r="I60" s="96" t="s">
        <v>87</v>
      </c>
      <c r="J60" s="97" t="s">
        <v>88</v>
      </c>
      <c r="K60" s="215" t="s">
        <v>69</v>
      </c>
      <c r="L60" s="216"/>
      <c r="M60" s="98" t="s">
        <v>70</v>
      </c>
    </row>
    <row r="61" spans="1:13">
      <c r="A61" s="75" t="s">
        <v>91</v>
      </c>
      <c r="B61" s="76"/>
      <c r="C61" s="76"/>
      <c r="D61" s="76"/>
      <c r="E61" s="76"/>
      <c r="F61" s="76"/>
      <c r="G61" s="86"/>
      <c r="H61" s="138">
        <v>180000</v>
      </c>
      <c r="I61" s="100">
        <v>0.62</v>
      </c>
      <c r="J61" s="101">
        <f>+IFERROR(ROUND(H61*(1+I61),0),"")</f>
        <v>291600</v>
      </c>
      <c r="K61" s="217">
        <v>30</v>
      </c>
      <c r="L61" s="218"/>
      <c r="M61" s="73">
        <f>IFERROR(ROUND(1/K61*J61,2),"")</f>
        <v>9720</v>
      </c>
    </row>
    <row r="62" spans="1:13">
      <c r="A62" s="75" t="s">
        <v>112</v>
      </c>
      <c r="B62" s="76"/>
      <c r="C62" s="76"/>
      <c r="D62" s="76"/>
      <c r="E62" s="76"/>
      <c r="F62" s="76"/>
      <c r="G62" s="86"/>
      <c r="H62" s="138">
        <v>165000</v>
      </c>
      <c r="I62" s="100">
        <v>0.62</v>
      </c>
      <c r="J62" s="101">
        <f>+IFERROR(ROUND(H62*(1+I62),0),"")</f>
        <v>267300</v>
      </c>
      <c r="K62" s="217">
        <f>+K61</f>
        <v>30</v>
      </c>
      <c r="L62" s="218"/>
      <c r="M62" s="73">
        <f>IFERROR(ROUND(1/K62*J62,2),"")</f>
        <v>8910</v>
      </c>
    </row>
    <row r="63" spans="1:13">
      <c r="A63" s="75"/>
      <c r="B63" s="76"/>
      <c r="C63" s="76"/>
      <c r="D63" s="76"/>
      <c r="E63" s="76"/>
      <c r="F63" s="76"/>
      <c r="G63" s="86"/>
      <c r="H63" s="99"/>
      <c r="I63" s="100"/>
      <c r="J63" s="101"/>
      <c r="K63" s="217"/>
      <c r="L63" s="218"/>
      <c r="M63" s="73"/>
    </row>
    <row r="64" spans="1:13">
      <c r="A64" s="75"/>
      <c r="B64" s="76"/>
      <c r="C64" s="76"/>
      <c r="D64" s="76"/>
      <c r="E64" s="76"/>
      <c r="F64" s="76"/>
      <c r="G64" s="86"/>
      <c r="H64" s="99" t="s">
        <v>131</v>
      </c>
      <c r="I64" s="100" t="s">
        <v>131</v>
      </c>
      <c r="J64" s="101" t="str">
        <f>+IFERROR(ROUND(H64*(1+I64),0),"")</f>
        <v/>
      </c>
      <c r="K64" s="217"/>
      <c r="L64" s="218"/>
      <c r="M64" s="73" t="str">
        <f>IFERROR(ROUND(1/K64*J64,2),"")</f>
        <v/>
      </c>
    </row>
    <row r="65" spans="1:13" ht="15.75" thickBot="1">
      <c r="A65" s="77"/>
      <c r="B65" s="78"/>
      <c r="C65" s="78"/>
      <c r="D65" s="78"/>
      <c r="E65" s="78"/>
      <c r="F65" s="78"/>
      <c r="G65" s="79"/>
      <c r="H65" s="99" t="s">
        <v>131</v>
      </c>
      <c r="I65" s="100" t="s">
        <v>131</v>
      </c>
      <c r="J65" s="101" t="str">
        <f>+IFERROR(ROUND(H65*(1+I65),0),"")</f>
        <v/>
      </c>
      <c r="K65" s="219"/>
      <c r="L65" s="220"/>
      <c r="M65" s="73" t="str">
        <f>IFERROR(ROUND(1/K65*J65,2),"")</f>
        <v/>
      </c>
    </row>
    <row r="66" spans="1:13" ht="15.75" thickBot="1">
      <c r="A66" s="201" t="s">
        <v>74</v>
      </c>
      <c r="B66" s="202"/>
      <c r="C66" s="202"/>
      <c r="D66" s="202"/>
      <c r="E66" s="202"/>
      <c r="F66" s="202"/>
      <c r="G66" s="202"/>
      <c r="H66" s="202"/>
      <c r="I66" s="202"/>
      <c r="J66" s="202"/>
      <c r="K66" s="202"/>
      <c r="L66" s="203"/>
      <c r="M66" s="82">
        <f>ROUND(SUM(M61:M65),2)</f>
        <v>18630</v>
      </c>
    </row>
    <row r="67" spans="1:13" ht="15.75" thickBot="1">
      <c r="A67" s="56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57"/>
    </row>
    <row r="68" spans="1:13" ht="15.75" thickBot="1">
      <c r="A68" s="221" t="s">
        <v>92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3"/>
      <c r="M68" s="82">
        <f>ROUND(M66+M56+M46+M36,0)</f>
        <v>216462</v>
      </c>
    </row>
    <row r="69" spans="1:13" ht="15.75" thickBot="1">
      <c r="A69" s="56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57"/>
    </row>
    <row r="70" spans="1:13" ht="15.75" thickBot="1">
      <c r="A70" s="63" t="s">
        <v>93</v>
      </c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5"/>
    </row>
    <row r="71" spans="1:13">
      <c r="A71" s="56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57"/>
    </row>
    <row r="72" spans="1:13">
      <c r="A72" s="192" t="s">
        <v>94</v>
      </c>
      <c r="B72" s="204"/>
      <c r="C72" s="204"/>
      <c r="D72" s="204"/>
      <c r="E72" s="204"/>
      <c r="F72" s="204"/>
      <c r="G72" s="204"/>
      <c r="H72" s="89"/>
      <c r="I72" s="96"/>
      <c r="J72" s="102"/>
      <c r="K72" s="215" t="s">
        <v>95</v>
      </c>
      <c r="L72" s="216"/>
      <c r="M72" s="98" t="s">
        <v>96</v>
      </c>
    </row>
    <row r="73" spans="1:13">
      <c r="A73" s="211" t="s">
        <v>97</v>
      </c>
      <c r="B73" s="212"/>
      <c r="C73" s="212"/>
      <c r="D73" s="212"/>
      <c r="E73" s="212"/>
      <c r="F73" s="212"/>
      <c r="G73" s="212"/>
      <c r="H73" s="128"/>
      <c r="I73" s="104"/>
      <c r="J73" s="129"/>
      <c r="K73" s="213"/>
      <c r="L73" s="214"/>
      <c r="M73" s="130">
        <f>ROUND(K73*$M$68,2)</f>
        <v>0</v>
      </c>
    </row>
    <row r="74" spans="1:13">
      <c r="A74" s="107" t="s">
        <v>98</v>
      </c>
      <c r="B74" s="108"/>
      <c r="C74" s="108"/>
      <c r="D74" s="108"/>
      <c r="E74" s="108"/>
      <c r="F74" s="108"/>
      <c r="G74" s="108"/>
      <c r="H74" s="128"/>
      <c r="I74" s="104"/>
      <c r="J74" s="129"/>
      <c r="K74" s="213"/>
      <c r="L74" s="214"/>
      <c r="M74" s="130">
        <f>ROUND(K74*$M$68,2)</f>
        <v>0</v>
      </c>
    </row>
    <row r="75" spans="1:13" ht="15.75" thickBot="1">
      <c r="A75" s="77" t="s">
        <v>99</v>
      </c>
      <c r="B75" s="78"/>
      <c r="C75" s="78"/>
      <c r="D75" s="78"/>
      <c r="E75" s="78"/>
      <c r="F75" s="78"/>
      <c r="G75" s="78"/>
      <c r="H75" s="131"/>
      <c r="I75" s="110"/>
      <c r="J75" s="132"/>
      <c r="K75" s="213"/>
      <c r="L75" s="214"/>
      <c r="M75" s="130">
        <f>ROUND(K75*$M$68,2)</f>
        <v>0</v>
      </c>
    </row>
    <row r="76" spans="1:13" ht="15.75" thickBot="1">
      <c r="A76" s="201" t="s">
        <v>74</v>
      </c>
      <c r="B76" s="202"/>
      <c r="C76" s="202"/>
      <c r="D76" s="202"/>
      <c r="E76" s="202"/>
      <c r="F76" s="202"/>
      <c r="G76" s="202"/>
      <c r="H76" s="202"/>
      <c r="I76" s="202"/>
      <c r="J76" s="202"/>
      <c r="K76" s="202"/>
      <c r="L76" s="203"/>
      <c r="M76" s="82">
        <f>SUM(M73:M75)</f>
        <v>0</v>
      </c>
    </row>
    <row r="77" spans="1:13" ht="15.75" thickBot="1">
      <c r="A77" s="56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57"/>
    </row>
    <row r="78" spans="1:13" ht="15.75" thickBot="1">
      <c r="A78" s="221" t="s">
        <v>100</v>
      </c>
      <c r="B78" s="222"/>
      <c r="C78" s="222"/>
      <c r="D78" s="222"/>
      <c r="E78" s="222"/>
      <c r="F78" s="222"/>
      <c r="G78" s="222"/>
      <c r="H78" s="222"/>
      <c r="I78" s="222"/>
      <c r="J78" s="222"/>
      <c r="K78" s="222"/>
      <c r="L78" s="223"/>
      <c r="M78" s="82">
        <f>ROUND(M68+M76,0)</f>
        <v>216462</v>
      </c>
    </row>
    <row r="79" spans="1:13">
      <c r="A79" s="33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6"/>
    </row>
    <row r="80" spans="1:13">
      <c r="A80" s="56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57"/>
    </row>
    <row r="81" spans="1:13">
      <c r="A81" s="56"/>
      <c r="B81" s="35"/>
      <c r="C81" s="35"/>
      <c r="D81" s="35"/>
      <c r="E81" s="35"/>
      <c r="F81" s="35" t="s">
        <v>101</v>
      </c>
      <c r="G81" s="35"/>
      <c r="H81" s="35"/>
      <c r="I81" s="35"/>
      <c r="J81" s="35"/>
      <c r="K81" s="35"/>
      <c r="L81" s="35"/>
      <c r="M81" s="57"/>
    </row>
    <row r="82" spans="1:13">
      <c r="A82" s="112" t="s">
        <v>102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4"/>
    </row>
    <row r="83" spans="1:13">
      <c r="A83" s="233"/>
      <c r="B83" s="234"/>
      <c r="C83" s="234"/>
      <c r="D83" s="234"/>
      <c r="E83" s="234"/>
      <c r="F83" s="234"/>
      <c r="G83" s="234"/>
      <c r="H83" s="234"/>
      <c r="I83" s="234"/>
      <c r="J83" s="234"/>
      <c r="K83" s="234"/>
      <c r="L83" s="234"/>
      <c r="M83" s="235"/>
    </row>
    <row r="84" spans="1:13">
      <c r="A84" s="224"/>
      <c r="B84" s="225"/>
      <c r="C84" s="225"/>
      <c r="D84" s="225"/>
      <c r="E84" s="225"/>
      <c r="F84" s="225"/>
      <c r="G84" s="225"/>
      <c r="H84" s="225"/>
      <c r="I84" s="225"/>
      <c r="J84" s="225"/>
      <c r="K84" s="225"/>
      <c r="L84" s="225"/>
      <c r="M84" s="226"/>
    </row>
    <row r="85" spans="1:13">
      <c r="A85" s="224"/>
      <c r="B85" s="225"/>
      <c r="C85" s="225"/>
      <c r="D85" s="225"/>
      <c r="E85" s="225"/>
      <c r="F85" s="225"/>
      <c r="G85" s="225"/>
      <c r="H85" s="225"/>
      <c r="I85" s="225"/>
      <c r="J85" s="225"/>
      <c r="K85" s="225"/>
      <c r="L85" s="225"/>
      <c r="M85" s="226"/>
    </row>
    <row r="86" spans="1:13">
      <c r="A86" s="115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1"/>
    </row>
    <row r="87" spans="1:13">
      <c r="A87" s="116"/>
      <c r="B87" s="35"/>
      <c r="C87" s="50"/>
      <c r="D87" s="50"/>
      <c r="E87" s="50"/>
      <c r="F87" s="117"/>
      <c r="G87" s="35"/>
      <c r="H87" s="35"/>
      <c r="I87" s="35"/>
      <c r="J87" s="50"/>
      <c r="K87" s="50"/>
      <c r="L87" s="50"/>
      <c r="M87" s="51"/>
    </row>
    <row r="88" spans="1:13">
      <c r="A88" s="116"/>
      <c r="B88" s="35"/>
      <c r="C88" s="50"/>
      <c r="D88" s="50"/>
      <c r="E88" s="50"/>
      <c r="F88" s="117"/>
      <c r="G88" s="35"/>
      <c r="H88" s="35"/>
      <c r="I88" s="35"/>
      <c r="J88" s="50"/>
      <c r="K88" s="50"/>
      <c r="L88" s="50"/>
      <c r="M88" s="51"/>
    </row>
    <row r="89" spans="1:13">
      <c r="A89" s="56"/>
      <c r="B89" s="118" t="s">
        <v>103</v>
      </c>
      <c r="C89" s="118"/>
      <c r="D89" s="118"/>
      <c r="E89" s="118"/>
      <c r="F89" s="35"/>
      <c r="G89" s="35"/>
      <c r="H89" s="35"/>
      <c r="I89" s="35" t="s">
        <v>103</v>
      </c>
      <c r="J89" s="35"/>
      <c r="K89" s="35"/>
      <c r="L89" s="35"/>
      <c r="M89" s="57"/>
    </row>
    <row r="90" spans="1:13">
      <c r="A90" s="56"/>
      <c r="B90" s="35"/>
      <c r="C90" s="117"/>
      <c r="D90" s="117"/>
      <c r="E90" s="117"/>
      <c r="F90" s="35"/>
      <c r="G90" s="35"/>
      <c r="H90" s="35"/>
      <c r="I90" s="108"/>
      <c r="J90" s="108"/>
      <c r="K90" s="108"/>
      <c r="L90" s="108"/>
      <c r="M90" s="57"/>
    </row>
    <row r="91" spans="1:13">
      <c r="A91" s="56"/>
      <c r="B91" s="35" t="s">
        <v>104</v>
      </c>
      <c r="C91" s="35"/>
      <c r="D91" s="35"/>
      <c r="E91" s="117"/>
      <c r="F91" s="35"/>
      <c r="G91" s="35"/>
      <c r="H91" s="35"/>
      <c r="I91" s="119" t="s">
        <v>105</v>
      </c>
      <c r="J91" s="119"/>
      <c r="K91" s="119"/>
      <c r="L91" s="119"/>
      <c r="M91" s="57"/>
    </row>
    <row r="92" spans="1:13">
      <c r="A92" s="116"/>
      <c r="B92" s="35"/>
      <c r="C92" s="50"/>
      <c r="D92" s="50"/>
      <c r="E92" s="50"/>
      <c r="F92" s="117"/>
      <c r="G92" s="35"/>
      <c r="H92" s="35"/>
      <c r="I92" s="35"/>
      <c r="J92" s="50"/>
      <c r="K92" s="50"/>
      <c r="L92" s="50"/>
      <c r="M92" s="51"/>
    </row>
    <row r="93" spans="1:13">
      <c r="A93" s="120"/>
      <c r="B93" s="121"/>
      <c r="C93" s="121"/>
      <c r="D93" s="35"/>
      <c r="E93" s="35"/>
      <c r="F93" s="35"/>
      <c r="G93" s="35"/>
      <c r="H93" s="35"/>
      <c r="I93" s="227"/>
      <c r="J93" s="227"/>
      <c r="K93" s="227"/>
      <c r="L93" s="227"/>
      <c r="M93" s="228"/>
    </row>
    <row r="94" spans="1:13" ht="15.75" thickBot="1">
      <c r="A94" s="231"/>
      <c r="B94" s="232"/>
      <c r="C94" s="232"/>
      <c r="D94" s="122"/>
      <c r="E94" s="122"/>
      <c r="F94" s="122"/>
      <c r="G94" s="122"/>
      <c r="H94" s="122"/>
      <c r="I94" s="229"/>
      <c r="J94" s="229"/>
      <c r="K94" s="229"/>
      <c r="L94" s="229"/>
      <c r="M94" s="230"/>
    </row>
  </sheetData>
  <mergeCells count="77">
    <mergeCell ref="A1:A7"/>
    <mergeCell ref="B1:M1"/>
    <mergeCell ref="B2:M2"/>
    <mergeCell ref="B3:M3"/>
    <mergeCell ref="B4:M4"/>
    <mergeCell ref="B5:M5"/>
    <mergeCell ref="B6:M6"/>
    <mergeCell ref="B7:M7"/>
    <mergeCell ref="F10:G10"/>
    <mergeCell ref="K10:L10"/>
    <mergeCell ref="C11:M12"/>
    <mergeCell ref="A22:M22"/>
    <mergeCell ref="B24:I24"/>
    <mergeCell ref="K24:L24"/>
    <mergeCell ref="B25:I25"/>
    <mergeCell ref="K25:L25"/>
    <mergeCell ref="A29:E29"/>
    <mergeCell ref="F29:G29"/>
    <mergeCell ref="H29:I29"/>
    <mergeCell ref="K29:L29"/>
    <mergeCell ref="F30:G30"/>
    <mergeCell ref="H30:I30"/>
    <mergeCell ref="K30:L30"/>
    <mergeCell ref="F31:G31"/>
    <mergeCell ref="H31:I31"/>
    <mergeCell ref="K31:L31"/>
    <mergeCell ref="F32:G32"/>
    <mergeCell ref="H32:I32"/>
    <mergeCell ref="K32:L32"/>
    <mergeCell ref="F33:G33"/>
    <mergeCell ref="H33:I33"/>
    <mergeCell ref="K33:L33"/>
    <mergeCell ref="K43:L43"/>
    <mergeCell ref="F34:G34"/>
    <mergeCell ref="H34:I34"/>
    <mergeCell ref="K34:L34"/>
    <mergeCell ref="F35:G35"/>
    <mergeCell ref="H35:I35"/>
    <mergeCell ref="K35:L35"/>
    <mergeCell ref="A36:L36"/>
    <mergeCell ref="A40:H40"/>
    <mergeCell ref="K40:L40"/>
    <mergeCell ref="K41:L41"/>
    <mergeCell ref="K42:L42"/>
    <mergeCell ref="A60:G60"/>
    <mergeCell ref="K60:L60"/>
    <mergeCell ref="K44:L44"/>
    <mergeCell ref="K45:L45"/>
    <mergeCell ref="A46:L46"/>
    <mergeCell ref="A50:G50"/>
    <mergeCell ref="K50:L50"/>
    <mergeCell ref="K51:L51"/>
    <mergeCell ref="K52:L52"/>
    <mergeCell ref="K53:L53"/>
    <mergeCell ref="K54:L54"/>
    <mergeCell ref="K55:L55"/>
    <mergeCell ref="A56:L56"/>
    <mergeCell ref="K74:L74"/>
    <mergeCell ref="K61:L61"/>
    <mergeCell ref="K62:L62"/>
    <mergeCell ref="K63:L63"/>
    <mergeCell ref="K64:L64"/>
    <mergeCell ref="K65:L65"/>
    <mergeCell ref="A66:L66"/>
    <mergeCell ref="A68:L68"/>
    <mergeCell ref="A72:G72"/>
    <mergeCell ref="K72:L72"/>
    <mergeCell ref="A73:G73"/>
    <mergeCell ref="K73:L73"/>
    <mergeCell ref="I93:M94"/>
    <mergeCell ref="A94:C94"/>
    <mergeCell ref="K75:L75"/>
    <mergeCell ref="A76:L76"/>
    <mergeCell ref="A78:L78"/>
    <mergeCell ref="A83:M83"/>
    <mergeCell ref="A84:M84"/>
    <mergeCell ref="A85:M85"/>
  </mergeCells>
  <hyperlinks>
    <hyperlink ref="B5:M5" location="PRESUPUESTO!B17" display="SOLUCION ACUEDUCTO Y ALCANTARILLADO SECTOR VILLA DELFINA" xr:uid="{29E30A5D-FE6D-4D34-807D-5BBBF4F7FA3A}"/>
  </hyperlinks>
  <pageMargins left="0.7" right="0.7" top="0.75" bottom="0.75" header="0.3" footer="0.3"/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31778-D4AB-433D-B7DF-40D805C10B42}">
  <sheetPr>
    <tabColor rgb="FF00B050"/>
  </sheetPr>
  <dimension ref="A1:M94"/>
  <sheetViews>
    <sheetView topLeftCell="A55" workbookViewId="0">
      <selection activeCell="R73" sqref="R73"/>
    </sheetView>
  </sheetViews>
  <sheetFormatPr baseColWidth="10" defaultRowHeight="15"/>
  <cols>
    <col min="8" max="8" width="11.85546875" bestFit="1" customWidth="1"/>
    <col min="9" max="9" width="12.42578125" customWidth="1"/>
    <col min="10" max="10" width="12.85546875" bestFit="1" customWidth="1"/>
    <col min="13" max="13" width="20" customWidth="1"/>
  </cols>
  <sheetData>
    <row r="1" spans="1:13">
      <c r="A1" s="163"/>
      <c r="B1" s="166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8"/>
    </row>
    <row r="2" spans="1:13" ht="15.75">
      <c r="A2" s="164"/>
      <c r="B2" s="169" t="s">
        <v>49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1"/>
    </row>
    <row r="3" spans="1:13">
      <c r="A3" s="164"/>
      <c r="B3" s="172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4"/>
    </row>
    <row r="4" spans="1:13">
      <c r="A4" s="164"/>
      <c r="B4" s="175" t="s">
        <v>50</v>
      </c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7"/>
    </row>
    <row r="5" spans="1:13">
      <c r="A5" s="164"/>
      <c r="B5" s="277" t="s">
        <v>106</v>
      </c>
      <c r="C5" s="278"/>
      <c r="D5" s="278"/>
      <c r="E5" s="278"/>
      <c r="F5" s="278"/>
      <c r="G5" s="278"/>
      <c r="H5" s="278"/>
      <c r="I5" s="278"/>
      <c r="J5" s="278"/>
      <c r="K5" s="278"/>
      <c r="L5" s="278"/>
      <c r="M5" s="279"/>
    </row>
    <row r="6" spans="1:13">
      <c r="A6" s="164"/>
      <c r="B6" s="181" t="s">
        <v>52</v>
      </c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3"/>
    </row>
    <row r="7" spans="1:13" ht="15.75" thickBot="1">
      <c r="A7" s="165"/>
      <c r="B7" s="184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6"/>
    </row>
    <row r="8" spans="1:13" ht="15.75" thickBot="1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  <c r="L8" s="32"/>
      <c r="M8" s="32"/>
    </row>
    <row r="9" spans="1:13">
      <c r="A9" s="33"/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6"/>
    </row>
    <row r="10" spans="1:13">
      <c r="A10" s="37" t="s">
        <v>53</v>
      </c>
      <c r="B10" s="38"/>
      <c r="C10" s="39"/>
      <c r="D10" s="40"/>
      <c r="E10" s="39"/>
      <c r="F10" s="252"/>
      <c r="G10" s="252"/>
      <c r="H10" s="39"/>
      <c r="I10" s="39"/>
      <c r="J10" s="41" t="s">
        <v>54</v>
      </c>
      <c r="K10" s="253"/>
      <c r="L10" s="253"/>
      <c r="M10" s="42"/>
    </row>
    <row r="11" spans="1:13">
      <c r="A11" s="43" t="s">
        <v>55</v>
      </c>
      <c r="B11" s="44"/>
      <c r="C11" s="254"/>
      <c r="D11" s="254"/>
      <c r="E11" s="254"/>
      <c r="F11" s="254"/>
      <c r="G11" s="254"/>
      <c r="H11" s="254"/>
      <c r="I11" s="254"/>
      <c r="J11" s="254"/>
      <c r="K11" s="254"/>
      <c r="L11" s="254"/>
      <c r="M11" s="255"/>
    </row>
    <row r="12" spans="1:13">
      <c r="A12" s="43"/>
      <c r="B12" s="44"/>
      <c r="C12" s="256"/>
      <c r="D12" s="256"/>
      <c r="E12" s="256"/>
      <c r="F12" s="256"/>
      <c r="G12" s="256"/>
      <c r="H12" s="256"/>
      <c r="I12" s="256"/>
      <c r="J12" s="256"/>
      <c r="K12" s="256"/>
      <c r="L12" s="256"/>
      <c r="M12" s="257"/>
    </row>
    <row r="13" spans="1:13">
      <c r="A13" s="43"/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6"/>
    </row>
    <row r="14" spans="1:13">
      <c r="A14" s="43" t="s">
        <v>56</v>
      </c>
      <c r="B14" s="44"/>
      <c r="C14" s="47"/>
      <c r="D14" s="48"/>
      <c r="E14" s="48"/>
      <c r="F14" s="48"/>
      <c r="G14" s="48"/>
      <c r="H14" s="48"/>
      <c r="I14" s="48"/>
      <c r="J14" s="48"/>
      <c r="K14" s="48"/>
      <c r="L14" s="48"/>
      <c r="M14" s="49"/>
    </row>
    <row r="15" spans="1:13">
      <c r="A15" s="43"/>
      <c r="B15" s="44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1:13">
      <c r="A16" s="43" t="s">
        <v>57</v>
      </c>
      <c r="B16" s="44"/>
      <c r="C16" s="47"/>
      <c r="D16" s="48"/>
      <c r="E16" s="48"/>
      <c r="F16" s="48"/>
      <c r="G16" s="48"/>
      <c r="H16" s="48"/>
      <c r="I16" s="48"/>
      <c r="J16" s="48"/>
      <c r="K16" s="48"/>
      <c r="L16" s="48"/>
      <c r="M16" s="49"/>
    </row>
    <row r="17" spans="1:13">
      <c r="A17" s="43"/>
      <c r="B17" s="44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1"/>
    </row>
    <row r="18" spans="1:13">
      <c r="A18" s="43" t="s">
        <v>58</v>
      </c>
      <c r="B18" s="43"/>
      <c r="C18" s="47"/>
      <c r="D18" s="48"/>
      <c r="E18" s="48"/>
      <c r="F18" s="48"/>
      <c r="G18" s="48"/>
      <c r="H18" s="48"/>
      <c r="I18" s="48"/>
      <c r="J18" s="48"/>
      <c r="K18" s="48"/>
      <c r="L18" s="48"/>
      <c r="M18" s="49"/>
    </row>
    <row r="19" spans="1:13">
      <c r="A19" s="37"/>
      <c r="B19" s="52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1"/>
    </row>
    <row r="20" spans="1:13">
      <c r="A20" s="43" t="s">
        <v>59</v>
      </c>
      <c r="B20" s="44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9"/>
    </row>
    <row r="21" spans="1:13" ht="15.75" thickBot="1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5"/>
    </row>
    <row r="22" spans="1:13" ht="15.75" thickBot="1">
      <c r="A22" s="155" t="s">
        <v>60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7"/>
    </row>
    <row r="23" spans="1:13" ht="15.75" thickBot="1">
      <c r="A23" s="56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57"/>
    </row>
    <row r="24" spans="1:13">
      <c r="A24" s="58" t="s">
        <v>0</v>
      </c>
      <c r="B24" s="158" t="s">
        <v>61</v>
      </c>
      <c r="C24" s="159"/>
      <c r="D24" s="159"/>
      <c r="E24" s="159"/>
      <c r="F24" s="159"/>
      <c r="G24" s="159"/>
      <c r="H24" s="159"/>
      <c r="I24" s="160"/>
      <c r="J24" s="59" t="s">
        <v>62</v>
      </c>
      <c r="K24" s="161" t="s">
        <v>63</v>
      </c>
      <c r="L24" s="162"/>
      <c r="M24" s="58" t="s">
        <v>64</v>
      </c>
    </row>
    <row r="25" spans="1:13" ht="33.75" customHeight="1" thickBot="1">
      <c r="A25" s="60">
        <v>40</v>
      </c>
      <c r="B25" s="271" t="str">
        <f>+PRESU!B42</f>
        <v>suministro, transporte e instalacion de tapon roscado de 4" sanitario</v>
      </c>
      <c r="C25" s="272"/>
      <c r="D25" s="272"/>
      <c r="E25" s="272"/>
      <c r="F25" s="272"/>
      <c r="G25" s="272"/>
      <c r="H25" s="272"/>
      <c r="I25" s="273"/>
      <c r="J25" s="61" t="s">
        <v>131</v>
      </c>
      <c r="K25" s="190" t="str">
        <f>+PRESU!C42</f>
        <v>un</v>
      </c>
      <c r="L25" s="191"/>
      <c r="M25" s="62">
        <f>+PRESU!D42</f>
        <v>1</v>
      </c>
    </row>
    <row r="26" spans="1:13" ht="15.75" thickBot="1">
      <c r="A26" s="56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57"/>
    </row>
    <row r="27" spans="1:13" ht="15.75" thickBot="1">
      <c r="A27" s="63" t="s">
        <v>65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5"/>
    </row>
    <row r="28" spans="1:13">
      <c r="A28" s="66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57"/>
    </row>
    <row r="29" spans="1:13">
      <c r="A29" s="192" t="s">
        <v>61</v>
      </c>
      <c r="B29" s="193"/>
      <c r="C29" s="193"/>
      <c r="D29" s="193"/>
      <c r="E29" s="194"/>
      <c r="F29" s="195" t="s">
        <v>66</v>
      </c>
      <c r="G29" s="193"/>
      <c r="H29" s="195" t="s">
        <v>67</v>
      </c>
      <c r="I29" s="196"/>
      <c r="J29" s="67" t="s">
        <v>68</v>
      </c>
      <c r="K29" s="195" t="s">
        <v>69</v>
      </c>
      <c r="L29" s="196"/>
      <c r="M29" s="68" t="s">
        <v>70</v>
      </c>
    </row>
    <row r="30" spans="1:13">
      <c r="A30" s="69"/>
      <c r="B30" s="70"/>
      <c r="C30" s="70"/>
      <c r="D30" s="70"/>
      <c r="E30" s="71"/>
      <c r="F30" s="197"/>
      <c r="G30" s="198"/>
      <c r="H30" s="197"/>
      <c r="I30" s="198"/>
      <c r="J30" s="72"/>
      <c r="K30" s="199"/>
      <c r="L30" s="200"/>
      <c r="M30" s="73"/>
    </row>
    <row r="31" spans="1:13">
      <c r="A31" s="69"/>
      <c r="B31" s="70"/>
      <c r="C31" s="70"/>
      <c r="D31" s="70"/>
      <c r="E31" s="74"/>
      <c r="F31" s="197" t="s">
        <v>131</v>
      </c>
      <c r="G31" s="198"/>
      <c r="H31" s="197" t="s">
        <v>131</v>
      </c>
      <c r="I31" s="198"/>
      <c r="J31" s="72" t="s">
        <v>131</v>
      </c>
      <c r="K31" s="199"/>
      <c r="L31" s="200"/>
      <c r="M31" s="73" t="str">
        <f>IFERROR(ROUND(J31/K31,2),"")</f>
        <v/>
      </c>
    </row>
    <row r="32" spans="1:13">
      <c r="A32" s="75"/>
      <c r="B32" s="76"/>
      <c r="C32" s="76"/>
      <c r="D32" s="76"/>
      <c r="E32" s="74"/>
      <c r="F32" s="197" t="s">
        <v>131</v>
      </c>
      <c r="G32" s="198"/>
      <c r="H32" s="197" t="s">
        <v>131</v>
      </c>
      <c r="I32" s="198"/>
      <c r="J32" s="72" t="s">
        <v>131</v>
      </c>
      <c r="K32" s="199"/>
      <c r="L32" s="200"/>
      <c r="M32" s="73" t="str">
        <f>IFERROR(ROUND(J32/K32,2),"")</f>
        <v/>
      </c>
    </row>
    <row r="33" spans="1:13">
      <c r="A33" s="75"/>
      <c r="B33" s="76"/>
      <c r="C33" s="76"/>
      <c r="D33" s="76"/>
      <c r="E33" s="74"/>
      <c r="F33" s="197" t="s">
        <v>131</v>
      </c>
      <c r="G33" s="198"/>
      <c r="H33" s="197" t="s">
        <v>131</v>
      </c>
      <c r="I33" s="198"/>
      <c r="J33" s="72" t="s">
        <v>131</v>
      </c>
      <c r="K33" s="199"/>
      <c r="L33" s="200"/>
      <c r="M33" s="73" t="str">
        <f>IFERROR(ROUND(J33/K33,2),"")</f>
        <v/>
      </c>
    </row>
    <row r="34" spans="1:13">
      <c r="A34" s="75"/>
      <c r="B34" s="76"/>
      <c r="C34" s="76"/>
      <c r="D34" s="76"/>
      <c r="E34" s="74"/>
      <c r="F34" s="197" t="s">
        <v>131</v>
      </c>
      <c r="G34" s="198"/>
      <c r="H34" s="197" t="s">
        <v>131</v>
      </c>
      <c r="I34" s="198"/>
      <c r="J34" s="72" t="s">
        <v>131</v>
      </c>
      <c r="K34" s="199"/>
      <c r="L34" s="200"/>
      <c r="M34" s="73" t="str">
        <f>IFERROR(ROUND(J34/K34,2),"")</f>
        <v/>
      </c>
    </row>
    <row r="35" spans="1:13" ht="15.75" thickBot="1">
      <c r="A35" s="77" t="s">
        <v>73</v>
      </c>
      <c r="B35" s="78"/>
      <c r="C35" s="78"/>
      <c r="D35" s="78"/>
      <c r="E35" s="79"/>
      <c r="F35" s="205"/>
      <c r="G35" s="206"/>
      <c r="H35" s="205"/>
      <c r="I35" s="206"/>
      <c r="J35" s="80"/>
      <c r="K35" s="207">
        <v>0.05</v>
      </c>
      <c r="L35" s="208"/>
      <c r="M35" s="81">
        <f>ROUND(M66*K35,2)</f>
        <v>873.28</v>
      </c>
    </row>
    <row r="36" spans="1:13" ht="15.75" thickBot="1">
      <c r="A36" s="201" t="s">
        <v>74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3"/>
      <c r="M36" s="82">
        <f>ROUND(SUM(M30:M35),2)</f>
        <v>873.28</v>
      </c>
    </row>
    <row r="37" spans="1:13" ht="15.75" thickBot="1">
      <c r="A37" s="66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57"/>
    </row>
    <row r="38" spans="1:13" ht="15.75" thickBot="1">
      <c r="A38" s="63" t="s">
        <v>75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5"/>
    </row>
    <row r="39" spans="1:13">
      <c r="A39" s="56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57"/>
    </row>
    <row r="40" spans="1:13">
      <c r="A40" s="192" t="s">
        <v>61</v>
      </c>
      <c r="B40" s="204"/>
      <c r="C40" s="204"/>
      <c r="D40" s="204"/>
      <c r="E40" s="204"/>
      <c r="F40" s="204"/>
      <c r="G40" s="204"/>
      <c r="H40" s="196"/>
      <c r="I40" s="83" t="s">
        <v>63</v>
      </c>
      <c r="J40" s="67" t="s">
        <v>64</v>
      </c>
      <c r="K40" s="195" t="s">
        <v>76</v>
      </c>
      <c r="L40" s="196"/>
      <c r="M40" s="68" t="s">
        <v>70</v>
      </c>
    </row>
    <row r="41" spans="1:13">
      <c r="A41" s="69" t="s">
        <v>185</v>
      </c>
      <c r="B41" s="70"/>
      <c r="C41" s="70"/>
      <c r="D41" s="70"/>
      <c r="E41" s="70"/>
      <c r="F41" s="70"/>
      <c r="G41" s="70"/>
      <c r="H41" s="71"/>
      <c r="I41" s="134" t="s">
        <v>10</v>
      </c>
      <c r="J41" s="134">
        <v>1</v>
      </c>
      <c r="K41" s="261">
        <v>167400</v>
      </c>
      <c r="L41" s="262"/>
      <c r="M41" s="73">
        <f>IFERROR(ROUND(J41*K41,2),"")</f>
        <v>167400</v>
      </c>
    </row>
    <row r="42" spans="1:13">
      <c r="A42" s="75" t="s">
        <v>186</v>
      </c>
      <c r="B42" s="76"/>
      <c r="C42" s="76"/>
      <c r="D42" s="76"/>
      <c r="E42" s="76"/>
      <c r="F42" s="76"/>
      <c r="G42" s="76"/>
      <c r="H42" s="86"/>
      <c r="I42" s="84" t="s">
        <v>10</v>
      </c>
      <c r="J42" s="134">
        <v>1</v>
      </c>
      <c r="K42" s="261">
        <v>1850</v>
      </c>
      <c r="L42" s="262"/>
      <c r="M42" s="73">
        <f>IFERROR(ROUND(J42*K42,2),"")</f>
        <v>1850</v>
      </c>
    </row>
    <row r="43" spans="1:13">
      <c r="A43" s="123" t="s">
        <v>144</v>
      </c>
      <c r="B43" s="76"/>
      <c r="C43" s="76"/>
      <c r="D43" s="76"/>
      <c r="E43" s="76"/>
      <c r="F43" s="76"/>
      <c r="G43" s="76"/>
      <c r="H43" s="86"/>
      <c r="I43" s="84" t="s">
        <v>147</v>
      </c>
      <c r="J43" s="133">
        <v>0.95</v>
      </c>
      <c r="K43" s="282">
        <v>250</v>
      </c>
      <c r="L43" s="283" t="e">
        <v>#N/A</v>
      </c>
      <c r="M43" s="135">
        <f>IFERROR(ROUND(J43*K43,2),"")</f>
        <v>237.5</v>
      </c>
    </row>
    <row r="44" spans="1:13">
      <c r="A44" s="75"/>
      <c r="B44" s="76"/>
      <c r="C44" s="76"/>
      <c r="D44" s="76"/>
      <c r="E44" s="76"/>
      <c r="F44" s="76"/>
      <c r="G44" s="76"/>
      <c r="H44" s="86"/>
      <c r="I44" s="84"/>
      <c r="J44" s="134"/>
      <c r="K44" s="209"/>
      <c r="L44" s="210"/>
      <c r="M44" s="73"/>
    </row>
    <row r="45" spans="1:13" ht="15.75" thickBot="1">
      <c r="A45" s="77"/>
      <c r="B45" s="78"/>
      <c r="C45" s="78"/>
      <c r="D45" s="78"/>
      <c r="E45" s="78"/>
      <c r="F45" s="78"/>
      <c r="G45" s="78"/>
      <c r="H45" s="79"/>
      <c r="I45" s="84"/>
      <c r="J45" s="134"/>
      <c r="K45" s="209"/>
      <c r="L45" s="210"/>
      <c r="M45" s="73"/>
    </row>
    <row r="46" spans="1:13" ht="15.75" thickBot="1">
      <c r="A46" s="201" t="s">
        <v>74</v>
      </c>
      <c r="B46" s="202"/>
      <c r="C46" s="202"/>
      <c r="D46" s="202"/>
      <c r="E46" s="202"/>
      <c r="F46" s="202"/>
      <c r="G46" s="202"/>
      <c r="H46" s="202"/>
      <c r="I46" s="202"/>
      <c r="J46" s="202"/>
      <c r="K46" s="202"/>
      <c r="L46" s="203"/>
      <c r="M46" s="82">
        <f>ROUND(SUM(M41:M45),2)</f>
        <v>169487.5</v>
      </c>
    </row>
    <row r="47" spans="1:13" ht="15.75" thickBot="1">
      <c r="A47" s="56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57"/>
    </row>
    <row r="48" spans="1:13" ht="15.75" thickBot="1">
      <c r="A48" s="63" t="s">
        <v>78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5"/>
    </row>
    <row r="49" spans="1:13">
      <c r="A49" s="56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57"/>
    </row>
    <row r="50" spans="1:13">
      <c r="A50" s="192" t="s">
        <v>79</v>
      </c>
      <c r="B50" s="204"/>
      <c r="C50" s="204"/>
      <c r="D50" s="204"/>
      <c r="E50" s="204"/>
      <c r="F50" s="204"/>
      <c r="G50" s="204"/>
      <c r="H50" s="67" t="s">
        <v>80</v>
      </c>
      <c r="I50" s="89" t="s">
        <v>81</v>
      </c>
      <c r="J50" s="67" t="s">
        <v>82</v>
      </c>
      <c r="K50" s="195" t="s">
        <v>83</v>
      </c>
      <c r="L50" s="196"/>
      <c r="M50" s="68" t="s">
        <v>70</v>
      </c>
    </row>
    <row r="51" spans="1:13">
      <c r="A51" s="92"/>
      <c r="B51" s="76"/>
      <c r="C51" s="76"/>
      <c r="D51" s="76"/>
      <c r="E51" s="76"/>
      <c r="F51" s="76"/>
      <c r="G51" s="86"/>
      <c r="H51" s="90"/>
      <c r="I51" s="91"/>
      <c r="J51" s="90"/>
      <c r="K51" s="209"/>
      <c r="L51" s="210"/>
      <c r="M51" s="73">
        <f>IFERROR(ROUND(J51*K51,2),"")</f>
        <v>0</v>
      </c>
    </row>
    <row r="52" spans="1:13">
      <c r="A52" s="92"/>
      <c r="B52" s="93"/>
      <c r="C52" s="93"/>
      <c r="D52" s="93"/>
      <c r="E52" s="93"/>
      <c r="F52" s="93"/>
      <c r="G52" s="93"/>
      <c r="H52" s="90"/>
      <c r="I52" s="91"/>
      <c r="J52" s="90"/>
      <c r="K52" s="209" t="s">
        <v>131</v>
      </c>
      <c r="L52" s="210"/>
      <c r="M52" s="73" t="str">
        <f>IFERROR(ROUND(J52*K52,2),"")</f>
        <v/>
      </c>
    </row>
    <row r="53" spans="1:13">
      <c r="A53" s="92"/>
      <c r="B53" s="93"/>
      <c r="C53" s="93"/>
      <c r="D53" s="93"/>
      <c r="E53" s="93"/>
      <c r="F53" s="93"/>
      <c r="G53" s="93"/>
      <c r="H53" s="90"/>
      <c r="I53" s="91"/>
      <c r="J53" s="90"/>
      <c r="K53" s="209" t="s">
        <v>131</v>
      </c>
      <c r="L53" s="210"/>
      <c r="M53" s="73" t="str">
        <f>IFERROR(ROUND(J53*K53,2),"")</f>
        <v/>
      </c>
    </row>
    <row r="54" spans="1:13">
      <c r="A54" s="92"/>
      <c r="B54" s="93"/>
      <c r="C54" s="93"/>
      <c r="D54" s="93"/>
      <c r="E54" s="93"/>
      <c r="F54" s="93"/>
      <c r="G54" s="93"/>
      <c r="H54" s="90"/>
      <c r="I54" s="91"/>
      <c r="J54" s="90"/>
      <c r="K54" s="209" t="s">
        <v>131</v>
      </c>
      <c r="L54" s="210"/>
      <c r="M54" s="73" t="str">
        <f>IFERROR(ROUND(J54*K54,2),"")</f>
        <v/>
      </c>
    </row>
    <row r="55" spans="1:13" ht="15.75" thickBot="1">
      <c r="A55" s="77"/>
      <c r="B55" s="78"/>
      <c r="C55" s="78"/>
      <c r="D55" s="78"/>
      <c r="E55" s="78"/>
      <c r="F55" s="78"/>
      <c r="G55" s="79"/>
      <c r="H55" s="94"/>
      <c r="I55" s="95"/>
      <c r="J55" s="94"/>
      <c r="K55" s="209" t="s">
        <v>131</v>
      </c>
      <c r="L55" s="210"/>
      <c r="M55" s="73" t="str">
        <f>IFERROR(ROUND(J55*K55,2),"")</f>
        <v/>
      </c>
    </row>
    <row r="56" spans="1:13" ht="15.75" thickBot="1">
      <c r="A56" s="201" t="s">
        <v>74</v>
      </c>
      <c r="B56" s="202"/>
      <c r="C56" s="202"/>
      <c r="D56" s="202"/>
      <c r="E56" s="202"/>
      <c r="F56" s="202"/>
      <c r="G56" s="202"/>
      <c r="H56" s="202"/>
      <c r="I56" s="202"/>
      <c r="J56" s="202"/>
      <c r="K56" s="202"/>
      <c r="L56" s="203"/>
      <c r="M56" s="82">
        <f>ROUND(SUM(M51:M55),2)</f>
        <v>0</v>
      </c>
    </row>
    <row r="57" spans="1:13" ht="15.75" thickBot="1">
      <c r="A57" s="56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57"/>
    </row>
    <row r="58" spans="1:13" ht="15.75" thickBot="1">
      <c r="A58" s="63" t="s">
        <v>84</v>
      </c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5"/>
    </row>
    <row r="59" spans="1:13">
      <c r="A59" s="56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57"/>
    </row>
    <row r="60" spans="1:13" ht="22.5">
      <c r="A60" s="192" t="s">
        <v>85</v>
      </c>
      <c r="B60" s="204"/>
      <c r="C60" s="204"/>
      <c r="D60" s="204"/>
      <c r="E60" s="204"/>
      <c r="F60" s="204"/>
      <c r="G60" s="204"/>
      <c r="H60" s="67" t="s">
        <v>86</v>
      </c>
      <c r="I60" s="96" t="s">
        <v>87</v>
      </c>
      <c r="J60" s="97" t="s">
        <v>88</v>
      </c>
      <c r="K60" s="215" t="s">
        <v>69</v>
      </c>
      <c r="L60" s="216"/>
      <c r="M60" s="98" t="s">
        <v>70</v>
      </c>
    </row>
    <row r="61" spans="1:13">
      <c r="A61" s="75" t="s">
        <v>91</v>
      </c>
      <c r="B61" s="76"/>
      <c r="C61" s="76"/>
      <c r="D61" s="76"/>
      <c r="E61" s="76"/>
      <c r="F61" s="76"/>
      <c r="G61" s="86"/>
      <c r="H61" s="138">
        <v>180000</v>
      </c>
      <c r="I61" s="100">
        <v>0.62</v>
      </c>
      <c r="J61" s="101">
        <f>+IFERROR(ROUND(H61*(1+I61),0),"")</f>
        <v>291600</v>
      </c>
      <c r="K61" s="217">
        <v>32</v>
      </c>
      <c r="L61" s="218"/>
      <c r="M61" s="73">
        <f>IFERROR(ROUND(1/K61*J61,2),"")</f>
        <v>9112.5</v>
      </c>
    </row>
    <row r="62" spans="1:13">
      <c r="A62" s="75" t="s">
        <v>112</v>
      </c>
      <c r="B62" s="76"/>
      <c r="C62" s="76"/>
      <c r="D62" s="76"/>
      <c r="E62" s="76"/>
      <c r="F62" s="76"/>
      <c r="G62" s="86"/>
      <c r="H62" s="138">
        <v>165000</v>
      </c>
      <c r="I62" s="100">
        <v>0.62</v>
      </c>
      <c r="J62" s="101">
        <f>+IFERROR(ROUND(H62*(1+I62),0),"")</f>
        <v>267300</v>
      </c>
      <c r="K62" s="217">
        <f>+K61</f>
        <v>32</v>
      </c>
      <c r="L62" s="218"/>
      <c r="M62" s="73">
        <f>IFERROR(ROUND(1/K62*J62,2),"")</f>
        <v>8353.1299999999992</v>
      </c>
    </row>
    <row r="63" spans="1:13">
      <c r="A63" s="75"/>
      <c r="B63" s="76"/>
      <c r="C63" s="76"/>
      <c r="D63" s="76"/>
      <c r="E63" s="76"/>
      <c r="F63" s="76"/>
      <c r="G63" s="86"/>
      <c r="H63" s="99"/>
      <c r="I63" s="100"/>
      <c r="J63" s="101"/>
      <c r="K63" s="217"/>
      <c r="L63" s="218"/>
      <c r="M63" s="73"/>
    </row>
    <row r="64" spans="1:13">
      <c r="A64" s="75"/>
      <c r="B64" s="76"/>
      <c r="C64" s="76"/>
      <c r="D64" s="76"/>
      <c r="E64" s="76"/>
      <c r="F64" s="76"/>
      <c r="G64" s="86"/>
      <c r="H64" s="99" t="s">
        <v>131</v>
      </c>
      <c r="I64" s="100" t="s">
        <v>131</v>
      </c>
      <c r="J64" s="101" t="str">
        <f>+IFERROR(ROUND(H64*(1+I64),0),"")</f>
        <v/>
      </c>
      <c r="K64" s="217"/>
      <c r="L64" s="218"/>
      <c r="M64" s="73" t="str">
        <f>IFERROR(ROUND(1/K64*J64,2),"")</f>
        <v/>
      </c>
    </row>
    <row r="65" spans="1:13" ht="15.75" thickBot="1">
      <c r="A65" s="77"/>
      <c r="B65" s="78"/>
      <c r="C65" s="78"/>
      <c r="D65" s="78"/>
      <c r="E65" s="78"/>
      <c r="F65" s="78"/>
      <c r="G65" s="79"/>
      <c r="H65" s="99" t="s">
        <v>131</v>
      </c>
      <c r="I65" s="100" t="s">
        <v>131</v>
      </c>
      <c r="J65" s="101" t="str">
        <f>+IFERROR(ROUND(H65*(1+I65),0),"")</f>
        <v/>
      </c>
      <c r="K65" s="219"/>
      <c r="L65" s="220"/>
      <c r="M65" s="73" t="str">
        <f>IFERROR(ROUND(1/K65*J65,2),"")</f>
        <v/>
      </c>
    </row>
    <row r="66" spans="1:13" ht="15.75" thickBot="1">
      <c r="A66" s="201" t="s">
        <v>74</v>
      </c>
      <c r="B66" s="202"/>
      <c r="C66" s="202"/>
      <c r="D66" s="202"/>
      <c r="E66" s="202"/>
      <c r="F66" s="202"/>
      <c r="G66" s="202"/>
      <c r="H66" s="202"/>
      <c r="I66" s="202"/>
      <c r="J66" s="202"/>
      <c r="K66" s="202"/>
      <c r="L66" s="203"/>
      <c r="M66" s="82">
        <f>ROUND(SUM(M61:M65),2)</f>
        <v>17465.63</v>
      </c>
    </row>
    <row r="67" spans="1:13" ht="15.75" thickBot="1">
      <c r="A67" s="56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57"/>
    </row>
    <row r="68" spans="1:13" ht="15.75" thickBot="1">
      <c r="A68" s="221" t="s">
        <v>92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3"/>
      <c r="M68" s="82">
        <f>ROUND(M66+M56+M46+M36,0)</f>
        <v>187826</v>
      </c>
    </row>
    <row r="69" spans="1:13" ht="15.75" thickBot="1">
      <c r="A69" s="56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57"/>
    </row>
    <row r="70" spans="1:13" ht="15.75" thickBot="1">
      <c r="A70" s="63" t="s">
        <v>93</v>
      </c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5"/>
    </row>
    <row r="71" spans="1:13">
      <c r="A71" s="56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57"/>
    </row>
    <row r="72" spans="1:13">
      <c r="A72" s="192" t="s">
        <v>94</v>
      </c>
      <c r="B72" s="204"/>
      <c r="C72" s="204"/>
      <c r="D72" s="204"/>
      <c r="E72" s="204"/>
      <c r="F72" s="204"/>
      <c r="G72" s="204"/>
      <c r="H72" s="89"/>
      <c r="I72" s="96"/>
      <c r="J72" s="102"/>
      <c r="K72" s="215" t="s">
        <v>95</v>
      </c>
      <c r="L72" s="216"/>
      <c r="M72" s="98" t="s">
        <v>96</v>
      </c>
    </row>
    <row r="73" spans="1:13">
      <c r="A73" s="211" t="s">
        <v>97</v>
      </c>
      <c r="B73" s="212"/>
      <c r="C73" s="212"/>
      <c r="D73" s="212"/>
      <c r="E73" s="212"/>
      <c r="F73" s="212"/>
      <c r="G73" s="212"/>
      <c r="H73" s="128"/>
      <c r="I73" s="104"/>
      <c r="J73" s="129"/>
      <c r="K73" s="213"/>
      <c r="L73" s="214"/>
      <c r="M73" s="130">
        <f>ROUND(K73*$M$68,2)</f>
        <v>0</v>
      </c>
    </row>
    <row r="74" spans="1:13">
      <c r="A74" s="107" t="s">
        <v>98</v>
      </c>
      <c r="B74" s="108"/>
      <c r="C74" s="108"/>
      <c r="D74" s="108"/>
      <c r="E74" s="108"/>
      <c r="F74" s="108"/>
      <c r="G74" s="108"/>
      <c r="H74" s="128"/>
      <c r="I74" s="104"/>
      <c r="J74" s="129"/>
      <c r="K74" s="213"/>
      <c r="L74" s="214"/>
      <c r="M74" s="130">
        <f>ROUND(K74*$M$68,2)</f>
        <v>0</v>
      </c>
    </row>
    <row r="75" spans="1:13" ht="15.75" thickBot="1">
      <c r="A75" s="77" t="s">
        <v>99</v>
      </c>
      <c r="B75" s="78"/>
      <c r="C75" s="78"/>
      <c r="D75" s="78"/>
      <c r="E75" s="78"/>
      <c r="F75" s="78"/>
      <c r="G75" s="78"/>
      <c r="H75" s="131"/>
      <c r="I75" s="110"/>
      <c r="J75" s="132"/>
      <c r="K75" s="213"/>
      <c r="L75" s="214"/>
      <c r="M75" s="130">
        <f>ROUND(K75*$M$68,2)</f>
        <v>0</v>
      </c>
    </row>
    <row r="76" spans="1:13" ht="15.75" thickBot="1">
      <c r="A76" s="201" t="s">
        <v>74</v>
      </c>
      <c r="B76" s="202"/>
      <c r="C76" s="202"/>
      <c r="D76" s="202"/>
      <c r="E76" s="202"/>
      <c r="F76" s="202"/>
      <c r="G76" s="202"/>
      <c r="H76" s="202"/>
      <c r="I76" s="202"/>
      <c r="J76" s="202"/>
      <c r="K76" s="202"/>
      <c r="L76" s="203"/>
      <c r="M76" s="82">
        <f>SUM(M73:M75)</f>
        <v>0</v>
      </c>
    </row>
    <row r="77" spans="1:13" ht="15.75" thickBot="1">
      <c r="A77" s="56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57"/>
    </row>
    <row r="78" spans="1:13" ht="15.75" thickBot="1">
      <c r="A78" s="221" t="s">
        <v>100</v>
      </c>
      <c r="B78" s="222"/>
      <c r="C78" s="222"/>
      <c r="D78" s="222"/>
      <c r="E78" s="222"/>
      <c r="F78" s="222"/>
      <c r="G78" s="222"/>
      <c r="H78" s="222"/>
      <c r="I78" s="222"/>
      <c r="J78" s="222"/>
      <c r="K78" s="222"/>
      <c r="L78" s="223"/>
      <c r="M78" s="82">
        <f>ROUND(M68+M76,0)</f>
        <v>187826</v>
      </c>
    </row>
    <row r="79" spans="1:13">
      <c r="A79" s="33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6"/>
    </row>
    <row r="80" spans="1:13">
      <c r="A80" s="56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57"/>
    </row>
    <row r="81" spans="1:13">
      <c r="A81" s="56"/>
      <c r="B81" s="35"/>
      <c r="C81" s="35"/>
      <c r="D81" s="35"/>
      <c r="E81" s="35"/>
      <c r="F81" s="35" t="s">
        <v>101</v>
      </c>
      <c r="G81" s="35"/>
      <c r="H81" s="35"/>
      <c r="I81" s="35"/>
      <c r="J81" s="35"/>
      <c r="K81" s="35"/>
      <c r="L81" s="35"/>
      <c r="M81" s="57"/>
    </row>
    <row r="82" spans="1:13">
      <c r="A82" s="112" t="s">
        <v>102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4"/>
    </row>
    <row r="83" spans="1:13">
      <c r="A83" s="233"/>
      <c r="B83" s="234"/>
      <c r="C83" s="234"/>
      <c r="D83" s="234"/>
      <c r="E83" s="234"/>
      <c r="F83" s="234"/>
      <c r="G83" s="234"/>
      <c r="H83" s="234"/>
      <c r="I83" s="234"/>
      <c r="J83" s="234"/>
      <c r="K83" s="234"/>
      <c r="L83" s="234"/>
      <c r="M83" s="235"/>
    </row>
    <row r="84" spans="1:13">
      <c r="A84" s="224"/>
      <c r="B84" s="225"/>
      <c r="C84" s="225"/>
      <c r="D84" s="225"/>
      <c r="E84" s="225"/>
      <c r="F84" s="225"/>
      <c r="G84" s="225"/>
      <c r="H84" s="225"/>
      <c r="I84" s="225"/>
      <c r="J84" s="225"/>
      <c r="K84" s="225"/>
      <c r="L84" s="225"/>
      <c r="M84" s="226"/>
    </row>
    <row r="85" spans="1:13">
      <c r="A85" s="224"/>
      <c r="B85" s="225"/>
      <c r="C85" s="225"/>
      <c r="D85" s="225"/>
      <c r="E85" s="225"/>
      <c r="F85" s="225"/>
      <c r="G85" s="225"/>
      <c r="H85" s="225"/>
      <c r="I85" s="225"/>
      <c r="J85" s="225"/>
      <c r="K85" s="225"/>
      <c r="L85" s="225"/>
      <c r="M85" s="226"/>
    </row>
    <row r="86" spans="1:13">
      <c r="A86" s="115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1"/>
    </row>
    <row r="87" spans="1:13">
      <c r="A87" s="116"/>
      <c r="B87" s="35"/>
      <c r="C87" s="50"/>
      <c r="D87" s="50"/>
      <c r="E87" s="50"/>
      <c r="F87" s="117"/>
      <c r="G87" s="35"/>
      <c r="H87" s="35"/>
      <c r="I87" s="35"/>
      <c r="J87" s="50"/>
      <c r="K87" s="50"/>
      <c r="L87" s="50"/>
      <c r="M87" s="51"/>
    </row>
    <row r="88" spans="1:13">
      <c r="A88" s="116"/>
      <c r="B88" s="35"/>
      <c r="C88" s="50"/>
      <c r="D88" s="50"/>
      <c r="E88" s="50"/>
      <c r="F88" s="117"/>
      <c r="G88" s="35"/>
      <c r="H88" s="35"/>
      <c r="I88" s="35"/>
      <c r="J88" s="50"/>
      <c r="K88" s="50"/>
      <c r="L88" s="50"/>
      <c r="M88" s="51"/>
    </row>
    <row r="89" spans="1:13">
      <c r="A89" s="56"/>
      <c r="B89" s="118" t="s">
        <v>103</v>
      </c>
      <c r="C89" s="118"/>
      <c r="D89" s="118"/>
      <c r="E89" s="118"/>
      <c r="F89" s="35"/>
      <c r="G89" s="35"/>
      <c r="H89" s="35"/>
      <c r="I89" s="35" t="s">
        <v>103</v>
      </c>
      <c r="J89" s="35"/>
      <c r="K89" s="35"/>
      <c r="L89" s="35"/>
      <c r="M89" s="57"/>
    </row>
    <row r="90" spans="1:13">
      <c r="A90" s="56"/>
      <c r="B90" s="35"/>
      <c r="C90" s="117"/>
      <c r="D90" s="117"/>
      <c r="E90" s="117"/>
      <c r="F90" s="35"/>
      <c r="G90" s="35"/>
      <c r="H90" s="35"/>
      <c r="I90" s="108"/>
      <c r="J90" s="108"/>
      <c r="K90" s="108"/>
      <c r="L90" s="108"/>
      <c r="M90" s="57"/>
    </row>
    <row r="91" spans="1:13">
      <c r="A91" s="56"/>
      <c r="B91" s="35" t="s">
        <v>104</v>
      </c>
      <c r="C91" s="35"/>
      <c r="D91" s="35"/>
      <c r="E91" s="117"/>
      <c r="F91" s="35"/>
      <c r="G91" s="35"/>
      <c r="H91" s="35"/>
      <c r="I91" s="119" t="s">
        <v>105</v>
      </c>
      <c r="J91" s="119"/>
      <c r="K91" s="119"/>
      <c r="L91" s="119"/>
      <c r="M91" s="57"/>
    </row>
    <row r="92" spans="1:13">
      <c r="A92" s="116"/>
      <c r="B92" s="35"/>
      <c r="C92" s="50"/>
      <c r="D92" s="50"/>
      <c r="E92" s="50"/>
      <c r="F92" s="117"/>
      <c r="G92" s="35"/>
      <c r="H92" s="35"/>
      <c r="I92" s="35"/>
      <c r="J92" s="50"/>
      <c r="K92" s="50"/>
      <c r="L92" s="50"/>
      <c r="M92" s="51"/>
    </row>
    <row r="93" spans="1:13">
      <c r="A93" s="120"/>
      <c r="B93" s="121"/>
      <c r="C93" s="121"/>
      <c r="D93" s="35"/>
      <c r="E93" s="35"/>
      <c r="F93" s="35"/>
      <c r="G93" s="35"/>
      <c r="H93" s="35"/>
      <c r="I93" s="227"/>
      <c r="J93" s="227"/>
      <c r="K93" s="227"/>
      <c r="L93" s="227"/>
      <c r="M93" s="228"/>
    </row>
    <row r="94" spans="1:13" ht="15.75" thickBot="1">
      <c r="A94" s="231"/>
      <c r="B94" s="232"/>
      <c r="C94" s="232"/>
      <c r="D94" s="122"/>
      <c r="E94" s="122"/>
      <c r="F94" s="122"/>
      <c r="G94" s="122"/>
      <c r="H94" s="122"/>
      <c r="I94" s="229"/>
      <c r="J94" s="229"/>
      <c r="K94" s="229"/>
      <c r="L94" s="229"/>
      <c r="M94" s="230"/>
    </row>
  </sheetData>
  <mergeCells count="77">
    <mergeCell ref="A1:A7"/>
    <mergeCell ref="B1:M1"/>
    <mergeCell ref="B2:M2"/>
    <mergeCell ref="B3:M3"/>
    <mergeCell ref="B4:M4"/>
    <mergeCell ref="B5:M5"/>
    <mergeCell ref="B6:M6"/>
    <mergeCell ref="B7:M7"/>
    <mergeCell ref="F10:G10"/>
    <mergeCell ref="K10:L10"/>
    <mergeCell ref="C11:M12"/>
    <mergeCell ref="A22:M22"/>
    <mergeCell ref="B24:I24"/>
    <mergeCell ref="K24:L24"/>
    <mergeCell ref="B25:I25"/>
    <mergeCell ref="K25:L25"/>
    <mergeCell ref="A29:E29"/>
    <mergeCell ref="F29:G29"/>
    <mergeCell ref="H29:I29"/>
    <mergeCell ref="K29:L29"/>
    <mergeCell ref="F30:G30"/>
    <mergeCell ref="H30:I30"/>
    <mergeCell ref="K30:L30"/>
    <mergeCell ref="F31:G31"/>
    <mergeCell ref="H31:I31"/>
    <mergeCell ref="K31:L31"/>
    <mergeCell ref="F32:G32"/>
    <mergeCell ref="H32:I32"/>
    <mergeCell ref="K32:L32"/>
    <mergeCell ref="F33:G33"/>
    <mergeCell ref="H33:I33"/>
    <mergeCell ref="K33:L33"/>
    <mergeCell ref="K43:L43"/>
    <mergeCell ref="F34:G34"/>
    <mergeCell ref="H34:I34"/>
    <mergeCell ref="K34:L34"/>
    <mergeCell ref="F35:G35"/>
    <mergeCell ref="H35:I35"/>
    <mergeCell ref="K35:L35"/>
    <mergeCell ref="A36:L36"/>
    <mergeCell ref="A40:H40"/>
    <mergeCell ref="K40:L40"/>
    <mergeCell ref="K41:L41"/>
    <mergeCell ref="K42:L42"/>
    <mergeCell ref="A60:G60"/>
    <mergeCell ref="K60:L60"/>
    <mergeCell ref="K44:L44"/>
    <mergeCell ref="K45:L45"/>
    <mergeCell ref="A46:L46"/>
    <mergeCell ref="A50:G50"/>
    <mergeCell ref="K50:L50"/>
    <mergeCell ref="K51:L51"/>
    <mergeCell ref="K52:L52"/>
    <mergeCell ref="K53:L53"/>
    <mergeCell ref="K54:L54"/>
    <mergeCell ref="K55:L55"/>
    <mergeCell ref="A56:L56"/>
    <mergeCell ref="K74:L74"/>
    <mergeCell ref="K61:L61"/>
    <mergeCell ref="K62:L62"/>
    <mergeCell ref="K63:L63"/>
    <mergeCell ref="K64:L64"/>
    <mergeCell ref="K65:L65"/>
    <mergeCell ref="A66:L66"/>
    <mergeCell ref="A68:L68"/>
    <mergeCell ref="A72:G72"/>
    <mergeCell ref="K72:L72"/>
    <mergeCell ref="A73:G73"/>
    <mergeCell ref="K73:L73"/>
    <mergeCell ref="I93:M94"/>
    <mergeCell ref="A94:C94"/>
    <mergeCell ref="K75:L75"/>
    <mergeCell ref="A76:L76"/>
    <mergeCell ref="A78:L78"/>
    <mergeCell ref="A83:M83"/>
    <mergeCell ref="A84:M84"/>
    <mergeCell ref="A85:M85"/>
  </mergeCells>
  <hyperlinks>
    <hyperlink ref="B5:M5" location="PRESUPUESTO!B17" display="SOLUCION ACUEDUCTO Y ALCANTARILLADO SECTOR VILLA DELFINA" xr:uid="{804D4EB7-BCC8-439E-BCBE-2FBFFD8E119E}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41</vt:i4>
      </vt:variant>
      <vt:variant>
        <vt:lpstr>Rangos con nombre</vt:lpstr>
      </vt:variant>
      <vt:variant>
        <vt:i4>1</vt:i4>
      </vt:variant>
    </vt:vector>
  </HeadingPairs>
  <TitlesOfParts>
    <vt:vector size="42" baseType="lpstr">
      <vt:lpstr>PRESU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PRESU!Área_de_impresión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Infraestrutura Anorí</cp:lastModifiedBy>
  <cp:lastPrinted>2026-01-07T13:49:07Z</cp:lastPrinted>
  <dcterms:created xsi:type="dcterms:W3CDTF">2023-09-25T22:59:32Z</dcterms:created>
  <dcterms:modified xsi:type="dcterms:W3CDTF">2026-03-19T20:58:04Z</dcterms:modified>
</cp:coreProperties>
</file>