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xl/webextensions/taskpanes.xml" ContentType="application/vnd.ms-office.webextensiontaskpanes+xml"/>
  <Override PartName="/xl/webextensions/webextension1.xml" ContentType="application/vnd.ms-office.webextensio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microsoft.com/office/2011/relationships/webextensiontaskpanes" Target="xl/webextensions/taskpanes.xml"/><Relationship Id="rId1" Type="http://schemas.openxmlformats.org/officeDocument/2006/relationships/officeDocument" Target="xl/workbook.xml"/><Relationship Id="rId5" Type="http://schemas.openxmlformats.org/officeDocument/2006/relationships/custom-properties" Target="docProps/custom.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7" rupBuild="14420"/>
  <workbookPr defaultThemeVersion="124226"/>
  <mc:AlternateContent xmlns:mc="http://schemas.openxmlformats.org/markup-compatibility/2006">
    <mc:Choice Requires="x15">
      <x15ac:absPath xmlns:x15ac="http://schemas.microsoft.com/office/spreadsheetml/2010/11/ac" url="C:\Users\dfrestrepoo\Desktop\SAMC-SG-015-2026_\ESTUDIO DEL MERCADO\"/>
    </mc:Choice>
  </mc:AlternateContent>
  <bookViews>
    <workbookView xWindow="-120" yWindow="-120" windowWidth="20730" windowHeight="11040"/>
  </bookViews>
  <sheets>
    <sheet name="PRESUPUESTO OFICIAL_CostTotal" sheetId="13" r:id="rId1"/>
    <sheet name="DESQUITE" sheetId="12" state="hidden" r:id="rId2"/>
    <sheet name="A.U. OBRA" sheetId="3" r:id="rId3"/>
    <sheet name="APUs" sheetId="14" r:id="rId4"/>
    <sheet name="PROPUESTA ECONOMICA(Proponente)" sheetId="8" r:id="rId5"/>
    <sheet name="INDICAR CÓDIGO DEL ITEM DE PAGO" sheetId="9" r:id="rId6"/>
  </sheets>
  <definedNames>
    <definedName name="_xlnm._FilterDatabase" localSheetId="0" hidden="1">'PRESUPUESTO OFICIAL_CostTotal'!$B$1:$L$47</definedName>
    <definedName name="_xlnm.Print_Area" localSheetId="0">'PRESUPUESTO OFICIAL_CostTotal'!$A$1:$M$50</definedName>
    <definedName name="solver_adj" localSheetId="2" hidden="1">'A.U. OBRA'!$G$16</definedName>
    <definedName name="solver_cvg" localSheetId="2" hidden="1">0.0001</definedName>
    <definedName name="solver_drv" localSheetId="2" hidden="1">1</definedName>
    <definedName name="solver_eng" localSheetId="2" hidden="1">1</definedName>
    <definedName name="solver_est" localSheetId="2" hidden="1">1</definedName>
    <definedName name="solver_itr" localSheetId="2" hidden="1">2147483647</definedName>
    <definedName name="solver_lhs1" localSheetId="2" hidden="1">'A.U. OBRA'!$G$16</definedName>
    <definedName name="solver_mip" localSheetId="2" hidden="1">2147483647</definedName>
    <definedName name="solver_mni" localSheetId="2" hidden="1">30</definedName>
    <definedName name="solver_mrt" localSheetId="2" hidden="1">0.075</definedName>
    <definedName name="solver_msl" localSheetId="2" hidden="1">2</definedName>
    <definedName name="solver_neg" localSheetId="2" hidden="1">1</definedName>
    <definedName name="solver_nod" localSheetId="2" hidden="1">2147483647</definedName>
    <definedName name="solver_num" localSheetId="2" hidden="1">1</definedName>
    <definedName name="solver_nwt" localSheetId="2" hidden="1">1</definedName>
    <definedName name="solver_opt" localSheetId="2" hidden="1">'A.U. OBRA'!$J$44</definedName>
    <definedName name="solver_pre" localSheetId="2" hidden="1">0.000001</definedName>
    <definedName name="solver_rbv" localSheetId="2" hidden="1">1</definedName>
    <definedName name="solver_rel1" localSheetId="2" hidden="1">2</definedName>
    <definedName name="solver_rhs1" localSheetId="2" hidden="1">'A.U. OBRA'!$J$44</definedName>
    <definedName name="solver_rlx" localSheetId="2" hidden="1">2</definedName>
    <definedName name="solver_rsd" localSheetId="2" hidden="1">0</definedName>
    <definedName name="solver_scl" localSheetId="2" hidden="1">1</definedName>
    <definedName name="solver_sho" localSheetId="2" hidden="1">2</definedName>
    <definedName name="solver_ssz" localSheetId="2" hidden="1">100</definedName>
    <definedName name="solver_tim" localSheetId="2" hidden="1">2147483647</definedName>
    <definedName name="solver_tol" localSheetId="2" hidden="1">0.01</definedName>
    <definedName name="solver_typ" localSheetId="2" hidden="1">1</definedName>
    <definedName name="solver_val" localSheetId="2" hidden="1">0</definedName>
    <definedName name="solver_ver" localSheetId="2" hidden="1">3</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K42" i="13" l="1"/>
  <c r="H38" i="13"/>
  <c r="J35" i="13"/>
  <c r="K41" i="13"/>
  <c r="K43" i="13"/>
  <c r="K38" i="13" s="1"/>
  <c r="K35" i="13"/>
  <c r="K17" i="13"/>
  <c r="K18" i="13"/>
  <c r="K19" i="13"/>
  <c r="K20" i="13"/>
  <c r="K21" i="13"/>
  <c r="K22" i="13"/>
  <c r="K23" i="13"/>
  <c r="K24" i="13"/>
  <c r="K25" i="13"/>
  <c r="K26" i="13"/>
  <c r="K27" i="13"/>
  <c r="K28" i="13"/>
  <c r="K29" i="13"/>
  <c r="K30" i="13"/>
  <c r="K31" i="13"/>
  <c r="K32" i="13"/>
  <c r="K33" i="13"/>
  <c r="K34" i="13"/>
  <c r="K16" i="13"/>
  <c r="J17" i="13" l="1"/>
  <c r="J18" i="13"/>
  <c r="J19" i="13"/>
  <c r="J20" i="13"/>
  <c r="J21" i="13"/>
  <c r="J22" i="13"/>
  <c r="J23" i="13"/>
  <c r="J24" i="13"/>
  <c r="J25" i="13"/>
  <c r="J26" i="13"/>
  <c r="J27" i="13"/>
  <c r="J28" i="13"/>
  <c r="J29" i="13"/>
  <c r="J30" i="13"/>
  <c r="J31" i="13"/>
  <c r="J32" i="13"/>
  <c r="J33" i="13"/>
  <c r="J34" i="13"/>
  <c r="J16" i="13"/>
  <c r="J42" i="13" l="1"/>
  <c r="J41" i="13"/>
  <c r="J43" i="13" l="1"/>
  <c r="J38" i="13" s="1"/>
  <c r="H17" i="13"/>
  <c r="H18" i="13"/>
  <c r="H19" i="13"/>
  <c r="H20" i="13"/>
  <c r="H23" i="13"/>
  <c r="H24" i="13"/>
  <c r="H25" i="13"/>
  <c r="H26" i="13"/>
  <c r="H27" i="13"/>
  <c r="H32" i="13"/>
  <c r="H33" i="13"/>
  <c r="H16" i="13"/>
  <c r="H34" i="13" l="1"/>
  <c r="H31" i="13" l="1"/>
  <c r="H21" i="13" l="1"/>
  <c r="H22" i="13"/>
  <c r="H28" i="13"/>
  <c r="H29" i="13"/>
  <c r="H30" i="13"/>
  <c r="H35" i="13" l="1"/>
  <c r="G14" i="14"/>
  <c r="G15" i="14"/>
  <c r="G16" i="14"/>
  <c r="G13" i="14"/>
  <c r="H12" i="14" s="1"/>
  <c r="H6" i="14"/>
  <c r="G8" i="14"/>
  <c r="G9" i="14"/>
  <c r="G10" i="14"/>
  <c r="G11" i="14"/>
  <c r="G7" i="14"/>
  <c r="H2" i="14"/>
  <c r="G4" i="14"/>
  <c r="G5" i="14"/>
  <c r="G3" i="14"/>
  <c r="L12" i="3"/>
  <c r="L11" i="3"/>
  <c r="L10" i="3"/>
  <c r="J99" i="12"/>
  <c r="G71" i="12"/>
  <c r="G70" i="12"/>
  <c r="G69" i="12"/>
  <c r="G68" i="12"/>
  <c r="G67" i="12"/>
  <c r="G66" i="12"/>
  <c r="G65" i="12"/>
  <c r="G64" i="12"/>
  <c r="G63" i="12"/>
  <c r="G62" i="12"/>
  <c r="G61" i="12"/>
  <c r="G60" i="12"/>
  <c r="G59" i="12"/>
  <c r="G58" i="12"/>
  <c r="G56" i="12"/>
  <c r="G55" i="12"/>
  <c r="G53" i="12"/>
  <c r="G51" i="12"/>
  <c r="G49" i="12"/>
  <c r="G48" i="12"/>
  <c r="G47" i="12"/>
  <c r="G45" i="12"/>
  <c r="G44" i="12"/>
  <c r="G43" i="12"/>
  <c r="G42" i="12"/>
  <c r="G40" i="12"/>
  <c r="G38" i="12"/>
  <c r="G36" i="12"/>
  <c r="G35" i="12"/>
  <c r="G34" i="12"/>
  <c r="G32" i="12"/>
  <c r="G30" i="12"/>
  <c r="G29" i="12"/>
  <c r="G28" i="12"/>
  <c r="G26" i="12"/>
  <c r="G25" i="12"/>
  <c r="G24" i="12"/>
  <c r="G23" i="12"/>
  <c r="G21" i="12"/>
  <c r="G19" i="12"/>
  <c r="G18" i="12"/>
  <c r="G17" i="12"/>
  <c r="G16" i="12"/>
  <c r="G14" i="12"/>
  <c r="G12" i="12"/>
  <c r="G11" i="12"/>
  <c r="G10" i="12"/>
  <c r="G9" i="12"/>
  <c r="G7" i="12"/>
  <c r="G6" i="12"/>
  <c r="G74" i="12"/>
  <c r="G29" i="3"/>
  <c r="J41" i="3"/>
  <c r="G37" i="3"/>
  <c r="G36" i="3"/>
  <c r="G35" i="3"/>
  <c r="G34" i="3"/>
  <c r="G33" i="3"/>
  <c r="G32" i="3"/>
  <c r="G31" i="3"/>
  <c r="G30" i="3"/>
  <c r="H26" i="3"/>
  <c r="H25" i="3"/>
  <c r="G22" i="3"/>
  <c r="G21" i="3"/>
  <c r="G20" i="3"/>
  <c r="G19" i="3"/>
  <c r="G18" i="3"/>
  <c r="H16" i="3"/>
  <c r="H13" i="3"/>
  <c r="H12" i="3"/>
  <c r="H11" i="3"/>
  <c r="H10" i="3"/>
  <c r="I24" i="3"/>
  <c r="I15" i="3"/>
  <c r="I9" i="3"/>
  <c r="J15" i="3"/>
  <c r="F18" i="3"/>
  <c r="H18" i="3" s="1"/>
  <c r="F29" i="3"/>
  <c r="H29" i="3"/>
  <c r="J29" i="3"/>
  <c r="F31" i="3"/>
  <c r="H31" i="3"/>
  <c r="J31" i="3"/>
  <c r="F32" i="3"/>
  <c r="H32" i="3" s="1"/>
  <c r="J32" i="3" s="1"/>
  <c r="F20" i="3"/>
  <c r="H20" i="3"/>
  <c r="J20" i="3" s="1"/>
  <c r="F21" i="3"/>
  <c r="H21" i="3" s="1"/>
  <c r="J21" i="3" s="1"/>
  <c r="F33" i="3"/>
  <c r="H33" i="3"/>
  <c r="J33" i="3"/>
  <c r="H19" i="3"/>
  <c r="J19" i="3" s="1"/>
  <c r="F19" i="3"/>
  <c r="F34" i="3"/>
  <c r="H34" i="3"/>
  <c r="J34" i="3" s="1"/>
  <c r="F22" i="3"/>
  <c r="H22" i="3"/>
  <c r="J22" i="3"/>
  <c r="F35" i="3"/>
  <c r="H35" i="3"/>
  <c r="J35" i="3"/>
  <c r="J25" i="3"/>
  <c r="F37" i="3"/>
  <c r="H37" i="3"/>
  <c r="J37" i="3"/>
  <c r="J16" i="3"/>
  <c r="J13" i="3"/>
  <c r="J24" i="3"/>
  <c r="J26" i="3"/>
  <c r="F30" i="3"/>
  <c r="H30" i="3" s="1"/>
  <c r="F36" i="3"/>
  <c r="H36" i="3"/>
  <c r="J36" i="3" s="1"/>
  <c r="J12" i="3"/>
  <c r="J11" i="3"/>
  <c r="J9" i="3"/>
  <c r="J8" i="3" s="1"/>
  <c r="J10" i="3"/>
  <c r="H42" i="13" l="1"/>
  <c r="H41" i="13"/>
  <c r="J30" i="3"/>
  <c r="I28" i="3"/>
  <c r="J28" i="3" s="1"/>
  <c r="J18" i="3"/>
  <c r="I17" i="3"/>
  <c r="H43" i="13" l="1"/>
  <c r="J17" i="3"/>
  <c r="J14" i="3" s="1"/>
  <c r="J38" i="3" s="1"/>
  <c r="J42" i="3" s="1"/>
  <c r="J44" i="3" s="1"/>
  <c r="I38" i="3"/>
  <c r="L2" i="14" l="1"/>
</calcChain>
</file>

<file path=xl/sharedStrings.xml><?xml version="1.0" encoding="utf-8"?>
<sst xmlns="http://schemas.openxmlformats.org/spreadsheetml/2006/main" count="1965" uniqueCount="629">
  <si>
    <t>Formulario 1 - Propuesta económica  - Documento tipo de licitación de obra pública  - versión 3</t>
  </si>
  <si>
    <t>Código</t>
  </si>
  <si>
    <t>CCE-EICP-FM-14</t>
  </si>
  <si>
    <t>Versión</t>
  </si>
  <si>
    <t>FORMULARIO 1</t>
  </si>
  <si>
    <t>Adicionalmente, cuando el proceso de contratación es estructurado por precios unitarios, la Entidad debe aplicar las notas 1, 2 y 3 del presente formulario y las casillas de "Descripción", "Porcentaje" de la Administración, Utilidad  y total  A.U.  resaltadas en color amarillo. Tratándose de otras modalidades de precio, la Entidad puede o no configurar los mismos aspectos.</t>
  </si>
  <si>
    <t>Nº</t>
  </si>
  <si>
    <t xml:space="preserve">ESPECIFICACIONES </t>
  </si>
  <si>
    <t>DESCRIPCION</t>
  </si>
  <si>
    <t>UND.</t>
  </si>
  <si>
    <t>CANTIDAD</t>
  </si>
  <si>
    <t>VALOR UNITARIO</t>
  </si>
  <si>
    <t xml:space="preserve">VALOR TOTAL                                </t>
  </si>
  <si>
    <t>GENERAL</t>
  </si>
  <si>
    <t>PARTICULAR</t>
  </si>
  <si>
    <t>001.043</t>
  </si>
  <si>
    <t>ROCERIA Y LIMPIEZA</t>
  </si>
  <si>
    <t>M2</t>
  </si>
  <si>
    <t>001.049</t>
  </si>
  <si>
    <t>SUMINISTRO, TRANSPORTE E INSTALACIÓN CERRAMIENTO EN YUTE H= 2 M</t>
  </si>
  <si>
    <t>ML</t>
  </si>
  <si>
    <t>Subtotal</t>
  </si>
  <si>
    <t>002.001</t>
  </si>
  <si>
    <t>EXCAVACION MANUAL</t>
  </si>
  <si>
    <t>M3</t>
  </si>
  <si>
    <t>002.050</t>
  </si>
  <si>
    <t>RELLENO EN MATERIAL SELECCIONADO PROVENIENTE DE LA EXCAVACION (CANGURO)</t>
  </si>
  <si>
    <t>002.83</t>
  </si>
  <si>
    <t>EXCAVACIÓN EN ZANJA - MATERIAL COMÚN - 0.0 A 2.0 M</t>
  </si>
  <si>
    <t>002.086</t>
  </si>
  <si>
    <t>RETIRO DE MATERIAL SOBRANTE EN VOLQUETA, CARGUE MECANICO, DISPOSICIÓN EN BOTADERO (HASTA 25 KM)</t>
  </si>
  <si>
    <t>M3-Suelto</t>
  </si>
  <si>
    <t>002A.025</t>
  </si>
  <si>
    <t>SUMINISTRO TRANSPORTE DE INSTALCION ZAPATA CONCRETO 3500 PSI</t>
  </si>
  <si>
    <t>003.004</t>
  </si>
  <si>
    <t>SUMINISTRO, TRANSPORTE E INSTALACION CAJA DE INSPECCION  0.80*0.80*1 m.  (Incluye, ladrillo común, marco en angulo 2 1/2 x 2 1/2 * 3/16" y tapa reforzada en platina de 3 * 3/16" con parrilla en varilla 3/8 cada 10 cm.).</t>
  </si>
  <si>
    <t>UND</t>
  </si>
  <si>
    <t>003.029</t>
  </si>
  <si>
    <t>SUMINISTRO, TRANSPORTE E INSTALACION TUBERIA PVC-S  4" (RED SANITARIA, INCLUYE ACCESORIOS)</t>
  </si>
  <si>
    <t>003.071</t>
  </si>
  <si>
    <t xml:space="preserve">SUMINISTRO, TRANSPORTE E INSTALACION REJILLA  Aluminio  6" x 4"  Cúpula Tradicional con sosco - Ref. C-6"x4"  </t>
  </si>
  <si>
    <t>003.124</t>
  </si>
  <si>
    <t>SUMINISTRO, TRANSPORTE E INSTALACION DE TUBERIA PVC NOVAFORT BAJO TIERRA 8"</t>
  </si>
  <si>
    <t>004.013</t>
  </si>
  <si>
    <t>SUMINISTRO, TRANSPORTE E INSTALACION AFIRMADO COMPACTADO PARA ESTRUCTURAS</t>
  </si>
  <si>
    <t>005.006</t>
  </si>
  <si>
    <t>SUMINISTRO, TRANSPORTE E INSTALACION MALLA ELECTROSOLDADA XX-131  5.0MM C/ 15 CM EN AMBOS SENTIDOS (INCLUYE ALAMBRE NEGRO, COLOCACIÓN Y TRASLAPO).</t>
  </si>
  <si>
    <t>KG</t>
  </si>
  <si>
    <t>005.011</t>
  </si>
  <si>
    <t xml:space="preserve">SUMINISTRO, TRANSPORTE E INSTALACION PLACA CONTRAPISO CONCRETO 3000 PSI  E=0.10 m </t>
  </si>
  <si>
    <t>005.056</t>
  </si>
  <si>
    <t>SUMINISTRO, TRANSPORTE E INSTALACION JUNTA DE DILATACION PARA PLACA CONTRAPISO (Inlcuye sellante)</t>
  </si>
  <si>
    <t>005.112</t>
  </si>
  <si>
    <t>SUMINISTRO, TRANSPORTE E INSTALACIÓN DE ACERO DE REFUERZO FY = 60.000 PSI = 420 MPA (INCLUYE NALAMBRE NEGRO Y FIGURACIÓN)</t>
  </si>
  <si>
    <t>007.012</t>
  </si>
  <si>
    <t>SUMINISTRO, TRANSPORTE E INSTALACION CHEQUE Roscado Red White 1 1/2"  (Incluye Universal).</t>
  </si>
  <si>
    <t>007.115</t>
  </si>
  <si>
    <t>MONTAJE DE TANQUE AGUA POTABLE CAP. 1.000 LTS, INCLUYE: ACCESORIOS NECESARIOS Y ANDAMIOS.</t>
  </si>
  <si>
    <t>007.017</t>
  </si>
  <si>
    <t>SUMINISTRO, TRANSPORTE E INSTALACION PUNTO  AGUA FRIA  1/2" PVC -P ( Incluye accesorios de instalación )</t>
  </si>
  <si>
    <t>009.005</t>
  </si>
  <si>
    <t>SUMINISTRO,TRANSPORTE E INSTALACION REVOQUE LISO MUROS 1:3  IMPERMEABILIZADO (INCLUYE FILOS Y DILATACIONES) PARA ALTURAS MENORES A 3 METROS</t>
  </si>
  <si>
    <t>010.013</t>
  </si>
  <si>
    <t>SUMINISTRO, TRANSPORTE E INSTALACION IMPERMEABILIZACION Tipo Manto Morter Plas AL-80 de 3.5 mm con foil de aluminio o Similar. INCLUYE (Canales y/o cubiertas planas, incluye media cañas, remates, pintura bituminosa)</t>
  </si>
  <si>
    <t>010.017</t>
  </si>
  <si>
    <t>SUMINISTRO, TRANSPORTE E INSTALACION FLANCHE EN LAMINA GALVANIZADA Cal .20 d/ 0.30 m. (Suministro e instalación con wash primer + esmalte + anclaje a muro + silicona)</t>
  </si>
  <si>
    <t>010.019</t>
  </si>
  <si>
    <t>SUMINISTRO, TRANSPORTE E INSTALACION CANAL EN LAMINA GALVANIZADA CAL .20 D/ 0.60 M. (SUMINISTRO E INSTALACIÓN CON WASH PRIMER + ESMALTE + ANCLAJE A MURO + SILICONA)</t>
  </si>
  <si>
    <t>013.001</t>
  </si>
  <si>
    <t>SUMINISTRO, TRANSPORTE E INSTALACION CERAMICA PARED POMPEI TIPO ALFA O SIMILAR. COLOR CORAL O SHELL SEGÚN DISEÑO (INCLUYE BOQUILLA COLOR Y WIN.)</t>
  </si>
  <si>
    <t>017.091</t>
  </si>
  <si>
    <t>ARREGLO DE PORTERIAS MICROFUTBOL CON EXTENSIÓN Y TABLERO BALONCESTO (INCLUYE SOLDADURA, GRAFIL 5,5, PINTURA, ANTICORROSIVO, MALLA ESLABONADA CA 10)</t>
  </si>
  <si>
    <t>019.014</t>
  </si>
  <si>
    <t>SUMINISTRO, TRANSPORTE E INSTALACION ESTUCO Y PINTURA TIPO KORAZA O SIMILAR 3 MANOS FACHADAS (INCLUYE ESTUCO, 1 MANO EN PINTURA TIPO 2 Y DOS MANOS EN PINTURA TIPO KORAZA O SIMILAR, FILOS Y DILATACIONES). COLOR SEGÚN DISEÑO.</t>
  </si>
  <si>
    <t>019.023</t>
  </si>
  <si>
    <t>SUMINISTRO TRANSPORTE E INSTALACION ESTUCO Y PINTURA ACRILTEX PARA BAÑO Y COCINA</t>
  </si>
  <si>
    <t>019.024</t>
  </si>
  <si>
    <t>DEMARCACION DE LAS DIFERENTES CANCHAS (LINEAS PARA FUTBOL SALA, VOLEIBOL, BALONMANO Y BALONCESTO). INCLUYE EQUIPO Y ACTIVIDADES NECESARIAS PARA SU EJECUCION</t>
  </si>
  <si>
    <t>019.039</t>
  </si>
  <si>
    <t>SUMINISTRO, TRANSPORTE E INSTALACION PINTURA ESMALTE PARA FLANCHES Y CORTAGOTERAS. INCLUYE FILOS Y DILATACIONES</t>
  </si>
  <si>
    <t>021.012</t>
  </si>
  <si>
    <t>SUMINISTRO, TRANSPORTE E INSTALACION CUNETA RECTANGULAR EN CONCRETO 3000 PSI A=0.45 M. H=VARIABLE 0.20 A 0.35  M</t>
  </si>
  <si>
    <t>021.008</t>
  </si>
  <si>
    <t>SUMINISTRO, TRANSPORTE E INSTALACION SARDINEL PREFABRICADO EN CONCRETO DE 3000  H=20 CM, B=10  CM, L=100CM</t>
  </si>
  <si>
    <t>021.071</t>
  </si>
  <si>
    <t>SUMINISTRO, TRANSPORTE E INSTALACION CUNETA RECTANGULAR EN CONCRETO 3000 PSI A=0.45 M. H=VARIABLE 0.20 A 0.35  M CON REJILLA PREFABRICADA (INCLUYE REJILLA PREFABRICADA CONCRETO)</t>
  </si>
  <si>
    <t>025.85B</t>
  </si>
  <si>
    <t xml:space="preserve">SUMINISTRO, TRANSPORTE E INSTALACION  REGISTRO TIPO RED WHITE 1/2" </t>
  </si>
  <si>
    <t>028.077</t>
  </si>
  <si>
    <t>DESMONTE TANQUE AGUA POTABLE (INCLUYE RETIRO)</t>
  </si>
  <si>
    <t>029.001</t>
  </si>
  <si>
    <t>DEMOLICIÓN MECÁNICA DE ESTRUCTURAS DE CONCRETO HIDRÁULICO - INCLUYE CARGUE, TRANSPORTE Y DISPOSICIÓN</t>
  </si>
  <si>
    <t>029.017</t>
  </si>
  <si>
    <t xml:space="preserve">DEMOLICION MORTEROS Y REVOQUE </t>
  </si>
  <si>
    <t>032.003</t>
  </si>
  <si>
    <t xml:space="preserve">SUMINISTRO, TRANSPORTE E INSTALACION COLUMNAS CONCRETO 3000 PSI </t>
  </si>
  <si>
    <t>032.004</t>
  </si>
  <si>
    <t>SUMINISTRO, TRANSPORTE E INSTALACION VIGA AEREA CONCRETO 3000 PSI  .</t>
  </si>
  <si>
    <t>032.019</t>
  </si>
  <si>
    <t>SUMINISTRO, TRANSPORTE E INSTALACION ESTRUCTURA METALICA PARA CUBIERTA  (Incluye soldadura, anticorrosivo y esmalte)</t>
  </si>
  <si>
    <t>032.027</t>
  </si>
  <si>
    <t>SUMINISTRO, TRANSPORTE E INSTALACION TEJA ONDULADA FIBROCEMENTO PERFIL 7</t>
  </si>
  <si>
    <t>032.043</t>
  </si>
  <si>
    <t>SUMINISTRO, TRANSPORTE E INSTALACION CAMBIO DE ACCESORIOS EN APARATO SANITARIO INCLUYE SUMINISTRO E INSTALACIÓN DE FLUITMASTER</t>
  </si>
  <si>
    <t>032.048</t>
  </si>
  <si>
    <t>REPARACIÓN DE PUNTO SANITARIO OBSTRUIDO INCLUYE SONDEO DE TUBERÍA, RETIRO  REVISIÓN Y REINSTALACIÓN DE  APARATO SANITARIO.</t>
  </si>
  <si>
    <t>032.161</t>
  </si>
  <si>
    <t>DESMONTE DE JUEGO INFANTIL (INCLUYE RETIRO)</t>
  </si>
  <si>
    <t>032.372</t>
  </si>
  <si>
    <t>SUMINISTRO, TRANSPORTE E INSTALACION CAMPANA INDUSTRIAL EXTRACTORA 1.30*0.70*0.40 M, ELABORADA EN LAMINA INOXIDABLE AISI 304 CAL. 20 SATINADA, INCLUYE: RECIPIENTE PARA RESIDUOS GRASOS EN TUBERIA INOXIDABLE DE 3/4 CAL. 18, 2 FILTROS EN ACERO INOXIDABLE AISI 430 CAL. 20 DE 50*50 CM, 1 MOTOR EXTRACTOR DE AIRE TIPO AXIAL DE 12 DE DIAMETRO, VELOCIDAD RPM 1.800, CAUDAL 23 M3/MIN, RUIDO 62 DB, POTENCIA 50W, VOLTAJE 110V, TIPO ENERGINN.</t>
  </si>
  <si>
    <t>032.367</t>
  </si>
  <si>
    <t>SUMINISTRO, TRANSPORTE E INSTALACION DE DUCTO PARA CAMPANA INDUSTRIAL EXTRACTORA ACERO INOXIDABLE CAL. 20</t>
  </si>
  <si>
    <t>032.386</t>
  </si>
  <si>
    <t>SUMINISTRO, TRANSPORTE E INSTALACIÓN DE MALLA MOSQUITERA O SIMILAR, INCLUYE TODOS LOS ELEMENTOS Y MATERIALES PÁRA SU INSTALACIÓN</t>
  </si>
  <si>
    <t>032.388</t>
  </si>
  <si>
    <t>TRANSPORTE DE AGREGADOS, ESCOMBROS, SOBRANTES</t>
  </si>
  <si>
    <t>M3-KM</t>
  </si>
  <si>
    <t>033.098</t>
  </si>
  <si>
    <t>SUMINISTRO, TRANSPORTE E INSTALACION FILTRO DRENAJE (0.60 x 0.60 m) Tubo Drenaje Corrugado de 4" con filtro. Incluye relleno piedra filtro, Geotextil NT 3000</t>
  </si>
  <si>
    <t>034.003</t>
  </si>
  <si>
    <t>SUMINISTRO, TRANSPORTE E INSTALACIÓN JUEGO INFANTIL TIPO DOMO JUNIOR, IGUAL O SIMILAR A: MARCA ESTRUCTURAS INFANTILES, REFERENCIA M 50154 C. Dimensiones del juego LA: 2m, A: 29m H: 19m (MU 19). INCLUYE DADOS DE ANCLAJE, PERNOS Y DEMÁS ELEMENTOS PARA SU CORRECTA INSTALACION Y FUNCIONAMIENTO.</t>
  </si>
  <si>
    <t>035.062</t>
  </si>
  <si>
    <t xml:space="preserve">SUMINISTRO, TRANSPORTE E INSTALACION BAJANTE AGUAS LLUVIAS  EN TUBERIA PVC SANITARIA  4"   (INCLUYE CODO, UNION Y ACCESORIOS DE FIJACION) INCLUYE PLATAFORMA PARA TRABAJO SEGURO EN ALTURAS </t>
  </si>
  <si>
    <t xml:space="preserve">SUBTOTAL OBRAS </t>
  </si>
  <si>
    <t>A.U OBRA</t>
  </si>
  <si>
    <t>PORCENTAJE</t>
  </si>
  <si>
    <t>ADMINISTRACION</t>
  </si>
  <si>
    <t>A=</t>
  </si>
  <si>
    <t xml:space="preserve">UTILIDAD
</t>
  </si>
  <si>
    <t>U=</t>
  </si>
  <si>
    <t>TOTAL A.U</t>
  </si>
  <si>
    <t>PRESUPUESTO IE DESQUITE - MALTERIA SEDE B EL PORVENIR</t>
  </si>
  <si>
    <t>OBRA CIVIL</t>
  </si>
  <si>
    <t>CAPITULO</t>
  </si>
  <si>
    <t>ACTIVIDAD</t>
  </si>
  <si>
    <t>UNIDAD</t>
  </si>
  <si>
    <t>VALOR TOTAL</t>
  </si>
  <si>
    <t>001 PRELIMINARES</t>
  </si>
  <si>
    <t>002 MOVIMIENTO DE TIERRAS</t>
  </si>
  <si>
    <t>002A CIMIENTOS</t>
  </si>
  <si>
    <t>003 DESAGUES E INSTALACIONES SANITARIAS</t>
  </si>
  <si>
    <t>004 PISOS-BASES-RELLENOS</t>
  </si>
  <si>
    <t>005 ESTRUCTURAS EN CONCRETO, METALICAS Y DE MADERA</t>
  </si>
  <si>
    <t>007 INSTALACIONES HIDRAULICAS</t>
  </si>
  <si>
    <t>009 REVOQUES-RESANES</t>
  </si>
  <si>
    <t>010 CUBIERTAS</t>
  </si>
  <si>
    <t>013 ENCHAPES Y ACCESORIOS</t>
  </si>
  <si>
    <t>017 CARPINTERIA METALICA</t>
  </si>
  <si>
    <t>019 PINTURA</t>
  </si>
  <si>
    <t>021 OBRAS EXTERIORES</t>
  </si>
  <si>
    <t>025 ACUEDUCTO</t>
  </si>
  <si>
    <t>028 DESMONTES</t>
  </si>
  <si>
    <t>029 DEMOLICIONES</t>
  </si>
  <si>
    <t>032 ADICIONALES ALCALDIA DE MANIZALES</t>
  </si>
  <si>
    <t>SUBTOTAL COSTOS DIRECTOS</t>
  </si>
  <si>
    <t>ANALISIS DEL AIU</t>
  </si>
  <si>
    <t>Valor estimado de la Obra (Costo Directo).</t>
  </si>
  <si>
    <t>Valor</t>
  </si>
  <si>
    <t>Plazo estimado de ejecución.</t>
  </si>
  <si>
    <t>Meses</t>
  </si>
  <si>
    <t>Contratista Persona Natural (SI o NO)</t>
  </si>
  <si>
    <t>no</t>
  </si>
  <si>
    <t>TIPO DE GASTO</t>
  </si>
  <si>
    <t>UN</t>
  </si>
  <si>
    <t>CANTIDAD.</t>
  </si>
  <si>
    <t>DEDICACION</t>
  </si>
  <si>
    <t>VLOR UNITARIO (mes)</t>
  </si>
  <si>
    <t>FACTOR PRESTACIONAL O FACTOR AIU (PARA INDIRECTOS)</t>
  </si>
  <si>
    <t>SUMA</t>
  </si>
  <si>
    <t>GASTOS GENERALES.</t>
  </si>
  <si>
    <t>MANO DE OBRA Y GASTOS DE OFICINA</t>
  </si>
  <si>
    <t xml:space="preserve">Ingeniero Residente </t>
  </si>
  <si>
    <t>Un</t>
  </si>
  <si>
    <t xml:space="preserve">Maestro de Obra </t>
  </si>
  <si>
    <t>Residente de Salud Ocupacional SG-SST</t>
  </si>
  <si>
    <t>Ensayos de laboratorio</t>
  </si>
  <si>
    <t>GL</t>
  </si>
  <si>
    <t>GASTOS INDIRECTOS.</t>
  </si>
  <si>
    <t>LEGALIZACION.</t>
  </si>
  <si>
    <t>AIU ITERACION</t>
  </si>
  <si>
    <t>POLIZAS</t>
  </si>
  <si>
    <t>Anticipo</t>
  </si>
  <si>
    <t>%</t>
  </si>
  <si>
    <t>Cumplimiento</t>
  </si>
  <si>
    <t>Estabilidad</t>
  </si>
  <si>
    <t>Prestaciones Sociales</t>
  </si>
  <si>
    <t>Responsabilidad Civil</t>
  </si>
  <si>
    <t>VALLAS Y SEÑALIZACION</t>
  </si>
  <si>
    <t>Señalización de obra (señales verticales, demarcación, cintas, etc)</t>
  </si>
  <si>
    <t>IMPUESTOS Y CONTRIBUCIONES</t>
  </si>
  <si>
    <t>Impuesto de timbre (Decreto 0175 - 2025)</t>
  </si>
  <si>
    <t xml:space="preserve">Contribuación Especial </t>
  </si>
  <si>
    <t>Estampillas para el bienestar del adulto mayor</t>
  </si>
  <si>
    <t>Estampillas Pro -  Universidades.</t>
  </si>
  <si>
    <t xml:space="preserve">Estampilla pro cultura </t>
  </si>
  <si>
    <t>Estampilla pro justicia familiar</t>
  </si>
  <si>
    <t>Gasto bancarios4x1000 y retiros</t>
  </si>
  <si>
    <t>Industria y Comercio 3,7 x 1.000 sobre valor total</t>
  </si>
  <si>
    <t xml:space="preserve">Tasa pro deporte y recreación </t>
  </si>
  <si>
    <t>TOTAL GASTOS INDIRECTOS DE ADMINISTRACION.</t>
  </si>
  <si>
    <t>IMPREVISTO</t>
  </si>
  <si>
    <t>UTILIDAD:</t>
  </si>
  <si>
    <t>IVA SOBRE UTILIDAD:</t>
  </si>
  <si>
    <t>A.I.U.</t>
  </si>
  <si>
    <t>NO MOVER</t>
  </si>
  <si>
    <t>Porcentaje</t>
  </si>
  <si>
    <t>Nota: al finalizar dar clic en aceptar</t>
  </si>
  <si>
    <t>Formulario 1 - Propuesta económica  - Documento tipo de licitación de obra pública de infraestructura de transporte - versión 3</t>
  </si>
  <si>
    <t>PROPUESTA ECONÓMICA</t>
  </si>
  <si>
    <r>
      <t xml:space="preserve">[La entidad puede utilizar este formulario de presentación de </t>
    </r>
    <r>
      <rPr>
        <b/>
        <u/>
        <sz val="11"/>
        <rFont val="Arial"/>
        <family val="2"/>
      </rPr>
      <t>propuesta económica</t>
    </r>
    <r>
      <rPr>
        <sz val="11"/>
        <rFont val="Arial"/>
        <family val="2"/>
      </rPr>
      <t xml:space="preserve"> de forma detallada, sin perjuicio que la entidad pueda modificarlo o establecer la presentación de la oferta económica con un formulario distinto al indicado.]
[Los proponentes emplearán el formulario establecido por la entidad para determinar su propuesta económica conforme al Formulario 1 - Presupuesto Oficial publicado por la Entidad]</t>
    </r>
  </si>
  <si>
    <t xml:space="preserve">Cuando el proceso de contratación es estructurado por precios unitarios, la Entidad debe aplicar las notas 1, 2 y 3 del presente formato y las casillas de "Descripción", "Porcentaje" de la Administración, Imprevisto, Utilidad  y total  A.I.U.  resaltadas en color amarillo. </t>
  </si>
  <si>
    <t>ÍTEM DE PAGO</t>
  </si>
  <si>
    <t>DESCRIPCIÓN</t>
  </si>
  <si>
    <t>SUBTOTAL OBRAS (INCLUYE IVA)</t>
  </si>
  <si>
    <r>
      <rPr>
        <b/>
        <sz val="11"/>
        <rFont val="Arial"/>
        <family val="2"/>
      </rPr>
      <t xml:space="preserve">NOTA 1: </t>
    </r>
    <r>
      <rPr>
        <sz val="11"/>
        <rFont val="Arial"/>
        <family val="2"/>
      </rPr>
      <t xml:space="preserve"> Se debe tener en cuenta que el PRECIO UNITARIO incluye el valor de A.I.U. </t>
    </r>
  </si>
  <si>
    <r>
      <rPr>
        <b/>
        <sz val="11"/>
        <rFont val="Arial"/>
        <family val="2"/>
      </rPr>
      <t>NOTA 2:</t>
    </r>
    <r>
      <rPr>
        <sz val="11"/>
        <rFont val="Arial"/>
        <family val="2"/>
      </rPr>
      <t xml:space="preserve"> Cuando la fracción decimal del peso sea  igual o superior a 5 se aproximara por exceso al número entero siguiente del peso y cuando la fracción decimal del peso sea inferior a 5 se aproximará por defecto al número entero del peso. </t>
    </r>
  </si>
  <si>
    <t>ADMINISTRACIÓN</t>
  </si>
  <si>
    <t>[Ofrecimiento del Proponente]</t>
  </si>
  <si>
    <r>
      <rPr>
        <b/>
        <sz val="11"/>
        <rFont val="Arial"/>
        <family val="2"/>
      </rPr>
      <t>NOTA 3:</t>
    </r>
    <r>
      <rPr>
        <sz val="11"/>
        <rFont val="Arial"/>
        <family val="2"/>
      </rPr>
      <t xml:space="preserve"> El A.I.U y su discriminación deben estar en porcentaje (%). </t>
    </r>
  </si>
  <si>
    <t xml:space="preserve">IMPREVISTO
</t>
  </si>
  <si>
    <t>I=</t>
  </si>
  <si>
    <t>TOTAL A.I.U</t>
  </si>
  <si>
    <t>A.I.U.=</t>
  </si>
  <si>
    <t xml:space="preserve">	Firma del Proponente o de su Representante Legal</t>
  </si>
  <si>
    <t>[La entidad podrá utilizar este formato para la presentación de los análisis de precios unitarios del contratista en la oportunidad prevista en el numeral 8.1. del Documento Base]</t>
  </si>
  <si>
    <t xml:space="preserve">[NOMBRE DE LA ENTIDAD] </t>
  </si>
  <si>
    <t>VERSIÓN</t>
  </si>
  <si>
    <t xml:space="preserve">[NÚMERO DEL PROCESO] </t>
  </si>
  <si>
    <t>PÁGINA</t>
  </si>
  <si>
    <t>DE</t>
  </si>
  <si>
    <t xml:space="preserve">ANALISIS DE PRECIOS UNITARIOS </t>
  </si>
  <si>
    <t>FECHA</t>
  </si>
  <si>
    <t>DD</t>
  </si>
  <si>
    <t>MM</t>
  </si>
  <si>
    <t>AA</t>
  </si>
  <si>
    <t>ÍTEMS DE LA PROPUESTA ECONÓMICA</t>
  </si>
  <si>
    <t>ÍTEMS NO PREVISTOS</t>
  </si>
  <si>
    <t>DATOS ESPECÍFICOS</t>
  </si>
  <si>
    <t>ÍTEM</t>
  </si>
  <si>
    <t>I. EQUIPO</t>
  </si>
  <si>
    <t>MARCA</t>
  </si>
  <si>
    <t>TIPO</t>
  </si>
  <si>
    <t>TARIFA/HORA</t>
  </si>
  <si>
    <t>RENDIMIENTO</t>
  </si>
  <si>
    <t>Vr. UNITARIO</t>
  </si>
  <si>
    <t>SUBTOTAL $</t>
  </si>
  <si>
    <t>II. MATERIALES</t>
  </si>
  <si>
    <t>PRECIO UNIT.</t>
  </si>
  <si>
    <t>III. TRANSPORTES</t>
  </si>
  <si>
    <t>MATERIAL</t>
  </si>
  <si>
    <t>VOL. o PESO</t>
  </si>
  <si>
    <t>DISTANCIA</t>
  </si>
  <si>
    <r>
      <t>M</t>
    </r>
    <r>
      <rPr>
        <b/>
        <vertAlign val="superscript"/>
        <sz val="11"/>
        <rFont val="Arial"/>
        <family val="2"/>
      </rPr>
      <t>3</t>
    </r>
    <r>
      <rPr>
        <b/>
        <sz val="11"/>
        <rFont val="Arial"/>
        <family val="2"/>
      </rPr>
      <t xml:space="preserve"> o Ton/Km</t>
    </r>
  </si>
  <si>
    <t>TARIFA</t>
  </si>
  <si>
    <t>IV. MANO DE OBRA</t>
  </si>
  <si>
    <t>TRABAJADOR</t>
  </si>
  <si>
    <t>JORNAL</t>
  </si>
  <si>
    <t>PRESTACIONES</t>
  </si>
  <si>
    <t>JORNAL TOTAL</t>
  </si>
  <si>
    <t>TOTAL COSTO DIRECTO $</t>
  </si>
  <si>
    <t>V. COSTOS INDIRECTOS</t>
  </si>
  <si>
    <t>Descripción</t>
  </si>
  <si>
    <t>Valor Total</t>
  </si>
  <si>
    <t xml:space="preserve">IMPREVISTOS </t>
  </si>
  <si>
    <t>UTILIDAD</t>
  </si>
  <si>
    <t>Precio Unitario Total Aproximado al peso $</t>
  </si>
  <si>
    <t>Firma</t>
  </si>
  <si>
    <t>Nombre:</t>
  </si>
  <si>
    <t>Representante Legal del Contratista o su Apoderado</t>
  </si>
  <si>
    <t>Matricula No. :</t>
  </si>
  <si>
    <t xml:space="preserve"> </t>
  </si>
  <si>
    <t>OBSERVACIONES INTERVENTORÍA</t>
  </si>
  <si>
    <t>APROBACIÓN POR INTERVENTORÍA</t>
  </si>
  <si>
    <t>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t>
  </si>
  <si>
    <t>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t>
  </si>
  <si>
    <t>Representante Legal del Interventor o su Apoderado</t>
  </si>
  <si>
    <t>032.139</t>
  </si>
  <si>
    <t>SUMINISTRO E INSTALACION JUEGO INFANTIL TAYRONA T2 ELABORADO EN MADERA TIPO PINO INMUNIZADO CON PRESERVANTES HIDROSOLUBLE TIPO CCA-C AREA OCUPADA: 22,11 M2 (3,35M X 6,6M) ALTURA MAXIMA 4,0 M, COMPUESTO DE CASETA (GARITA), PLATAFORMA, PUENTE COLGANTE, MALLA, TUNEL EN FIBRA DE VIDRIO DE 1,5M, RODADEERO EN FIBRA DE VIDRIO DE 2,4M Y CULUMPIO DE DOS PUESTOS</t>
  </si>
  <si>
    <t>CODIGO</t>
  </si>
  <si>
    <t>CODINS</t>
  </si>
  <si>
    <t>INSUMO</t>
  </si>
  <si>
    <t>REND</t>
  </si>
  <si>
    <t>UNITARIO</t>
  </si>
  <si>
    <t>VR. PARCIAL</t>
  </si>
  <si>
    <t>VR. TOTAL</t>
  </si>
  <si>
    <t>-</t>
  </si>
  <si>
    <t>C44</t>
  </si>
  <si>
    <t>CUADRILLA AA (2 AYUDANTES)</t>
  </si>
  <si>
    <t>H2</t>
  </si>
  <si>
    <t>EQUIPO BASICO (HERRAMIENTA MENOR)</t>
  </si>
  <si>
    <t>I1565</t>
  </si>
  <si>
    <t>ACARREO INTERNO</t>
  </si>
  <si>
    <t>HR</t>
  </si>
  <si>
    <t>C1</t>
  </si>
  <si>
    <t>CUADRILLA AA TIPO 1 (1 OFICIAL + 1 AYUDANTE) (Albañileria)</t>
  </si>
  <si>
    <t>I425</t>
  </si>
  <si>
    <t>PUNTILLA CON CABEZA 2"</t>
  </si>
  <si>
    <t>I447</t>
  </si>
  <si>
    <t>FIBRA PARA CERRAMIENTO PROVISIONAL H=2,1M</t>
  </si>
  <si>
    <t>I986</t>
  </si>
  <si>
    <t>GUADUA CEPA DE 5 VARAS</t>
  </si>
  <si>
    <t>LB</t>
  </si>
  <si>
    <t>M</t>
  </si>
  <si>
    <t>I282</t>
  </si>
  <si>
    <t>SUELO CEMENTO 10:1</t>
  </si>
  <si>
    <t>E48</t>
  </si>
  <si>
    <t>CANGURO</t>
  </si>
  <si>
    <t>DIA</t>
  </si>
  <si>
    <t>I2414</t>
  </si>
  <si>
    <t>DERECHO A BOTADERO - LA NUBIA</t>
  </si>
  <si>
    <t>E12</t>
  </si>
  <si>
    <t>EQUIPO DE TRANSPORTE</t>
  </si>
  <si>
    <t>E43</t>
  </si>
  <si>
    <t>RETROEXCAVADORA DE LLANTAS (PAJARITA)</t>
  </si>
  <si>
    <t>E25</t>
  </si>
  <si>
    <t>VOLQUETA SENCILLA 8M3</t>
  </si>
  <si>
    <t>VJE</t>
  </si>
  <si>
    <t>C29</t>
  </si>
  <si>
    <t>CUADRILLA AA TIPO 5 (1 OFICIAL + 5 AYUDANTE) (Albañileria)</t>
  </si>
  <si>
    <t>E14</t>
  </si>
  <si>
    <t>MEZCLADORA A GASOLINA 1 SACO</t>
  </si>
  <si>
    <t>I270</t>
  </si>
  <si>
    <t>ACPM</t>
  </si>
  <si>
    <t>I274</t>
  </si>
  <si>
    <t>CEMENTO GRIS</t>
  </si>
  <si>
    <t>I31</t>
  </si>
  <si>
    <t>ARENA GRUESA (Inc Transporte hasta 39 km)</t>
  </si>
  <si>
    <t>I34</t>
  </si>
  <si>
    <t>TRITURADO DE 3/4" (Inc. Transporte hasta 39 km)</t>
  </si>
  <si>
    <t>I49</t>
  </si>
  <si>
    <t>AGUA LITRO</t>
  </si>
  <si>
    <t>GAL</t>
  </si>
  <si>
    <t>LT</t>
  </si>
  <si>
    <t>SUMINISTRO, TRANSPORTE E INSTALACION CAJA DE INSPECCION  0.80*0.80*1 M.  (INCLUYE, LADRILLO COMÚN, MARCO EN ANGULO 2 1/2 X 2 1/2 * 3/16" Y TAPA REFORZADA EN PLATINA DE 3 * 3/16" CON PARRILLA EN VARILLA 3/8 CADA 10 CM.).</t>
  </si>
  <si>
    <t>AB23</t>
  </si>
  <si>
    <t>MORTERO 1:3 Impermeabilizado</t>
  </si>
  <si>
    <t>AB4</t>
  </si>
  <si>
    <t>CONCRETO 2500 psi - 17.5 Mpa</t>
  </si>
  <si>
    <t>C23</t>
  </si>
  <si>
    <t>CUADRILLA BB TIPO 4 (1 OFICIAL + 4 AYUDANTE) (Instalaciones)</t>
  </si>
  <si>
    <t>I435</t>
  </si>
  <si>
    <t>SOLDADURA ELECTRICA TIPO WESTARCO SUPER E- 6013  DE 1/8 O SIMILAR.</t>
  </si>
  <si>
    <t>I2</t>
  </si>
  <si>
    <t>ACERO 60.000 PSI</t>
  </si>
  <si>
    <t>I241</t>
  </si>
  <si>
    <t>PLATINA 2"*3/16*</t>
  </si>
  <si>
    <t>I239</t>
  </si>
  <si>
    <t>ANGULO 2"* 2"*3/16"</t>
  </si>
  <si>
    <t>I2559</t>
  </si>
  <si>
    <t>ANGULO DE 2-1/2" x 3/16 x 6m</t>
  </si>
  <si>
    <t>I944</t>
  </si>
  <si>
    <t>LADRILLO TOLETE RECOCIDO (24,5 X 12 X 6 CM)</t>
  </si>
  <si>
    <t>C16</t>
  </si>
  <si>
    <t>CUADRILLA BB TIPO 3 (1 OFICIAL + 3 AYUDANTE) (Instalaciones)</t>
  </si>
  <si>
    <t>I614</t>
  </si>
  <si>
    <t>LIMPIADOR REM PVC 760 GRMS. (1/4)</t>
  </si>
  <si>
    <t>I647</t>
  </si>
  <si>
    <t>SOLDADURA PVC LIQUIDA 1/4</t>
  </si>
  <si>
    <t>I754</t>
  </si>
  <si>
    <t xml:space="preserve">TUBO PVC SANITARIO 4" </t>
  </si>
  <si>
    <t>I795</t>
  </si>
  <si>
    <t>UNION SANITARIA 4" PVC</t>
  </si>
  <si>
    <t xml:space="preserve">SUMINISTRO, TRANSPORTE E INSTALACION REJILLA  ALUMINIO  6" X 4"  CÚPULA TRADICIONAL CON SOSCO - REF. C-6"X4"  </t>
  </si>
  <si>
    <t>I404</t>
  </si>
  <si>
    <t>CEMENTO BLANCO</t>
  </si>
  <si>
    <t>I637</t>
  </si>
  <si>
    <t>REJILLA ALUMINIO 6" X 4" CÚPULA TRADICIONAL CON SOSCO - REF. C-6"X4" TIPO COLREJILLAS O SIMILAR</t>
  </si>
  <si>
    <t>C2</t>
  </si>
  <si>
    <t>CUADRILLA BB TIPO 1 (1 OFICIAL + 1 AYUDANTE) (Instalaciones)</t>
  </si>
  <si>
    <t>I2378</t>
  </si>
  <si>
    <t>TUBERIA PVC NOVAFORT 8"</t>
  </si>
  <si>
    <t>C15</t>
  </si>
  <si>
    <t>CUADRILLA AA TIPO 3 (1 OFICIAL + 3 AYUDANTE) (Albañileria)</t>
  </si>
  <si>
    <t>I50</t>
  </si>
  <si>
    <t>AFIRMADO (Incluye transporte)</t>
  </si>
  <si>
    <t xml:space="preserve">SUMINISTRO, TRANSPORTE E INSTALACION PLACA CONTRAPISO CONCRETO 3000 PSI  E=0.10 M </t>
  </si>
  <si>
    <t>AB5</t>
  </si>
  <si>
    <t>CONCRETO 3000 psi - 21 Mpa</t>
  </si>
  <si>
    <t>C36</t>
  </si>
  <si>
    <t>CUADRILLA AA TIPO 6 (1 OFICIAL + 6 AYUDANTE) (Albañileria)</t>
  </si>
  <si>
    <t>E21</t>
  </si>
  <si>
    <t>VIBRADOR A GASOLINA</t>
  </si>
  <si>
    <t>I957</t>
  </si>
  <si>
    <t>LISTON 2 X 4</t>
  </si>
  <si>
    <t>I979</t>
  </si>
  <si>
    <t>TABLA CHAPA ORDINARIO 30 CM X 2 CM X 3 M.</t>
  </si>
  <si>
    <t>SUMINISTRO, TRANSPORTE E INSTALACION JUNTA DE DILATACION PARA PLACA CONTRAPISO (INLCUYE SELLANTE)</t>
  </si>
  <si>
    <t>C8</t>
  </si>
  <si>
    <t>CUADRILLA AA TIPO 2 (1 OFICIAL + 2 AYUDANTE) (Albañileria)</t>
  </si>
  <si>
    <t>I432</t>
  </si>
  <si>
    <t>SIKAFLEX PRO 3 WF TUBO 600 CC O SIMILAR.</t>
  </si>
  <si>
    <t>I3</t>
  </si>
  <si>
    <t>ALAMBRE NEGRO NO. 18</t>
  </si>
  <si>
    <t>SUMINISTRO, TRANSPORTE E INSTALACION CHEQUE ROSCADO RED WHITE 1 1/2"  (INCLUYE UNIVERSAL).</t>
  </si>
  <si>
    <t>I557</t>
  </si>
  <si>
    <t>CHEQUE TIPO R&amp;W ROSCADO  1 1/2" REF. 236 O SIMILAR</t>
  </si>
  <si>
    <t>I569</t>
  </si>
  <si>
    <t>CINTA TEFLON 10 M 1/2"</t>
  </si>
  <si>
    <t>I801</t>
  </si>
  <si>
    <t>UNIVERSAL ACERO GALVANIZADO - 1 1/2"</t>
  </si>
  <si>
    <t>SUMINISTRO, TRANSPORTE E INSTALACION PUNTO  AGUA FRIA  1/2" PVC -P ( INCLUYE ACCESORIOS DE INSTALACIÓN )</t>
  </si>
  <si>
    <t>I528</t>
  </si>
  <si>
    <t>ACCESORIOS PVC-P  1/2" ( CODO , UNIÓN Y TAPÓN )</t>
  </si>
  <si>
    <t>I673</t>
  </si>
  <si>
    <t>TEE PRESION  - 1/2''</t>
  </si>
  <si>
    <t>I747</t>
  </si>
  <si>
    <t xml:space="preserve">TUBO PRESION RDE 9 PVC 500 PSI  -  1/2" </t>
  </si>
  <si>
    <t>E1</t>
  </si>
  <si>
    <t>ANDAMIO METALICO CERTIFICADO, INCLUYE ESCALERILLA CON BARANDAS Y PLATAFORMAS DE TRABAJO H=2.0M</t>
  </si>
  <si>
    <t>I1871</t>
  </si>
  <si>
    <t>ACCESORIOS GENERALES DE INSTALACIÓN</t>
  </si>
  <si>
    <t>Un-Dia</t>
  </si>
  <si>
    <t>GLB</t>
  </si>
  <si>
    <t>SUMINISTRO, TRANSPORTE E INSTALACION IMPERMEABILIZACION TIPO MANTO MORTER PLAS AL-80 DE 3.5 MM CON FOIL DE ALUMINIO O SIMILAR. INCLUYE (CANALES Y/O CUBIERTAS PLANAS, INCLUYE MEDIA CAÑAS, REMATES, PINTURA BITUMINOSA)</t>
  </si>
  <si>
    <t>E83</t>
  </si>
  <si>
    <t>SOPLETE GAS CON GATILLO QUEMADOR 25-35-50MM</t>
  </si>
  <si>
    <t>I1016</t>
  </si>
  <si>
    <t>PINTURA BITUMINOSA - TIPO  PINTUCO REF. ECP-100 O SIMILAR</t>
  </si>
  <si>
    <t>I367</t>
  </si>
  <si>
    <t>EMULSION ASFALTICA TIPO CRL-1</t>
  </si>
  <si>
    <t>I518</t>
  </si>
  <si>
    <t>IMPERMEABILIZACION TIPO MANTO MORTER PLAS AL - 80 E=3.5 MM O SIMILAR.</t>
  </si>
  <si>
    <t>SUMINISTRO, TRANSPORTE E INSTALACION FLANCHE EN LAMINA GALVANIZADA CAL .20 D/ 0.30 M. (INCLUYE ESMALTE + ANCLAJE A MURO + SIKAFLEX)</t>
  </si>
  <si>
    <t>C11</t>
  </si>
  <si>
    <t>CUADRILLA DD TIPO 2 (1 OFICIAL + 2 AYUDANTE) (Carpinteria)</t>
  </si>
  <si>
    <t>I985</t>
  </si>
  <si>
    <t>TELERA 0,05X0,22X2,90 M (3 USOS)</t>
  </si>
  <si>
    <t>I1002</t>
  </si>
  <si>
    <t>ESMALTE SINTETICO PINTULUX 3 EN 1 (No requiere anticorrosivo)</t>
  </si>
  <si>
    <t>I167</t>
  </si>
  <si>
    <t>LAMINA GALVANIZADA CAL. 20 TIPO ACESCO O SIMILAR.</t>
  </si>
  <si>
    <t>I405</t>
  </si>
  <si>
    <t>CHAZO PUNTILLA</t>
  </si>
  <si>
    <t>I2437</t>
  </si>
  <si>
    <t>SIKAFLEX 1A PLUS X 300ML</t>
  </si>
  <si>
    <t>und</t>
  </si>
  <si>
    <t>C45</t>
  </si>
  <si>
    <t>CUADRILLA HH (1 SOLDADOR + 1 AYUDANTE)</t>
  </si>
  <si>
    <t>E82</t>
  </si>
  <si>
    <t>ESCALERA DIELECTRICA EXTENSIBLE CERTIFICADA</t>
  </si>
  <si>
    <t>I1022</t>
  </si>
  <si>
    <t xml:space="preserve">WASH PRIMER COMPONENTE A - 1/4 GL  REF. 509A O SIMILAR </t>
  </si>
  <si>
    <t>I1023</t>
  </si>
  <si>
    <t>WASH PRIMER COMPONENTE B - 1/4 GL REF. 509B O SIMILAR</t>
  </si>
  <si>
    <t>I207</t>
  </si>
  <si>
    <t>PLATINA SOPORTE 3 MM</t>
  </si>
  <si>
    <t>I434</t>
  </si>
  <si>
    <t>SOLDADURA DE ESTAÑO 60-40 250GR 1/16"  (1.6 MM)</t>
  </si>
  <si>
    <t>I431</t>
  </si>
  <si>
    <t>SIKAFLEX 1A TUBO 305 CC O SIMILAR.</t>
  </si>
  <si>
    <t>I1043</t>
  </si>
  <si>
    <t>CONCOLOR JUNTA ESTRECHA 5KG</t>
  </si>
  <si>
    <t>I1054</t>
  </si>
  <si>
    <t>CERAMICA PARED POMPEI. TIPO ALFA O SIMILAR. COLOR CORAL O SHELL</t>
  </si>
  <si>
    <t>I398</t>
  </si>
  <si>
    <t>ALFALISTO BLANCO O SIMILAR</t>
  </si>
  <si>
    <t>I440</t>
  </si>
  <si>
    <t>WIN PLASTICO</t>
  </si>
  <si>
    <t>C18</t>
  </si>
  <si>
    <t>CUADRILLA DD TIPO 3 (1 OFICIAL + 3 AYUDANTE) (Carpinteria)</t>
  </si>
  <si>
    <t>E59</t>
  </si>
  <si>
    <t>EQUIPO DE SOLDADURA</t>
  </si>
  <si>
    <t>I1014</t>
  </si>
  <si>
    <t>PINTURA ACRILICA A BASE SOLVENTES DE RAPIDO SECAMIENTO TIPO PINTUCO (ACRILICO MANTENIMIENTO) O SIMILAR - COLORES: BLANCO, AMARILLO O NEGRO SEGÚN DISEÑO.</t>
  </si>
  <si>
    <t>I1036</t>
  </si>
  <si>
    <t>WASH PRIMER</t>
  </si>
  <si>
    <t>I1637</t>
  </si>
  <si>
    <t>MALLA ESLABONADA CAL. 10.5mm x 2-1/4"</t>
  </si>
  <si>
    <t>I1639</t>
  </si>
  <si>
    <t>MALLA NYLON PARA TABLERO DE BALONCESTO</t>
  </si>
  <si>
    <t>I327</t>
  </si>
  <si>
    <t>CINTA PAPEL ( 75 M.) X 50MM</t>
  </si>
  <si>
    <t>I936</t>
  </si>
  <si>
    <t>TUBERIA GALVANIZADA 2" CAL 16</t>
  </si>
  <si>
    <t>ROLLO</t>
  </si>
  <si>
    <t>C3</t>
  </si>
  <si>
    <t>CUADRILLA CC TIPO 1 (1 OFICIAL + 1 AYUDANTE) (Pintura)</t>
  </si>
  <si>
    <t>I1003</t>
  </si>
  <si>
    <t>ESTUCO PARA EXTERIORES - TIPO PINTUCO REF. 27060 O SIMILAR.</t>
  </si>
  <si>
    <t>I1008</t>
  </si>
  <si>
    <t>INTERVINILO - TIPO PINTUCO REF. 2501 SEGÚN COLOR DISEÑO O SIMILAR</t>
  </si>
  <si>
    <t>I1009</t>
  </si>
  <si>
    <t>KORAZA SOL Y LLUVIA - TIPO PINTUCO REF. 2650 SEGÚN COLOR DISEÑO O SIMILAR</t>
  </si>
  <si>
    <t>I417</t>
  </si>
  <si>
    <t>PABMERIL PLIEGO 9" X 11"</t>
  </si>
  <si>
    <t>SUMINISTRO TRANSPORTE E INSTALACION ESTUCO Y 3 MANOS DE PINTURA ACRILTEX PARA BAÑO Y COCINA</t>
  </si>
  <si>
    <t>I1004</t>
  </si>
  <si>
    <t>ESTUCO PARA INTERIORES - TIPO PINTUCO REF. 17060 O SIMILAR.</t>
  </si>
  <si>
    <t>I1632</t>
  </si>
  <si>
    <t>PINTURA INTERVINILO ACRILTEX LAVABLE</t>
  </si>
  <si>
    <t>AB21</t>
  </si>
  <si>
    <t>MORTERO 1:4</t>
  </si>
  <si>
    <t>I1094</t>
  </si>
  <si>
    <t>SARDINEL PREFABRICADO AH=20 CM, B=10  CM, L=100CM</t>
  </si>
  <si>
    <t>E104</t>
  </si>
  <si>
    <t>FORMALETA SARDINEL DESDE 0.20 HASTA 0.60 M. DE ALTURA POR 2.00 M. DE LONGITUD</t>
  </si>
  <si>
    <t>I422</t>
  </si>
  <si>
    <t>PLASTOCRETE DM DE SIKA IMPERMEABILIZANTE PARA CONCRETOS O SIMILAR.</t>
  </si>
  <si>
    <t>I2078</t>
  </si>
  <si>
    <t>REJILLA SUMIDERO PLAQUETA (PEATONAL) A=55 CM. L=40 CM. E=6 CM. REF. P40402 TIPO TITAN O SIMILAR</t>
  </si>
  <si>
    <t>I878</t>
  </si>
  <si>
    <t xml:space="preserve">REGISTRO O LLAVE DE PASO TIPO RED WHITE 1/2" ACUEDUCTO </t>
  </si>
  <si>
    <t>E24</t>
  </si>
  <si>
    <t>VOLQUETA  6M3 (CARGUE A MANO) - INCLUYE DISPOSICION EN BOTADERO</t>
  </si>
  <si>
    <t>C22</t>
  </si>
  <si>
    <t>CUADRILLA AA TIPO 4 (1 OFICIAL + 4 AYUDANTE) (Albañileria)</t>
  </si>
  <si>
    <t>E7</t>
  </si>
  <si>
    <t>COMPRESOR 1 MARTILLO 1 OPERARIO</t>
  </si>
  <si>
    <t>E105</t>
  </si>
  <si>
    <t>MORDAZA METALICA</t>
  </si>
  <si>
    <t>E108</t>
  </si>
  <si>
    <t>PARAL LARGO 2.00 A 3.50 M</t>
  </si>
  <si>
    <t>E9</t>
  </si>
  <si>
    <t>PLUMA  GRUA 250KG CON BALDE</t>
  </si>
  <si>
    <t>I441</t>
  </si>
  <si>
    <t>SIKA ANTISOL BLANCO</t>
  </si>
  <si>
    <t>I442</t>
  </si>
  <si>
    <t>DESMOLDANTE SIKA SEPAROL O MAPEI</t>
  </si>
  <si>
    <t>I443</t>
  </si>
  <si>
    <t xml:space="preserve">POLIETILENO NEGRO CAL 3.5 </t>
  </si>
  <si>
    <t>I958</t>
  </si>
  <si>
    <t>LISTON CEDRO MACHO 5 CM X 2.5 CM X 3 M.</t>
  </si>
  <si>
    <t>I976</t>
  </si>
  <si>
    <t>CUARTON ORDINARIO 8 CM *4 CM *3M</t>
  </si>
  <si>
    <t>I978</t>
  </si>
  <si>
    <t>TABLA CHAPA EN CEDRO MACHO 30 CM X 2 CM X 3 M.</t>
  </si>
  <si>
    <t>E19</t>
  </si>
  <si>
    <t>TALADRO ROTO PERCUTOR</t>
  </si>
  <si>
    <t>E79</t>
  </si>
  <si>
    <t>ANDAMIO COLGANTE</t>
  </si>
  <si>
    <t>I300</t>
  </si>
  <si>
    <t>TORNILLO AUTOPERFORANTE TEJA TIPO CINDU O SIMILAR. DIAM. 3/4".</t>
  </si>
  <si>
    <t>I307</t>
  </si>
  <si>
    <t>TEJA ONDULADA FIBROCEMENTO PERFIL 7 0,92x1,52M</t>
  </si>
  <si>
    <t>I966</t>
  </si>
  <si>
    <t>TELERA 20 CM X 4 CM X 3 M.</t>
  </si>
  <si>
    <t>I114</t>
  </si>
  <si>
    <t>FLUITMASTER  PARA SANITARIO</t>
  </si>
  <si>
    <t>C9</t>
  </si>
  <si>
    <t>CUADRILLA BB TIPO 2 (1 OFICIAL + 2 AYUDANTE) (Instalaciones)</t>
  </si>
  <si>
    <t>I843</t>
  </si>
  <si>
    <t>HIPOCLORITO DE SODIO - CLORO LIQUIDO CONC 5 AL 8%</t>
  </si>
  <si>
    <t>I844</t>
  </si>
  <si>
    <t>UNION DE REPARACION DE 3"</t>
  </si>
  <si>
    <t>I1673</t>
  </si>
  <si>
    <t>JUEGO INFANTIL TAYRONA T2 ELABORADO EN MADERA TIPO PINO INMUNIZADO CON PRESERVANTES HIDROSOLUBLE TIPO CCA-C AREA OCUPADA: 22,11 M2 (3,35M X 6,6M) ALTURA MAXIMA 4,0 M, COMPUESTO DE CASETA (GARITA), PLATAFORMA, PUENTE COLGANTE, MALLA, TUNEL EN FIBRA DE VIDRIO DE 1,5M, RODADEERO EN FIBRA DE VIDRIO DE 2,4M Y CULUMPIO DE DOS PUESTOS</t>
  </si>
  <si>
    <t>I2060</t>
  </si>
  <si>
    <t>DUCTO</t>
  </si>
  <si>
    <t>I2065</t>
  </si>
  <si>
    <t>CAMPANA INDUSTRIAL EXTRACTORA DIMENSIONES 1.30*0.70*0.40 M</t>
  </si>
  <si>
    <t>I1110</t>
  </si>
  <si>
    <t>ACCESORIOS DE FIJACION</t>
  </si>
  <si>
    <t>I2411</t>
  </si>
  <si>
    <t>MALLA MOSQUITERA 0,9X5MTS</t>
  </si>
  <si>
    <t>E131</t>
  </si>
  <si>
    <t>ALQUILER DE VOLQUETA SENCILLA</t>
  </si>
  <si>
    <t>SUMINISTRO, TRANSPORTE E INSTALACION FILTRO DRENAJE (0.60 X 0.60 M) TUBO DRENAJE CORRUGADO DE 4" CON FILTRO. INCLUYE RELLENO PIEDRA FILTRO, GEOTEXTIL NT 3000</t>
  </si>
  <si>
    <t>I48</t>
  </si>
  <si>
    <t>PIEDRA FILTRO</t>
  </si>
  <si>
    <t>I513</t>
  </si>
  <si>
    <t>GEOTEXTIL NO TEJIDO  3000 PAVCO O SIMILAR</t>
  </si>
  <si>
    <t>I731</t>
  </si>
  <si>
    <t>TUBO DRENAJE  CORRUGADA PVC 100 MM ( 4") SIN FILTRO</t>
  </si>
  <si>
    <t>I1557</t>
  </si>
  <si>
    <t>EEPP PARA TAREAS DE ALTO RIESGO: TRABAJO SEGURO EN ALTURAS, INCLUYE ARNÉS DE 6 ARGOLLAS (ESPACIO CONFINADO), LÍNEA DE VIDA EN POLIAMIDA, ARRESTADOR DE CAÍDA, ESLINGA EN Y, 3 MOSQUETONES CON CIERRE AUTOMÁTICO DE TRES PASOS</t>
  </si>
  <si>
    <t>I729</t>
  </si>
  <si>
    <t>TUBERIA PVC SANITARIA DE 4"</t>
  </si>
  <si>
    <t>I576</t>
  </si>
  <si>
    <t>CODO 90° 1/4 CXC SANITARIO 4''</t>
  </si>
  <si>
    <t>I521</t>
  </si>
  <si>
    <t>ABRAZADERA EN ACERO</t>
  </si>
  <si>
    <t>NI016</t>
  </si>
  <si>
    <t xml:space="preserve">PINTURA  ESMALTE ALQUIDICO TIPO PINTULUX 3 EN 1 - O SIMILAR  COLOR SEGÚN DISEÑO </t>
  </si>
  <si>
    <t>galon</t>
  </si>
  <si>
    <t>Valla</t>
  </si>
  <si>
    <t>033.155</t>
  </si>
  <si>
    <t>SUMINISTRO, TRANSPORTE E INSTALACION VIGA AEREA EN CONCRETO 3000 PSI  .</t>
  </si>
  <si>
    <t>E110</t>
  </si>
  <si>
    <t xml:space="preserve">FORMALETA BORDE VIGAS AEREAS INCLUYE PARAL </t>
  </si>
  <si>
    <t>005.113</t>
  </si>
  <si>
    <t>SUMINISTRO, TRANSPORTE E INSTALACION ESTRUCTURA METALICA PARA CUBIERTA (INCLUYE SOLDADURA, ANTICORROSIVO Y ESMALTE).</t>
  </si>
  <si>
    <t>E78</t>
  </si>
  <si>
    <t>COMPRESOR</t>
  </si>
  <si>
    <t>I1001</t>
  </si>
  <si>
    <t>ANTICORROSIVO PRIMER VERDE OLIVA REF .513 PINTUCO O SIMILAR</t>
  </si>
  <si>
    <t>I1789</t>
  </si>
  <si>
    <t>SOLDADURA ELECTRICA TIPO WESTARCO SUPER E - 6013 DE 1/8 O SIMILAR</t>
  </si>
  <si>
    <t>I2219</t>
  </si>
  <si>
    <t>TUBERIA ESTRUCTURAL A.S.T.M. A-572 GRADO 50 - REDONDA, CUADRADA O RECTANGULAR SEGÚN DISEÑO - TIPO COLMENA O SIMILAR.</t>
  </si>
  <si>
    <t>005.001</t>
  </si>
  <si>
    <t>SUMINISTRO, TRANSPORTE E INSTALACION MALLA ELECTROSOLDADA CUALQUIER REFERENCIA (INCLUYE ALAMBRE NEGRO, COLOCACIÓN Y TRASLAPO).</t>
  </si>
  <si>
    <t>I5</t>
  </si>
  <si>
    <t>MALLA ELECTROSOLDADA (CUALQUIER REFERENCIA)</t>
  </si>
  <si>
    <t>PROPUESTA ECONOMICA</t>
  </si>
  <si>
    <t>IAU</t>
  </si>
  <si>
    <t>BAJAMOS</t>
  </si>
  <si>
    <t xml:space="preserve">REDES ELECTRICAS </t>
  </si>
  <si>
    <t>Suministro e instalación de equipo de aire acondicionado tipo Mini Split de 9.000 BTU/h, tecnología Inverter, refrigerante ecológico R410A o R32, 110-220V, incluye montaje, interconexión eléctrica, soportes, pruebas y puesta en funcionamiento.</t>
  </si>
  <si>
    <t>ml</t>
  </si>
  <si>
    <t>suministro e instalación accesorios (Uniones, Terminales, Tapas, Abrazaderas, chazos, tornillos, etc)</t>
  </si>
  <si>
    <t>Suministro e instalación de bandeja portacable tipo malla Cablofil, dimensiones 30 cm de ancho x 5 cm de altura x 3 m de longitud, fabricada en acero galvanizado, incluye accesorios de fijación, soportes, puesta a tierra y accesorios.</t>
  </si>
  <si>
    <t>Suministro e instalación de muros divisorios en sistema liviano tipo Gyplac (drywall), 
con estructura metálica galvanizada y placas de yeso, incluye perfilería, fijaciones, tratamiento de juntas, masillado y acabado listo para pintura.</t>
  </si>
  <si>
    <t>suministro e instalación de tomacorriente doble normal 120v 20a (incluye 6 ml de cable de cu n°12 awg HFRR ls ct, caja 2x4", 2 ml conduit pvc-emt 3/4" y accesorios)</t>
  </si>
  <si>
    <t>suministro e instalación de tomacorriente doble Regulados 120v 20a (incluye 6 ml de cable de cu n°12 awg HFRR ls ct, caja 2x4", 2 ml conduit pvc-emt 3/4" y accesorios)</t>
  </si>
  <si>
    <t>suministro e instalación de tomacorriente doble GFCI 120v 20a (incluye 6 ml de cable de cu n°12 awg HFRR ls ct, caja 2x4", 2 ml conduit pvc-emt 3/4" y accesorios)</t>
  </si>
  <si>
    <t>suministro e instalación puntos de red cbaleado UTP cat 6A HFRR y accesorios (Jack, 
RJ45 Cat 6A, faceplate), Rotulado en ambos extremos (rack y usuario), Certificación del punto con equipo calibrado (Fluke o equivalente), Certificación del punto con equipo calibrado (Fluke o equivalente)</t>
  </si>
  <si>
    <t>Elaboración de diseños eléctricos para sistema de baja tensión, incluyendo memorias de cálculo, planos eléctricos, diagramas unifilares, cuadros de carga y especificaciones técnicas, conforme a RETIE y NTC 2050.</t>
  </si>
  <si>
    <t>ADECUACIÓN TRANSITO DEPARTAMENTAL GOBERNACIÓN DE CALDAS</t>
  </si>
  <si>
    <r>
      <t>[La entidad puede utilizar este formulario de detalle del</t>
    </r>
    <r>
      <rPr>
        <b/>
        <u/>
        <sz val="11"/>
        <rFont val="Stylus BT"/>
        <family val="2"/>
      </rPr>
      <t xml:space="preserve"> presupuesto oficial</t>
    </r>
    <r>
      <rPr>
        <sz val="11"/>
        <rFont val="Stylus BT"/>
        <family val="2"/>
      </rPr>
      <t xml:space="preserve"> para determinar las condiciones bajo las cuales los proponentes analizarán y presentarán su propuesta económica de forma detallada, sin perjuicio que la entidad pueda modificarlo o establecer la presentación de la oferta económica con un formulario distinto al indicado.]</t>
    </r>
  </si>
  <si>
    <t>Suministro e instalación de rack metálico para telecomunicaciones, tipo mural o de piso, incluye montaje, nivelación, fijación, organización interna y puesta en servicio.</t>
  </si>
  <si>
    <t>suministro e instalación de alimentador (3x8) (1x10) AWG, HFFR LS</t>
  </si>
  <si>
    <t>suministro e instalacion de tablero de 18 circuitos 3F5H, con puerta y espacio para totalizador, barraje para 200a barra neutro y barra tierra  calidad legrand, siemens, sqared o superior de marca reconocida y homologada por el cidett</t>
  </si>
  <si>
    <t xml:space="preserve">
suministro e instalacion de breaker 1x20 A</t>
  </si>
  <si>
    <t>suministro e instalación breaker totalizador 3x40A</t>
  </si>
  <si>
    <t>Suministro e instalación de UPS trifásica 10 kVA, tecnología online doble conversión, incluye banco de baterías, conexión eléctrica, configuración y puesta en servicio.</t>
  </si>
  <si>
    <t>by pass para Ups</t>
  </si>
  <si>
    <t>m2</t>
  </si>
  <si>
    <t>Suministro e instalación de NVR (Network Video Recorder) IP de 8 canales,  resolucion soportada hasta 4K, Salidas de video HDMI y VGA, Puertos PoE integrados, 1 o 2 bahias Sata para disco duros SSD, disco SSD DE 8TB, compatible con cámaras IP, incluye configuración, montaje, pruebas y puesta en funcionamiento.</t>
  </si>
  <si>
    <t>Suministro e instalación cámara ip bala metálica smart dual light full color, con protección perimetral 4mp@20fps lente fijo 2.8mm 1/2.9″ led 30m ir ip67</t>
  </si>
  <si>
    <t>A.U.=46,67%</t>
  </si>
  <si>
    <t xml:space="preserve">VALOR TOTAL                          </t>
  </si>
  <si>
    <t>dcym_ingenieria</t>
  </si>
  <si>
    <t>polifase</t>
  </si>
  <si>
    <t>TOTAL OBRAS (INCLUYE AU)</t>
  </si>
  <si>
    <t xml:space="preserve">Valor medio de referencia </t>
  </si>
  <si>
    <r>
      <rPr>
        <b/>
        <sz val="12"/>
        <rFont val="Stylus BT"/>
      </rPr>
      <t xml:space="preserve">NOTA 1: </t>
    </r>
    <r>
      <rPr>
        <sz val="12"/>
        <rFont val="Stylus BT"/>
      </rPr>
      <t xml:space="preserve"> Se debe tener en cuenta que el PRECIO UNITARIO incluye el valor de A.U. </t>
    </r>
  </si>
  <si>
    <r>
      <rPr>
        <b/>
        <sz val="12"/>
        <rFont val="Stylus BT"/>
      </rPr>
      <t>NOTA 2:</t>
    </r>
    <r>
      <rPr>
        <sz val="12"/>
        <rFont val="Stylus BT"/>
      </rPr>
      <t xml:space="preserve"> Cuando la fracción decimal del peso sea  igual o superior a 5 se aproximará por exceso al número entero siguiente del peso y cuando la fracción decimal del peso sea inferior a 5 se aproximará por defecto al número entero del peso. </t>
    </r>
  </si>
  <si>
    <r>
      <t xml:space="preserve">NOTA 4:   </t>
    </r>
    <r>
      <rPr>
        <sz val="12"/>
        <rFont val="Stylus BT"/>
      </rPr>
      <t>Revisar el Formulario 1 de Presupuesto con sus decimales y tenerlos en cuenta para la presentación de la propuesta económica.</t>
    </r>
  </si>
  <si>
    <r>
      <rPr>
        <b/>
        <sz val="12"/>
        <rFont val="Stylus BT"/>
      </rPr>
      <t xml:space="preserve">NOTA 5:  </t>
    </r>
    <r>
      <rPr>
        <sz val="12"/>
        <rFont val="Stylus BT"/>
      </rPr>
      <t>Siguiendo las recomendaciones de la Guía de Colombia Compra Eficiente, presentar la oferta economica en archivo editable (Excel) y en PDF.</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</si>
</sst>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7">
    <numFmt numFmtId="6" formatCode="&quot;$&quot;\ #,##0;[Red]\-&quot;$&quot;\ #,##0"/>
    <numFmt numFmtId="42" formatCode="_-&quot;$&quot;\ * #,##0_-;\-&quot;$&quot;\ * #,##0_-;_-&quot;$&quot;\ * &quot;-&quot;_-;_-@_-"/>
    <numFmt numFmtId="41" formatCode="_-* #,##0_-;\-* #,##0_-;_-* &quot;-&quot;_-;_-@_-"/>
    <numFmt numFmtId="44" formatCode="_-&quot;$&quot;\ * #,##0.00_-;\-&quot;$&quot;\ * #,##0.00_-;_-&quot;$&quot;\ * &quot;-&quot;??_-;_-@_-"/>
    <numFmt numFmtId="43" formatCode="_-* #,##0.00_-;\-* #,##0.00_-;_-* &quot;-&quot;??_-;_-@_-"/>
    <numFmt numFmtId="164" formatCode="_-* #,##0.00\ _€_-;\-* #,##0.00\ _€_-;_-* &quot;-&quot;??\ _€_-;_-@_-"/>
    <numFmt numFmtId="165" formatCode="0.0000"/>
    <numFmt numFmtId="166" formatCode="&quot;$&quot;\ #,##0.00"/>
    <numFmt numFmtId="167" formatCode="&quot;$&quot;\ #,##0.00;[Red]&quot;$&quot;\ \-#,##0.00"/>
    <numFmt numFmtId="168" formatCode="&quot;$&quot;\ #,##0_);\(&quot;$&quot;\ #,##0\)"/>
    <numFmt numFmtId="169" formatCode="_(&quot;$&quot;\ * #,##0.00_);_(&quot;$&quot;\ * \(#,##0.00\);_(&quot;$&quot;\ * &quot;-&quot;??_);_(@_)"/>
    <numFmt numFmtId="170" formatCode="_ &quot;$&quot;\ * #,##0_ ;_ &quot;$&quot;\ * \-#,##0_ ;_ &quot;$&quot;\ * &quot;-&quot;_ ;_ @_ "/>
    <numFmt numFmtId="171" formatCode="&quot;$&quot;\ #,##0.00_);\(&quot;$&quot;\ #,##0.00\)"/>
    <numFmt numFmtId="172" formatCode="&quot;$&quot;\ #,##0"/>
    <numFmt numFmtId="173" formatCode="_-[$$-240A]\ * #,##0.00_ ;_-[$$-240A]\ * \-#,##0.00\ ;_-[$$-240A]\ * &quot;-&quot;??_ ;_-@_ "/>
    <numFmt numFmtId="174" formatCode="_-* #,##0.00\ &quot;Pts&quot;_-;\-* #,##0.00\ &quot;Pts&quot;_-;_-* &quot;-&quot;??\ &quot;Pts&quot;_-;_-@_-"/>
    <numFmt numFmtId="175" formatCode="_([$$-240A]\ * #,##0.00_);_([$$-240A]\ * \(#,##0.00\);_([$$-240A]\ * &quot;-&quot;??_);_(@_)"/>
    <numFmt numFmtId="176" formatCode="_([$$-240A]\ * #,##0_);_([$$-240A]\ * \(#,##0\);_([$$-240A]\ * &quot;-&quot;??_);_(@_)"/>
    <numFmt numFmtId="177" formatCode="0#.00\ \L\t"/>
    <numFmt numFmtId="178" formatCode="_ [$$-240A]\ * #,##0.00_ ;_ [$$-240A]\ * \-#,##0.00_ ;_ [$$-240A]\ * &quot;-&quot;??_ ;_ @_ "/>
    <numFmt numFmtId="179" formatCode="_ * #,##0_ ;_ * \-#,##0_ ;_ * &quot;-&quot;??_ ;_ @_ "/>
    <numFmt numFmtId="180" formatCode="_-[$$-240A]* #,##0.00_-;\-[$$-240A]* #,##0.00_-;_-[$$-240A]* &quot;-&quot;??_-;_-@_-"/>
    <numFmt numFmtId="181" formatCode="0.0%"/>
    <numFmt numFmtId="182" formatCode="_ * #,##0.00_ ;_ * \-#,##0.00_ ;_ * &quot;-&quot;??_ ;_ @_ "/>
    <numFmt numFmtId="183" formatCode="&quot;$&quot;#,##0"/>
    <numFmt numFmtId="184" formatCode="0.000"/>
    <numFmt numFmtId="185" formatCode="0.000%"/>
  </numFmts>
  <fonts count="53">
    <font>
      <sz val="11"/>
      <color theme="1"/>
      <name val="Calibri"/>
      <family val="2"/>
      <scheme val="minor"/>
    </font>
    <font>
      <b/>
      <sz val="10"/>
      <name val="Arial"/>
      <family val="2"/>
    </font>
    <font>
      <sz val="8"/>
      <name val="Arial"/>
      <family val="2"/>
    </font>
    <font>
      <b/>
      <sz val="8"/>
      <name val="Arial"/>
      <family val="2"/>
    </font>
    <font>
      <sz val="12"/>
      <name val="Arial Narrow"/>
      <family val="2"/>
    </font>
    <font>
      <sz val="11"/>
      <name val="Arial Narrow"/>
      <family val="2"/>
    </font>
    <font>
      <b/>
      <sz val="11"/>
      <name val="Arial"/>
      <family val="2"/>
    </font>
    <font>
      <sz val="11"/>
      <name val="Arial"/>
      <family val="2"/>
    </font>
    <font>
      <sz val="10"/>
      <name val="Arial"/>
      <family val="2"/>
    </font>
    <font>
      <sz val="8"/>
      <name val="Arial Narrow"/>
      <family val="2"/>
    </font>
    <font>
      <sz val="10"/>
      <name val="Arial Narrow"/>
      <family val="2"/>
    </font>
    <font>
      <sz val="9"/>
      <name val="Arial Narrow"/>
      <family val="2"/>
    </font>
    <font>
      <b/>
      <sz val="8"/>
      <name val="Arial"/>
      <family val="2"/>
      <charset val="1"/>
    </font>
    <font>
      <sz val="8"/>
      <name val="Arial"/>
      <family val="2"/>
      <charset val="1"/>
    </font>
    <font>
      <b/>
      <u/>
      <sz val="11"/>
      <name val="Arial"/>
      <family val="2"/>
    </font>
    <font>
      <sz val="9"/>
      <name val="Arial"/>
      <family val="2"/>
    </font>
    <font>
      <b/>
      <sz val="11"/>
      <name val="Arial Narrow"/>
      <family val="2"/>
    </font>
    <font>
      <u/>
      <sz val="10"/>
      <color indexed="12"/>
      <name val="Arial"/>
      <family val="2"/>
    </font>
    <font>
      <u/>
      <sz val="11"/>
      <name val="Arial"/>
      <family val="2"/>
    </font>
    <font>
      <sz val="10"/>
      <name val="Geneva"/>
      <family val="2"/>
    </font>
    <font>
      <b/>
      <sz val="8"/>
      <name val="Arial Narrow"/>
      <family val="2"/>
    </font>
    <font>
      <b/>
      <vertAlign val="superscript"/>
      <sz val="11"/>
      <name val="Arial"/>
      <family val="2"/>
    </font>
    <font>
      <b/>
      <sz val="16"/>
      <name val="Arial"/>
      <family val="2"/>
    </font>
    <font>
      <b/>
      <sz val="9"/>
      <name val="Arial"/>
      <family val="2"/>
    </font>
    <font>
      <sz val="11"/>
      <color theme="1"/>
      <name val="Calibri"/>
      <family val="2"/>
      <scheme val="minor"/>
    </font>
    <font>
      <b/>
      <sz val="11"/>
      <color theme="1"/>
      <name val="Calibri"/>
      <family val="2"/>
      <scheme val="minor"/>
    </font>
    <font>
      <b/>
      <sz val="11"/>
      <color rgb="FFFF0000"/>
      <name val="Arial"/>
      <family val="2"/>
    </font>
    <font>
      <b/>
      <sz val="8"/>
      <color rgb="FF595959"/>
      <name val="Arial"/>
      <family val="2"/>
      <charset val="1"/>
    </font>
    <font>
      <sz val="8"/>
      <color rgb="FF595959"/>
      <name val="Arial"/>
      <family val="2"/>
      <charset val="1"/>
    </font>
    <font>
      <b/>
      <sz val="9"/>
      <color rgb="FF000000"/>
      <name val="Arial"/>
      <family val="2"/>
    </font>
    <font>
      <sz val="9"/>
      <color rgb="FF000000"/>
      <name val="Arial"/>
      <family val="2"/>
    </font>
    <font>
      <sz val="10"/>
      <color rgb="FF000000"/>
      <name val="Arial"/>
      <family val="2"/>
    </font>
    <font>
      <b/>
      <sz val="10"/>
      <color rgb="FF000000"/>
      <name val="Arial"/>
      <family val="2"/>
    </font>
    <font>
      <b/>
      <sz val="9"/>
      <color rgb="FFEFFBEF"/>
      <name val="Arial"/>
      <family val="2"/>
    </font>
    <font>
      <b/>
      <sz val="10"/>
      <color theme="0"/>
      <name val="Arial"/>
      <family val="2"/>
    </font>
    <font>
      <b/>
      <sz val="10"/>
      <color theme="1" tint="0.499984740745262"/>
      <name val="Arial"/>
      <family val="2"/>
    </font>
    <font>
      <sz val="10"/>
      <name val="Calibri"/>
      <family val="2"/>
      <scheme val="minor"/>
    </font>
    <font>
      <sz val="10"/>
      <color rgb="FF000000"/>
      <name val="Calibri"/>
      <family val="2"/>
      <scheme val="minor"/>
    </font>
    <font>
      <b/>
      <sz val="14"/>
      <color rgb="FFEFFBEF"/>
      <name val="Calibri"/>
      <family val="2"/>
      <scheme val="minor"/>
    </font>
    <font>
      <b/>
      <sz val="11"/>
      <color rgb="FF000000"/>
      <name val="Calibri"/>
      <family val="2"/>
      <scheme val="minor"/>
    </font>
    <font>
      <sz val="12"/>
      <name val="Stylus BT"/>
      <family val="2"/>
    </font>
    <font>
      <sz val="11"/>
      <name val="Stylus BT"/>
      <family val="2"/>
    </font>
    <font>
      <sz val="9"/>
      <name val="Stylus BT"/>
      <family val="2"/>
    </font>
    <font>
      <b/>
      <sz val="8"/>
      <name val="Stylus BT"/>
      <family val="2"/>
    </font>
    <font>
      <sz val="8"/>
      <name val="Stylus BT"/>
      <family val="2"/>
    </font>
    <font>
      <b/>
      <sz val="11"/>
      <name val="Stylus BT"/>
      <family val="2"/>
    </font>
    <font>
      <b/>
      <u/>
      <sz val="11"/>
      <name val="Stylus BT"/>
      <family val="2"/>
    </font>
    <font>
      <b/>
      <sz val="12"/>
      <name val="Stylus BT"/>
      <family val="2"/>
    </font>
    <font>
      <sz val="10"/>
      <name val="Stylus BT"/>
      <family val="2"/>
    </font>
    <font>
      <b/>
      <sz val="12"/>
      <name val="Stylus BT"/>
    </font>
    <font>
      <sz val="12"/>
      <name val="Stylus BT"/>
    </font>
    <font>
      <sz val="12"/>
      <color rgb="FF000000"/>
      <name val="Stylus BT"/>
    </font>
    <font>
      <b/>
      <sz val="12"/>
      <color rgb="FFFF0000"/>
      <name val="Stylus BT"/>
    </font>
  </fonts>
  <fills count="19">
    <fill>
      <patternFill patternType="none"/>
    </fill>
    <fill>
      <patternFill patternType="gray125"/>
    </fill>
    <fill>
      <patternFill patternType="solid">
        <fgColor indexed="22"/>
        <bgColor indexed="64"/>
      </patternFill>
    </fill>
    <fill>
      <patternFill patternType="solid">
        <fgColor theme="0"/>
        <bgColor indexed="64"/>
      </patternFill>
    </fill>
    <fill>
      <patternFill patternType="solid">
        <fgColor theme="0" tint="-0.14999847407452621"/>
        <bgColor indexed="64"/>
      </patternFill>
    </fill>
    <fill>
      <patternFill patternType="solid">
        <fgColor theme="0" tint="-0.499984740745262"/>
        <bgColor indexed="64"/>
      </patternFill>
    </fill>
    <fill>
      <patternFill patternType="solid">
        <fgColor rgb="FFFFFF00"/>
        <bgColor indexed="64"/>
      </patternFill>
    </fill>
    <fill>
      <patternFill patternType="solid">
        <fgColor theme="0" tint="-0.249977111117893"/>
        <bgColor indexed="64"/>
      </patternFill>
    </fill>
    <fill>
      <patternFill patternType="solid">
        <fgColor rgb="FFFFFFFF"/>
        <bgColor indexed="64"/>
      </patternFill>
    </fill>
    <fill>
      <patternFill patternType="solid">
        <fgColor rgb="FFCCCCFF"/>
        <bgColor indexed="64"/>
      </patternFill>
    </fill>
    <fill>
      <patternFill patternType="solid">
        <fgColor rgb="FF0404B4"/>
        <bgColor indexed="64"/>
      </patternFill>
    </fill>
    <fill>
      <patternFill patternType="solid">
        <fgColor rgb="FFE3CEF6"/>
        <bgColor indexed="64"/>
      </patternFill>
    </fill>
    <fill>
      <patternFill patternType="solid">
        <fgColor rgb="FFFFFF99"/>
        <bgColor indexed="64"/>
      </patternFill>
    </fill>
    <fill>
      <patternFill patternType="solid">
        <fgColor theme="3"/>
        <bgColor indexed="64"/>
      </patternFill>
    </fill>
    <fill>
      <patternFill patternType="solid">
        <fgColor theme="0" tint="-4.9989318521683403E-2"/>
        <bgColor indexed="64"/>
      </patternFill>
    </fill>
    <fill>
      <patternFill patternType="solid">
        <fgColor theme="4" tint="0.59999389629810485"/>
        <bgColor indexed="64"/>
      </patternFill>
    </fill>
    <fill>
      <patternFill patternType="solid">
        <fgColor theme="5" tint="-0.249977111117893"/>
        <bgColor indexed="64"/>
      </patternFill>
    </fill>
    <fill>
      <patternFill patternType="solid">
        <fgColor rgb="FFFFC000"/>
        <bgColor indexed="64"/>
      </patternFill>
    </fill>
    <fill>
      <patternFill patternType="solid">
        <fgColor theme="0" tint="-0.34998626667073579"/>
        <bgColor indexed="64"/>
      </patternFill>
    </fill>
  </fills>
  <borders count="89">
    <border>
      <left/>
      <right/>
      <top/>
      <bottom/>
      <diagonal/>
    </border>
    <border>
      <left style="double">
        <color indexed="64"/>
      </left>
      <right/>
      <top style="double">
        <color indexed="64"/>
      </top>
      <bottom/>
      <diagonal/>
    </border>
    <border>
      <left/>
      <right/>
      <top style="double">
        <color indexed="64"/>
      </top>
      <bottom/>
      <diagonal/>
    </border>
    <border>
      <left/>
      <right style="double">
        <color indexed="64"/>
      </right>
      <top style="double">
        <color indexed="64"/>
      </top>
      <bottom/>
      <diagonal/>
    </border>
    <border>
      <left style="double">
        <color indexed="64"/>
      </left>
      <right/>
      <top/>
      <bottom/>
      <diagonal/>
    </border>
    <border>
      <left/>
      <right style="double">
        <color indexed="64"/>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top/>
      <bottom style="medium">
        <color indexed="64"/>
      </bottom>
      <diagonal/>
    </border>
    <border>
      <left/>
      <right/>
      <top/>
      <bottom style="medium">
        <color indexed="64"/>
      </bottom>
      <diagonal/>
    </border>
    <border>
      <left style="thin">
        <color indexed="64"/>
      </left>
      <right style="medium">
        <color indexed="64"/>
      </right>
      <top/>
      <bottom style="medium">
        <color indexed="64"/>
      </bottom>
      <diagonal/>
    </border>
    <border>
      <left/>
      <right style="thin">
        <color indexed="64"/>
      </right>
      <top/>
      <bottom/>
      <diagonal/>
    </border>
    <border>
      <left style="thin">
        <color indexed="64"/>
      </left>
      <right style="medium">
        <color indexed="64"/>
      </right>
      <top/>
      <bottom/>
      <diagonal/>
    </border>
    <border>
      <left style="thin">
        <color indexed="64"/>
      </left>
      <right style="thin">
        <color indexed="64"/>
      </right>
      <top/>
      <bottom style="medium">
        <color indexed="64"/>
      </bottom>
      <diagonal/>
    </border>
    <border>
      <left/>
      <right style="thin">
        <color indexed="64"/>
      </right>
      <top/>
      <bottom style="medium">
        <color indexed="64"/>
      </bottom>
      <diagonal/>
    </border>
    <border>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top style="thin">
        <color indexed="64"/>
      </top>
      <bottom style="thin">
        <color indexed="64"/>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double">
        <color indexed="64"/>
      </left>
      <right/>
      <top/>
      <bottom style="double">
        <color indexed="64"/>
      </bottom>
      <diagonal/>
    </border>
    <border>
      <left/>
      <right/>
      <top/>
      <bottom style="double">
        <color indexed="64"/>
      </bottom>
      <diagonal/>
    </border>
    <border>
      <left/>
      <right style="double">
        <color indexed="64"/>
      </right>
      <top/>
      <bottom style="double">
        <color indexed="64"/>
      </bottom>
      <diagonal/>
    </border>
    <border>
      <left style="dotted">
        <color indexed="64"/>
      </left>
      <right style="dotted">
        <color indexed="64"/>
      </right>
      <top/>
      <bottom style="dotted">
        <color indexed="64"/>
      </bottom>
      <diagonal/>
    </border>
    <border>
      <left style="double">
        <color indexed="64"/>
      </left>
      <right style="medium">
        <color indexed="64"/>
      </right>
      <top/>
      <bottom/>
      <diagonal/>
    </border>
    <border>
      <left style="thin">
        <color indexed="64"/>
      </left>
      <right style="thin">
        <color indexed="64"/>
      </right>
      <top style="thin">
        <color indexed="64"/>
      </top>
      <bottom style="medium">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bottom/>
      <diagonal/>
    </border>
    <border>
      <left style="medium">
        <color indexed="64"/>
      </left>
      <right style="thin">
        <color indexed="64"/>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style="medium">
        <color indexed="64"/>
      </top>
      <bottom style="thin">
        <color indexed="64"/>
      </bottom>
      <diagonal/>
    </border>
    <border>
      <left style="medium">
        <color indexed="64"/>
      </left>
      <right style="double">
        <color indexed="64"/>
      </right>
      <top/>
      <bottom/>
      <diagonal/>
    </border>
    <border>
      <left style="medium">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medium">
        <color indexed="64"/>
      </left>
      <right/>
      <top/>
      <bottom/>
      <diagonal/>
    </border>
    <border>
      <left/>
      <right/>
      <top style="medium">
        <color indexed="64"/>
      </top>
      <bottom/>
      <diagonal/>
    </border>
    <border>
      <left style="hair">
        <color indexed="64"/>
      </left>
      <right style="hair">
        <color indexed="64"/>
      </right>
      <top style="hair">
        <color indexed="64"/>
      </top>
      <bottom style="hair">
        <color indexed="64"/>
      </bottom>
      <diagonal/>
    </border>
    <border>
      <left/>
      <right style="medium">
        <color indexed="64"/>
      </right>
      <top style="thin">
        <color indexed="64"/>
      </top>
      <bottom/>
      <diagonal/>
    </border>
    <border>
      <left style="medium">
        <color indexed="64"/>
      </left>
      <right/>
      <top style="medium">
        <color indexed="64"/>
      </top>
      <bottom/>
      <diagonal/>
    </border>
    <border>
      <left style="thin">
        <color indexed="64"/>
      </left>
      <right style="thin">
        <color indexed="64"/>
      </right>
      <top style="medium">
        <color indexed="64"/>
      </top>
      <bottom style="thin">
        <color indexed="64"/>
      </bottom>
      <diagonal/>
    </border>
    <border>
      <left/>
      <right style="medium">
        <color indexed="64"/>
      </right>
      <top/>
      <bottom/>
      <diagonal/>
    </border>
    <border>
      <left style="medium">
        <color indexed="64"/>
      </left>
      <right/>
      <top/>
      <bottom style="thin">
        <color indexed="64"/>
      </bottom>
      <diagonal/>
    </border>
    <border>
      <left/>
      <right/>
      <top/>
      <bottom style="thin">
        <color indexed="64"/>
      </bottom>
      <diagonal/>
    </border>
    <border>
      <left/>
      <right style="medium">
        <color indexed="64"/>
      </right>
      <top/>
      <bottom style="thin">
        <color indexed="64"/>
      </bottom>
      <diagonal/>
    </border>
    <border>
      <left/>
      <right style="medium">
        <color indexed="64"/>
      </right>
      <top style="thin">
        <color indexed="64"/>
      </top>
      <bottom style="medium">
        <color indexed="64"/>
      </bottom>
      <diagonal/>
    </border>
    <border>
      <left/>
      <right style="medium">
        <color indexed="64"/>
      </right>
      <top style="medium">
        <color indexed="64"/>
      </top>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medium">
        <color indexed="64"/>
      </bottom>
      <diagonal/>
    </border>
    <border>
      <left style="thin">
        <color indexed="64"/>
      </left>
      <right/>
      <top style="thin">
        <color indexed="64"/>
      </top>
      <bottom/>
      <diagonal/>
    </border>
    <border>
      <left style="medium">
        <color indexed="64"/>
      </left>
      <right style="medium">
        <color indexed="64"/>
      </right>
      <top style="medium">
        <color indexed="64"/>
      </top>
      <bottom style="medium">
        <color indexed="64"/>
      </bottom>
      <diagonal/>
    </border>
    <border>
      <left style="thin">
        <color indexed="64"/>
      </left>
      <right/>
      <top style="medium">
        <color indexed="64"/>
      </top>
      <bottom style="thin">
        <color indexed="64"/>
      </bottom>
      <diagonal/>
    </border>
    <border>
      <left style="thin">
        <color indexed="64"/>
      </left>
      <right style="medium">
        <color indexed="64"/>
      </right>
      <top style="thin">
        <color indexed="64"/>
      </top>
      <bottom style="medium">
        <color indexed="64"/>
      </bottom>
      <diagonal/>
    </border>
    <border>
      <left/>
      <right/>
      <top style="medium">
        <color indexed="64"/>
      </top>
      <bottom style="thin">
        <color indexed="64"/>
      </bottom>
      <diagonal/>
    </border>
    <border>
      <left style="thin">
        <color indexed="64"/>
      </left>
      <right style="thin">
        <color indexed="64"/>
      </right>
      <top/>
      <bottom style="thin">
        <color indexed="64"/>
      </bottom>
      <diagonal/>
    </border>
    <border>
      <left/>
      <right style="medium">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8"/>
      </left>
      <right style="thin">
        <color indexed="8"/>
      </right>
      <top style="thin">
        <color indexed="8"/>
      </top>
      <bottom style="thin">
        <color indexed="8"/>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style="medium">
        <color indexed="64"/>
      </left>
      <right style="medium">
        <color indexed="64"/>
      </right>
      <top/>
      <bottom style="medium">
        <color indexed="64"/>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right style="medium">
        <color indexed="64"/>
      </right>
      <top/>
      <bottom style="medium">
        <color indexed="64"/>
      </bottom>
      <diagonal/>
    </border>
    <border>
      <left style="thin">
        <color indexed="64"/>
      </left>
      <right/>
      <top style="thin">
        <color indexed="64"/>
      </top>
      <bottom style="thin">
        <color indexed="64"/>
      </bottom>
      <diagonal/>
    </border>
    <border>
      <left style="hair">
        <color indexed="64"/>
      </left>
      <right/>
      <top/>
      <bottom/>
      <diagonal/>
    </border>
    <border>
      <left/>
      <right style="thin">
        <color indexed="64"/>
      </right>
      <top style="medium">
        <color indexed="64"/>
      </top>
      <bottom style="medium">
        <color indexed="64"/>
      </bottom>
      <diagonal/>
    </border>
    <border>
      <left style="medium">
        <color indexed="64"/>
      </left>
      <right style="thin">
        <color indexed="64"/>
      </right>
      <top style="thin">
        <color indexed="64"/>
      </top>
      <bottom style="medium">
        <color indexed="64"/>
      </bottom>
      <diagonal/>
    </border>
    <border>
      <left/>
      <right style="medium">
        <color indexed="64"/>
      </right>
      <top style="medium">
        <color indexed="64"/>
      </top>
      <bottom style="thin">
        <color indexed="64"/>
      </bottom>
      <diagonal/>
    </border>
    <border>
      <left style="thin">
        <color indexed="64"/>
      </left>
      <right style="medium">
        <color indexed="64"/>
      </right>
      <top style="thin">
        <color indexed="64"/>
      </top>
      <bottom/>
      <diagonal/>
    </border>
    <border>
      <left style="thin">
        <color indexed="64"/>
      </left>
      <right/>
      <top style="thin">
        <color indexed="64"/>
      </top>
      <bottom style="medium">
        <color indexed="64"/>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top/>
      <bottom/>
      <diagonal/>
    </border>
    <border>
      <left style="medium">
        <color indexed="64"/>
      </left>
      <right style="thin">
        <color indexed="64"/>
      </right>
      <top style="medium">
        <color indexed="64"/>
      </top>
      <bottom/>
      <diagonal/>
    </border>
    <border>
      <left style="thin">
        <color indexed="64"/>
      </left>
      <right/>
      <top style="medium">
        <color indexed="64"/>
      </top>
      <bottom/>
      <diagonal/>
    </border>
    <border>
      <left/>
      <right style="thin">
        <color indexed="64"/>
      </right>
      <top style="medium">
        <color indexed="64"/>
      </top>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style="thin">
        <color rgb="FF000000"/>
      </top>
      <bottom/>
      <diagonal/>
    </border>
    <border>
      <left style="medium">
        <color indexed="64"/>
      </left>
      <right style="thin">
        <color indexed="64"/>
      </right>
      <top/>
      <bottom style="medium">
        <color indexed="64"/>
      </bottom>
      <diagonal/>
    </border>
  </borders>
  <cellStyleXfs count="27">
    <xf numFmtId="0" fontId="0" fillId="0" borderId="0"/>
    <xf numFmtId="0" fontId="17" fillId="0" borderId="0" applyNumberFormat="0" applyFill="0" applyBorder="0" applyAlignment="0" applyProtection="0">
      <alignment vertical="top"/>
      <protection locked="0"/>
    </xf>
    <xf numFmtId="164" fontId="24" fillId="0" borderId="0" applyFont="0" applyFill="0" applyBorder="0" applyAlignment="0" applyProtection="0"/>
    <xf numFmtId="41" fontId="24" fillId="0" borderId="0" applyFont="0" applyFill="0" applyBorder="0" applyAlignment="0" applyProtection="0"/>
    <xf numFmtId="41" fontId="24" fillId="0" borderId="0" applyFont="0" applyFill="0" applyBorder="0" applyAlignment="0" applyProtection="0"/>
    <xf numFmtId="170" fontId="8" fillId="0" borderId="0" applyFont="0" applyFill="0" applyBorder="0" applyAlignment="0" applyProtection="0"/>
    <xf numFmtId="177" fontId="8" fillId="0" borderId="0" applyFont="0" applyFill="0" applyBorder="0" applyAlignment="0" applyProtection="0"/>
    <xf numFmtId="44" fontId="24" fillId="0" borderId="0" applyFont="0" applyFill="0" applyBorder="0" applyAlignment="0" applyProtection="0"/>
    <xf numFmtId="42" fontId="24" fillId="0" borderId="0" applyFont="0" applyFill="0" applyBorder="0" applyAlignment="0" applyProtection="0"/>
    <xf numFmtId="167" fontId="8" fillId="0" borderId="0" applyFont="0" applyFill="0" applyBorder="0" applyAlignment="0" applyProtection="0"/>
    <xf numFmtId="174" fontId="8" fillId="0" borderId="0" applyFont="0" applyFill="0" applyBorder="0" applyAlignment="0" applyProtection="0"/>
    <xf numFmtId="169" fontId="24" fillId="0" borderId="0" applyFont="0" applyFill="0" applyBorder="0" applyAlignment="0" applyProtection="0"/>
    <xf numFmtId="0" fontId="24" fillId="0" borderId="0"/>
    <xf numFmtId="0" fontId="24" fillId="0" borderId="0"/>
    <xf numFmtId="0" fontId="24" fillId="0" borderId="0"/>
    <xf numFmtId="0" fontId="8" fillId="0" borderId="0"/>
    <xf numFmtId="0" fontId="8" fillId="0" borderId="0"/>
    <xf numFmtId="0" fontId="8" fillId="0" borderId="0"/>
    <xf numFmtId="0" fontId="8" fillId="0" borderId="0"/>
    <xf numFmtId="0" fontId="8" fillId="0" borderId="0"/>
    <xf numFmtId="0" fontId="24" fillId="0" borderId="0"/>
    <xf numFmtId="0" fontId="24" fillId="0" borderId="0"/>
    <xf numFmtId="0" fontId="8" fillId="0" borderId="0"/>
    <xf numFmtId="0" fontId="8" fillId="0" borderId="0"/>
    <xf numFmtId="0" fontId="19" fillId="0" borderId="0"/>
    <xf numFmtId="0" fontId="8" fillId="0" borderId="0"/>
    <xf numFmtId="9" fontId="24" fillId="0" borderId="0" applyFont="0" applyFill="0" applyBorder="0" applyAlignment="0" applyProtection="0"/>
  </cellStyleXfs>
  <cellXfs count="670">
    <xf numFmtId="0" fontId="0" fillId="0" borderId="0" xfId="0"/>
    <xf numFmtId="0" fontId="0" fillId="0" borderId="0" xfId="0" applyAlignment="1">
      <alignment horizontal="center" vertical="center"/>
    </xf>
    <xf numFmtId="0" fontId="4" fillId="0" borderId="0" xfId="20" applyFont="1"/>
    <xf numFmtId="0" fontId="4" fillId="0" borderId="0" xfId="20" applyFont="1" applyAlignment="1">
      <alignment horizontal="center"/>
    </xf>
    <xf numFmtId="0" fontId="5" fillId="0" borderId="0" xfId="20" applyFont="1"/>
    <xf numFmtId="0" fontId="4" fillId="0" borderId="1" xfId="20" applyFont="1" applyBorder="1"/>
    <xf numFmtId="0" fontId="4" fillId="0" borderId="2" xfId="20" applyFont="1" applyBorder="1"/>
    <xf numFmtId="0" fontId="4" fillId="0" borderId="2" xfId="20" applyFont="1" applyBorder="1" applyAlignment="1">
      <alignment horizontal="center"/>
    </xf>
    <xf numFmtId="0" fontId="4" fillId="0" borderId="3" xfId="20" applyFont="1" applyBorder="1"/>
    <xf numFmtId="0" fontId="4" fillId="0" borderId="4" xfId="20" applyFont="1" applyBorder="1"/>
    <xf numFmtId="0" fontId="4" fillId="0" borderId="5" xfId="20" applyFont="1" applyBorder="1"/>
    <xf numFmtId="0" fontId="4" fillId="3" borderId="0" xfId="20" applyFont="1" applyFill="1"/>
    <xf numFmtId="0" fontId="4" fillId="3" borderId="5" xfId="20" applyFont="1" applyFill="1" applyBorder="1"/>
    <xf numFmtId="0" fontId="5" fillId="0" borderId="4" xfId="20" applyFont="1" applyBorder="1"/>
    <xf numFmtId="0" fontId="5" fillId="0" borderId="5" xfId="20" applyFont="1" applyBorder="1"/>
    <xf numFmtId="0" fontId="4" fillId="0" borderId="0" xfId="22" applyFont="1"/>
    <xf numFmtId="0" fontId="4" fillId="0" borderId="4" xfId="22" applyFont="1" applyBorder="1"/>
    <xf numFmtId="0" fontId="4" fillId="0" borderId="5" xfId="22" applyFont="1" applyBorder="1"/>
    <xf numFmtId="0" fontId="9" fillId="0" borderId="0" xfId="22" applyFont="1"/>
    <xf numFmtId="178" fontId="4" fillId="0" borderId="5" xfId="22" applyNumberFormat="1" applyFont="1" applyBorder="1"/>
    <xf numFmtId="0" fontId="10" fillId="0" borderId="0" xfId="22" applyFont="1"/>
    <xf numFmtId="0" fontId="4" fillId="0" borderId="24" xfId="22" applyFont="1" applyBorder="1"/>
    <xf numFmtId="0" fontId="4" fillId="0" borderId="25" xfId="20" applyFont="1" applyBorder="1"/>
    <xf numFmtId="0" fontId="4" fillId="0" borderId="25" xfId="20" applyFont="1" applyBorder="1" applyAlignment="1">
      <alignment horizontal="center"/>
    </xf>
    <xf numFmtId="179" fontId="4" fillId="0" borderId="25" xfId="2" applyNumberFormat="1" applyFont="1" applyBorder="1"/>
    <xf numFmtId="0" fontId="4" fillId="0" borderId="26" xfId="20" applyFont="1" applyBorder="1"/>
    <xf numFmtId="0" fontId="5" fillId="0" borderId="0" xfId="20" applyFont="1" applyAlignment="1">
      <alignment horizontal="center"/>
    </xf>
    <xf numFmtId="0" fontId="4" fillId="3" borderId="28" xfId="20" applyFont="1" applyFill="1" applyBorder="1"/>
    <xf numFmtId="0" fontId="5" fillId="3" borderId="0" xfId="20" applyFont="1" applyFill="1"/>
    <xf numFmtId="0" fontId="4" fillId="0" borderId="28" xfId="20" applyFont="1" applyBorder="1"/>
    <xf numFmtId="0" fontId="3" fillId="0" borderId="27" xfId="0" applyFont="1" applyBorder="1" applyAlignment="1">
      <alignment horizontal="left" vertical="center"/>
    </xf>
    <xf numFmtId="0" fontId="2" fillId="0" borderId="27" xfId="0" applyFont="1" applyBorder="1" applyAlignment="1">
      <alignment horizontal="left" vertical="center"/>
    </xf>
    <xf numFmtId="0" fontId="6" fillId="0" borderId="29" xfId="17" applyFont="1" applyBorder="1" applyAlignment="1">
      <alignment horizontal="center" vertical="center" wrapText="1"/>
    </xf>
    <xf numFmtId="0" fontId="6" fillId="5" borderId="6" xfId="15" applyFont="1" applyFill="1" applyBorder="1" applyAlignment="1">
      <alignment vertical="center"/>
    </xf>
    <xf numFmtId="0" fontId="6" fillId="5" borderId="7" xfId="15" applyFont="1" applyFill="1" applyBorder="1" applyAlignment="1">
      <alignment vertical="center"/>
    </xf>
    <xf numFmtId="0" fontId="6" fillId="5" borderId="8" xfId="15" applyFont="1" applyFill="1" applyBorder="1" applyAlignment="1">
      <alignment vertical="center"/>
    </xf>
    <xf numFmtId="0" fontId="7" fillId="0" borderId="9" xfId="15" applyFont="1" applyBorder="1" applyAlignment="1">
      <alignment horizontal="center" vertical="center"/>
    </xf>
    <xf numFmtId="0" fontId="7" fillId="0" borderId="30" xfId="17" applyFont="1" applyBorder="1" applyAlignment="1">
      <alignment horizontal="center" vertical="center"/>
    </xf>
    <xf numFmtId="0" fontId="7" fillId="0" borderId="30" xfId="17" applyFont="1" applyBorder="1" applyAlignment="1">
      <alignment horizontal="left" vertical="center" wrapText="1"/>
    </xf>
    <xf numFmtId="4" fontId="7" fillId="0" borderId="30" xfId="5" applyNumberFormat="1" applyFont="1" applyBorder="1" applyAlignment="1">
      <alignment vertical="center" wrapText="1"/>
    </xf>
    <xf numFmtId="171" fontId="7" fillId="0" borderId="30" xfId="9" applyNumberFormat="1" applyFont="1" applyBorder="1" applyAlignment="1">
      <alignment horizontal="right" vertical="center" wrapText="1"/>
    </xf>
    <xf numFmtId="171" fontId="7" fillId="0" borderId="10" xfId="9" applyNumberFormat="1" applyFont="1" applyBorder="1" applyAlignment="1">
      <alignment horizontal="right" vertical="center" wrapText="1"/>
    </xf>
    <xf numFmtId="0" fontId="7" fillId="0" borderId="11" xfId="15" applyFont="1" applyBorder="1" applyAlignment="1">
      <alignment horizontal="left" vertical="center"/>
    </xf>
    <xf numFmtId="0" fontId="7" fillId="0" borderId="12" xfId="17" applyFont="1" applyBorder="1" applyAlignment="1">
      <alignment horizontal="center" vertical="center"/>
    </xf>
    <xf numFmtId="0" fontId="7" fillId="0" borderId="12" xfId="17" applyFont="1" applyBorder="1" applyAlignment="1">
      <alignment horizontal="left" vertical="center" wrapText="1"/>
    </xf>
    <xf numFmtId="171" fontId="7" fillId="0" borderId="17" xfId="9" applyNumberFormat="1" applyFont="1" applyBorder="1" applyAlignment="1">
      <alignment horizontal="right" vertical="center" wrapText="1"/>
    </xf>
    <xf numFmtId="166" fontId="6" fillId="0" borderId="13" xfId="5" applyNumberFormat="1" applyFont="1" applyBorder="1" applyAlignment="1">
      <alignment horizontal="right" vertical="center"/>
    </xf>
    <xf numFmtId="0" fontId="7" fillId="0" borderId="30" xfId="17" applyFont="1" applyBorder="1" applyAlignment="1">
      <alignment horizontal="left" vertical="center"/>
    </xf>
    <xf numFmtId="171" fontId="7" fillId="0" borderId="31" xfId="9" applyNumberFormat="1" applyFont="1" applyBorder="1" applyAlignment="1">
      <alignment horizontal="right" vertical="center" wrapText="1"/>
    </xf>
    <xf numFmtId="0" fontId="7" fillId="0" borderId="30" xfId="16" applyFont="1" applyBorder="1" applyAlignment="1">
      <alignment horizontal="center" vertical="center"/>
    </xf>
    <xf numFmtId="0" fontId="7" fillId="0" borderId="30" xfId="16" applyFont="1" applyBorder="1" applyAlignment="1">
      <alignment horizontal="left" vertical="center"/>
    </xf>
    <xf numFmtId="0" fontId="7" fillId="0" borderId="12" xfId="20" applyFont="1" applyBorder="1"/>
    <xf numFmtId="0" fontId="7" fillId="0" borderId="12" xfId="20" applyFont="1" applyBorder="1" applyAlignment="1">
      <alignment horizontal="center"/>
    </xf>
    <xf numFmtId="0" fontId="7" fillId="0" borderId="30" xfId="15" applyFont="1" applyBorder="1" applyAlignment="1">
      <alignment horizontal="center" vertical="center"/>
    </xf>
    <xf numFmtId="0" fontId="7" fillId="0" borderId="30" xfId="15" applyFont="1" applyBorder="1" applyAlignment="1">
      <alignment horizontal="left" vertical="center" wrapText="1"/>
    </xf>
    <xf numFmtId="0" fontId="7" fillId="0" borderId="30" xfId="16" applyFont="1" applyBorder="1" applyAlignment="1">
      <alignment horizontal="left" vertical="center" wrapText="1"/>
    </xf>
    <xf numFmtId="171" fontId="7" fillId="0" borderId="30" xfId="9" quotePrefix="1" applyNumberFormat="1" applyFont="1" applyBorder="1" applyAlignment="1">
      <alignment horizontal="right" vertical="center" wrapText="1"/>
    </xf>
    <xf numFmtId="0" fontId="7" fillId="0" borderId="9" xfId="16" applyFont="1" applyBorder="1" applyAlignment="1">
      <alignment horizontal="center" vertical="center"/>
    </xf>
    <xf numFmtId="0" fontId="7" fillId="0" borderId="30" xfId="15" applyFont="1" applyBorder="1" applyAlignment="1">
      <alignment horizontal="center" vertical="center" wrapText="1"/>
    </xf>
    <xf numFmtId="0" fontId="7" fillId="0" borderId="32" xfId="15" applyFont="1" applyBorder="1" applyAlignment="1">
      <alignment horizontal="left" vertical="center"/>
    </xf>
    <xf numFmtId="0" fontId="7" fillId="0" borderId="0" xfId="15" applyFont="1" applyAlignment="1">
      <alignment horizontal="center" vertical="center"/>
    </xf>
    <xf numFmtId="0" fontId="7" fillId="0" borderId="0" xfId="15" applyFont="1" applyAlignment="1">
      <alignment horizontal="left" vertical="center" wrapText="1"/>
    </xf>
    <xf numFmtId="171" fontId="7" fillId="0" borderId="14" xfId="9" applyNumberFormat="1" applyFont="1" applyBorder="1" applyAlignment="1">
      <alignment horizontal="right" vertical="center" wrapText="1"/>
    </xf>
    <xf numFmtId="166" fontId="6" fillId="0" borderId="15" xfId="5" applyNumberFormat="1" applyFont="1" applyBorder="1" applyAlignment="1">
      <alignment horizontal="right" vertical="center"/>
    </xf>
    <xf numFmtId="0" fontId="7" fillId="0" borderId="33" xfId="15" applyFont="1" applyBorder="1" applyAlignment="1">
      <alignment horizontal="center" vertical="center"/>
    </xf>
    <xf numFmtId="2" fontId="7" fillId="0" borderId="12" xfId="15" applyNumberFormat="1" applyFont="1" applyBorder="1" applyAlignment="1">
      <alignment horizontal="center" vertical="center"/>
    </xf>
    <xf numFmtId="0" fontId="7" fillId="0" borderId="12" xfId="15" applyFont="1" applyBorder="1" applyAlignment="1">
      <alignment horizontal="left" vertical="center"/>
    </xf>
    <xf numFmtId="0" fontId="7" fillId="0" borderId="12" xfId="15" applyFont="1" applyBorder="1" applyAlignment="1">
      <alignment horizontal="center" vertical="center"/>
    </xf>
    <xf numFmtId="0" fontId="7" fillId="0" borderId="12" xfId="15" applyFont="1" applyBorder="1" applyAlignment="1">
      <alignment horizontal="left" vertical="center" wrapText="1"/>
    </xf>
    <xf numFmtId="180" fontId="6" fillId="5" borderId="8" xfId="15" applyNumberFormat="1" applyFont="1" applyFill="1" applyBorder="1" applyAlignment="1">
      <alignment vertical="center"/>
    </xf>
    <xf numFmtId="49" fontId="6" fillId="0" borderId="0" xfId="25" applyNumberFormat="1" applyFont="1" applyAlignment="1">
      <alignment horizontal="right" vertical="center"/>
    </xf>
    <xf numFmtId="173" fontId="6" fillId="0" borderId="0" xfId="25" applyNumberFormat="1" applyFont="1" applyAlignment="1">
      <alignment vertical="center"/>
    </xf>
    <xf numFmtId="0" fontId="7" fillId="0" borderId="0" xfId="23" applyFont="1"/>
    <xf numFmtId="0" fontId="7" fillId="0" borderId="0" xfId="23" applyFont="1" applyAlignment="1">
      <alignment horizontal="center"/>
    </xf>
    <xf numFmtId="0" fontId="26" fillId="0" borderId="18" xfId="23" applyFont="1" applyBorder="1" applyAlignment="1">
      <alignment horizontal="right" vertical="center"/>
    </xf>
    <xf numFmtId="175" fontId="7" fillId="0" borderId="19" xfId="10" applyNumberFormat="1" applyFont="1" applyBorder="1" applyAlignment="1">
      <alignment vertical="center"/>
    </xf>
    <xf numFmtId="0" fontId="7" fillId="0" borderId="20" xfId="23" applyFont="1" applyBorder="1" applyAlignment="1">
      <alignment horizontal="left" vertical="center"/>
    </xf>
    <xf numFmtId="181" fontId="7" fillId="0" borderId="34" xfId="10" applyNumberFormat="1" applyFont="1" applyBorder="1" applyAlignment="1">
      <alignment horizontal="center" vertical="center"/>
    </xf>
    <xf numFmtId="0" fontId="6" fillId="0" borderId="34" xfId="23" applyFont="1" applyBorder="1" applyAlignment="1">
      <alignment vertical="center"/>
    </xf>
    <xf numFmtId="0" fontId="6" fillId="0" borderId="35" xfId="23" applyFont="1" applyBorder="1" applyAlignment="1">
      <alignment horizontal="right" vertical="center"/>
    </xf>
    <xf numFmtId="175" fontId="7" fillId="0" borderId="31" xfId="10" applyNumberFormat="1" applyFont="1" applyBorder="1" applyAlignment="1">
      <alignment vertical="center"/>
    </xf>
    <xf numFmtId="0" fontId="7" fillId="0" borderId="0" xfId="17" applyFont="1" applyAlignment="1">
      <alignment horizontal="center" vertical="center"/>
    </xf>
    <xf numFmtId="9" fontId="7" fillId="0" borderId="34" xfId="10" applyNumberFormat="1" applyFont="1" applyBorder="1" applyAlignment="1">
      <alignment horizontal="center" vertical="center"/>
    </xf>
    <xf numFmtId="175" fontId="7" fillId="0" borderId="34" xfId="10" applyNumberFormat="1" applyFont="1" applyBorder="1" applyAlignment="1">
      <alignment vertical="center"/>
    </xf>
    <xf numFmtId="0" fontId="7" fillId="0" borderId="35" xfId="23" applyFont="1" applyBorder="1" applyAlignment="1">
      <alignment vertical="center"/>
    </xf>
    <xf numFmtId="0" fontId="6" fillId="0" borderId="20" xfId="23" applyFont="1" applyBorder="1" applyAlignment="1">
      <alignment horizontal="left" vertical="center"/>
    </xf>
    <xf numFmtId="175" fontId="6" fillId="0" borderId="31" xfId="10" applyNumberFormat="1" applyFont="1" applyBorder="1" applyAlignment="1">
      <alignment vertical="center"/>
    </xf>
    <xf numFmtId="0" fontId="7" fillId="0" borderId="20" xfId="23" applyFont="1" applyBorder="1" applyAlignment="1">
      <alignment horizontal="left" vertical="center" wrapText="1"/>
    </xf>
    <xf numFmtId="0" fontId="7" fillId="0" borderId="35" xfId="23" applyFont="1" applyBorder="1" applyAlignment="1">
      <alignment horizontal="right" vertical="center"/>
    </xf>
    <xf numFmtId="0" fontId="6" fillId="0" borderId="20" xfId="23" applyFont="1" applyBorder="1" applyAlignment="1">
      <alignment horizontal="left" vertical="center" wrapText="1"/>
    </xf>
    <xf numFmtId="0" fontId="6" fillId="0" borderId="21" xfId="23" applyFont="1" applyBorder="1" applyAlignment="1">
      <alignment horizontal="left" vertical="center"/>
    </xf>
    <xf numFmtId="9" fontId="7" fillId="0" borderId="22" xfId="10" applyNumberFormat="1" applyFont="1" applyBorder="1" applyAlignment="1">
      <alignment horizontal="center" vertical="center"/>
    </xf>
    <xf numFmtId="175" fontId="6" fillId="0" borderId="22" xfId="10" applyNumberFormat="1" applyFont="1" applyBorder="1" applyAlignment="1">
      <alignment vertical="center"/>
    </xf>
    <xf numFmtId="0" fontId="7" fillId="0" borderId="23" xfId="23" applyFont="1" applyBorder="1" applyAlignment="1">
      <alignment vertical="center"/>
    </xf>
    <xf numFmtId="2" fontId="7" fillId="0" borderId="0" xfId="23" applyNumberFormat="1" applyFont="1"/>
    <xf numFmtId="175" fontId="7" fillId="0" borderId="0" xfId="10" applyNumberFormat="1" applyFont="1"/>
    <xf numFmtId="39" fontId="6" fillId="0" borderId="0" xfId="10" applyNumberFormat="1" applyFont="1" applyAlignment="1">
      <alignment vertical="center"/>
    </xf>
    <xf numFmtId="0" fontId="6" fillId="0" borderId="36" xfId="18" applyFont="1" applyBorder="1" applyAlignment="1">
      <alignment vertical="center"/>
    </xf>
    <xf numFmtId="176" fontId="4" fillId="0" borderId="5" xfId="22" applyNumberFormat="1" applyFont="1" applyBorder="1"/>
    <xf numFmtId="173" fontId="6" fillId="6" borderId="10" xfId="6" applyNumberFormat="1" applyFont="1" applyFill="1" applyBorder="1" applyAlignment="1">
      <alignment horizontal="center" vertical="center"/>
    </xf>
    <xf numFmtId="173" fontId="6" fillId="6" borderId="30" xfId="6" applyNumberFormat="1" applyFont="1" applyFill="1" applyBorder="1" applyAlignment="1">
      <alignment horizontal="center" vertical="center"/>
    </xf>
    <xf numFmtId="9" fontId="7" fillId="7" borderId="31" xfId="26" applyFont="1" applyFill="1" applyBorder="1" applyAlignment="1">
      <alignment horizontal="center" vertical="center"/>
    </xf>
    <xf numFmtId="178" fontId="4" fillId="0" borderId="37" xfId="22" applyNumberFormat="1" applyFont="1" applyBorder="1"/>
    <xf numFmtId="0" fontId="7" fillId="0" borderId="38" xfId="0" applyFont="1" applyBorder="1" applyAlignment="1">
      <alignment vertical="center" wrapText="1"/>
    </xf>
    <xf numFmtId="0" fontId="7" fillId="0" borderId="39" xfId="0" applyFont="1" applyBorder="1" applyAlignment="1">
      <alignment vertical="center" wrapText="1"/>
    </xf>
    <xf numFmtId="0" fontId="7" fillId="0" borderId="40" xfId="0" applyFont="1" applyBorder="1" applyAlignment="1">
      <alignment vertical="center" wrapText="1"/>
    </xf>
    <xf numFmtId="0" fontId="7" fillId="0" borderId="41" xfId="0" applyFont="1" applyBorder="1" applyAlignment="1">
      <alignment vertical="center" wrapText="1"/>
    </xf>
    <xf numFmtId="0" fontId="7" fillId="0" borderId="0" xfId="0" applyFont="1" applyAlignment="1">
      <alignment vertical="center" wrapText="1"/>
    </xf>
    <xf numFmtId="0" fontId="7" fillId="0" borderId="14" xfId="0" applyFont="1" applyBorder="1" applyAlignment="1">
      <alignment vertical="center" wrapText="1"/>
    </xf>
    <xf numFmtId="0" fontId="7" fillId="0" borderId="12" xfId="0" applyFont="1" applyBorder="1" applyAlignment="1">
      <alignment vertical="center" wrapText="1"/>
    </xf>
    <xf numFmtId="0" fontId="7" fillId="0" borderId="17" xfId="0" applyFont="1" applyBorder="1" applyAlignment="1">
      <alignment vertical="center" wrapText="1"/>
    </xf>
    <xf numFmtId="0" fontId="7" fillId="3" borderId="42" xfId="21" applyFont="1" applyFill="1" applyBorder="1" applyAlignment="1">
      <alignment horizontal="center" vertical="center" wrapText="1"/>
    </xf>
    <xf numFmtId="0" fontId="7" fillId="3" borderId="0" xfId="21" applyFont="1" applyFill="1" applyAlignment="1">
      <alignment horizontal="center" vertical="center" wrapText="1"/>
    </xf>
    <xf numFmtId="0" fontId="6" fillId="3" borderId="39" xfId="21" applyFont="1" applyFill="1" applyBorder="1" applyAlignment="1">
      <alignment horizontal="center" vertical="center" wrapText="1"/>
    </xf>
    <xf numFmtId="0" fontId="16" fillId="0" borderId="0" xfId="20" applyFont="1"/>
    <xf numFmtId="0" fontId="10" fillId="0" borderId="0" xfId="0" applyFont="1"/>
    <xf numFmtId="0" fontId="10" fillId="0" borderId="1" xfId="0" applyFont="1" applyBorder="1"/>
    <xf numFmtId="0" fontId="10" fillId="0" borderId="2" xfId="0" applyFont="1" applyBorder="1"/>
    <xf numFmtId="0" fontId="10" fillId="0" borderId="3" xfId="0" applyFont="1" applyBorder="1"/>
    <xf numFmtId="0" fontId="10" fillId="0" borderId="4" xfId="0" applyFont="1" applyBorder="1"/>
    <xf numFmtId="0" fontId="10" fillId="0" borderId="5" xfId="0" applyFont="1" applyBorder="1"/>
    <xf numFmtId="0" fontId="12" fillId="0" borderId="43" xfId="0" applyFont="1" applyBorder="1" applyAlignment="1">
      <alignment horizontal="left" vertical="center"/>
    </xf>
    <xf numFmtId="0" fontId="13" fillId="0" borderId="43" xfId="0" applyFont="1" applyBorder="1" applyAlignment="1">
      <alignment horizontal="left" vertical="center"/>
    </xf>
    <xf numFmtId="0" fontId="27" fillId="0" borderId="0" xfId="0" applyFont="1"/>
    <xf numFmtId="0" fontId="28" fillId="0" borderId="0" xfId="0" applyFont="1"/>
    <xf numFmtId="0" fontId="4" fillId="0" borderId="5" xfId="0" applyFont="1" applyBorder="1" applyAlignment="1">
      <alignment horizontal="center" wrapText="1"/>
    </xf>
    <xf numFmtId="0" fontId="7" fillId="0" borderId="0" xfId="0" applyFont="1"/>
    <xf numFmtId="0" fontId="11" fillId="0" borderId="5" xfId="24" applyFont="1" applyBorder="1" applyAlignment="1">
      <alignment horizontal="center" vertical="center"/>
    </xf>
    <xf numFmtId="0" fontId="11" fillId="0" borderId="5" xfId="0" applyFont="1" applyBorder="1" applyAlignment="1">
      <alignment horizontal="center" vertical="center"/>
    </xf>
    <xf numFmtId="0" fontId="7" fillId="0" borderId="38" xfId="0" applyFont="1" applyBorder="1" applyAlignment="1">
      <alignment horizontal="center"/>
    </xf>
    <xf numFmtId="0" fontId="6" fillId="0" borderId="39" xfId="0" applyFont="1" applyBorder="1" applyAlignment="1">
      <alignment horizontal="center"/>
    </xf>
    <xf numFmtId="0" fontId="7" fillId="0" borderId="39" xfId="0" applyFont="1" applyBorder="1" applyAlignment="1">
      <alignment vertical="center"/>
    </xf>
    <xf numFmtId="0" fontId="7" fillId="0" borderId="44" xfId="0" applyFont="1" applyBorder="1" applyAlignment="1">
      <alignment vertical="center"/>
    </xf>
    <xf numFmtId="0" fontId="11" fillId="0" borderId="5" xfId="0" applyFont="1" applyBorder="1" applyAlignment="1">
      <alignment vertical="center"/>
    </xf>
    <xf numFmtId="0" fontId="7" fillId="0" borderId="45" xfId="0" applyFont="1" applyBorder="1" applyAlignment="1">
      <alignment horizontal="center"/>
    </xf>
    <xf numFmtId="0" fontId="6" fillId="0" borderId="42" xfId="0" applyFont="1" applyBorder="1" applyAlignment="1">
      <alignment horizontal="center"/>
    </xf>
    <xf numFmtId="0" fontId="7" fillId="0" borderId="42" xfId="0" applyFont="1" applyBorder="1" applyAlignment="1">
      <alignment horizontal="right" vertical="center"/>
    </xf>
    <xf numFmtId="0" fontId="7" fillId="0" borderId="46" xfId="0" applyFont="1" applyBorder="1" applyAlignment="1">
      <alignment horizontal="center" vertical="center"/>
    </xf>
    <xf numFmtId="0" fontId="7" fillId="0" borderId="19" xfId="0" applyFont="1" applyBorder="1" applyAlignment="1">
      <alignment horizontal="center" vertical="center"/>
    </xf>
    <xf numFmtId="0" fontId="7" fillId="0" borderId="41" xfId="0" applyFont="1" applyBorder="1" applyAlignment="1">
      <alignment horizontal="center"/>
    </xf>
    <xf numFmtId="0" fontId="6" fillId="0" borderId="0" xfId="0" applyFont="1" applyAlignment="1">
      <alignment horizontal="center"/>
    </xf>
    <xf numFmtId="0" fontId="7" fillId="0" borderId="0" xfId="0" applyFont="1" applyAlignment="1">
      <alignment horizontal="right" vertical="center"/>
    </xf>
    <xf numFmtId="1" fontId="7" fillId="0" borderId="30" xfId="0" applyNumberFormat="1" applyFont="1" applyBorder="1" applyAlignment="1">
      <alignment horizontal="center" vertical="center"/>
    </xf>
    <xf numFmtId="1" fontId="7" fillId="0" borderId="31" xfId="0" applyNumberFormat="1" applyFont="1" applyBorder="1" applyAlignment="1">
      <alignment horizontal="center" vertical="center"/>
    </xf>
    <xf numFmtId="1" fontId="11" fillId="0" borderId="5" xfId="0" applyNumberFormat="1" applyFont="1" applyBorder="1" applyAlignment="1">
      <alignment horizontal="center" vertical="center"/>
    </xf>
    <xf numFmtId="1" fontId="7" fillId="0" borderId="47" xfId="0" applyNumberFormat="1" applyFont="1" applyBorder="1" applyAlignment="1">
      <alignment horizontal="center" vertical="center"/>
    </xf>
    <xf numFmtId="0" fontId="7" fillId="0" borderId="48" xfId="0" applyFont="1" applyBorder="1" applyAlignment="1">
      <alignment horizontal="left"/>
    </xf>
    <xf numFmtId="0" fontId="7" fillId="0" borderId="49" xfId="0" applyFont="1" applyBorder="1" applyAlignment="1">
      <alignment horizontal="center"/>
    </xf>
    <xf numFmtId="0" fontId="7" fillId="0" borderId="50" xfId="0" applyFont="1" applyBorder="1" applyAlignment="1">
      <alignment horizontal="center"/>
    </xf>
    <xf numFmtId="0" fontId="11" fillId="0" borderId="5" xfId="0" applyFont="1" applyBorder="1" applyAlignment="1">
      <alignment horizontal="center"/>
    </xf>
    <xf numFmtId="0" fontId="7" fillId="0" borderId="21" xfId="0" applyFont="1" applyBorder="1"/>
    <xf numFmtId="0" fontId="7" fillId="0" borderId="22" xfId="0" applyFont="1" applyBorder="1"/>
    <xf numFmtId="0" fontId="7" fillId="0" borderId="51" xfId="0" applyFont="1" applyBorder="1"/>
    <xf numFmtId="0" fontId="7" fillId="0" borderId="45" xfId="0" applyFont="1" applyBorder="1"/>
    <xf numFmtId="0" fontId="7" fillId="0" borderId="42" xfId="0" applyFont="1" applyBorder="1"/>
    <xf numFmtId="0" fontId="7" fillId="0" borderId="52" xfId="0" applyFont="1" applyBorder="1"/>
    <xf numFmtId="0" fontId="20" fillId="0" borderId="5" xfId="0" applyFont="1" applyBorder="1" applyAlignment="1" applyProtection="1">
      <alignment horizontal="center"/>
      <protection locked="0"/>
    </xf>
    <xf numFmtId="0" fontId="7" fillId="0" borderId="41" xfId="0" applyFont="1" applyBorder="1"/>
    <xf numFmtId="0" fontId="7" fillId="0" borderId="47" xfId="0" applyFont="1" applyBorder="1"/>
    <xf numFmtId="0" fontId="6" fillId="5" borderId="53" xfId="0" applyFont="1" applyFill="1" applyBorder="1" applyAlignment="1">
      <alignment horizontal="center" vertical="center"/>
    </xf>
    <xf numFmtId="0" fontId="20" fillId="0" borderId="5" xfId="0" applyFont="1" applyBorder="1" applyAlignment="1">
      <alignment horizontal="center" vertical="center"/>
    </xf>
    <xf numFmtId="0" fontId="7" fillId="5" borderId="54" xfId="0" applyFont="1" applyFill="1" applyBorder="1" applyAlignment="1">
      <alignment horizontal="center" vertical="center"/>
    </xf>
    <xf numFmtId="4" fontId="7" fillId="5" borderId="54" xfId="0" applyNumberFormat="1" applyFont="1" applyFill="1" applyBorder="1" applyAlignment="1">
      <alignment horizontal="center" vertical="center"/>
    </xf>
    <xf numFmtId="4" fontId="10" fillId="0" borderId="5" xfId="0" applyNumberFormat="1" applyFont="1" applyBorder="1" applyAlignment="1">
      <alignment horizontal="center" vertical="center"/>
    </xf>
    <xf numFmtId="0" fontId="20" fillId="0" borderId="5" xfId="0" applyFont="1" applyBorder="1" applyAlignment="1">
      <alignment horizontal="left" vertical="center"/>
    </xf>
    <xf numFmtId="0" fontId="6" fillId="5" borderId="46" xfId="0" applyFont="1" applyFill="1" applyBorder="1" applyAlignment="1">
      <alignment horizontal="center"/>
    </xf>
    <xf numFmtId="0" fontId="6" fillId="5" borderId="19" xfId="0" applyFont="1" applyFill="1" applyBorder="1" applyAlignment="1">
      <alignment horizontal="center"/>
    </xf>
    <xf numFmtId="0" fontId="20" fillId="0" borderId="5" xfId="0" applyFont="1" applyBorder="1" applyAlignment="1">
      <alignment horizontal="center"/>
    </xf>
    <xf numFmtId="164" fontId="7" fillId="0" borderId="30" xfId="2" applyFont="1" applyBorder="1"/>
    <xf numFmtId="164" fontId="7" fillId="0" borderId="31" xfId="2" applyFont="1" applyBorder="1"/>
    <xf numFmtId="164" fontId="10" fillId="0" borderId="5" xfId="2" applyFont="1" applyFill="1" applyBorder="1"/>
    <xf numFmtId="0" fontId="7" fillId="0" borderId="38" xfId="0" applyFont="1" applyBorder="1"/>
    <xf numFmtId="0" fontId="7" fillId="0" borderId="39" xfId="0" applyFont="1" applyBorder="1"/>
    <xf numFmtId="0" fontId="7" fillId="0" borderId="40" xfId="0" applyFont="1" applyBorder="1"/>
    <xf numFmtId="0" fontId="7" fillId="0" borderId="55" xfId="0" applyFont="1" applyBorder="1"/>
    <xf numFmtId="164" fontId="7" fillId="0" borderId="16" xfId="2" applyFont="1" applyBorder="1"/>
    <xf numFmtId="182" fontId="7" fillId="0" borderId="56" xfId="0" applyNumberFormat="1" applyFont="1" applyBorder="1"/>
    <xf numFmtId="182" fontId="10" fillId="0" borderId="5" xfId="0" applyNumberFormat="1" applyFont="1" applyBorder="1"/>
    <xf numFmtId="0" fontId="6" fillId="5" borderId="57" xfId="0" applyFont="1" applyFill="1" applyBorder="1" applyAlignment="1">
      <alignment horizontal="center"/>
    </xf>
    <xf numFmtId="0" fontId="7" fillId="0" borderId="34" xfId="0" applyFont="1" applyBorder="1" applyAlignment="1">
      <alignment horizontal="center"/>
    </xf>
    <xf numFmtId="2" fontId="7" fillId="0" borderId="30" xfId="0" applyNumberFormat="1" applyFont="1" applyBorder="1"/>
    <xf numFmtId="0" fontId="7" fillId="0" borderId="29" xfId="0" applyFont="1" applyBorder="1"/>
    <xf numFmtId="164" fontId="7" fillId="0" borderId="58" xfId="2" applyFont="1" applyBorder="1"/>
    <xf numFmtId="164" fontId="7" fillId="0" borderId="56" xfId="2" applyFont="1" applyBorder="1"/>
    <xf numFmtId="0" fontId="6" fillId="5" borderId="59" xfId="0" applyFont="1" applyFill="1" applyBorder="1" applyAlignment="1">
      <alignment horizontal="center"/>
    </xf>
    <xf numFmtId="0" fontId="6" fillId="5" borderId="46" xfId="0" applyFont="1" applyFill="1" applyBorder="1"/>
    <xf numFmtId="2" fontId="7" fillId="0" borderId="30" xfId="0" applyNumberFormat="1" applyFont="1" applyBorder="1" applyAlignment="1">
      <alignment horizontal="center"/>
    </xf>
    <xf numFmtId="2" fontId="7" fillId="0" borderId="34" xfId="0" applyNumberFormat="1" applyFont="1" applyBorder="1" applyAlignment="1">
      <alignment horizontal="center"/>
    </xf>
    <xf numFmtId="0" fontId="7" fillId="0" borderId="16" xfId="0" applyFont="1" applyBorder="1"/>
    <xf numFmtId="0" fontId="7" fillId="0" borderId="12" xfId="0" applyFont="1" applyBorder="1"/>
    <xf numFmtId="164" fontId="7" fillId="0" borderId="13" xfId="2" applyFont="1" applyBorder="1"/>
    <xf numFmtId="0" fontId="6" fillId="5" borderId="59" xfId="0" applyFont="1" applyFill="1" applyBorder="1" applyAlignment="1">
      <alignment horizontal="center" wrapText="1"/>
    </xf>
    <xf numFmtId="0" fontId="6" fillId="5" borderId="46" xfId="0" applyFont="1" applyFill="1" applyBorder="1" applyAlignment="1">
      <alignment horizontal="center" wrapText="1"/>
    </xf>
    <xf numFmtId="0" fontId="6" fillId="5" borderId="19" xfId="0" applyFont="1" applyFill="1" applyBorder="1" applyAlignment="1">
      <alignment horizontal="center" wrapText="1"/>
    </xf>
    <xf numFmtId="0" fontId="20" fillId="0" borderId="5" xfId="0" applyFont="1" applyBorder="1" applyAlignment="1">
      <alignment horizontal="center" wrapText="1"/>
    </xf>
    <xf numFmtId="0" fontId="7" fillId="0" borderId="20" xfId="0" applyFont="1" applyBorder="1" applyAlignment="1">
      <alignment horizontal="left"/>
    </xf>
    <xf numFmtId="0" fontId="7" fillId="0" borderId="34" xfId="0" applyFont="1" applyBorder="1" applyAlignment="1">
      <alignment horizontal="left"/>
    </xf>
    <xf numFmtId="164" fontId="7" fillId="0" borderId="30" xfId="2" applyFont="1" applyBorder="1" applyAlignment="1">
      <alignment horizontal="center"/>
    </xf>
    <xf numFmtId="0" fontId="7" fillId="0" borderId="34" xfId="26" applyNumberFormat="1" applyFont="1" applyBorder="1" applyAlignment="1">
      <alignment horizontal="center"/>
    </xf>
    <xf numFmtId="164" fontId="7" fillId="0" borderId="60" xfId="0" applyNumberFormat="1" applyFont="1" applyBorder="1" applyAlignment="1">
      <alignment horizontal="center" wrapText="1"/>
    </xf>
    <xf numFmtId="164" fontId="7" fillId="0" borderId="10" xfId="2" applyFont="1" applyBorder="1" applyAlignment="1">
      <alignment horizontal="center" wrapText="1"/>
    </xf>
    <xf numFmtId="164" fontId="10" fillId="0" borderId="5" xfId="2" applyFont="1" applyFill="1" applyBorder="1" applyAlignment="1">
      <alignment horizontal="center" wrapText="1"/>
    </xf>
    <xf numFmtId="164" fontId="7" fillId="5" borderId="56" xfId="0" applyNumberFormat="1" applyFont="1" applyFill="1" applyBorder="1"/>
    <xf numFmtId="164" fontId="10" fillId="0" borderId="5" xfId="0" applyNumberFormat="1" applyFont="1" applyBorder="1"/>
    <xf numFmtId="0" fontId="6" fillId="5" borderId="18" xfId="0" applyFont="1" applyFill="1" applyBorder="1" applyAlignment="1">
      <alignment horizontal="center" wrapText="1"/>
    </xf>
    <xf numFmtId="43" fontId="7" fillId="0" borderId="34" xfId="2" applyNumberFormat="1" applyFont="1" applyBorder="1"/>
    <xf numFmtId="9" fontId="7" fillId="0" borderId="35" xfId="26" applyFont="1" applyBorder="1"/>
    <xf numFmtId="9" fontId="7" fillId="0" borderId="30" xfId="26" applyFont="1" applyBorder="1" applyAlignment="1">
      <alignment horizontal="center"/>
    </xf>
    <xf numFmtId="43" fontId="7" fillId="0" borderId="31" xfId="2" applyNumberFormat="1" applyFont="1" applyBorder="1"/>
    <xf numFmtId="43" fontId="10" fillId="0" borderId="5" xfId="2" applyNumberFormat="1" applyFont="1" applyFill="1" applyBorder="1"/>
    <xf numFmtId="43" fontId="7" fillId="0" borderId="22" xfId="2" applyNumberFormat="1" applyFont="1" applyBorder="1"/>
    <xf numFmtId="9" fontId="7" fillId="0" borderId="23" xfId="26" applyFont="1" applyBorder="1"/>
    <xf numFmtId="43" fontId="7" fillId="0" borderId="56" xfId="0" applyNumberFormat="1" applyFont="1" applyBorder="1"/>
    <xf numFmtId="43" fontId="10" fillId="0" borderId="5" xfId="0" applyNumberFormat="1" applyFont="1" applyBorder="1"/>
    <xf numFmtId="43" fontId="7" fillId="5" borderId="56" xfId="0" applyNumberFormat="1" applyFont="1" applyFill="1" applyBorder="1"/>
    <xf numFmtId="0" fontId="7" fillId="0" borderId="49" xfId="0" applyFont="1" applyBorder="1"/>
    <xf numFmtId="0" fontId="9" fillId="0" borderId="5" xfId="0" applyFont="1" applyBorder="1"/>
    <xf numFmtId="0" fontId="7" fillId="0" borderId="0" xfId="0" applyFont="1" applyAlignment="1">
      <alignment horizontal="center"/>
    </xf>
    <xf numFmtId="0" fontId="7" fillId="0" borderId="47" xfId="0" applyFont="1" applyBorder="1" applyAlignment="1">
      <alignment horizontal="center"/>
    </xf>
    <xf numFmtId="0" fontId="10" fillId="0" borderId="5" xfId="0" applyFont="1" applyBorder="1" applyAlignment="1">
      <alignment horizontal="center"/>
    </xf>
    <xf numFmtId="0" fontId="6" fillId="0" borderId="20" xfId="0" applyFont="1" applyBorder="1"/>
    <xf numFmtId="0" fontId="7" fillId="0" borderId="34" xfId="0" applyFont="1" applyBorder="1"/>
    <xf numFmtId="0" fontId="7" fillId="0" borderId="61" xfId="0" applyFont="1" applyBorder="1"/>
    <xf numFmtId="0" fontId="6" fillId="0" borderId="41" xfId="0" applyFont="1" applyBorder="1" applyAlignment="1">
      <alignment horizontal="left"/>
    </xf>
    <xf numFmtId="0" fontId="1" fillId="0" borderId="5" xfId="0" applyFont="1" applyBorder="1" applyAlignment="1">
      <alignment wrapText="1"/>
    </xf>
    <xf numFmtId="0" fontId="7" fillId="0" borderId="0" xfId="0" applyFont="1" applyAlignment="1">
      <alignment horizontal="left"/>
    </xf>
    <xf numFmtId="0" fontId="7" fillId="0" borderId="41" xfId="0" applyFont="1" applyBorder="1" applyAlignment="1">
      <alignment horizontal="left"/>
    </xf>
    <xf numFmtId="0" fontId="4" fillId="0" borderId="5" xfId="0" applyFont="1" applyBorder="1" applyAlignment="1">
      <alignment horizontal="right"/>
    </xf>
    <xf numFmtId="0" fontId="10" fillId="0" borderId="24" xfId="0" applyFont="1" applyBorder="1"/>
    <xf numFmtId="0" fontId="10" fillId="0" borderId="25" xfId="0" applyFont="1" applyBorder="1"/>
    <xf numFmtId="0" fontId="10" fillId="0" borderId="26" xfId="0" applyFont="1" applyBorder="1"/>
    <xf numFmtId="49" fontId="0" fillId="0" borderId="0" xfId="0" applyNumberFormat="1"/>
    <xf numFmtId="1" fontId="0" fillId="0" borderId="0" xfId="0" applyNumberFormat="1"/>
    <xf numFmtId="1" fontId="29" fillId="8" borderId="0" xfId="0" applyNumberFormat="1" applyFont="1" applyFill="1" applyAlignment="1">
      <alignment horizontal="center" vertical="center" wrapText="1"/>
    </xf>
    <xf numFmtId="1" fontId="30" fillId="8" borderId="0" xfId="0" applyNumberFormat="1" applyFont="1" applyFill="1" applyAlignment="1">
      <alignment horizontal="right" wrapText="1"/>
    </xf>
    <xf numFmtId="0" fontId="30" fillId="8" borderId="86" xfId="0" applyFont="1" applyFill="1" applyBorder="1" applyAlignment="1">
      <alignment horizontal="left" wrapText="1"/>
    </xf>
    <xf numFmtId="0" fontId="25" fillId="0" borderId="0" xfId="0" applyFont="1"/>
    <xf numFmtId="0" fontId="25" fillId="0" borderId="0" xfId="0" applyFont="1" applyAlignment="1">
      <alignment horizontal="center" vertical="center"/>
    </xf>
    <xf numFmtId="0" fontId="0" fillId="0" borderId="0" xfId="0" applyAlignment="1">
      <alignment horizontal="right" vertical="center"/>
    </xf>
    <xf numFmtId="6" fontId="25" fillId="0" borderId="0" xfId="0" applyNumberFormat="1" applyFont="1" applyAlignment="1">
      <alignment horizontal="right" vertical="center"/>
    </xf>
    <xf numFmtId="9" fontId="0" fillId="0" borderId="0" xfId="0" applyNumberFormat="1" applyAlignment="1">
      <alignment horizontal="center" vertical="center"/>
    </xf>
    <xf numFmtId="6" fontId="0" fillId="0" borderId="0" xfId="0" applyNumberFormat="1" applyAlignment="1">
      <alignment horizontal="right" vertical="center"/>
    </xf>
    <xf numFmtId="44" fontId="24" fillId="0" borderId="0" xfId="7" applyFont="1" applyBorder="1" applyAlignment="1">
      <alignment horizontal="center" vertical="center"/>
    </xf>
    <xf numFmtId="0" fontId="31" fillId="9" borderId="86" xfId="0" applyFont="1" applyFill="1" applyBorder="1" applyAlignment="1">
      <alignment horizontal="center" wrapText="1"/>
    </xf>
    <xf numFmtId="6" fontId="31" fillId="9" borderId="86" xfId="0" applyNumberFormat="1" applyFont="1" applyFill="1" applyBorder="1" applyAlignment="1">
      <alignment horizontal="right" wrapText="1"/>
    </xf>
    <xf numFmtId="6" fontId="32" fillId="9" borderId="86" xfId="0" applyNumberFormat="1" applyFont="1" applyFill="1" applyBorder="1" applyAlignment="1">
      <alignment horizontal="right" wrapText="1"/>
    </xf>
    <xf numFmtId="49" fontId="30" fillId="0" borderId="86" xfId="0" applyNumberFormat="1" applyFont="1" applyBorder="1" applyAlignment="1">
      <alignment horizontal="left" wrapText="1"/>
    </xf>
    <xf numFmtId="0" fontId="31" fillId="9" borderId="86" xfId="0" applyFont="1" applyFill="1" applyBorder="1" applyAlignment="1">
      <alignment horizontal="center" vertical="center" wrapText="1"/>
    </xf>
    <xf numFmtId="6" fontId="31" fillId="9" borderId="86" xfId="0" applyNumberFormat="1" applyFont="1" applyFill="1" applyBorder="1" applyAlignment="1">
      <alignment vertical="center" wrapText="1"/>
    </xf>
    <xf numFmtId="0" fontId="33" fillId="10" borderId="0" xfId="0" applyFont="1" applyFill="1" applyAlignment="1">
      <alignment horizontal="center" vertical="center" wrapText="1"/>
    </xf>
    <xf numFmtId="0" fontId="0" fillId="0" borderId="30" xfId="0" applyBorder="1" applyAlignment="1">
      <alignment horizontal="justify" vertical="center" wrapText="1"/>
    </xf>
    <xf numFmtId="1" fontId="30" fillId="0" borderId="0" xfId="0" applyNumberFormat="1" applyFont="1" applyAlignment="1">
      <alignment horizontal="right" wrapText="1"/>
    </xf>
    <xf numFmtId="0" fontId="8" fillId="0" borderId="30" xfId="0" applyFont="1" applyBorder="1" applyAlignment="1">
      <alignment horizontal="justify" vertical="center" wrapText="1"/>
    </xf>
    <xf numFmtId="49" fontId="8" fillId="0" borderId="30" xfId="0" applyNumberFormat="1" applyFont="1" applyBorder="1" applyAlignment="1">
      <alignment vertical="center"/>
    </xf>
    <xf numFmtId="172" fontId="0" fillId="9" borderId="30" xfId="0" applyNumberFormat="1" applyFill="1" applyBorder="1" applyAlignment="1">
      <alignment horizontal="right" vertical="center"/>
    </xf>
    <xf numFmtId="0" fontId="30" fillId="8" borderId="0" xfId="0" applyFont="1" applyFill="1" applyAlignment="1">
      <alignment horizontal="left" vertical="center" wrapText="1"/>
    </xf>
    <xf numFmtId="6" fontId="32" fillId="11" borderId="86" xfId="0" applyNumberFormat="1" applyFont="1" applyFill="1" applyBorder="1" applyAlignment="1">
      <alignment horizontal="right" vertical="center" wrapText="1"/>
    </xf>
    <xf numFmtId="0" fontId="8" fillId="0" borderId="0" xfId="19" applyAlignment="1">
      <alignment horizontal="left" vertical="center"/>
    </xf>
    <xf numFmtId="0" fontId="8" fillId="0" borderId="0" xfId="19" applyAlignment="1">
      <alignment vertical="center"/>
    </xf>
    <xf numFmtId="4" fontId="8" fillId="0" borderId="0" xfId="19" applyNumberFormat="1" applyAlignment="1">
      <alignment horizontal="center" vertical="center"/>
    </xf>
    <xf numFmtId="0" fontId="8" fillId="0" borderId="0" xfId="19" applyAlignment="1">
      <alignment horizontal="center" vertical="center"/>
    </xf>
    <xf numFmtId="4" fontId="8" fillId="0" borderId="0" xfId="19" applyNumberFormat="1" applyAlignment="1">
      <alignment vertical="center"/>
    </xf>
    <xf numFmtId="3" fontId="8" fillId="0" borderId="0" xfId="19" applyNumberFormat="1" applyAlignment="1">
      <alignment vertical="center"/>
    </xf>
    <xf numFmtId="172" fontId="8" fillId="0" borderId="0" xfId="19" applyNumberFormat="1" applyAlignment="1">
      <alignment vertical="center"/>
    </xf>
    <xf numFmtId="17" fontId="8" fillId="0" borderId="0" xfId="19" applyNumberFormat="1" applyAlignment="1">
      <alignment vertical="center"/>
    </xf>
    <xf numFmtId="4" fontId="8" fillId="0" borderId="45" xfId="19" applyNumberFormat="1" applyBorder="1" applyAlignment="1">
      <alignment horizontal="left" vertical="center"/>
    </xf>
    <xf numFmtId="0" fontId="8" fillId="0" borderId="42" xfId="19" applyBorder="1" applyAlignment="1">
      <alignment vertical="center"/>
    </xf>
    <xf numFmtId="0" fontId="8" fillId="0" borderId="42" xfId="19" applyBorder="1" applyAlignment="1">
      <alignment horizontal="center" vertical="center"/>
    </xf>
    <xf numFmtId="4" fontId="8" fillId="0" borderId="42" xfId="19" applyNumberFormat="1" applyBorder="1" applyAlignment="1">
      <alignment vertical="center"/>
    </xf>
    <xf numFmtId="183" fontId="1" fillId="2" borderId="65" xfId="19" applyNumberFormat="1" applyFont="1" applyFill="1" applyBorder="1" applyAlignment="1">
      <alignment vertical="center"/>
    </xf>
    <xf numFmtId="10" fontId="8" fillId="0" borderId="0" xfId="19" applyNumberFormat="1" applyAlignment="1">
      <alignment vertical="center"/>
    </xf>
    <xf numFmtId="4" fontId="8" fillId="0" borderId="0" xfId="19" applyNumberFormat="1" applyAlignment="1">
      <alignment horizontal="left" vertical="center"/>
    </xf>
    <xf numFmtId="4" fontId="1" fillId="2" borderId="66" xfId="19" applyNumberFormat="1" applyFont="1" applyFill="1" applyBorder="1" applyAlignment="1">
      <alignment vertical="center"/>
    </xf>
    <xf numFmtId="4" fontId="8" fillId="0" borderId="11" xfId="19" applyNumberFormat="1" applyBorder="1" applyAlignment="1">
      <alignment horizontal="left" vertical="center"/>
    </xf>
    <xf numFmtId="0" fontId="8" fillId="0" borderId="12" xfId="19" applyBorder="1" applyAlignment="1">
      <alignment vertical="center"/>
    </xf>
    <xf numFmtId="0" fontId="8" fillId="0" borderId="12" xfId="19" applyBorder="1" applyAlignment="1">
      <alignment horizontal="center" vertical="center"/>
    </xf>
    <xf numFmtId="4" fontId="8" fillId="0" borderId="12" xfId="19" applyNumberFormat="1" applyBorder="1" applyAlignment="1">
      <alignment vertical="center"/>
    </xf>
    <xf numFmtId="4" fontId="1" fillId="2" borderId="67" xfId="19" applyNumberFormat="1" applyFont="1" applyFill="1" applyBorder="1" applyAlignment="1">
      <alignment horizontal="right" vertical="center"/>
    </xf>
    <xf numFmtId="4" fontId="1" fillId="0" borderId="56" xfId="19" applyNumberFormat="1" applyFont="1" applyBorder="1" applyAlignment="1">
      <alignment horizontal="center" vertical="center" wrapText="1"/>
    </xf>
    <xf numFmtId="0" fontId="1" fillId="0" borderId="56" xfId="19" applyFont="1" applyBorder="1" applyAlignment="1">
      <alignment horizontal="center" vertical="center" wrapText="1"/>
    </xf>
    <xf numFmtId="3" fontId="1" fillId="0" borderId="56" xfId="19" applyNumberFormat="1" applyFont="1" applyBorder="1" applyAlignment="1">
      <alignment horizontal="center" vertical="center" wrapText="1"/>
    </xf>
    <xf numFmtId="172" fontId="1" fillId="0" borderId="56" xfId="19" applyNumberFormat="1" applyFont="1" applyBorder="1" applyAlignment="1">
      <alignment horizontal="center" vertical="center" wrapText="1"/>
    </xf>
    <xf numFmtId="10" fontId="1" fillId="0" borderId="56" xfId="19" applyNumberFormat="1" applyFont="1" applyBorder="1" applyAlignment="1">
      <alignment horizontal="center" vertical="center" wrapText="1"/>
    </xf>
    <xf numFmtId="0" fontId="1" fillId="0" borderId="0" xfId="19" applyFont="1" applyAlignment="1">
      <alignment horizontal="left" vertical="center" wrapText="1"/>
    </xf>
    <xf numFmtId="0" fontId="1" fillId="0" borderId="0" xfId="19" applyFont="1" applyAlignment="1">
      <alignment horizontal="center" vertical="center" wrapText="1"/>
    </xf>
    <xf numFmtId="4" fontId="1" fillId="0" borderId="68" xfId="19" applyNumberFormat="1" applyFont="1" applyBorder="1" applyAlignment="1">
      <alignment horizontal="center" vertical="center"/>
    </xf>
    <xf numFmtId="0" fontId="1" fillId="2" borderId="46" xfId="19" applyFont="1" applyFill="1" applyBorder="1" applyAlignment="1">
      <alignment horizontal="center" vertical="center" wrapText="1"/>
    </xf>
    <xf numFmtId="0" fontId="8" fillId="0" borderId="46" xfId="19" applyBorder="1" applyAlignment="1">
      <alignment horizontal="center" vertical="center"/>
    </xf>
    <xf numFmtId="4" fontId="8" fillId="0" borderId="46" xfId="19" applyNumberFormat="1" applyBorder="1" applyAlignment="1">
      <alignment vertical="center"/>
    </xf>
    <xf numFmtId="3" fontId="8" fillId="0" borderId="46" xfId="19" applyNumberFormat="1" applyBorder="1" applyAlignment="1">
      <alignment vertical="center"/>
    </xf>
    <xf numFmtId="0" fontId="8" fillId="0" borderId="46" xfId="19" applyBorder="1" applyAlignment="1">
      <alignment vertical="center"/>
    </xf>
    <xf numFmtId="172" fontId="8" fillId="0" borderId="46" xfId="19" applyNumberFormat="1" applyBorder="1" applyAlignment="1">
      <alignment vertical="center"/>
    </xf>
    <xf numFmtId="10" fontId="1" fillId="2" borderId="19" xfId="19" applyNumberFormat="1" applyFont="1" applyFill="1" applyBorder="1" applyAlignment="1">
      <alignment vertical="center"/>
    </xf>
    <xf numFmtId="4" fontId="1" fillId="0" borderId="33" xfId="19" applyNumberFormat="1" applyFont="1" applyBorder="1" applyAlignment="1">
      <alignment horizontal="center" vertical="center"/>
    </xf>
    <xf numFmtId="0" fontId="1" fillId="0" borderId="30" xfId="19" applyFont="1" applyBorder="1" applyAlignment="1">
      <alignment horizontal="center" vertical="center"/>
    </xf>
    <xf numFmtId="0" fontId="8" fillId="0" borderId="30" xfId="19" applyBorder="1" applyAlignment="1">
      <alignment horizontal="center" vertical="center"/>
    </xf>
    <xf numFmtId="4" fontId="8" fillId="0" borderId="30" xfId="19" applyNumberFormat="1" applyBorder="1" applyAlignment="1">
      <alignment vertical="center"/>
    </xf>
    <xf numFmtId="3" fontId="8" fillId="0" borderId="30" xfId="19" applyNumberFormat="1" applyBorder="1" applyAlignment="1">
      <alignment vertical="center"/>
    </xf>
    <xf numFmtId="0" fontId="8" fillId="0" borderId="30" xfId="19" applyBorder="1" applyAlignment="1">
      <alignment vertical="center"/>
    </xf>
    <xf numFmtId="172" fontId="8" fillId="0" borderId="30" xfId="19" applyNumberFormat="1" applyBorder="1" applyAlignment="1">
      <alignment vertical="center"/>
    </xf>
    <xf numFmtId="172" fontId="1" fillId="0" borderId="30" xfId="19" applyNumberFormat="1" applyFont="1" applyBorder="1" applyAlignment="1">
      <alignment vertical="center"/>
    </xf>
    <xf numFmtId="10" fontId="1" fillId="0" borderId="31" xfId="19" applyNumberFormat="1" applyFont="1" applyBorder="1" applyAlignment="1">
      <alignment vertical="center"/>
    </xf>
    <xf numFmtId="10" fontId="8" fillId="0" borderId="0" xfId="19" applyNumberFormat="1" applyAlignment="1">
      <alignment horizontal="left" vertical="center"/>
    </xf>
    <xf numFmtId="9" fontId="8" fillId="0" borderId="30" xfId="26" applyFont="1" applyBorder="1" applyAlignment="1">
      <alignment vertical="center"/>
    </xf>
    <xf numFmtId="10" fontId="8" fillId="0" borderId="30" xfId="19" applyNumberFormat="1" applyBorder="1" applyAlignment="1">
      <alignment vertical="center"/>
    </xf>
    <xf numFmtId="10" fontId="8" fillId="0" borderId="31" xfId="19" applyNumberFormat="1" applyBorder="1" applyAlignment="1">
      <alignment vertical="center"/>
    </xf>
    <xf numFmtId="172" fontId="8" fillId="12" borderId="30" xfId="19" applyNumberFormat="1" applyFill="1" applyBorder="1" applyAlignment="1">
      <alignment vertical="center"/>
    </xf>
    <xf numFmtId="0" fontId="1" fillId="2" borderId="30" xfId="19" applyFont="1" applyFill="1" applyBorder="1" applyAlignment="1">
      <alignment horizontal="center" vertical="center"/>
    </xf>
    <xf numFmtId="10" fontId="1" fillId="2" borderId="31" xfId="19" applyNumberFormat="1" applyFont="1" applyFill="1" applyBorder="1" applyAlignment="1">
      <alignment vertical="center"/>
    </xf>
    <xf numFmtId="165" fontId="34" fillId="13" borderId="30" xfId="19" applyNumberFormat="1" applyFont="1" applyFill="1" applyBorder="1" applyAlignment="1">
      <alignment vertical="center"/>
    </xf>
    <xf numFmtId="165" fontId="8" fillId="0" borderId="30" xfId="19" applyNumberFormat="1" applyBorder="1" applyAlignment="1">
      <alignment vertical="center"/>
    </xf>
    <xf numFmtId="166" fontId="10" fillId="0" borderId="64" xfId="13" applyNumberFormat="1" applyFont="1" applyBorder="1" applyAlignment="1">
      <alignment horizontal="right" vertical="center"/>
    </xf>
    <xf numFmtId="10" fontId="8" fillId="0" borderId="30" xfId="19" applyNumberFormat="1" applyBorder="1"/>
    <xf numFmtId="4" fontId="8" fillId="0" borderId="30" xfId="19" applyNumberFormat="1" applyBorder="1"/>
    <xf numFmtId="165" fontId="8" fillId="0" borderId="30" xfId="19" applyNumberFormat="1" applyBorder="1"/>
    <xf numFmtId="2" fontId="8" fillId="0" borderId="30" xfId="19" applyNumberFormat="1" applyBorder="1" applyAlignment="1">
      <alignment vertical="center"/>
    </xf>
    <xf numFmtId="4" fontId="8" fillId="7" borderId="69" xfId="19" applyNumberFormat="1" applyFill="1" applyBorder="1" applyAlignment="1">
      <alignment horizontal="center" vertical="center"/>
    </xf>
    <xf numFmtId="0" fontId="1" fillId="7" borderId="70" xfId="19" applyFont="1" applyFill="1" applyBorder="1" applyAlignment="1">
      <alignment vertical="center"/>
    </xf>
    <xf numFmtId="0" fontId="8" fillId="7" borderId="70" xfId="19" applyFill="1" applyBorder="1" applyAlignment="1">
      <alignment horizontal="center" vertical="center"/>
    </xf>
    <xf numFmtId="4" fontId="8" fillId="7" borderId="70" xfId="19" applyNumberFormat="1" applyFill="1" applyBorder="1" applyAlignment="1">
      <alignment vertical="center"/>
    </xf>
    <xf numFmtId="3" fontId="8" fillId="7" borderId="70" xfId="19" applyNumberFormat="1" applyFill="1" applyBorder="1" applyAlignment="1">
      <alignment vertical="center"/>
    </xf>
    <xf numFmtId="0" fontId="8" fillId="7" borderId="70" xfId="19" applyFill="1" applyBorder="1" applyAlignment="1">
      <alignment vertical="center"/>
    </xf>
    <xf numFmtId="172" fontId="8" fillId="7" borderId="71" xfId="19" applyNumberFormat="1" applyFill="1" applyBorder="1" applyAlignment="1">
      <alignment vertical="center"/>
    </xf>
    <xf numFmtId="172" fontId="1" fillId="7" borderId="56" xfId="19" applyNumberFormat="1" applyFont="1" applyFill="1" applyBorder="1" applyAlignment="1">
      <alignment vertical="center"/>
    </xf>
    <xf numFmtId="10" fontId="1" fillId="7" borderId="56" xfId="19" applyNumberFormat="1" applyFont="1" applyFill="1" applyBorder="1" applyAlignment="1">
      <alignment vertical="center"/>
    </xf>
    <xf numFmtId="4" fontId="8" fillId="0" borderId="68" xfId="19" applyNumberFormat="1" applyBorder="1" applyAlignment="1">
      <alignment horizontal="center" vertical="center"/>
    </xf>
    <xf numFmtId="0" fontId="1" fillId="0" borderId="46" xfId="19" applyFont="1" applyBorder="1" applyAlignment="1">
      <alignment vertical="center"/>
    </xf>
    <xf numFmtId="10" fontId="8" fillId="0" borderId="19" xfId="19" applyNumberFormat="1" applyBorder="1" applyAlignment="1">
      <alignment vertical="center"/>
    </xf>
    <xf numFmtId="4" fontId="8" fillId="0" borderId="33" xfId="19" applyNumberFormat="1" applyBorder="1" applyAlignment="1">
      <alignment horizontal="center" vertical="center"/>
    </xf>
    <xf numFmtId="0" fontId="1" fillId="0" borderId="30" xfId="19" applyFont="1" applyBorder="1" applyAlignment="1">
      <alignment vertical="center"/>
    </xf>
    <xf numFmtId="0" fontId="8" fillId="0" borderId="0" xfId="12" applyFont="1" applyAlignment="1">
      <alignment vertical="center"/>
    </xf>
    <xf numFmtId="165" fontId="35" fillId="14" borderId="0" xfId="19" applyNumberFormat="1" applyFont="1" applyFill="1" applyAlignment="1">
      <alignment vertical="center"/>
    </xf>
    <xf numFmtId="4" fontId="1" fillId="0" borderId="0" xfId="19" applyNumberFormat="1" applyFont="1" applyAlignment="1">
      <alignment horizontal="center" vertical="center" wrapText="1"/>
    </xf>
    <xf numFmtId="172" fontId="1" fillId="0" borderId="0" xfId="19" applyNumberFormat="1" applyFont="1" applyAlignment="1">
      <alignment horizontal="left" vertical="center"/>
    </xf>
    <xf numFmtId="172" fontId="1" fillId="0" borderId="0" xfId="19" applyNumberFormat="1" applyFont="1" applyAlignment="1">
      <alignment horizontal="center" vertical="center" wrapText="1"/>
    </xf>
    <xf numFmtId="10" fontId="1" fillId="0" borderId="0" xfId="19" applyNumberFormat="1" applyFont="1" applyAlignment="1">
      <alignment horizontal="center" vertical="center" wrapText="1"/>
    </xf>
    <xf numFmtId="183" fontId="8" fillId="0" borderId="0" xfId="19" applyNumberFormat="1" applyAlignment="1">
      <alignment vertical="center"/>
    </xf>
    <xf numFmtId="49" fontId="36" fillId="0" borderId="0" xfId="0" applyNumberFormat="1" applyFont="1"/>
    <xf numFmtId="49" fontId="23" fillId="10" borderId="0" xfId="0" applyNumberFormat="1" applyFont="1" applyFill="1" applyAlignment="1">
      <alignment horizontal="center" vertical="center" wrapText="1"/>
    </xf>
    <xf numFmtId="49" fontId="15" fillId="0" borderId="86" xfId="0" applyNumberFormat="1" applyFont="1" applyBorder="1" applyAlignment="1">
      <alignment horizontal="left" wrapText="1"/>
    </xf>
    <xf numFmtId="6" fontId="32" fillId="15" borderId="86" xfId="0" applyNumberFormat="1" applyFont="1" applyFill="1" applyBorder="1" applyAlignment="1">
      <alignment horizontal="right" wrapText="1"/>
    </xf>
    <xf numFmtId="0" fontId="37" fillId="0" borderId="30" xfId="0" applyFont="1" applyBorder="1" applyAlignment="1">
      <alignment horizontal="justify" vertical="center" wrapText="1"/>
    </xf>
    <xf numFmtId="0" fontId="36" fillId="0" borderId="0" xfId="0" applyFont="1" applyAlignment="1">
      <alignment horizontal="left" vertical="center"/>
    </xf>
    <xf numFmtId="0" fontId="31" fillId="0" borderId="0" xfId="0" applyFont="1" applyAlignment="1">
      <alignment horizontal="center" vertical="center" wrapText="1"/>
    </xf>
    <xf numFmtId="6" fontId="31" fillId="0" borderId="0" xfId="0" applyNumberFormat="1" applyFont="1" applyAlignment="1">
      <alignment horizontal="center" vertical="center" wrapText="1"/>
    </xf>
    <xf numFmtId="6" fontId="32" fillId="0" borderId="0" xfId="0" applyNumberFormat="1" applyFont="1" applyAlignment="1">
      <alignment horizontal="center" vertical="center" wrapText="1"/>
    </xf>
    <xf numFmtId="44" fontId="24" fillId="0" borderId="0" xfId="7" applyFont="1" applyAlignment="1">
      <alignment horizontal="right" vertical="center"/>
    </xf>
    <xf numFmtId="10" fontId="8" fillId="6" borderId="30" xfId="19" applyNumberFormat="1" applyFill="1" applyBorder="1" applyAlignment="1">
      <alignment vertical="center"/>
    </xf>
    <xf numFmtId="49" fontId="23" fillId="2" borderId="30" xfId="0" applyNumberFormat="1" applyFont="1" applyFill="1" applyBorder="1" applyAlignment="1" applyProtection="1">
      <alignment horizontal="center" vertical="center" wrapText="1"/>
      <protection hidden="1"/>
    </xf>
    <xf numFmtId="49" fontId="23" fillId="2" borderId="73" xfId="0" applyNumberFormat="1" applyFont="1" applyFill="1" applyBorder="1" applyAlignment="1" applyProtection="1">
      <alignment horizontal="center" vertical="center" wrapText="1"/>
      <protection hidden="1"/>
    </xf>
    <xf numFmtId="0" fontId="23" fillId="2" borderId="73" xfId="0" applyFont="1" applyFill="1" applyBorder="1" applyAlignment="1" applyProtection="1">
      <alignment horizontal="center" vertical="center" wrapText="1"/>
      <protection hidden="1"/>
    </xf>
    <xf numFmtId="0" fontId="23" fillId="2" borderId="30" xfId="0" applyFont="1" applyFill="1" applyBorder="1" applyAlignment="1" applyProtection="1">
      <alignment horizontal="center" vertical="center" wrapText="1"/>
      <protection hidden="1"/>
    </xf>
    <xf numFmtId="184" fontId="23" fillId="2" borderId="30" xfId="0" applyNumberFormat="1" applyFont="1" applyFill="1" applyBorder="1" applyAlignment="1" applyProtection="1">
      <alignment horizontal="center" vertical="center" wrapText="1"/>
      <protection hidden="1"/>
    </xf>
    <xf numFmtId="172" fontId="23" fillId="2" borderId="30" xfId="3" applyNumberFormat="1" applyFont="1" applyFill="1" applyBorder="1" applyAlignment="1" applyProtection="1">
      <alignment horizontal="center" vertical="center" wrapText="1"/>
      <protection hidden="1"/>
    </xf>
    <xf numFmtId="49" fontId="1" fillId="4" borderId="0" xfId="0" applyNumberFormat="1" applyFont="1" applyFill="1" applyAlignment="1">
      <alignment vertical="center"/>
    </xf>
    <xf numFmtId="0" fontId="1" fillId="4" borderId="0" xfId="0" applyFont="1" applyFill="1" applyAlignment="1">
      <alignment vertical="center"/>
    </xf>
    <xf numFmtId="0" fontId="1" fillId="4" borderId="0" xfId="0" applyFont="1" applyFill="1" applyAlignment="1">
      <alignment horizontal="justify" vertical="center" wrapText="1"/>
    </xf>
    <xf numFmtId="49" fontId="0" fillId="0" borderId="0" xfId="0" applyNumberFormat="1" applyAlignment="1">
      <alignment vertical="center"/>
    </xf>
    <xf numFmtId="0" fontId="8" fillId="0" borderId="0" xfId="0" applyFont="1" applyAlignment="1">
      <alignment vertical="center"/>
    </xf>
    <xf numFmtId="0" fontId="0" fillId="0" borderId="0" xfId="0" applyAlignment="1">
      <alignment horizontal="justify" vertical="center" wrapText="1"/>
    </xf>
    <xf numFmtId="0" fontId="0" fillId="0" borderId="0" xfId="0" applyAlignment="1">
      <alignment vertical="center"/>
    </xf>
    <xf numFmtId="0" fontId="1" fillId="4" borderId="0" xfId="0" applyFont="1" applyFill="1" applyAlignment="1">
      <alignment horizontal="center" vertical="center"/>
    </xf>
    <xf numFmtId="184" fontId="1" fillId="4" borderId="0" xfId="0" applyNumberFormat="1" applyFont="1" applyFill="1" applyAlignment="1">
      <alignment vertical="center"/>
    </xf>
    <xf numFmtId="172" fontId="1" fillId="4" borderId="0" xfId="0" applyNumberFormat="1" applyFont="1" applyFill="1" applyAlignment="1">
      <alignment vertical="center"/>
    </xf>
    <xf numFmtId="184" fontId="0" fillId="0" borderId="0" xfId="0" applyNumberFormat="1" applyAlignment="1">
      <alignment vertical="center"/>
    </xf>
    <xf numFmtId="172" fontId="0" fillId="0" borderId="0" xfId="0" applyNumberFormat="1" applyAlignment="1">
      <alignment vertical="center"/>
    </xf>
    <xf numFmtId="49" fontId="8" fillId="0" borderId="0" xfId="0" applyNumberFormat="1" applyFont="1" applyAlignment="1">
      <alignment vertical="center"/>
    </xf>
    <xf numFmtId="165" fontId="0" fillId="0" borderId="0" xfId="0" applyNumberFormat="1" applyAlignment="1">
      <alignment vertical="center"/>
    </xf>
    <xf numFmtId="49" fontId="1" fillId="4" borderId="0" xfId="17" applyNumberFormat="1" applyFont="1" applyFill="1" applyAlignment="1">
      <alignment vertical="center"/>
    </xf>
    <xf numFmtId="0" fontId="1" fillId="4" borderId="0" xfId="17" applyFont="1" applyFill="1" applyAlignment="1">
      <alignment vertical="center"/>
    </xf>
    <xf numFmtId="49" fontId="8" fillId="0" borderId="0" xfId="17" applyNumberFormat="1" applyAlignment="1">
      <alignment vertical="center"/>
    </xf>
    <xf numFmtId="0" fontId="8" fillId="0" borderId="0" xfId="17" applyAlignment="1">
      <alignment vertical="center"/>
    </xf>
    <xf numFmtId="49" fontId="8" fillId="0" borderId="0" xfId="17" applyNumberFormat="1"/>
    <xf numFmtId="0" fontId="8" fillId="0" borderId="0" xfId="17"/>
    <xf numFmtId="172" fontId="8" fillId="0" borderId="0" xfId="3" applyNumberFormat="1" applyFont="1" applyAlignment="1">
      <alignment vertical="center"/>
    </xf>
    <xf numFmtId="3" fontId="1" fillId="0" borderId="0" xfId="19" applyNumberFormat="1" applyFont="1" applyAlignment="1">
      <alignment horizontal="center" vertical="center" wrapText="1"/>
    </xf>
    <xf numFmtId="0" fontId="17" fillId="0" borderId="0" xfId="1" applyAlignment="1" applyProtection="1">
      <alignment vertical="center"/>
    </xf>
    <xf numFmtId="42" fontId="8" fillId="0" borderId="0" xfId="8" applyFont="1" applyAlignment="1">
      <alignment vertical="center"/>
    </xf>
    <xf numFmtId="172" fontId="0" fillId="0" borderId="0" xfId="0" applyNumberFormat="1"/>
    <xf numFmtId="42" fontId="0" fillId="0" borderId="0" xfId="8" applyFont="1"/>
    <xf numFmtId="10" fontId="0" fillId="0" borderId="0" xfId="0" applyNumberFormat="1"/>
    <xf numFmtId="185" fontId="0" fillId="0" borderId="0" xfId="0" applyNumberFormat="1"/>
    <xf numFmtId="0" fontId="40" fillId="0" borderId="0" xfId="20" applyFont="1"/>
    <xf numFmtId="0" fontId="41" fillId="0" borderId="0" xfId="20" applyFont="1"/>
    <xf numFmtId="0" fontId="40" fillId="0" borderId="1" xfId="20" applyFont="1" applyBorder="1"/>
    <xf numFmtId="0" fontId="40" fillId="0" borderId="2" xfId="20" applyFont="1" applyBorder="1"/>
    <xf numFmtId="0" fontId="40" fillId="0" borderId="3" xfId="20" applyFont="1" applyBorder="1"/>
    <xf numFmtId="0" fontId="40" fillId="0" borderId="4" xfId="20" applyFont="1" applyBorder="1"/>
    <xf numFmtId="0" fontId="40" fillId="0" borderId="5" xfId="20" applyFont="1" applyBorder="1"/>
    <xf numFmtId="0" fontId="43" fillId="0" borderId="27" xfId="0" applyFont="1" applyBorder="1" applyAlignment="1">
      <alignment horizontal="left" vertical="center"/>
    </xf>
    <xf numFmtId="0" fontId="40" fillId="3" borderId="28" xfId="20" applyFont="1" applyFill="1" applyBorder="1"/>
    <xf numFmtId="0" fontId="40" fillId="3" borderId="5" xfId="20" applyFont="1" applyFill="1" applyBorder="1"/>
    <xf numFmtId="0" fontId="40" fillId="3" borderId="0" xfId="20" applyFont="1" applyFill="1"/>
    <xf numFmtId="0" fontId="41" fillId="3" borderId="0" xfId="20" applyFont="1" applyFill="1"/>
    <xf numFmtId="0" fontId="40" fillId="0" borderId="28" xfId="20" applyFont="1" applyBorder="1"/>
    <xf numFmtId="9" fontId="41" fillId="0" borderId="0" xfId="20" applyNumberFormat="1" applyFont="1"/>
    <xf numFmtId="185" fontId="41" fillId="0" borderId="0" xfId="20" applyNumberFormat="1" applyFont="1"/>
    <xf numFmtId="0" fontId="40" fillId="0" borderId="0" xfId="22" applyFont="1"/>
    <xf numFmtId="0" fontId="40" fillId="0" borderId="4" xfId="22" applyFont="1" applyBorder="1"/>
    <xf numFmtId="0" fontId="40" fillId="0" borderId="5" xfId="22" applyFont="1" applyBorder="1"/>
    <xf numFmtId="0" fontId="44" fillId="0" borderId="0" xfId="22" applyFont="1"/>
    <xf numFmtId="0" fontId="40" fillId="0" borderId="0" xfId="23" applyFont="1"/>
    <xf numFmtId="166" fontId="41" fillId="0" borderId="0" xfId="22" applyNumberFormat="1" applyFont="1"/>
    <xf numFmtId="2" fontId="40" fillId="0" borderId="0" xfId="23" applyNumberFormat="1" applyFont="1"/>
    <xf numFmtId="175" fontId="40" fillId="0" borderId="0" xfId="10" applyNumberFormat="1" applyFont="1"/>
    <xf numFmtId="39" fontId="47" fillId="0" borderId="0" xfId="10" applyNumberFormat="1" applyFont="1" applyAlignment="1">
      <alignment vertical="center"/>
    </xf>
    <xf numFmtId="0" fontId="47" fillId="0" borderId="0" xfId="22" applyFont="1"/>
    <xf numFmtId="0" fontId="47" fillId="0" borderId="4" xfId="22" applyFont="1" applyBorder="1"/>
    <xf numFmtId="0" fontId="43" fillId="0" borderId="0" xfId="22" applyFont="1"/>
    <xf numFmtId="0" fontId="48" fillId="0" borderId="0" xfId="22" applyFont="1"/>
    <xf numFmtId="0" fontId="40" fillId="0" borderId="24" xfId="22" applyFont="1" applyBorder="1"/>
    <xf numFmtId="0" fontId="40" fillId="0" borderId="25" xfId="20" applyFont="1" applyBorder="1"/>
    <xf numFmtId="179" fontId="40" fillId="0" borderId="25" xfId="2" applyNumberFormat="1" applyFont="1" applyBorder="1"/>
    <xf numFmtId="0" fontId="40" fillId="0" borderId="26" xfId="20" applyFont="1" applyBorder="1"/>
    <xf numFmtId="179" fontId="40" fillId="0" borderId="0" xfId="2" applyNumberFormat="1" applyFont="1" applyBorder="1"/>
    <xf numFmtId="168" fontId="41" fillId="0" borderId="0" xfId="20" applyNumberFormat="1" applyFont="1"/>
    <xf numFmtId="0" fontId="45" fillId="0" borderId="0" xfId="21" applyFont="1" applyAlignment="1">
      <alignment horizontal="center" vertical="top"/>
    </xf>
    <xf numFmtId="0" fontId="45" fillId="0" borderId="0" xfId="21" applyFont="1" applyAlignment="1">
      <alignment horizontal="center"/>
    </xf>
    <xf numFmtId="0" fontId="41" fillId="17" borderId="0" xfId="20" applyFont="1" applyFill="1" applyAlignment="1">
      <alignment horizontal="center" vertical="center" wrapText="1"/>
    </xf>
    <xf numFmtId="0" fontId="41" fillId="7" borderId="0" xfId="20" applyFont="1" applyFill="1" applyAlignment="1">
      <alignment horizontal="center" vertical="center" wrapText="1"/>
    </xf>
    <xf numFmtId="0" fontId="45" fillId="17" borderId="0" xfId="15" applyFont="1" applyFill="1" applyAlignment="1">
      <alignment horizontal="center" vertical="center" wrapText="1"/>
    </xf>
    <xf numFmtId="0" fontId="40" fillId="17" borderId="5" xfId="20" applyFont="1" applyFill="1" applyBorder="1"/>
    <xf numFmtId="0" fontId="49" fillId="17" borderId="41" xfId="15" applyFont="1" applyFill="1" applyBorder="1" applyAlignment="1">
      <alignment horizontal="center" vertical="center" wrapText="1"/>
    </xf>
    <xf numFmtId="0" fontId="49" fillId="17" borderId="0" xfId="15" applyFont="1" applyFill="1" applyAlignment="1">
      <alignment horizontal="center" vertical="center" wrapText="1"/>
    </xf>
    <xf numFmtId="0" fontId="49" fillId="4" borderId="45" xfId="15" applyFont="1" applyFill="1" applyBorder="1" applyAlignment="1">
      <alignment vertical="center"/>
    </xf>
    <xf numFmtId="0" fontId="49" fillId="4" borderId="42" xfId="15" applyFont="1" applyFill="1" applyBorder="1" applyAlignment="1">
      <alignment horizontal="left" vertical="center"/>
    </xf>
    <xf numFmtId="0" fontId="49" fillId="4" borderId="42" xfId="15" applyFont="1" applyFill="1" applyBorder="1" applyAlignment="1">
      <alignment vertical="center"/>
    </xf>
    <xf numFmtId="0" fontId="49" fillId="4" borderId="52" xfId="15" applyFont="1" applyFill="1" applyBorder="1" applyAlignment="1">
      <alignment vertical="center"/>
    </xf>
    <xf numFmtId="0" fontId="49" fillId="18" borderId="0" xfId="15" applyFont="1" applyFill="1" applyAlignment="1">
      <alignment vertical="center"/>
    </xf>
    <xf numFmtId="0" fontId="50" fillId="0" borderId="5" xfId="20" applyFont="1" applyBorder="1"/>
    <xf numFmtId="0" fontId="50" fillId="0" borderId="68" xfId="15" applyFont="1" applyBorder="1" applyAlignment="1">
      <alignment horizontal="center" vertical="center"/>
    </xf>
    <xf numFmtId="0" fontId="50" fillId="0" borderId="46" xfId="15" applyFont="1" applyBorder="1" applyAlignment="1">
      <alignment horizontal="left" vertical="center" wrapText="1"/>
    </xf>
    <xf numFmtId="0" fontId="50" fillId="0" borderId="46" xfId="17" applyFont="1" applyBorder="1" applyAlignment="1">
      <alignment horizontal="center" vertical="center"/>
    </xf>
    <xf numFmtId="2" fontId="50" fillId="0" borderId="46" xfId="5" applyNumberFormat="1" applyFont="1" applyFill="1" applyBorder="1" applyAlignment="1">
      <alignment horizontal="center" vertical="center" wrapText="1"/>
    </xf>
    <xf numFmtId="168" fontId="50" fillId="0" borderId="46" xfId="9" applyNumberFormat="1" applyFont="1" applyFill="1" applyBorder="1" applyAlignment="1">
      <alignment horizontal="right" vertical="center" wrapText="1"/>
    </xf>
    <xf numFmtId="168" fontId="50" fillId="0" borderId="19" xfId="9" applyNumberFormat="1" applyFont="1" applyFill="1" applyBorder="1" applyAlignment="1">
      <alignment horizontal="right" vertical="center" wrapText="1"/>
    </xf>
    <xf numFmtId="168" fontId="49" fillId="18" borderId="0" xfId="9" applyNumberFormat="1" applyFont="1" applyFill="1" applyBorder="1" applyAlignment="1">
      <alignment horizontal="right" vertical="center" wrapText="1"/>
    </xf>
    <xf numFmtId="0" fontId="50" fillId="0" borderId="33" xfId="15" applyFont="1" applyBorder="1" applyAlignment="1">
      <alignment horizontal="center" vertical="center"/>
    </xf>
    <xf numFmtId="0" fontId="50" fillId="0" borderId="30" xfId="15" applyFont="1" applyBorder="1" applyAlignment="1">
      <alignment horizontal="left" vertical="center" wrapText="1"/>
    </xf>
    <xf numFmtId="0" fontId="50" fillId="0" borderId="30" xfId="17" applyFont="1" applyBorder="1" applyAlignment="1">
      <alignment horizontal="center" vertical="center"/>
    </xf>
    <xf numFmtId="2" fontId="50" fillId="0" borderId="30" xfId="5" applyNumberFormat="1" applyFont="1" applyFill="1" applyBorder="1" applyAlignment="1">
      <alignment horizontal="center" vertical="center" wrapText="1"/>
    </xf>
    <xf numFmtId="168" fontId="50" fillId="0" borderId="30" xfId="9" applyNumberFormat="1" applyFont="1" applyFill="1" applyBorder="1" applyAlignment="1">
      <alignment horizontal="right" vertical="center" wrapText="1"/>
    </xf>
    <xf numFmtId="168" fontId="50" fillId="0" borderId="31" xfId="9" applyNumberFormat="1" applyFont="1" applyFill="1" applyBorder="1" applyAlignment="1">
      <alignment horizontal="right" vertical="center" wrapText="1"/>
    </xf>
    <xf numFmtId="0" fontId="50" fillId="0" borderId="30" xfId="15" applyFont="1" applyBorder="1" applyAlignment="1">
      <alignment horizontal="left" vertical="center"/>
    </xf>
    <xf numFmtId="0" fontId="51" fillId="0" borderId="30" xfId="0" applyFont="1" applyBorder="1" applyAlignment="1">
      <alignment horizontal="left" vertical="center" wrapText="1"/>
    </xf>
    <xf numFmtId="0" fontId="51" fillId="0" borderId="30" xfId="0" applyFont="1" applyBorder="1" applyAlignment="1">
      <alignment vertical="center" wrapText="1"/>
    </xf>
    <xf numFmtId="0" fontId="50" fillId="0" borderId="76" xfId="15" applyFont="1" applyBorder="1" applyAlignment="1">
      <alignment horizontal="center" vertical="center"/>
    </xf>
    <xf numFmtId="0" fontId="50" fillId="0" borderId="29" xfId="15" applyFont="1" applyBorder="1" applyAlignment="1">
      <alignment horizontal="left" vertical="center" wrapText="1"/>
    </xf>
    <xf numFmtId="0" fontId="50" fillId="0" borderId="29" xfId="17" applyFont="1" applyBorder="1" applyAlignment="1">
      <alignment horizontal="center" vertical="center"/>
    </xf>
    <xf numFmtId="2" fontId="50" fillId="0" borderId="29" xfId="5" applyNumberFormat="1" applyFont="1" applyFill="1" applyBorder="1" applyAlignment="1">
      <alignment horizontal="center" vertical="center" wrapText="1"/>
    </xf>
    <xf numFmtId="168" fontId="50" fillId="0" borderId="29" xfId="9" applyNumberFormat="1" applyFont="1" applyFill="1" applyBorder="1" applyAlignment="1">
      <alignment horizontal="right" vertical="center" wrapText="1"/>
    </xf>
    <xf numFmtId="168" fontId="50" fillId="0" borderId="58" xfId="9" applyNumberFormat="1" applyFont="1" applyFill="1" applyBorder="1" applyAlignment="1">
      <alignment horizontal="right" vertical="center" wrapText="1"/>
    </xf>
    <xf numFmtId="172" fontId="49" fillId="4" borderId="8" xfId="15" applyNumberFormat="1" applyFont="1" applyFill="1" applyBorder="1" applyAlignment="1">
      <alignment vertical="center"/>
    </xf>
    <xf numFmtId="172" fontId="49" fillId="4" borderId="0" xfId="15" applyNumberFormat="1" applyFont="1" applyFill="1" applyAlignment="1">
      <alignment vertical="center"/>
    </xf>
    <xf numFmtId="172" fontId="49" fillId="18" borderId="8" xfId="15" applyNumberFormat="1" applyFont="1" applyFill="1" applyBorder="1" applyAlignment="1">
      <alignment vertical="center"/>
    </xf>
    <xf numFmtId="0" fontId="50" fillId="0" borderId="5" xfId="22" applyFont="1" applyBorder="1"/>
    <xf numFmtId="49" fontId="49" fillId="0" borderId="0" xfId="25" applyNumberFormat="1" applyFont="1" applyAlignment="1">
      <alignment horizontal="right" vertical="center"/>
    </xf>
    <xf numFmtId="173" fontId="49" fillId="0" borderId="0" xfId="25" applyNumberFormat="1" applyFont="1" applyAlignment="1">
      <alignment vertical="center"/>
    </xf>
    <xf numFmtId="173" fontId="49" fillId="18" borderId="0" xfId="25" applyNumberFormat="1" applyFont="1" applyFill="1" applyAlignment="1">
      <alignment vertical="center"/>
    </xf>
    <xf numFmtId="0" fontId="50" fillId="0" borderId="0" xfId="23" applyFont="1"/>
    <xf numFmtId="0" fontId="52" fillId="0" borderId="18" xfId="23" applyFont="1" applyBorder="1" applyAlignment="1">
      <alignment horizontal="right" vertical="center"/>
    </xf>
    <xf numFmtId="175" fontId="50" fillId="0" borderId="19" xfId="10" applyNumberFormat="1" applyFont="1" applyBorder="1" applyAlignment="1">
      <alignment vertical="center"/>
    </xf>
    <xf numFmtId="175" fontId="49" fillId="18" borderId="0" xfId="10" applyNumberFormat="1" applyFont="1" applyFill="1" applyBorder="1" applyAlignment="1">
      <alignment vertical="center"/>
    </xf>
    <xf numFmtId="0" fontId="49" fillId="0" borderId="20" xfId="23" applyFont="1" applyBorder="1" applyAlignment="1">
      <alignment horizontal="left" vertical="center"/>
    </xf>
    <xf numFmtId="9" fontId="50" fillId="0" borderId="34" xfId="10" applyNumberFormat="1" applyFont="1" applyBorder="1" applyAlignment="1">
      <alignment horizontal="center" vertical="center"/>
    </xf>
    <xf numFmtId="175" fontId="50" fillId="0" borderId="34" xfId="10" applyNumberFormat="1" applyFont="1" applyBorder="1" applyAlignment="1">
      <alignment vertical="center"/>
    </xf>
    <xf numFmtId="0" fontId="50" fillId="0" borderId="35" xfId="23" applyFont="1" applyBorder="1" applyAlignment="1">
      <alignment vertical="center"/>
    </xf>
    <xf numFmtId="172" fontId="49" fillId="0" borderId="31" xfId="10" applyNumberFormat="1" applyFont="1" applyBorder="1" applyAlignment="1">
      <alignment vertical="center"/>
    </xf>
    <xf numFmtId="172" fontId="49" fillId="18" borderId="31" xfId="10" applyNumberFormat="1" applyFont="1" applyFill="1" applyBorder="1" applyAlignment="1">
      <alignment vertical="center"/>
    </xf>
    <xf numFmtId="0" fontId="49" fillId="0" borderId="0" xfId="23" applyFont="1" applyAlignment="1">
      <alignment horizontal="center"/>
    </xf>
    <xf numFmtId="0" fontId="49" fillId="18" borderId="0" xfId="23" applyFont="1" applyFill="1" applyAlignment="1">
      <alignment horizontal="center"/>
    </xf>
    <xf numFmtId="0" fontId="49" fillId="0" borderId="5" xfId="22" applyFont="1" applyBorder="1"/>
    <xf numFmtId="173" fontId="49" fillId="3" borderId="30" xfId="6" applyNumberFormat="1" applyFont="1" applyFill="1" applyBorder="1" applyAlignment="1">
      <alignment horizontal="center" vertical="center"/>
    </xf>
    <xf numFmtId="173" fontId="49" fillId="3" borderId="0" xfId="6" applyNumberFormat="1" applyFont="1" applyFill="1" applyBorder="1" applyAlignment="1">
      <alignment horizontal="center" vertical="center"/>
    </xf>
    <xf numFmtId="173" fontId="49" fillId="18" borderId="0" xfId="6" applyNumberFormat="1" applyFont="1" applyFill="1" applyBorder="1" applyAlignment="1">
      <alignment horizontal="center" vertical="center"/>
    </xf>
    <xf numFmtId="178" fontId="50" fillId="0" borderId="5" xfId="22" applyNumberFormat="1" applyFont="1" applyBorder="1"/>
    <xf numFmtId="10" fontId="49" fillId="3" borderId="30" xfId="26" applyNumberFormat="1" applyFont="1" applyFill="1" applyBorder="1" applyAlignment="1">
      <alignment horizontal="center" vertical="center"/>
    </xf>
    <xf numFmtId="44" fontId="49" fillId="17" borderId="30" xfId="7" applyFont="1" applyFill="1" applyBorder="1" applyAlignment="1">
      <alignment horizontal="center" vertical="center"/>
    </xf>
    <xf numFmtId="44" fontId="49" fillId="18" borderId="30" xfId="7" applyFont="1" applyFill="1" applyBorder="1" applyAlignment="1">
      <alignment horizontal="center" vertical="center"/>
    </xf>
    <xf numFmtId="9" fontId="49" fillId="3" borderId="30" xfId="26" applyFont="1" applyFill="1" applyBorder="1" applyAlignment="1">
      <alignment horizontal="center" vertical="center"/>
    </xf>
    <xf numFmtId="0" fontId="49" fillId="17" borderId="45" xfId="15" applyFont="1" applyFill="1" applyBorder="1" applyAlignment="1">
      <alignment horizontal="center" vertical="center" wrapText="1"/>
    </xf>
    <xf numFmtId="0" fontId="49" fillId="17" borderId="42" xfId="15" applyFont="1" applyFill="1" applyBorder="1" applyAlignment="1">
      <alignment horizontal="center" vertical="center" wrapText="1"/>
    </xf>
    <xf numFmtId="0" fontId="49" fillId="17" borderId="41" xfId="15" applyFont="1" applyFill="1" applyBorder="1" applyAlignment="1">
      <alignment horizontal="center" vertical="center" wrapText="1"/>
    </xf>
    <xf numFmtId="0" fontId="49" fillId="17" borderId="0" xfId="15" applyFont="1" applyFill="1" applyAlignment="1">
      <alignment horizontal="center" vertical="center" wrapText="1"/>
    </xf>
    <xf numFmtId="0" fontId="49" fillId="17" borderId="7" xfId="15" applyFont="1" applyFill="1" applyBorder="1" applyAlignment="1">
      <alignment horizontal="center" vertical="center" wrapText="1"/>
    </xf>
    <xf numFmtId="0" fontId="49" fillId="17" borderId="8" xfId="15" applyFont="1" applyFill="1" applyBorder="1" applyAlignment="1">
      <alignment horizontal="center" vertical="center" wrapText="1"/>
    </xf>
    <xf numFmtId="4" fontId="49" fillId="17" borderId="46" xfId="15" applyNumberFormat="1" applyFont="1" applyFill="1" applyBorder="1" applyAlignment="1">
      <alignment horizontal="center" vertical="center" wrapText="1"/>
    </xf>
    <xf numFmtId="4" fontId="49" fillId="17" borderId="29" xfId="15" applyNumberFormat="1" applyFont="1" applyFill="1" applyBorder="1" applyAlignment="1">
      <alignment horizontal="center" vertical="center" wrapText="1"/>
    </xf>
    <xf numFmtId="4" fontId="49" fillId="17" borderId="19" xfId="15" applyNumberFormat="1" applyFont="1" applyFill="1" applyBorder="1" applyAlignment="1">
      <alignment horizontal="center" vertical="center" wrapText="1"/>
    </xf>
    <xf numFmtId="4" fontId="49" fillId="17" borderId="58" xfId="15" applyNumberFormat="1" applyFont="1" applyFill="1" applyBorder="1" applyAlignment="1">
      <alignment horizontal="center" vertical="center" wrapText="1"/>
    </xf>
    <xf numFmtId="0" fontId="49" fillId="4" borderId="6" xfId="15" applyFont="1" applyFill="1" applyBorder="1" applyAlignment="1">
      <alignment horizontal="right" vertical="center"/>
    </xf>
    <xf numFmtId="0" fontId="49" fillId="4" borderId="7" xfId="15" applyFont="1" applyFill="1" applyBorder="1" applyAlignment="1">
      <alignment horizontal="right" vertical="center"/>
    </xf>
    <xf numFmtId="0" fontId="49" fillId="4" borderId="75" xfId="15" applyFont="1" applyFill="1" applyBorder="1" applyAlignment="1">
      <alignment horizontal="right" vertical="center"/>
    </xf>
    <xf numFmtId="0" fontId="50" fillId="17" borderId="73" xfId="21" applyFont="1" applyFill="1" applyBorder="1" applyAlignment="1">
      <alignment vertical="center" wrapText="1"/>
    </xf>
    <xf numFmtId="0" fontId="50" fillId="17" borderId="35" xfId="21" applyFont="1" applyFill="1" applyBorder="1" applyAlignment="1">
      <alignment vertical="center" wrapText="1"/>
    </xf>
    <xf numFmtId="3" fontId="49" fillId="3" borderId="30" xfId="21" applyNumberFormat="1" applyFont="1" applyFill="1" applyBorder="1" applyAlignment="1">
      <alignment horizontal="center" vertical="center"/>
    </xf>
    <xf numFmtId="0" fontId="50" fillId="0" borderId="36" xfId="23" applyFont="1" applyBorder="1" applyAlignment="1">
      <alignment horizontal="left" vertical="center" wrapText="1"/>
    </xf>
    <xf numFmtId="0" fontId="50" fillId="0" borderId="59" xfId="23" applyFont="1" applyBorder="1" applyAlignment="1">
      <alignment horizontal="left" vertical="center" wrapText="1"/>
    </xf>
    <xf numFmtId="0" fontId="50" fillId="0" borderId="18" xfId="23" applyFont="1" applyBorder="1" applyAlignment="1">
      <alignment horizontal="left" vertical="center" wrapText="1"/>
    </xf>
    <xf numFmtId="0" fontId="49" fillId="0" borderId="49" xfId="23" applyFont="1" applyBorder="1" applyAlignment="1">
      <alignment horizontal="center"/>
    </xf>
    <xf numFmtId="3" fontId="49" fillId="3" borderId="30" xfId="21" applyNumberFormat="1" applyFont="1" applyFill="1" applyBorder="1" applyAlignment="1">
      <alignment horizontal="center" vertical="center" wrapText="1"/>
    </xf>
    <xf numFmtId="0" fontId="42" fillId="0" borderId="74" xfId="20" applyFont="1" applyBorder="1" applyAlignment="1">
      <alignment horizontal="left" vertical="center" wrapText="1"/>
    </xf>
    <xf numFmtId="0" fontId="42" fillId="0" borderId="0" xfId="20" applyFont="1" applyAlignment="1">
      <alignment horizontal="left" vertical="center" wrapText="1"/>
    </xf>
    <xf numFmtId="0" fontId="49" fillId="17" borderId="73" xfId="0" applyFont="1" applyFill="1" applyBorder="1" applyAlignment="1">
      <alignment vertical="center" wrapText="1"/>
    </xf>
    <xf numFmtId="0" fontId="49" fillId="17" borderId="35" xfId="0" applyFont="1" applyFill="1" applyBorder="1" applyAlignment="1">
      <alignment vertical="center" wrapText="1"/>
    </xf>
    <xf numFmtId="0" fontId="45" fillId="17" borderId="11" xfId="15" applyFont="1" applyFill="1" applyBorder="1" applyAlignment="1">
      <alignment horizontal="center" vertical="center" wrapText="1"/>
    </xf>
    <xf numFmtId="0" fontId="45" fillId="17" borderId="12" xfId="15" applyFont="1" applyFill="1" applyBorder="1" applyAlignment="1">
      <alignment horizontal="center" vertical="center" wrapText="1"/>
    </xf>
    <xf numFmtId="0" fontId="45" fillId="17" borderId="72" xfId="15" applyFont="1" applyFill="1" applyBorder="1" applyAlignment="1">
      <alignment horizontal="center" vertical="center" wrapText="1"/>
    </xf>
    <xf numFmtId="0" fontId="45" fillId="0" borderId="0" xfId="21" applyFont="1" applyAlignment="1">
      <alignment horizontal="center" vertical="top"/>
    </xf>
    <xf numFmtId="0" fontId="45" fillId="0" borderId="12" xfId="21" applyFont="1" applyBorder="1" applyAlignment="1">
      <alignment horizontal="center"/>
    </xf>
    <xf numFmtId="0" fontId="49" fillId="17" borderId="83" xfId="15" applyFont="1" applyFill="1" applyBorder="1" applyAlignment="1">
      <alignment horizontal="center" vertical="center" wrapText="1"/>
    </xf>
    <xf numFmtId="0" fontId="49" fillId="17" borderId="88" xfId="15" applyFont="1" applyFill="1" applyBorder="1" applyAlignment="1">
      <alignment horizontal="center" vertical="center" wrapText="1"/>
    </xf>
    <xf numFmtId="0" fontId="49" fillId="17" borderId="46" xfId="15" applyFont="1" applyFill="1" applyBorder="1" applyAlignment="1">
      <alignment horizontal="center" vertical="center" wrapText="1"/>
    </xf>
    <xf numFmtId="0" fontId="49" fillId="17" borderId="29" xfId="15" applyFont="1" applyFill="1" applyBorder="1" applyAlignment="1">
      <alignment horizontal="center" vertical="center" wrapText="1"/>
    </xf>
    <xf numFmtId="0" fontId="41" fillId="17" borderId="41" xfId="20" applyFont="1" applyFill="1" applyBorder="1" applyAlignment="1">
      <alignment horizontal="center" vertical="center" wrapText="1"/>
    </xf>
    <xf numFmtId="0" fontId="41" fillId="17" borderId="0" xfId="20" applyFont="1" applyFill="1" applyAlignment="1">
      <alignment horizontal="center" vertical="center" wrapText="1"/>
    </xf>
    <xf numFmtId="0" fontId="41" fillId="7" borderId="41" xfId="20" applyFont="1" applyFill="1" applyBorder="1" applyAlignment="1">
      <alignment horizontal="center" vertical="center" wrapText="1"/>
    </xf>
    <xf numFmtId="0" fontId="41" fillId="7" borderId="0" xfId="20" applyFont="1" applyFill="1" applyAlignment="1">
      <alignment horizontal="center" vertical="center" wrapText="1"/>
    </xf>
    <xf numFmtId="49" fontId="32" fillId="11" borderId="86" xfId="0" applyNumberFormat="1" applyFont="1" applyFill="1" applyBorder="1" applyAlignment="1">
      <alignment horizontal="center" wrapText="1"/>
    </xf>
    <xf numFmtId="0" fontId="32" fillId="11" borderId="86" xfId="0" applyFont="1" applyFill="1" applyBorder="1" applyAlignment="1">
      <alignment horizontal="center" wrapText="1"/>
    </xf>
    <xf numFmtId="49" fontId="32" fillId="11" borderId="87" xfId="0" applyNumberFormat="1" applyFont="1" applyFill="1" applyBorder="1" applyAlignment="1">
      <alignment horizontal="center" wrapText="1"/>
    </xf>
    <xf numFmtId="0" fontId="29" fillId="11" borderId="86" xfId="0" applyFont="1" applyFill="1" applyBorder="1" applyAlignment="1">
      <alignment horizontal="center" vertical="center" wrapText="1"/>
    </xf>
    <xf numFmtId="49" fontId="38" fillId="16" borderId="0" xfId="0" applyNumberFormat="1" applyFont="1" applyFill="1" applyAlignment="1">
      <alignment horizontal="center"/>
    </xf>
    <xf numFmtId="0" fontId="38" fillId="16" borderId="0" xfId="0" applyFont="1" applyFill="1" applyAlignment="1">
      <alignment horizontal="center"/>
    </xf>
    <xf numFmtId="49" fontId="39" fillId="8" borderId="30" xfId="0" applyNumberFormat="1" applyFont="1" applyFill="1" applyBorder="1" applyAlignment="1">
      <alignment horizontal="center"/>
    </xf>
    <xf numFmtId="4" fontId="22" fillId="7" borderId="30" xfId="19" applyNumberFormat="1" applyFont="1" applyFill="1" applyBorder="1" applyAlignment="1">
      <alignment horizontal="center" vertical="center"/>
    </xf>
    <xf numFmtId="0" fontId="7" fillId="0" borderId="59" xfId="18" applyFont="1" applyBorder="1" applyAlignment="1">
      <alignment horizontal="center" vertical="center"/>
    </xf>
    <xf numFmtId="0" fontId="7" fillId="0" borderId="77" xfId="18" applyFont="1" applyBorder="1" applyAlignment="1">
      <alignment horizontal="center" vertical="center"/>
    </xf>
    <xf numFmtId="0" fontId="7" fillId="3" borderId="62" xfId="21" applyFont="1" applyFill="1" applyBorder="1" applyAlignment="1">
      <alignment horizontal="center" vertical="center" wrapText="1"/>
    </xf>
    <xf numFmtId="0" fontId="7" fillId="3" borderId="78" xfId="21" applyFont="1" applyFill="1" applyBorder="1" applyAlignment="1">
      <alignment horizontal="center" vertical="center" wrapText="1"/>
    </xf>
    <xf numFmtId="0" fontId="7" fillId="6" borderId="33" xfId="21" applyFont="1" applyFill="1" applyBorder="1" applyAlignment="1">
      <alignment vertical="center" wrapText="1"/>
    </xf>
    <xf numFmtId="0" fontId="7" fillId="6" borderId="30" xfId="21" applyFont="1" applyFill="1" applyBorder="1" applyAlignment="1">
      <alignment vertical="center" wrapText="1"/>
    </xf>
    <xf numFmtId="3" fontId="6" fillId="6" borderId="30" xfId="21" applyNumberFormat="1" applyFont="1" applyFill="1" applyBorder="1" applyAlignment="1">
      <alignment horizontal="center" vertical="center"/>
    </xf>
    <xf numFmtId="0" fontId="6" fillId="6" borderId="30" xfId="21" applyFont="1" applyFill="1" applyBorder="1" applyAlignment="1">
      <alignment horizontal="center" vertical="center" wrapText="1"/>
    </xf>
    <xf numFmtId="0" fontId="6" fillId="6" borderId="30" xfId="21" applyFont="1" applyFill="1" applyBorder="1" applyAlignment="1">
      <alignment horizontal="center" vertical="center"/>
    </xf>
    <xf numFmtId="3" fontId="6" fillId="6" borderId="30" xfId="21" applyNumberFormat="1" applyFont="1" applyFill="1" applyBorder="1" applyAlignment="1">
      <alignment horizontal="center" vertical="center" wrapText="1"/>
    </xf>
    <xf numFmtId="3" fontId="6" fillId="6" borderId="60" xfId="21" applyNumberFormat="1" applyFont="1" applyFill="1" applyBorder="1" applyAlignment="1">
      <alignment horizontal="center" vertical="center" wrapText="1"/>
    </xf>
    <xf numFmtId="0" fontId="7" fillId="0" borderId="36" xfId="23" applyFont="1" applyBorder="1" applyAlignment="1">
      <alignment horizontal="left" vertical="center" wrapText="1"/>
    </xf>
    <xf numFmtId="0" fontId="7" fillId="0" borderId="59" xfId="23" applyFont="1" applyBorder="1" applyAlignment="1">
      <alignment horizontal="left" vertical="center" wrapText="1"/>
    </xf>
    <xf numFmtId="0" fontId="7" fillId="0" borderId="18" xfId="23" applyFont="1" applyBorder="1" applyAlignment="1">
      <alignment horizontal="left" vertical="center" wrapText="1"/>
    </xf>
    <xf numFmtId="0" fontId="15" fillId="0" borderId="43" xfId="20" applyFont="1" applyBorder="1" applyAlignment="1">
      <alignment horizontal="center" wrapText="1"/>
    </xf>
    <xf numFmtId="0" fontId="6" fillId="0" borderId="0" xfId="21" applyFont="1" applyAlignment="1">
      <alignment horizontal="center" vertical="center"/>
    </xf>
    <xf numFmtId="0" fontId="6" fillId="0" borderId="12" xfId="21" applyFont="1" applyBorder="1" applyAlignment="1">
      <alignment horizontal="center"/>
    </xf>
    <xf numFmtId="0" fontId="7" fillId="7" borderId="68" xfId="20" applyFont="1" applyFill="1" applyBorder="1" applyAlignment="1">
      <alignment horizontal="left" wrapText="1"/>
    </xf>
    <xf numFmtId="0" fontId="7" fillId="7" borderId="46" xfId="20" applyFont="1" applyFill="1" applyBorder="1" applyAlignment="1">
      <alignment horizontal="left" wrapText="1"/>
    </xf>
    <xf numFmtId="0" fontId="7" fillId="7" borderId="19" xfId="20" applyFont="1" applyFill="1" applyBorder="1" applyAlignment="1">
      <alignment horizontal="left" wrapText="1"/>
    </xf>
    <xf numFmtId="0" fontId="7" fillId="7" borderId="76" xfId="20" applyFont="1" applyFill="1" applyBorder="1" applyAlignment="1">
      <alignment horizontal="left" wrapText="1"/>
    </xf>
    <xf numFmtId="0" fontId="7" fillId="7" borderId="29" xfId="20" applyFont="1" applyFill="1" applyBorder="1" applyAlignment="1">
      <alignment horizontal="left" wrapText="1"/>
    </xf>
    <xf numFmtId="0" fontId="7" fillId="7" borderId="58" xfId="20" applyFont="1" applyFill="1" applyBorder="1" applyAlignment="1">
      <alignment horizontal="left" wrapText="1"/>
    </xf>
    <xf numFmtId="0" fontId="7" fillId="6" borderId="48" xfId="20" applyFont="1" applyFill="1" applyBorder="1" applyAlignment="1">
      <alignment horizontal="center" wrapText="1"/>
    </xf>
    <xf numFmtId="0" fontId="7" fillId="6" borderId="49" xfId="20" applyFont="1" applyFill="1" applyBorder="1" applyAlignment="1">
      <alignment horizontal="center" wrapText="1"/>
    </xf>
    <xf numFmtId="0" fontId="7" fillId="6" borderId="50" xfId="20" applyFont="1" applyFill="1" applyBorder="1" applyAlignment="1">
      <alignment horizontal="center" wrapText="1"/>
    </xf>
    <xf numFmtId="0" fontId="6" fillId="3" borderId="68" xfId="15" applyFont="1" applyFill="1" applyBorder="1" applyAlignment="1">
      <alignment horizontal="center" vertical="center" wrapText="1"/>
    </xf>
    <xf numFmtId="0" fontId="6" fillId="3" borderId="76" xfId="15" applyFont="1" applyFill="1" applyBorder="1" applyAlignment="1">
      <alignment horizontal="center" vertical="center" wrapText="1"/>
    </xf>
    <xf numFmtId="0" fontId="6" fillId="3" borderId="46" xfId="15" applyFont="1" applyFill="1" applyBorder="1" applyAlignment="1">
      <alignment horizontal="center" vertical="center" wrapText="1"/>
    </xf>
    <xf numFmtId="0" fontId="6" fillId="3" borderId="29" xfId="15" applyFont="1" applyFill="1" applyBorder="1" applyAlignment="1">
      <alignment horizontal="center" vertical="center" wrapText="1"/>
    </xf>
    <xf numFmtId="4" fontId="6" fillId="3" borderId="46" xfId="15" applyNumberFormat="1" applyFont="1" applyFill="1" applyBorder="1" applyAlignment="1">
      <alignment horizontal="center" vertical="center" wrapText="1"/>
    </xf>
    <xf numFmtId="4" fontId="6" fillId="3" borderId="29" xfId="15" applyNumberFormat="1" applyFont="1" applyFill="1" applyBorder="1" applyAlignment="1">
      <alignment horizontal="center" vertical="center" wrapText="1"/>
    </xf>
    <xf numFmtId="0" fontId="6" fillId="5" borderId="12" xfId="15" applyFont="1" applyFill="1" applyBorder="1" applyAlignment="1">
      <alignment horizontal="left" vertical="center"/>
    </xf>
    <xf numFmtId="0" fontId="6" fillId="5" borderId="72" xfId="15" applyFont="1" applyFill="1" applyBorder="1" applyAlignment="1">
      <alignment horizontal="left" vertical="center"/>
    </xf>
    <xf numFmtId="4" fontId="6" fillId="3" borderId="19" xfId="15" applyNumberFormat="1" applyFont="1" applyFill="1" applyBorder="1" applyAlignment="1">
      <alignment horizontal="center" vertical="center" wrapText="1"/>
    </xf>
    <xf numFmtId="4" fontId="6" fillId="3" borderId="58" xfId="15" applyNumberFormat="1" applyFont="1" applyFill="1" applyBorder="1" applyAlignment="1">
      <alignment horizontal="center" vertical="center" wrapText="1"/>
    </xf>
    <xf numFmtId="0" fontId="6" fillId="0" borderId="46" xfId="17" applyFont="1" applyBorder="1" applyAlignment="1">
      <alignment horizontal="center" vertical="center" wrapText="1"/>
    </xf>
    <xf numFmtId="0" fontId="6" fillId="5" borderId="6" xfId="15" applyFont="1" applyFill="1" applyBorder="1" applyAlignment="1">
      <alignment horizontal="right" vertical="center"/>
    </xf>
    <xf numFmtId="0" fontId="6" fillId="5" borderId="7" xfId="15" applyFont="1" applyFill="1" applyBorder="1" applyAlignment="1">
      <alignment horizontal="right" vertical="center"/>
    </xf>
    <xf numFmtId="0" fontId="6" fillId="5" borderId="75" xfId="15" applyFont="1" applyFill="1" applyBorder="1" applyAlignment="1">
      <alignment horizontal="right" vertical="center"/>
    </xf>
    <xf numFmtId="0" fontId="7" fillId="0" borderId="0" xfId="0" applyFont="1" applyAlignment="1">
      <alignment horizontal="right"/>
    </xf>
    <xf numFmtId="0" fontId="7" fillId="0" borderId="47" xfId="0" applyFont="1" applyBorder="1" applyAlignment="1">
      <alignment horizontal="right"/>
    </xf>
    <xf numFmtId="0" fontId="7" fillId="0" borderId="12" xfId="0" applyFont="1" applyBorder="1" applyAlignment="1">
      <alignment horizontal="right"/>
    </xf>
    <xf numFmtId="0" fontId="7" fillId="0" borderId="72" xfId="0" applyFont="1" applyBorder="1" applyAlignment="1">
      <alignment horizontal="right"/>
    </xf>
    <xf numFmtId="0" fontId="7" fillId="0" borderId="11" xfId="0" applyFont="1" applyBorder="1" applyAlignment="1">
      <alignment horizontal="left"/>
    </xf>
    <xf numFmtId="0" fontId="7" fillId="0" borderId="12" xfId="0" applyFont="1" applyBorder="1" applyAlignment="1">
      <alignment horizontal="left"/>
    </xf>
    <xf numFmtId="43" fontId="7" fillId="0" borderId="73" xfId="2" applyNumberFormat="1" applyFont="1" applyBorder="1" applyAlignment="1">
      <alignment horizontal="center"/>
    </xf>
    <xf numFmtId="43" fontId="7" fillId="0" borderId="35" xfId="2" applyNumberFormat="1" applyFont="1" applyBorder="1" applyAlignment="1">
      <alignment horizontal="center"/>
    </xf>
    <xf numFmtId="43" fontId="7" fillId="0" borderId="79" xfId="2" applyNumberFormat="1" applyFont="1" applyBorder="1" applyAlignment="1">
      <alignment horizontal="center"/>
    </xf>
    <xf numFmtId="43" fontId="7" fillId="0" borderId="23" xfId="2" applyNumberFormat="1" applyFont="1" applyBorder="1" applyAlignment="1">
      <alignment horizontal="center"/>
    </xf>
    <xf numFmtId="0" fontId="6" fillId="0" borderId="6" xfId="0" applyFont="1" applyBorder="1" applyAlignment="1">
      <alignment horizontal="right"/>
    </xf>
    <xf numFmtId="0" fontId="6" fillId="0" borderId="7" xfId="0" applyFont="1" applyBorder="1" applyAlignment="1">
      <alignment horizontal="right"/>
    </xf>
    <xf numFmtId="0" fontId="6" fillId="0" borderId="8" xfId="0" applyFont="1" applyBorder="1" applyAlignment="1">
      <alignment horizontal="right"/>
    </xf>
    <xf numFmtId="0" fontId="6" fillId="5" borderId="6" xfId="0" applyFont="1" applyFill="1" applyBorder="1" applyAlignment="1">
      <alignment horizontal="right"/>
    </xf>
    <xf numFmtId="0" fontId="6" fillId="5" borderId="7" xfId="0" applyFont="1" applyFill="1" applyBorder="1" applyAlignment="1">
      <alignment horizontal="right"/>
    </xf>
    <xf numFmtId="0" fontId="6" fillId="5" borderId="8" xfId="0" applyFont="1" applyFill="1" applyBorder="1" applyAlignment="1">
      <alignment horizontal="right"/>
    </xf>
    <xf numFmtId="0" fontId="7" fillId="0" borderId="20" xfId="0" applyFont="1" applyBorder="1" applyAlignment="1">
      <alignment horizontal="center"/>
    </xf>
    <xf numFmtId="0" fontId="7" fillId="0" borderId="34" xfId="0" applyFont="1" applyBorder="1" applyAlignment="1">
      <alignment horizontal="center"/>
    </xf>
    <xf numFmtId="0" fontId="7" fillId="0" borderId="61" xfId="0" applyFont="1" applyBorder="1" applyAlignment="1">
      <alignment horizontal="center"/>
    </xf>
    <xf numFmtId="0" fontId="6" fillId="0" borderId="41" xfId="0" applyFont="1" applyBorder="1" applyAlignment="1">
      <alignment wrapText="1"/>
    </xf>
    <xf numFmtId="0" fontId="6" fillId="0" borderId="0" xfId="0" applyFont="1" applyAlignment="1">
      <alignment wrapText="1"/>
    </xf>
    <xf numFmtId="0" fontId="6" fillId="0" borderId="47" xfId="0" applyFont="1" applyBorder="1" applyAlignment="1">
      <alignment wrapText="1"/>
    </xf>
    <xf numFmtId="0" fontId="6" fillId="5" borderId="36" xfId="0" applyFont="1" applyFill="1" applyBorder="1" applyAlignment="1">
      <alignment horizontal="center"/>
    </xf>
    <xf numFmtId="0" fontId="6" fillId="5" borderId="59" xfId="0" applyFont="1" applyFill="1" applyBorder="1" applyAlignment="1">
      <alignment horizontal="center"/>
    </xf>
    <xf numFmtId="0" fontId="6" fillId="5" borderId="57" xfId="0" applyFont="1" applyFill="1" applyBorder="1" applyAlignment="1">
      <alignment horizontal="center" wrapText="1"/>
    </xf>
    <xf numFmtId="0" fontId="6" fillId="5" borderId="18" xfId="0" applyFont="1" applyFill="1" applyBorder="1" applyAlignment="1">
      <alignment horizontal="center" wrapText="1"/>
    </xf>
    <xf numFmtId="0" fontId="7" fillId="0" borderId="20" xfId="0" applyFont="1" applyBorder="1"/>
    <xf numFmtId="0" fontId="7" fillId="0" borderId="34" xfId="0" applyFont="1" applyBorder="1"/>
    <xf numFmtId="0" fontId="6" fillId="0" borderId="45" xfId="0" applyFont="1" applyBorder="1" applyAlignment="1">
      <alignment horizontal="left" vertical="center"/>
    </xf>
    <xf numFmtId="0" fontId="6" fillId="0" borderId="42" xfId="0" applyFont="1" applyBorder="1" applyAlignment="1">
      <alignment horizontal="left" vertical="center"/>
    </xf>
    <xf numFmtId="0" fontId="6" fillId="0" borderId="52" xfId="0" applyFont="1" applyBorder="1" applyAlignment="1">
      <alignment horizontal="left" vertical="center"/>
    </xf>
    <xf numFmtId="0" fontId="6" fillId="0" borderId="41" xfId="0" applyFont="1" applyBorder="1" applyAlignment="1">
      <alignment horizontal="left" vertical="center"/>
    </xf>
    <xf numFmtId="0" fontId="6" fillId="0" borderId="0" xfId="0" applyFont="1" applyAlignment="1">
      <alignment horizontal="left" vertical="center"/>
    </xf>
    <xf numFmtId="0" fontId="6" fillId="0" borderId="47" xfId="0" applyFont="1" applyBorder="1" applyAlignment="1">
      <alignment horizontal="left" vertical="center"/>
    </xf>
    <xf numFmtId="0" fontId="6" fillId="0" borderId="11" xfId="0" applyFont="1" applyBorder="1" applyAlignment="1">
      <alignment horizontal="left" vertical="center"/>
    </xf>
    <xf numFmtId="0" fontId="6" fillId="0" borderId="12" xfId="0" applyFont="1" applyBorder="1" applyAlignment="1">
      <alignment horizontal="left" vertical="center"/>
    </xf>
    <xf numFmtId="0" fontId="6" fillId="0" borderId="72" xfId="0" applyFont="1" applyBorder="1" applyAlignment="1">
      <alignment horizontal="left" vertical="center"/>
    </xf>
    <xf numFmtId="2" fontId="7" fillId="0" borderId="73" xfId="0" applyNumberFormat="1" applyFont="1" applyBorder="1" applyAlignment="1">
      <alignment horizontal="center"/>
    </xf>
    <xf numFmtId="2" fontId="7" fillId="0" borderId="35" xfId="0" applyNumberFormat="1" applyFont="1" applyBorder="1" applyAlignment="1">
      <alignment horizontal="center"/>
    </xf>
    <xf numFmtId="0" fontId="7" fillId="0" borderId="21" xfId="0" applyFont="1" applyBorder="1"/>
    <xf numFmtId="0" fontId="7" fillId="0" borderId="22" xfId="0" applyFont="1" applyBorder="1"/>
    <xf numFmtId="0" fontId="7" fillId="0" borderId="79" xfId="0" applyFont="1" applyBorder="1" applyAlignment="1">
      <alignment horizontal="center"/>
    </xf>
    <xf numFmtId="0" fontId="7" fillId="0" borderId="23" xfId="0" applyFont="1" applyBorder="1" applyAlignment="1">
      <alignment horizontal="center"/>
    </xf>
    <xf numFmtId="2" fontId="7" fillId="0" borderId="73" xfId="0" applyNumberFormat="1" applyFont="1" applyBorder="1" applyAlignment="1">
      <alignment horizontal="center" wrapText="1"/>
    </xf>
    <xf numFmtId="2" fontId="7" fillId="0" borderId="35" xfId="0" applyNumberFormat="1" applyFont="1" applyBorder="1" applyAlignment="1">
      <alignment horizontal="center" wrapText="1"/>
    </xf>
    <xf numFmtId="0" fontId="6" fillId="5" borderId="57" xfId="0" applyFont="1" applyFill="1" applyBorder="1" applyAlignment="1">
      <alignment horizontal="center"/>
    </xf>
    <xf numFmtId="0" fontId="6" fillId="5" borderId="18" xfId="0" applyFont="1" applyFill="1" applyBorder="1" applyAlignment="1">
      <alignment horizontal="center"/>
    </xf>
    <xf numFmtId="0" fontId="7" fillId="0" borderId="23" xfId="0" applyFont="1" applyBorder="1"/>
    <xf numFmtId="0" fontId="7" fillId="0" borderId="35" xfId="0" applyFont="1" applyBorder="1"/>
    <xf numFmtId="164" fontId="7" fillId="0" borderId="73" xfId="2" applyFont="1" applyBorder="1" applyAlignment="1">
      <alignment horizontal="center"/>
    </xf>
    <xf numFmtId="164" fontId="7" fillId="0" borderId="35" xfId="2" applyFont="1" applyBorder="1" applyAlignment="1">
      <alignment horizontal="center"/>
    </xf>
    <xf numFmtId="0" fontId="7" fillId="5" borderId="59" xfId="0" applyFont="1" applyFill="1" applyBorder="1" applyAlignment="1">
      <alignment horizontal="center"/>
    </xf>
    <xf numFmtId="0" fontId="7" fillId="5" borderId="18" xfId="0" applyFont="1" applyFill="1" applyBorder="1" applyAlignment="1">
      <alignment horizontal="center"/>
    </xf>
    <xf numFmtId="0" fontId="6" fillId="5" borderId="80" xfId="0" applyFont="1" applyFill="1" applyBorder="1" applyAlignment="1">
      <alignment horizontal="center"/>
    </xf>
    <xf numFmtId="0" fontId="6" fillId="5" borderId="81" xfId="0" applyFont="1" applyFill="1" applyBorder="1" applyAlignment="1">
      <alignment horizontal="center"/>
    </xf>
    <xf numFmtId="0" fontId="7" fillId="0" borderId="73" xfId="0" applyFont="1" applyBorder="1" applyAlignment="1">
      <alignment horizontal="center"/>
    </xf>
    <xf numFmtId="0" fontId="7" fillId="0" borderId="35" xfId="0" applyFont="1" applyBorder="1" applyAlignment="1">
      <alignment horizontal="center"/>
    </xf>
    <xf numFmtId="0" fontId="7" fillId="0" borderId="79" xfId="0" applyFont="1" applyBorder="1"/>
    <xf numFmtId="0" fontId="7" fillId="0" borderId="73" xfId="0" applyFont="1" applyBorder="1"/>
    <xf numFmtId="2" fontId="7" fillId="0" borderId="79" xfId="0" applyNumberFormat="1" applyFont="1" applyBorder="1" applyAlignment="1">
      <alignment horizontal="center"/>
    </xf>
    <xf numFmtId="2" fontId="7" fillId="0" borderId="23" xfId="0" applyNumberFormat="1" applyFont="1" applyBorder="1" applyAlignment="1">
      <alignment horizontal="center"/>
    </xf>
    <xf numFmtId="0" fontId="6" fillId="0" borderId="41" xfId="0" applyFont="1" applyBorder="1" applyAlignment="1">
      <alignment horizontal="right" vertical="center"/>
    </xf>
    <xf numFmtId="0" fontId="6" fillId="0" borderId="0" xfId="0" applyFont="1" applyAlignment="1">
      <alignment horizontal="right" vertical="center"/>
    </xf>
    <xf numFmtId="0" fontId="6" fillId="0" borderId="45" xfId="0" applyFont="1" applyBorder="1" applyAlignment="1" applyProtection="1">
      <alignment horizontal="center"/>
      <protection locked="0"/>
    </xf>
    <xf numFmtId="0" fontId="6" fillId="0" borderId="42" xfId="0" applyFont="1" applyBorder="1" applyAlignment="1" applyProtection="1">
      <alignment horizontal="center"/>
      <protection locked="0"/>
    </xf>
    <xf numFmtId="0" fontId="6" fillId="0" borderId="52" xfId="0" applyFont="1" applyBorder="1" applyAlignment="1" applyProtection="1">
      <alignment horizontal="center"/>
      <protection locked="0"/>
    </xf>
    <xf numFmtId="0" fontId="6" fillId="5" borderId="36" xfId="0" applyFont="1" applyFill="1" applyBorder="1" applyAlignment="1">
      <alignment horizontal="center" vertical="center" wrapText="1"/>
    </xf>
    <xf numFmtId="0" fontId="6" fillId="5" borderId="59" xfId="0" applyFont="1" applyFill="1" applyBorder="1" applyAlignment="1">
      <alignment horizontal="center" vertical="center" wrapText="1"/>
    </xf>
    <xf numFmtId="0" fontId="6" fillId="5" borderId="77" xfId="0" applyFont="1" applyFill="1" applyBorder="1" applyAlignment="1">
      <alignment horizontal="center" vertical="center" wrapText="1"/>
    </xf>
    <xf numFmtId="0" fontId="6" fillId="5" borderId="36" xfId="0" applyFont="1" applyFill="1" applyBorder="1" applyAlignment="1">
      <alignment horizontal="center" vertical="center"/>
    </xf>
    <xf numFmtId="0" fontId="6" fillId="5" borderId="77" xfId="0" applyFont="1" applyFill="1" applyBorder="1" applyAlignment="1">
      <alignment horizontal="center" vertical="center"/>
    </xf>
    <xf numFmtId="0" fontId="7" fillId="5" borderId="21" xfId="0" applyFont="1" applyFill="1" applyBorder="1" applyAlignment="1">
      <alignment horizontal="center" vertical="center"/>
    </xf>
    <xf numFmtId="0" fontId="7" fillId="5" borderId="22" xfId="0" applyFont="1" applyFill="1" applyBorder="1" applyAlignment="1">
      <alignment horizontal="center" vertical="center"/>
    </xf>
    <xf numFmtId="0" fontId="7" fillId="5" borderId="51" xfId="0" applyFont="1" applyFill="1" applyBorder="1" applyAlignment="1">
      <alignment horizontal="center" vertical="center"/>
    </xf>
    <xf numFmtId="0" fontId="11" fillId="0" borderId="43" xfId="0" applyFont="1" applyBorder="1" applyAlignment="1">
      <alignment horizontal="center" wrapText="1"/>
    </xf>
    <xf numFmtId="0" fontId="7" fillId="7" borderId="30" xfId="0" applyFont="1" applyFill="1" applyBorder="1" applyAlignment="1">
      <alignment horizontal="center" vertical="center" wrapText="1"/>
    </xf>
    <xf numFmtId="0" fontId="18" fillId="0" borderId="83" xfId="1" applyFont="1" applyBorder="1" applyAlignment="1" applyProtection="1">
      <alignment horizontal="center"/>
    </xf>
    <xf numFmtId="0" fontId="18" fillId="0" borderId="32" xfId="1" applyFont="1" applyBorder="1" applyAlignment="1" applyProtection="1">
      <alignment horizontal="center"/>
    </xf>
    <xf numFmtId="0" fontId="6" fillId="0" borderId="84" xfId="0" applyFont="1" applyBorder="1" applyAlignment="1">
      <alignment horizontal="center"/>
    </xf>
    <xf numFmtId="0" fontId="6" fillId="0" borderId="42" xfId="0" applyFont="1" applyBorder="1" applyAlignment="1">
      <alignment horizontal="center"/>
    </xf>
    <xf numFmtId="0" fontId="6" fillId="0" borderId="85" xfId="0" applyFont="1" applyBorder="1" applyAlignment="1">
      <alignment horizontal="center"/>
    </xf>
    <xf numFmtId="0" fontId="7" fillId="0" borderId="84" xfId="24" applyFont="1" applyBorder="1" applyAlignment="1">
      <alignment horizontal="center" vertical="center"/>
    </xf>
    <xf numFmtId="0" fontId="7" fillId="0" borderId="42" xfId="24" applyFont="1" applyBorder="1" applyAlignment="1">
      <alignment horizontal="center" vertical="center"/>
    </xf>
    <xf numFmtId="0" fontId="7" fillId="0" borderId="52" xfId="24" applyFont="1" applyBorder="1" applyAlignment="1">
      <alignment horizontal="center" vertical="center"/>
    </xf>
    <xf numFmtId="0" fontId="7" fillId="0" borderId="80" xfId="24" applyFont="1" applyBorder="1" applyAlignment="1">
      <alignment horizontal="center" vertical="center"/>
    </xf>
    <xf numFmtId="0" fontId="7" fillId="0" borderId="49" xfId="24" applyFont="1" applyBorder="1" applyAlignment="1">
      <alignment horizontal="center" vertical="center"/>
    </xf>
    <xf numFmtId="0" fontId="7" fillId="0" borderId="50" xfId="24" applyFont="1" applyBorder="1" applyAlignment="1">
      <alignment horizontal="center" vertical="center"/>
    </xf>
    <xf numFmtId="0" fontId="6" fillId="0" borderId="82" xfId="0" applyFont="1" applyBorder="1" applyAlignment="1">
      <alignment horizontal="center"/>
    </xf>
    <xf numFmtId="0" fontId="6" fillId="0" borderId="0" xfId="0" applyFont="1" applyAlignment="1">
      <alignment horizontal="center"/>
    </xf>
    <xf numFmtId="0" fontId="6" fillId="0" borderId="14" xfId="0" applyFont="1" applyBorder="1" applyAlignment="1">
      <alignment horizontal="center"/>
    </xf>
    <xf numFmtId="0" fontId="7" fillId="0" borderId="62" xfId="24" applyFont="1" applyBorder="1" applyAlignment="1">
      <alignment horizontal="center" vertical="center"/>
    </xf>
    <xf numFmtId="0" fontId="7" fillId="0" borderId="60" xfId="0" applyFont="1" applyBorder="1" applyAlignment="1">
      <alignment horizontal="center" vertical="center"/>
    </xf>
    <xf numFmtId="0" fontId="7" fillId="0" borderId="55" xfId="24" applyFont="1" applyBorder="1" applyAlignment="1">
      <alignment horizontal="center" vertical="center"/>
    </xf>
    <xf numFmtId="0" fontId="7" fillId="0" borderId="39" xfId="24" applyFont="1" applyBorder="1" applyAlignment="1">
      <alignment horizontal="center" vertical="center"/>
    </xf>
    <xf numFmtId="0" fontId="7" fillId="0" borderId="44" xfId="24" applyFont="1" applyBorder="1" applyAlignment="1">
      <alignment horizontal="center" vertical="center"/>
    </xf>
    <xf numFmtId="0" fontId="7" fillId="0" borderId="80" xfId="0" applyFont="1" applyBorder="1" applyAlignment="1">
      <alignment horizontal="center" vertical="center"/>
    </xf>
    <xf numFmtId="0" fontId="7" fillId="0" borderId="49" xfId="0" applyFont="1" applyBorder="1" applyAlignment="1">
      <alignment horizontal="center" vertical="center"/>
    </xf>
    <xf numFmtId="0" fontId="7" fillId="0" borderId="50" xfId="0" applyFont="1" applyBorder="1" applyAlignment="1">
      <alignment horizontal="center" vertical="center"/>
    </xf>
    <xf numFmtId="0" fontId="6" fillId="0" borderId="82" xfId="0" applyFont="1" applyBorder="1" applyAlignment="1">
      <alignment horizontal="center" vertical="center" wrapText="1"/>
    </xf>
    <xf numFmtId="0" fontId="6" fillId="0" borderId="0" xfId="0" applyFont="1" applyAlignment="1">
      <alignment horizontal="center" vertical="center" wrapText="1"/>
    </xf>
    <xf numFmtId="0" fontId="6" fillId="0" borderId="14" xfId="0" applyFont="1" applyBorder="1" applyAlignment="1">
      <alignment horizontal="center" vertical="center" wrapText="1"/>
    </xf>
    <xf numFmtId="0" fontId="7" fillId="0" borderId="63" xfId="24" applyFont="1" applyBorder="1" applyAlignment="1">
      <alignment horizontal="center" vertical="center"/>
    </xf>
    <xf numFmtId="0" fontId="7" fillId="0" borderId="78" xfId="24" applyFont="1" applyBorder="1" applyAlignment="1">
      <alignment horizontal="center" vertical="center"/>
    </xf>
    <xf numFmtId="0" fontId="7" fillId="0" borderId="15" xfId="24" applyFont="1" applyBorder="1" applyAlignment="1">
      <alignment horizontal="center" vertical="center"/>
    </xf>
  </cellXfs>
  <cellStyles count="27">
    <cellStyle name="Hipervínculo" xfId="1" builtinId="8"/>
    <cellStyle name="Millares" xfId="2" builtinId="3"/>
    <cellStyle name="Millares [0]" xfId="3" builtinId="6"/>
    <cellStyle name="Millares [0] 3" xfId="4"/>
    <cellStyle name="Millares 2" xfId="5"/>
    <cellStyle name="Millares_FORMULARIO 4 - M-OFERENTE PPTA ECONOMICA" xfId="6"/>
    <cellStyle name="Moneda" xfId="7" builtinId="4"/>
    <cellStyle name="Moneda [0]" xfId="8" builtinId="7"/>
    <cellStyle name="Moneda 2" xfId="9"/>
    <cellStyle name="Moneda 2 2 2 2 2" xfId="10"/>
    <cellStyle name="Moneda 5" xfId="11"/>
    <cellStyle name="Normal" xfId="0" builtinId="0"/>
    <cellStyle name="Normal 11 2" xfId="12"/>
    <cellStyle name="Normal 12 2 3" xfId="13"/>
    <cellStyle name="Normal 13" xfId="14"/>
    <cellStyle name="Normal 2" xfId="15"/>
    <cellStyle name="Normal 2 10 2 2" xfId="16"/>
    <cellStyle name="Normal 2 10 3" xfId="17"/>
    <cellStyle name="Normal 2 2" xfId="18"/>
    <cellStyle name="Normal 23" xfId="19"/>
    <cellStyle name="Normal 3" xfId="20"/>
    <cellStyle name="Normal 3 11" xfId="21"/>
    <cellStyle name="Normal 3 2" xfId="22"/>
    <cellStyle name="Normal 3 2 2" xfId="23"/>
    <cellStyle name="Normal_modelo ACTA OBRA y MODIFICACION" xfId="24"/>
    <cellStyle name="Normal_PTO OFICIAL PREPLIEGO (CORREGIDO) 2" xfId="25"/>
    <cellStyle name="Porcentaje" xfId="26" builtin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13" Type="http://schemas.openxmlformats.org/officeDocument/2006/relationships/customXml" Target="../customXml/item3.xml"/><Relationship Id="rId3" Type="http://schemas.openxmlformats.org/officeDocument/2006/relationships/worksheet" Target="worksheets/sheet3.xml"/><Relationship Id="rId7" Type="http://schemas.openxmlformats.org/officeDocument/2006/relationships/theme" Target="theme/theme1.xml"/><Relationship Id="rId12" Type="http://schemas.openxmlformats.org/officeDocument/2006/relationships/customXml" Target="../customXml/item2.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ustomXml" Target="../customXml/item1.xml"/><Relationship Id="rId5" Type="http://schemas.openxmlformats.org/officeDocument/2006/relationships/worksheet" Target="worksheets/sheet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7</xdr:col>
      <xdr:colOff>970280</xdr:colOff>
      <xdr:row>42</xdr:row>
      <xdr:rowOff>76200</xdr:rowOff>
    </xdr:from>
    <xdr:to>
      <xdr:col>10</xdr:col>
      <xdr:colOff>43180</xdr:colOff>
      <xdr:row>44</xdr:row>
      <xdr:rowOff>76200</xdr:rowOff>
    </xdr:to>
    <xdr:sp macro="" textlink="">
      <xdr:nvSpPr>
        <xdr:cNvPr id="2" name="Rectángulo: esquinas redondeadas 1">
          <a:extLst>
            <a:ext uri="{FF2B5EF4-FFF2-40B4-BE49-F238E27FC236}">
              <a16:creationId xmlns:a16="http://schemas.microsoft.com/office/drawing/2014/main" id="{BC89F016-D0B6-E9DA-3497-5ED5554650A5}"/>
            </a:ext>
          </a:extLst>
        </xdr:cNvPr>
        <xdr:cNvSpPr/>
      </xdr:nvSpPr>
      <xdr:spPr>
        <a:xfrm>
          <a:off x="10012680" y="10256520"/>
          <a:ext cx="2057400" cy="335280"/>
        </a:xfrm>
        <a:prstGeom prst="roundRect">
          <a:avLst/>
        </a:prstGeom>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ctr"/>
          <a:r>
            <a:rPr lang="es-CO" sz="1600" b="1"/>
            <a:t>ITERAR AU</a:t>
          </a:r>
        </a:p>
      </xdr:txBody>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6</xdr:col>
      <xdr:colOff>165100</xdr:colOff>
      <xdr:row>16</xdr:row>
      <xdr:rowOff>139700</xdr:rowOff>
    </xdr:from>
    <xdr:to>
      <xdr:col>6</xdr:col>
      <xdr:colOff>508000</xdr:colOff>
      <xdr:row>17</xdr:row>
      <xdr:rowOff>190500</xdr:rowOff>
    </xdr:to>
    <xdr:sp macro="" textlink="">
      <xdr:nvSpPr>
        <xdr:cNvPr id="2083" name="Check Box 5" hidden="1">
          <a:extLst>
            <a:ext uri="{FF2B5EF4-FFF2-40B4-BE49-F238E27FC236}">
              <a16:creationId xmlns:a16="http://schemas.microsoft.com/office/drawing/2014/main" id="{6364CAA4-E8FC-7D2C-D80F-C286424D5977}"/>
            </a:ext>
          </a:extLst>
        </xdr:cNvPr>
        <xdr:cNvSpPr>
          <a:spLocks noChangeArrowheads="1"/>
        </xdr:cNvSpPr>
      </xdr:nvSpPr>
      <xdr:spPr bwMode="auto">
        <a:xfrm>
          <a:off x="4775200" y="3657600"/>
          <a:ext cx="34290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165100</xdr:colOff>
      <xdr:row>16</xdr:row>
      <xdr:rowOff>139700</xdr:rowOff>
    </xdr:from>
    <xdr:to>
      <xdr:col>10</xdr:col>
      <xdr:colOff>508000</xdr:colOff>
      <xdr:row>17</xdr:row>
      <xdr:rowOff>190500</xdr:rowOff>
    </xdr:to>
    <xdr:sp macro="" textlink="">
      <xdr:nvSpPr>
        <xdr:cNvPr id="2084" name="Check Box 6" hidden="1">
          <a:extLst>
            <a:ext uri="{FF2B5EF4-FFF2-40B4-BE49-F238E27FC236}">
              <a16:creationId xmlns:a16="http://schemas.microsoft.com/office/drawing/2014/main" id="{EBD0B89F-C9FF-5829-DBD4-B5660CADDD8B}"/>
            </a:ext>
          </a:extLst>
        </xdr:cNvPr>
        <xdr:cNvSpPr>
          <a:spLocks noChangeArrowheads="1"/>
        </xdr:cNvSpPr>
      </xdr:nvSpPr>
      <xdr:spPr bwMode="auto">
        <a:xfrm>
          <a:off x="8280400" y="3657600"/>
          <a:ext cx="34290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ebextensions/_rels/taskpanes.xml.rels><?xml version="1.0" encoding="UTF-8" standalone="yes"?>
<Relationships xmlns="http://schemas.openxmlformats.org/package/2006/relationships"><Relationship Id="rId1" Type="http://schemas.microsoft.com/office/2011/relationships/webextension" Target="webextension1.xml"/></Relationships>
</file>

<file path=xl/webextensions/taskpanes.xml><?xml version="1.0" encoding="utf-8"?>
<wetp:taskpanes xmlns:wetp="http://schemas.microsoft.com/office/webextensions/taskpanes/2010/11">
  <wetp:taskpane dockstate="right" visibility="0" width="438" row="7">
    <wetp:webextensionref xmlns:r="http://schemas.openxmlformats.org/officeDocument/2006/relationships" r:id="rId1"/>
  </wetp:taskpane>
</wetp:taskpanes>
</file>

<file path=xl/webextensions/webextension1.xml><?xml version="1.0" encoding="utf-8"?>
<we:webextension xmlns:we="http://schemas.microsoft.com/office/webextensions/webextension/2010/11" id="{76EFA411-4799-431C-BE80-45895E263654}">
  <we:reference id="wa200009404" version="1.0.0.8" store="es-ES" storeType="OMEX"/>
  <we:alternateReferences>
    <we:reference id="WA200009404" version="1.0.0.8" store="WA200009404" storeType="OMEX"/>
  </we:alternateReferences>
  <we:properties>
    <we:property name="claude.fileId" value="&quot;7a41bb2a-0a19-43b5-a814-30badc5194e8&quot;"/>
  </we:properties>
  <we:bindings/>
  <we:snapshot xmlns:r="http://schemas.openxmlformats.org/officeDocument/2006/relationships"/>
</we:webextension>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6.xml.rels><?xml version="1.0" encoding="UTF-8" standalone="yes"?>
<Relationships xmlns="http://schemas.openxmlformats.org/package/2006/relationships"><Relationship Id="rId1" Type="http://schemas.openxmlformats.org/officeDocument/2006/relationships/drawing" Target="../drawings/drawing2.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V46"/>
  <sheetViews>
    <sheetView tabSelected="1" topLeftCell="C17" zoomScale="77" zoomScaleNormal="77" zoomScaleSheetLayoutView="100" workbookViewId="0">
      <selection activeCell="F21" sqref="F21"/>
    </sheetView>
  </sheetViews>
  <sheetFormatPr baseColWidth="10" defaultColWidth="11.42578125" defaultRowHeight="14.25"/>
  <cols>
    <col min="1" max="1" width="2.140625" style="383" hidden="1" customWidth="1"/>
    <col min="2" max="2" width="3.42578125" style="383" hidden="1" customWidth="1"/>
    <col min="3" max="3" width="6.85546875" style="383" customWidth="1"/>
    <col min="4" max="4" width="69.85546875" style="383" customWidth="1"/>
    <col min="5" max="5" width="12" style="383" customWidth="1"/>
    <col min="6" max="6" width="13.7109375" style="383" customWidth="1"/>
    <col min="7" max="7" width="15.42578125" style="383" customWidth="1"/>
    <col min="8" max="8" width="21.28515625" style="383" bestFit="1" customWidth="1"/>
    <col min="9" max="9" width="15.5703125" style="383" customWidth="1"/>
    <col min="10" max="10" width="21.140625" style="383" customWidth="1"/>
    <col min="11" max="11" width="23.28515625" style="383" customWidth="1"/>
    <col min="12" max="12" width="2.140625" style="383" customWidth="1"/>
    <col min="13" max="13" width="2.7109375" style="383" customWidth="1"/>
    <col min="14" max="14" width="13.140625" style="383" bestFit="1" customWidth="1"/>
    <col min="15" max="15" width="17.85546875" style="383" customWidth="1"/>
    <col min="16" max="16" width="17.85546875" style="383" bestFit="1" customWidth="1"/>
    <col min="17" max="17" width="11.42578125" style="383"/>
    <col min="18" max="18" width="12.7109375" style="383" bestFit="1" customWidth="1"/>
    <col min="19" max="19" width="11.42578125" style="383"/>
    <col min="20" max="20" width="17.85546875" style="383" bestFit="1" customWidth="1"/>
    <col min="21" max="21" width="14.140625" style="383" bestFit="1" customWidth="1"/>
    <col min="22" max="22" width="17" style="383" bestFit="1" customWidth="1"/>
    <col min="23" max="16384" width="11.42578125" style="383"/>
  </cols>
  <sheetData>
    <row r="1" spans="1:22" ht="15.75" hidden="1" thickBot="1">
      <c r="A1" s="382"/>
      <c r="B1" s="382"/>
      <c r="C1" s="382"/>
      <c r="D1" s="382"/>
      <c r="E1" s="382"/>
      <c r="F1" s="382"/>
      <c r="G1" s="382"/>
      <c r="H1" s="382"/>
      <c r="I1" s="382"/>
      <c r="J1" s="382"/>
      <c r="K1" s="382"/>
      <c r="L1" s="382"/>
      <c r="M1" s="382"/>
    </row>
    <row r="2" spans="1:22" ht="15.75" hidden="1" thickTop="1">
      <c r="A2" s="382"/>
      <c r="B2" s="384"/>
      <c r="C2" s="385"/>
      <c r="D2" s="385"/>
      <c r="E2" s="385"/>
      <c r="F2" s="385"/>
      <c r="G2" s="385"/>
      <c r="H2" s="385"/>
      <c r="I2" s="385"/>
      <c r="J2" s="385"/>
      <c r="K2" s="385"/>
      <c r="L2" s="386"/>
      <c r="M2" s="382"/>
    </row>
    <row r="3" spans="1:22" ht="15" hidden="1">
      <c r="A3" s="382"/>
      <c r="B3" s="387"/>
      <c r="C3" s="501" t="s">
        <v>0</v>
      </c>
      <c r="D3" s="502"/>
      <c r="E3" s="382"/>
      <c r="F3" s="382"/>
      <c r="G3" s="382"/>
      <c r="H3" s="382"/>
      <c r="I3" s="382"/>
      <c r="J3" s="382"/>
      <c r="K3" s="382"/>
      <c r="L3" s="388"/>
      <c r="M3" s="382"/>
    </row>
    <row r="4" spans="1:22" ht="15" hidden="1">
      <c r="A4" s="382"/>
      <c r="B4" s="387"/>
      <c r="C4" s="389" t="s">
        <v>1</v>
      </c>
      <c r="D4" s="382"/>
      <c r="E4" s="382"/>
      <c r="F4" s="382"/>
      <c r="G4" s="382"/>
      <c r="H4" s="382"/>
      <c r="I4" s="382"/>
      <c r="J4" s="382"/>
      <c r="K4" s="382"/>
      <c r="L4" s="388"/>
      <c r="M4" s="382"/>
    </row>
    <row r="5" spans="1:22" ht="15" hidden="1">
      <c r="A5" s="382"/>
      <c r="B5" s="387"/>
      <c r="C5" s="389" t="s">
        <v>3</v>
      </c>
      <c r="D5" s="382"/>
      <c r="E5" s="382"/>
      <c r="F5" s="382"/>
      <c r="G5" s="382"/>
      <c r="H5" s="382"/>
      <c r="I5" s="382"/>
      <c r="J5" s="382"/>
      <c r="K5" s="382"/>
      <c r="L5" s="388"/>
      <c r="M5" s="382"/>
    </row>
    <row r="6" spans="1:22" ht="15" hidden="1" customHeight="1">
      <c r="A6" s="382"/>
      <c r="B6" s="387"/>
      <c r="C6" s="508" t="s">
        <v>4</v>
      </c>
      <c r="D6" s="508"/>
      <c r="E6" s="508"/>
      <c r="F6" s="508"/>
      <c r="G6" s="508"/>
      <c r="H6" s="508"/>
      <c r="I6" s="416"/>
      <c r="J6" s="416"/>
      <c r="K6" s="416"/>
      <c r="L6" s="388"/>
      <c r="M6" s="382"/>
    </row>
    <row r="7" spans="1:22" ht="15.6" hidden="1" customHeight="1" thickBot="1">
      <c r="A7" s="382"/>
      <c r="B7" s="387"/>
      <c r="C7" s="509" t="s">
        <v>593</v>
      </c>
      <c r="D7" s="509"/>
      <c r="E7" s="509"/>
      <c r="F7" s="509"/>
      <c r="G7" s="509"/>
      <c r="H7" s="509"/>
      <c r="I7" s="417"/>
      <c r="J7" s="417"/>
      <c r="K7" s="417"/>
      <c r="L7" s="388"/>
      <c r="M7" s="382"/>
    </row>
    <row r="8" spans="1:22" s="393" customFormat="1" ht="15" hidden="1" customHeight="1">
      <c r="A8" s="382"/>
      <c r="B8" s="390"/>
      <c r="C8" s="516" t="s">
        <v>608</v>
      </c>
      <c r="D8" s="517"/>
      <c r="E8" s="517"/>
      <c r="F8" s="517"/>
      <c r="G8" s="517"/>
      <c r="H8" s="517"/>
      <c r="I8" s="517"/>
      <c r="J8" s="517"/>
      <c r="K8" s="419"/>
      <c r="L8" s="391"/>
      <c r="M8" s="392"/>
    </row>
    <row r="9" spans="1:22" ht="15" hidden="1">
      <c r="A9" s="382"/>
      <c r="B9" s="394"/>
      <c r="C9" s="516"/>
      <c r="D9" s="517"/>
      <c r="E9" s="517"/>
      <c r="F9" s="517"/>
      <c r="G9" s="517"/>
      <c r="H9" s="517"/>
      <c r="I9" s="517"/>
      <c r="J9" s="517"/>
      <c r="K9" s="419"/>
      <c r="L9" s="388"/>
      <c r="M9" s="382"/>
    </row>
    <row r="10" spans="1:22" ht="46.5" hidden="1" customHeight="1">
      <c r="A10" s="382"/>
      <c r="B10" s="394"/>
      <c r="C10" s="514" t="s">
        <v>5</v>
      </c>
      <c r="D10" s="515"/>
      <c r="E10" s="515"/>
      <c r="F10" s="515"/>
      <c r="G10" s="515"/>
      <c r="H10" s="515"/>
      <c r="I10" s="515"/>
      <c r="J10" s="515"/>
      <c r="K10" s="418"/>
      <c r="L10" s="388"/>
      <c r="M10" s="382"/>
      <c r="O10" s="395">
        <v>1</v>
      </c>
      <c r="P10" s="396"/>
    </row>
    <row r="11" spans="1:22" ht="32.450000000000003" customHeight="1" thickBot="1">
      <c r="A11" s="382"/>
      <c r="B11" s="387"/>
      <c r="C11" s="505" t="s">
        <v>607</v>
      </c>
      <c r="D11" s="506"/>
      <c r="E11" s="506"/>
      <c r="F11" s="506"/>
      <c r="G11" s="506"/>
      <c r="H11" s="507"/>
      <c r="I11" s="420"/>
      <c r="J11" s="420"/>
      <c r="K11" s="420"/>
      <c r="L11" s="421"/>
      <c r="M11" s="382"/>
      <c r="P11" s="395"/>
    </row>
    <row r="12" spans="1:22" ht="32.450000000000003" customHeight="1" thickBot="1">
      <c r="A12" s="382"/>
      <c r="B12" s="387"/>
      <c r="C12" s="422"/>
      <c r="D12" s="423"/>
      <c r="E12" s="423"/>
      <c r="F12" s="423"/>
      <c r="G12" s="484" t="s">
        <v>621</v>
      </c>
      <c r="H12" s="485"/>
      <c r="I12" s="484" t="s">
        <v>622</v>
      </c>
      <c r="J12" s="485"/>
      <c r="K12" s="480" t="s">
        <v>624</v>
      </c>
      <c r="L12" s="481"/>
      <c r="M12" s="382"/>
      <c r="P12" s="395"/>
    </row>
    <row r="13" spans="1:22" ht="15" customHeight="1">
      <c r="A13" s="382"/>
      <c r="B13" s="387"/>
      <c r="C13" s="510" t="s">
        <v>6</v>
      </c>
      <c r="D13" s="510" t="s">
        <v>8</v>
      </c>
      <c r="E13" s="512" t="s">
        <v>9</v>
      </c>
      <c r="F13" s="512" t="s">
        <v>10</v>
      </c>
      <c r="G13" s="486" t="s">
        <v>11</v>
      </c>
      <c r="H13" s="488" t="s">
        <v>620</v>
      </c>
      <c r="I13" s="486" t="s">
        <v>11</v>
      </c>
      <c r="J13" s="488" t="s">
        <v>620</v>
      </c>
      <c r="K13" s="482"/>
      <c r="L13" s="483"/>
      <c r="M13" s="382"/>
    </row>
    <row r="14" spans="1:22" ht="15.6" customHeight="1" thickBot="1">
      <c r="A14" s="382"/>
      <c r="B14" s="387"/>
      <c r="C14" s="511"/>
      <c r="D14" s="511"/>
      <c r="E14" s="513"/>
      <c r="F14" s="513"/>
      <c r="G14" s="487"/>
      <c r="H14" s="489"/>
      <c r="I14" s="487"/>
      <c r="J14" s="489"/>
      <c r="K14" s="482"/>
      <c r="L14" s="483"/>
      <c r="M14" s="382"/>
    </row>
    <row r="15" spans="1:22" ht="16.5" thickBot="1">
      <c r="A15" s="382"/>
      <c r="B15" s="387"/>
      <c r="C15" s="424"/>
      <c r="D15" s="425" t="s">
        <v>596</v>
      </c>
      <c r="E15" s="426"/>
      <c r="F15" s="426"/>
      <c r="G15" s="426"/>
      <c r="H15" s="427"/>
      <c r="I15" s="426"/>
      <c r="J15" s="427"/>
      <c r="K15" s="428"/>
      <c r="L15" s="429"/>
      <c r="M15" s="382"/>
    </row>
    <row r="16" spans="1:22" ht="30">
      <c r="A16" s="382"/>
      <c r="B16" s="387"/>
      <c r="C16" s="430">
        <v>1</v>
      </c>
      <c r="D16" s="431" t="s">
        <v>610</v>
      </c>
      <c r="E16" s="432" t="s">
        <v>598</v>
      </c>
      <c r="F16" s="433">
        <v>430</v>
      </c>
      <c r="G16" s="434">
        <v>28575</v>
      </c>
      <c r="H16" s="435">
        <f>(ROUND(G16*F16,0))</f>
        <v>12287250</v>
      </c>
      <c r="I16" s="434">
        <v>28575</v>
      </c>
      <c r="J16" s="435">
        <f>(ROUND(I16*F16,0))</f>
        <v>12287250</v>
      </c>
      <c r="K16" s="436">
        <f>+AVERAGE(H16,J16)</f>
        <v>12287250</v>
      </c>
      <c r="L16" s="429"/>
      <c r="M16" s="382"/>
      <c r="Q16" s="395"/>
      <c r="T16" s="415"/>
      <c r="V16" s="415"/>
    </row>
    <row r="17" spans="1:22" ht="60">
      <c r="A17" s="382"/>
      <c r="B17" s="387"/>
      <c r="C17" s="437">
        <v>2</v>
      </c>
      <c r="D17" s="438" t="s">
        <v>611</v>
      </c>
      <c r="E17" s="439" t="s">
        <v>172</v>
      </c>
      <c r="F17" s="440">
        <v>1</v>
      </c>
      <c r="G17" s="441">
        <v>573721</v>
      </c>
      <c r="H17" s="442">
        <f t="shared" ref="H17:H34" si="0">(ROUND(G17*F17,0))</f>
        <v>573721</v>
      </c>
      <c r="I17" s="441">
        <v>593721</v>
      </c>
      <c r="J17" s="442">
        <f t="shared" ref="J17:J34" si="1">(ROUND(I17*F17,0))</f>
        <v>593721</v>
      </c>
      <c r="K17" s="436">
        <f t="shared" ref="K17:K34" si="2">+AVERAGE(H17,J17)</f>
        <v>583721</v>
      </c>
      <c r="L17" s="429"/>
      <c r="M17" s="382"/>
      <c r="Q17" s="395"/>
      <c r="T17" s="415"/>
      <c r="V17" s="415"/>
    </row>
    <row r="18" spans="1:22" ht="60">
      <c r="A18" s="382"/>
      <c r="B18" s="387"/>
      <c r="C18" s="437">
        <v>3</v>
      </c>
      <c r="D18" s="438" t="s">
        <v>611</v>
      </c>
      <c r="E18" s="439" t="s">
        <v>172</v>
      </c>
      <c r="F18" s="440">
        <v>1</v>
      </c>
      <c r="G18" s="441">
        <v>573721</v>
      </c>
      <c r="H18" s="442">
        <f t="shared" si="0"/>
        <v>573721</v>
      </c>
      <c r="I18" s="441">
        <v>593721</v>
      </c>
      <c r="J18" s="442">
        <f t="shared" si="1"/>
        <v>593721</v>
      </c>
      <c r="K18" s="436">
        <f t="shared" si="2"/>
        <v>583721</v>
      </c>
      <c r="L18" s="429"/>
      <c r="M18" s="382"/>
      <c r="Q18" s="395"/>
      <c r="T18" s="415"/>
      <c r="V18" s="415"/>
    </row>
    <row r="19" spans="1:22" ht="15.75">
      <c r="A19" s="382"/>
      <c r="B19" s="387"/>
      <c r="C19" s="437">
        <v>4</v>
      </c>
      <c r="D19" s="443" t="s">
        <v>612</v>
      </c>
      <c r="E19" s="439" t="s">
        <v>172</v>
      </c>
      <c r="F19" s="440">
        <v>30</v>
      </c>
      <c r="G19" s="441">
        <v>54220</v>
      </c>
      <c r="H19" s="442">
        <f t="shared" si="0"/>
        <v>1626600</v>
      </c>
      <c r="I19" s="441">
        <v>74220</v>
      </c>
      <c r="J19" s="442">
        <f t="shared" si="1"/>
        <v>2226600</v>
      </c>
      <c r="K19" s="436">
        <f t="shared" si="2"/>
        <v>1926600</v>
      </c>
      <c r="L19" s="429"/>
      <c r="M19" s="382"/>
      <c r="Q19" s="395"/>
      <c r="T19" s="415"/>
      <c r="V19" s="415"/>
    </row>
    <row r="20" spans="1:22" ht="15.75">
      <c r="A20" s="382"/>
      <c r="B20" s="387"/>
      <c r="C20" s="437">
        <v>5</v>
      </c>
      <c r="D20" s="438" t="s">
        <v>613</v>
      </c>
      <c r="E20" s="439" t="s">
        <v>172</v>
      </c>
      <c r="F20" s="440">
        <v>1</v>
      </c>
      <c r="G20" s="441">
        <v>395265</v>
      </c>
      <c r="H20" s="442">
        <f t="shared" si="0"/>
        <v>395265</v>
      </c>
      <c r="I20" s="441">
        <v>401265</v>
      </c>
      <c r="J20" s="442">
        <f t="shared" si="1"/>
        <v>401265</v>
      </c>
      <c r="K20" s="436">
        <f t="shared" si="2"/>
        <v>398265</v>
      </c>
      <c r="L20" s="429"/>
      <c r="M20" s="382"/>
      <c r="Q20" s="395"/>
      <c r="T20" s="415"/>
      <c r="V20" s="415"/>
    </row>
    <row r="21" spans="1:22" ht="45">
      <c r="A21" s="382"/>
      <c r="B21" s="387"/>
      <c r="C21" s="437">
        <v>6</v>
      </c>
      <c r="D21" s="438" t="s">
        <v>609</v>
      </c>
      <c r="E21" s="439" t="s">
        <v>172</v>
      </c>
      <c r="F21" s="440">
        <v>1</v>
      </c>
      <c r="G21" s="441">
        <v>1200000</v>
      </c>
      <c r="H21" s="442">
        <f t="shared" si="0"/>
        <v>1200000</v>
      </c>
      <c r="I21" s="441">
        <v>1500000</v>
      </c>
      <c r="J21" s="442">
        <f t="shared" si="1"/>
        <v>1500000</v>
      </c>
      <c r="K21" s="436">
        <f t="shared" si="2"/>
        <v>1350000</v>
      </c>
      <c r="L21" s="429"/>
      <c r="M21" s="382"/>
      <c r="Q21" s="395"/>
      <c r="T21" s="415"/>
      <c r="V21" s="415"/>
    </row>
    <row r="22" spans="1:22" ht="45">
      <c r="A22" s="382"/>
      <c r="B22" s="387"/>
      <c r="C22" s="437">
        <v>7</v>
      </c>
      <c r="D22" s="438" t="s">
        <v>614</v>
      </c>
      <c r="E22" s="439" t="s">
        <v>172</v>
      </c>
      <c r="F22" s="440">
        <v>1</v>
      </c>
      <c r="G22" s="441">
        <v>15000000</v>
      </c>
      <c r="H22" s="442">
        <f t="shared" si="0"/>
        <v>15000000</v>
      </c>
      <c r="I22" s="441">
        <v>16000000</v>
      </c>
      <c r="J22" s="442">
        <f t="shared" si="1"/>
        <v>16000000</v>
      </c>
      <c r="K22" s="436">
        <f t="shared" si="2"/>
        <v>15500000</v>
      </c>
      <c r="L22" s="429"/>
      <c r="M22" s="382"/>
      <c r="Q22" s="395"/>
      <c r="T22" s="415"/>
      <c r="V22" s="415"/>
    </row>
    <row r="23" spans="1:22" ht="15.75">
      <c r="A23" s="382"/>
      <c r="B23" s="387"/>
      <c r="C23" s="437">
        <v>8</v>
      </c>
      <c r="D23" s="438" t="s">
        <v>615</v>
      </c>
      <c r="E23" s="439" t="s">
        <v>172</v>
      </c>
      <c r="F23" s="440">
        <v>1</v>
      </c>
      <c r="G23" s="441">
        <v>550416</v>
      </c>
      <c r="H23" s="442">
        <f t="shared" si="0"/>
        <v>550416</v>
      </c>
      <c r="I23" s="441">
        <v>750416</v>
      </c>
      <c r="J23" s="442">
        <f t="shared" si="1"/>
        <v>750416</v>
      </c>
      <c r="K23" s="436">
        <f t="shared" si="2"/>
        <v>650416</v>
      </c>
      <c r="L23" s="429"/>
      <c r="M23" s="382"/>
      <c r="Q23" s="395"/>
      <c r="T23" s="415"/>
      <c r="V23" s="415"/>
    </row>
    <row r="24" spans="1:22" ht="45">
      <c r="A24" s="382"/>
      <c r="B24" s="387"/>
      <c r="C24" s="437">
        <v>9</v>
      </c>
      <c r="D24" s="438" t="s">
        <v>602</v>
      </c>
      <c r="E24" s="439" t="s">
        <v>172</v>
      </c>
      <c r="F24" s="440">
        <v>42</v>
      </c>
      <c r="G24" s="441">
        <v>216082</v>
      </c>
      <c r="H24" s="442">
        <f t="shared" si="0"/>
        <v>9075444</v>
      </c>
      <c r="I24" s="441">
        <v>316082</v>
      </c>
      <c r="J24" s="442">
        <f t="shared" si="1"/>
        <v>13275444</v>
      </c>
      <c r="K24" s="436">
        <f t="shared" si="2"/>
        <v>11175444</v>
      </c>
      <c r="L24" s="429"/>
      <c r="M24" s="382"/>
      <c r="Q24" s="395"/>
      <c r="T24" s="415"/>
      <c r="V24" s="415"/>
    </row>
    <row r="25" spans="1:22" ht="45">
      <c r="A25" s="382"/>
      <c r="B25" s="387"/>
      <c r="C25" s="437">
        <v>10</v>
      </c>
      <c r="D25" s="438" t="s">
        <v>603</v>
      </c>
      <c r="E25" s="439" t="s">
        <v>172</v>
      </c>
      <c r="F25" s="440">
        <v>32</v>
      </c>
      <c r="G25" s="441">
        <v>202086</v>
      </c>
      <c r="H25" s="442">
        <f t="shared" si="0"/>
        <v>6466752</v>
      </c>
      <c r="I25" s="441">
        <v>302086</v>
      </c>
      <c r="J25" s="442">
        <f t="shared" si="1"/>
        <v>9666752</v>
      </c>
      <c r="K25" s="436">
        <f t="shared" si="2"/>
        <v>8066752</v>
      </c>
      <c r="L25" s="429"/>
      <c r="M25" s="382"/>
      <c r="Q25" s="395"/>
      <c r="T25" s="415"/>
      <c r="V25" s="415"/>
    </row>
    <row r="26" spans="1:22" ht="45">
      <c r="A26" s="382"/>
      <c r="B26" s="387"/>
      <c r="C26" s="437">
        <v>11</v>
      </c>
      <c r="D26" s="438" t="s">
        <v>604</v>
      </c>
      <c r="E26" s="439" t="s">
        <v>172</v>
      </c>
      <c r="F26" s="440">
        <v>1</v>
      </c>
      <c r="G26" s="441">
        <v>250358</v>
      </c>
      <c r="H26" s="442">
        <f t="shared" si="0"/>
        <v>250358</v>
      </c>
      <c r="I26" s="441">
        <v>450358</v>
      </c>
      <c r="J26" s="442">
        <f t="shared" si="1"/>
        <v>450358</v>
      </c>
      <c r="K26" s="436">
        <f t="shared" si="2"/>
        <v>350358</v>
      </c>
      <c r="L26" s="429"/>
      <c r="M26" s="382"/>
      <c r="Q26" s="395"/>
      <c r="T26" s="415"/>
      <c r="V26" s="415"/>
    </row>
    <row r="27" spans="1:22" ht="90">
      <c r="A27" s="382"/>
      <c r="B27" s="387"/>
      <c r="C27" s="437">
        <v>12</v>
      </c>
      <c r="D27" s="444" t="s">
        <v>605</v>
      </c>
      <c r="E27" s="439" t="s">
        <v>172</v>
      </c>
      <c r="F27" s="440">
        <v>48</v>
      </c>
      <c r="G27" s="441">
        <v>450198</v>
      </c>
      <c r="H27" s="442">
        <f t="shared" si="0"/>
        <v>21609504</v>
      </c>
      <c r="I27" s="441">
        <v>550189</v>
      </c>
      <c r="J27" s="442">
        <f t="shared" si="1"/>
        <v>26409072</v>
      </c>
      <c r="K27" s="436">
        <f t="shared" si="2"/>
        <v>24009288</v>
      </c>
      <c r="L27" s="429"/>
      <c r="M27" s="382"/>
      <c r="Q27" s="395"/>
      <c r="T27" s="415"/>
      <c r="V27" s="415"/>
    </row>
    <row r="28" spans="1:22" ht="75">
      <c r="A28" s="382"/>
      <c r="B28" s="387"/>
      <c r="C28" s="437">
        <v>13</v>
      </c>
      <c r="D28" s="445" t="s">
        <v>601</v>
      </c>
      <c r="E28" s="439" t="s">
        <v>616</v>
      </c>
      <c r="F28" s="440">
        <v>3</v>
      </c>
      <c r="G28" s="441">
        <v>2700000</v>
      </c>
      <c r="H28" s="442">
        <f t="shared" si="0"/>
        <v>8100000</v>
      </c>
      <c r="I28" s="441">
        <v>2900000</v>
      </c>
      <c r="J28" s="442">
        <f t="shared" si="1"/>
        <v>8700000</v>
      </c>
      <c r="K28" s="436">
        <f t="shared" si="2"/>
        <v>8400000</v>
      </c>
      <c r="L28" s="429"/>
      <c r="M28" s="382"/>
      <c r="Q28" s="395"/>
      <c r="T28" s="415"/>
      <c r="V28" s="415"/>
    </row>
    <row r="29" spans="1:22" ht="60">
      <c r="A29" s="382"/>
      <c r="B29" s="387"/>
      <c r="C29" s="437">
        <v>14</v>
      </c>
      <c r="D29" s="438" t="s">
        <v>597</v>
      </c>
      <c r="E29" s="439" t="s">
        <v>172</v>
      </c>
      <c r="F29" s="440">
        <v>1</v>
      </c>
      <c r="G29" s="441">
        <v>2500000</v>
      </c>
      <c r="H29" s="442">
        <f t="shared" si="0"/>
        <v>2500000</v>
      </c>
      <c r="I29" s="441">
        <v>2700000</v>
      </c>
      <c r="J29" s="442">
        <f t="shared" si="1"/>
        <v>2700000</v>
      </c>
      <c r="K29" s="436">
        <f t="shared" si="2"/>
        <v>2600000</v>
      </c>
      <c r="L29" s="429"/>
      <c r="M29" s="382"/>
      <c r="Q29" s="395"/>
      <c r="T29" s="415"/>
      <c r="V29" s="415"/>
    </row>
    <row r="30" spans="1:22" ht="60">
      <c r="A30" s="382"/>
      <c r="B30" s="387"/>
      <c r="C30" s="437">
        <v>15</v>
      </c>
      <c r="D30" s="438" t="s">
        <v>600</v>
      </c>
      <c r="E30" s="439" t="s">
        <v>172</v>
      </c>
      <c r="F30" s="440">
        <v>14</v>
      </c>
      <c r="G30" s="441">
        <v>250000</v>
      </c>
      <c r="H30" s="442">
        <f t="shared" si="0"/>
        <v>3500000</v>
      </c>
      <c r="I30" s="441">
        <v>450000</v>
      </c>
      <c r="J30" s="442">
        <f t="shared" si="1"/>
        <v>6300000</v>
      </c>
      <c r="K30" s="436">
        <f t="shared" si="2"/>
        <v>4900000</v>
      </c>
      <c r="L30" s="429"/>
      <c r="M30" s="382"/>
      <c r="Q30" s="395"/>
      <c r="T30" s="415"/>
      <c r="V30" s="415"/>
    </row>
    <row r="31" spans="1:22" ht="30">
      <c r="A31" s="382"/>
      <c r="B31" s="387"/>
      <c r="C31" s="437">
        <v>16</v>
      </c>
      <c r="D31" s="438" t="s">
        <v>599</v>
      </c>
      <c r="E31" s="439" t="s">
        <v>172</v>
      </c>
      <c r="F31" s="440">
        <v>50</v>
      </c>
      <c r="G31" s="441">
        <v>22000</v>
      </c>
      <c r="H31" s="442">
        <f t="shared" si="0"/>
        <v>1100000</v>
      </c>
      <c r="I31" s="441">
        <v>52000</v>
      </c>
      <c r="J31" s="442">
        <f t="shared" si="1"/>
        <v>2600000</v>
      </c>
      <c r="K31" s="436">
        <f t="shared" si="2"/>
        <v>1850000</v>
      </c>
      <c r="L31" s="429"/>
      <c r="M31" s="382"/>
      <c r="Q31" s="395"/>
      <c r="T31" s="415"/>
      <c r="V31" s="415"/>
    </row>
    <row r="32" spans="1:22" ht="75">
      <c r="A32" s="382"/>
      <c r="B32" s="387"/>
      <c r="C32" s="437"/>
      <c r="D32" s="438" t="s">
        <v>617</v>
      </c>
      <c r="E32" s="439" t="s">
        <v>172</v>
      </c>
      <c r="F32" s="440">
        <v>1</v>
      </c>
      <c r="G32" s="441">
        <v>2000000</v>
      </c>
      <c r="H32" s="442">
        <f t="shared" si="0"/>
        <v>2000000</v>
      </c>
      <c r="I32" s="441">
        <v>3000000</v>
      </c>
      <c r="J32" s="442">
        <f t="shared" si="1"/>
        <v>3000000</v>
      </c>
      <c r="K32" s="436">
        <f t="shared" si="2"/>
        <v>2500000</v>
      </c>
      <c r="L32" s="429"/>
      <c r="M32" s="382"/>
      <c r="Q32" s="395"/>
      <c r="T32" s="415"/>
      <c r="V32" s="415"/>
    </row>
    <row r="33" spans="1:22" ht="45">
      <c r="A33" s="382"/>
      <c r="B33" s="387"/>
      <c r="C33" s="437">
        <v>18</v>
      </c>
      <c r="D33" s="438" t="s">
        <v>618</v>
      </c>
      <c r="E33" s="439" t="s">
        <v>172</v>
      </c>
      <c r="F33" s="440">
        <v>4</v>
      </c>
      <c r="G33" s="441">
        <v>463050</v>
      </c>
      <c r="H33" s="442">
        <f t="shared" si="0"/>
        <v>1852200</v>
      </c>
      <c r="I33" s="441">
        <v>663090</v>
      </c>
      <c r="J33" s="442">
        <f t="shared" si="1"/>
        <v>2652360</v>
      </c>
      <c r="K33" s="436">
        <f t="shared" si="2"/>
        <v>2252280</v>
      </c>
      <c r="L33" s="429"/>
      <c r="M33" s="382"/>
      <c r="Q33" s="395"/>
      <c r="T33" s="415"/>
      <c r="V33" s="415"/>
    </row>
    <row r="34" spans="1:22" ht="60.75" thickBot="1">
      <c r="A34" s="382"/>
      <c r="B34" s="387"/>
      <c r="C34" s="446">
        <v>19</v>
      </c>
      <c r="D34" s="447" t="s">
        <v>606</v>
      </c>
      <c r="E34" s="448" t="s">
        <v>172</v>
      </c>
      <c r="F34" s="449">
        <v>1</v>
      </c>
      <c r="G34" s="450">
        <v>5000000</v>
      </c>
      <c r="H34" s="451">
        <f t="shared" si="0"/>
        <v>5000000</v>
      </c>
      <c r="I34" s="450">
        <v>7000000</v>
      </c>
      <c r="J34" s="451">
        <f t="shared" si="1"/>
        <v>7000000</v>
      </c>
      <c r="K34" s="436">
        <f t="shared" si="2"/>
        <v>6000000</v>
      </c>
      <c r="L34" s="429"/>
      <c r="M34" s="382"/>
      <c r="Q34" s="395"/>
      <c r="T34" s="415"/>
      <c r="V34" s="415"/>
    </row>
    <row r="35" spans="1:22" s="400" customFormat="1" ht="16.5" thickBot="1">
      <c r="A35" s="397"/>
      <c r="B35" s="398"/>
      <c r="C35" s="490" t="s">
        <v>123</v>
      </c>
      <c r="D35" s="491"/>
      <c r="E35" s="491"/>
      <c r="F35" s="491"/>
      <c r="G35" s="492"/>
      <c r="H35" s="452">
        <f>SUM(H16:H34)</f>
        <v>93661231</v>
      </c>
      <c r="I35" s="453"/>
      <c r="J35" s="452">
        <f>SUM(J16:J34)</f>
        <v>117106959</v>
      </c>
      <c r="K35" s="454">
        <f>SUM(K16:K34)</f>
        <v>105384095</v>
      </c>
      <c r="L35" s="455"/>
      <c r="M35" s="397"/>
      <c r="Q35" s="395"/>
      <c r="R35" s="395"/>
      <c r="S35" s="395"/>
      <c r="T35" s="395"/>
      <c r="U35" s="383"/>
    </row>
    <row r="36" spans="1:22" s="400" customFormat="1" ht="16.5" thickBot="1">
      <c r="A36" s="397"/>
      <c r="B36" s="398"/>
      <c r="C36" s="456"/>
      <c r="D36" s="456"/>
      <c r="E36" s="456"/>
      <c r="F36" s="456"/>
      <c r="G36" s="456"/>
      <c r="H36" s="457"/>
      <c r="I36" s="456"/>
      <c r="J36" s="457"/>
      <c r="K36" s="458"/>
      <c r="L36" s="455"/>
      <c r="M36" s="397"/>
    </row>
    <row r="37" spans="1:22" s="400" customFormat="1" ht="15.75">
      <c r="A37" s="397"/>
      <c r="B37" s="398"/>
      <c r="C37" s="459"/>
      <c r="D37" s="496"/>
      <c r="E37" s="497"/>
      <c r="F37" s="498"/>
      <c r="G37" s="460"/>
      <c r="H37" s="461"/>
      <c r="I37" s="460"/>
      <c r="J37" s="461"/>
      <c r="K37" s="462"/>
      <c r="L37" s="455"/>
      <c r="M37" s="397"/>
    </row>
    <row r="38" spans="1:22" s="400" customFormat="1" ht="15.75">
      <c r="A38" s="397"/>
      <c r="B38" s="398"/>
      <c r="C38" s="459"/>
      <c r="D38" s="463" t="s">
        <v>623</v>
      </c>
      <c r="E38" s="464"/>
      <c r="F38" s="465"/>
      <c r="G38" s="466"/>
      <c r="H38" s="467">
        <f>(H35)+H43</f>
        <v>137372927.5077</v>
      </c>
      <c r="I38" s="466"/>
      <c r="J38" s="467">
        <f>(J35)+J43</f>
        <v>171760776.76530001</v>
      </c>
      <c r="K38" s="468">
        <f>(K35)+K43</f>
        <v>154566852.1365</v>
      </c>
      <c r="L38" s="455"/>
      <c r="M38" s="397"/>
      <c r="N38" s="402"/>
    </row>
    <row r="39" spans="1:22" s="408" customFormat="1" ht="15.75">
      <c r="A39" s="406"/>
      <c r="B39" s="407"/>
      <c r="C39" s="499" t="s">
        <v>124</v>
      </c>
      <c r="D39" s="499"/>
      <c r="E39" s="499"/>
      <c r="F39" s="499"/>
      <c r="G39" s="499"/>
      <c r="H39" s="499"/>
      <c r="I39" s="469"/>
      <c r="J39" s="469"/>
      <c r="K39" s="470"/>
      <c r="L39" s="471"/>
      <c r="M39" s="406"/>
    </row>
    <row r="40" spans="1:22" s="400" customFormat="1" ht="28.35" customHeight="1">
      <c r="A40" s="397"/>
      <c r="B40" s="398"/>
      <c r="C40" s="493" t="s">
        <v>625</v>
      </c>
      <c r="D40" s="494"/>
      <c r="E40" s="500" t="s">
        <v>8</v>
      </c>
      <c r="F40" s="500"/>
      <c r="G40" s="500"/>
      <c r="H40" s="472" t="s">
        <v>125</v>
      </c>
      <c r="I40" s="473"/>
      <c r="J40" s="472"/>
      <c r="K40" s="474"/>
      <c r="L40" s="475"/>
      <c r="M40" s="397"/>
    </row>
    <row r="41" spans="1:22" s="400" customFormat="1" ht="58.7" customHeight="1">
      <c r="A41" s="397"/>
      <c r="B41" s="398"/>
      <c r="C41" s="493" t="s">
        <v>626</v>
      </c>
      <c r="D41" s="494"/>
      <c r="E41" s="495" t="s">
        <v>126</v>
      </c>
      <c r="F41" s="495"/>
      <c r="G41" s="476">
        <v>0.40670000000000001</v>
      </c>
      <c r="H41" s="477">
        <f>+H35*G41</f>
        <v>38092022.647700004</v>
      </c>
      <c r="I41" s="472"/>
      <c r="J41" s="477">
        <f>+J35*G41</f>
        <v>47627400.225299999</v>
      </c>
      <c r="K41" s="478">
        <f>+K35*G41</f>
        <v>42859711.436499998</v>
      </c>
      <c r="L41" s="475"/>
      <c r="M41" s="397"/>
    </row>
    <row r="42" spans="1:22" s="409" customFormat="1" ht="42" customHeight="1">
      <c r="A42" s="397"/>
      <c r="B42" s="398"/>
      <c r="C42" s="503" t="s">
        <v>627</v>
      </c>
      <c r="D42" s="504"/>
      <c r="E42" s="500" t="s">
        <v>128</v>
      </c>
      <c r="F42" s="495"/>
      <c r="G42" s="479">
        <v>0.06</v>
      </c>
      <c r="H42" s="477">
        <f>+H35*G42</f>
        <v>5619673.8599999994</v>
      </c>
      <c r="I42" s="472"/>
      <c r="J42" s="477">
        <f>+J35*G42</f>
        <v>7026417.54</v>
      </c>
      <c r="K42" s="478">
        <f>+K35*G42</f>
        <v>6323045.7000000002</v>
      </c>
      <c r="L42" s="455"/>
      <c r="M42" s="397"/>
    </row>
    <row r="43" spans="1:22" ht="49.7" customHeight="1">
      <c r="A43" s="382"/>
      <c r="B43" s="387"/>
      <c r="C43" s="493" t="s">
        <v>628</v>
      </c>
      <c r="D43" s="494"/>
      <c r="E43" s="495" t="s">
        <v>130</v>
      </c>
      <c r="F43" s="495"/>
      <c r="G43" s="472" t="s">
        <v>619</v>
      </c>
      <c r="H43" s="477">
        <f>+H41+H42</f>
        <v>43711696.507700004</v>
      </c>
      <c r="I43" s="472"/>
      <c r="J43" s="477">
        <f>+J41+J42</f>
        <v>54653817.765299998</v>
      </c>
      <c r="K43" s="478">
        <f>+K41+K42</f>
        <v>49182757.136500001</v>
      </c>
      <c r="L43" s="429"/>
      <c r="M43" s="382"/>
    </row>
    <row r="44" spans="1:22" s="400" customFormat="1" ht="15.75">
      <c r="A44" s="397"/>
      <c r="B44" s="398"/>
      <c r="C44" s="401"/>
      <c r="D44" s="401"/>
      <c r="E44" s="401"/>
      <c r="F44" s="403"/>
      <c r="G44" s="404"/>
      <c r="H44" s="405"/>
      <c r="I44" s="404"/>
      <c r="J44" s="405"/>
      <c r="K44" s="405"/>
      <c r="L44" s="399"/>
      <c r="M44" s="397"/>
    </row>
    <row r="45" spans="1:22" ht="15.75" thickBot="1">
      <c r="A45" s="382"/>
      <c r="B45" s="410"/>
      <c r="C45" s="411"/>
      <c r="D45" s="412"/>
      <c r="E45" s="411"/>
      <c r="F45" s="411"/>
      <c r="G45" s="411"/>
      <c r="H45" s="411"/>
      <c r="I45" s="411"/>
      <c r="J45" s="411"/>
      <c r="K45" s="411"/>
      <c r="L45" s="413"/>
      <c r="M45" s="382"/>
    </row>
    <row r="46" spans="1:22" ht="15.75" thickTop="1">
      <c r="A46" s="382"/>
      <c r="B46" s="397"/>
      <c r="C46" s="382"/>
      <c r="D46" s="414"/>
      <c r="E46" s="382"/>
      <c r="F46" s="382"/>
      <c r="G46" s="382"/>
      <c r="H46" s="382"/>
      <c r="I46" s="382"/>
      <c r="J46" s="382"/>
      <c r="K46" s="382"/>
      <c r="L46" s="382"/>
      <c r="M46" s="382"/>
    </row>
  </sheetData>
  <mergeCells count="28">
    <mergeCell ref="C3:D3"/>
    <mergeCell ref="C41:D41"/>
    <mergeCell ref="E41:F41"/>
    <mergeCell ref="C42:D42"/>
    <mergeCell ref="E42:F42"/>
    <mergeCell ref="C11:H11"/>
    <mergeCell ref="C6:H6"/>
    <mergeCell ref="C7:H7"/>
    <mergeCell ref="H13:H14"/>
    <mergeCell ref="C13:C14"/>
    <mergeCell ref="D13:D14"/>
    <mergeCell ref="E13:E14"/>
    <mergeCell ref="F13:F14"/>
    <mergeCell ref="G12:H12"/>
    <mergeCell ref="C10:J10"/>
    <mergeCell ref="C8:J9"/>
    <mergeCell ref="C43:D43"/>
    <mergeCell ref="E43:F43"/>
    <mergeCell ref="D37:F37"/>
    <mergeCell ref="C39:H39"/>
    <mergeCell ref="C40:D40"/>
    <mergeCell ref="E40:G40"/>
    <mergeCell ref="K12:L14"/>
    <mergeCell ref="I12:J12"/>
    <mergeCell ref="I13:I14"/>
    <mergeCell ref="J13:J14"/>
    <mergeCell ref="C35:G35"/>
    <mergeCell ref="G13:G14"/>
  </mergeCells>
  <pageMargins left="0.25" right="0.25" top="0.75" bottom="0.75" header="0.3" footer="0.3"/>
  <pageSetup paperSize="148" scale="50" orientation="portrait" r:id="rId1"/>
  <rowBreaks count="1" manualBreakCount="1">
    <brk id="36" max="10" man="1"/>
  </row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227"/>
  <sheetViews>
    <sheetView topLeftCell="A25" zoomScale="55" zoomScaleNormal="55" workbookViewId="0">
      <selection activeCell="E49" sqref="E49"/>
    </sheetView>
  </sheetViews>
  <sheetFormatPr baseColWidth="10" defaultColWidth="11.42578125" defaultRowHeight="15"/>
  <cols>
    <col min="1" max="1" width="11.42578125" style="232" customWidth="1"/>
    <col min="2" max="2" width="11.42578125" style="231" customWidth="1"/>
    <col min="3" max="3" width="83.7109375" customWidth="1"/>
    <col min="5" max="5" width="14.28515625" customWidth="1"/>
    <col min="7" max="7" width="16.42578125" style="236" customWidth="1"/>
    <col min="9" max="9" width="11.42578125" style="1" customWidth="1"/>
    <col min="10" max="10" width="18.85546875" style="238" bestFit="1" customWidth="1"/>
  </cols>
  <sheetData>
    <row r="1" spans="1:10" ht="18.75">
      <c r="B1" s="522" t="s">
        <v>131</v>
      </c>
      <c r="C1" s="523"/>
      <c r="D1" s="523"/>
      <c r="E1" s="523"/>
      <c r="F1" s="523"/>
      <c r="G1" s="523"/>
      <c r="I1" s="237"/>
      <c r="J1" s="237"/>
    </row>
    <row r="2" spans="1:10">
      <c r="B2" s="337"/>
    </row>
    <row r="3" spans="1:10">
      <c r="B3" s="524" t="s">
        <v>132</v>
      </c>
      <c r="C3" s="524"/>
      <c r="D3" s="524"/>
      <c r="E3" s="524"/>
      <c r="F3" s="524"/>
      <c r="G3" s="524"/>
    </row>
    <row r="4" spans="1:10" ht="24">
      <c r="A4" s="233"/>
      <c r="B4" s="338" t="s">
        <v>133</v>
      </c>
      <c r="C4" s="249" t="s">
        <v>134</v>
      </c>
      <c r="D4" s="249" t="s">
        <v>135</v>
      </c>
      <c r="E4" s="249" t="s">
        <v>11</v>
      </c>
      <c r="F4" s="249" t="s">
        <v>10</v>
      </c>
      <c r="G4" s="249" t="s">
        <v>136</v>
      </c>
    </row>
    <row r="5" spans="1:10">
      <c r="B5" s="518" t="s">
        <v>137</v>
      </c>
      <c r="C5" s="519"/>
      <c r="D5" s="519"/>
      <c r="E5" s="519"/>
      <c r="F5" s="519"/>
      <c r="G5" s="519"/>
    </row>
    <row r="6" spans="1:10" ht="21.6" customHeight="1">
      <c r="A6" s="234">
        <v>1</v>
      </c>
      <c r="B6" s="339" t="s">
        <v>15</v>
      </c>
      <c r="C6" s="235" t="s">
        <v>16</v>
      </c>
      <c r="D6" s="243" t="s">
        <v>17</v>
      </c>
      <c r="E6" s="244">
        <v>1525</v>
      </c>
      <c r="F6" s="243">
        <v>400</v>
      </c>
      <c r="G6" s="340">
        <f>E6*F6</f>
        <v>610000</v>
      </c>
      <c r="I6" s="237"/>
      <c r="J6" s="239"/>
    </row>
    <row r="7" spans="1:10" ht="21.6" customHeight="1">
      <c r="A7" s="234">
        <v>2</v>
      </c>
      <c r="B7" s="339" t="s">
        <v>18</v>
      </c>
      <c r="C7" s="235" t="s">
        <v>19</v>
      </c>
      <c r="D7" s="243" t="s">
        <v>20</v>
      </c>
      <c r="E7" s="244">
        <v>14195</v>
      </c>
      <c r="F7" s="243">
        <v>200</v>
      </c>
      <c r="G7" s="340">
        <f>E7*F7</f>
        <v>2839000</v>
      </c>
      <c r="I7" s="237"/>
      <c r="J7" s="239"/>
    </row>
    <row r="8" spans="1:10">
      <c r="B8" s="518" t="s">
        <v>138</v>
      </c>
      <c r="C8" s="519"/>
      <c r="D8" s="519"/>
      <c r="E8" s="519"/>
      <c r="F8" s="519"/>
      <c r="G8" s="519"/>
    </row>
    <row r="9" spans="1:10" ht="15.6" customHeight="1">
      <c r="A9" s="234">
        <v>3</v>
      </c>
      <c r="B9" s="246" t="s">
        <v>22</v>
      </c>
      <c r="C9" s="235" t="s">
        <v>23</v>
      </c>
      <c r="D9" s="243" t="s">
        <v>24</v>
      </c>
      <c r="E9" s="244">
        <v>27162</v>
      </c>
      <c r="F9" s="243">
        <v>100</v>
      </c>
      <c r="G9" s="245">
        <f>E9*F9</f>
        <v>2716200</v>
      </c>
      <c r="I9"/>
      <c r="J9"/>
    </row>
    <row r="10" spans="1:10" ht="35.450000000000003" customHeight="1">
      <c r="A10" s="234">
        <v>5</v>
      </c>
      <c r="B10" s="339" t="s">
        <v>25</v>
      </c>
      <c r="C10" s="235" t="s">
        <v>26</v>
      </c>
      <c r="D10" s="243" t="s">
        <v>24</v>
      </c>
      <c r="E10" s="244">
        <v>36529</v>
      </c>
      <c r="F10" s="243">
        <v>70</v>
      </c>
      <c r="G10" s="245">
        <f>E10*F10</f>
        <v>2557030</v>
      </c>
      <c r="I10" s="237"/>
      <c r="J10" s="239"/>
    </row>
    <row r="11" spans="1:10" ht="21.6" customHeight="1">
      <c r="A11" s="234">
        <v>4</v>
      </c>
      <c r="B11" s="246" t="s">
        <v>27</v>
      </c>
      <c r="C11" s="235" t="s">
        <v>28</v>
      </c>
      <c r="D11" s="243" t="s">
        <v>24</v>
      </c>
      <c r="E11" s="244">
        <v>36872</v>
      </c>
      <c r="F11" s="243">
        <v>40</v>
      </c>
      <c r="G11" s="245">
        <f>E11*F11</f>
        <v>1474880</v>
      </c>
      <c r="I11" s="237"/>
      <c r="J11" s="239"/>
    </row>
    <row r="12" spans="1:10" ht="33.6" customHeight="1">
      <c r="A12" s="234">
        <v>6</v>
      </c>
      <c r="B12" s="339" t="s">
        <v>29</v>
      </c>
      <c r="C12" s="235" t="s">
        <v>30</v>
      </c>
      <c r="D12" s="243" t="s">
        <v>31</v>
      </c>
      <c r="E12" s="244">
        <v>33299</v>
      </c>
      <c r="F12" s="243">
        <v>196</v>
      </c>
      <c r="G12" s="245">
        <f>E12*F12</f>
        <v>6526604</v>
      </c>
      <c r="I12" s="237"/>
      <c r="J12" s="239"/>
    </row>
    <row r="13" spans="1:10">
      <c r="B13" s="518" t="s">
        <v>139</v>
      </c>
      <c r="C13" s="519"/>
      <c r="D13" s="519"/>
      <c r="E13" s="519"/>
      <c r="F13" s="519"/>
      <c r="G13" s="519"/>
    </row>
    <row r="14" spans="1:10" ht="18" customHeight="1">
      <c r="A14" s="234">
        <v>7</v>
      </c>
      <c r="B14" s="339" t="s">
        <v>32</v>
      </c>
      <c r="C14" s="235" t="s">
        <v>33</v>
      </c>
      <c r="D14" s="243" t="s">
        <v>24</v>
      </c>
      <c r="E14" s="244">
        <v>537859</v>
      </c>
      <c r="F14" s="243">
        <v>4</v>
      </c>
      <c r="G14" s="340">
        <f>E14*F14</f>
        <v>2151436</v>
      </c>
      <c r="I14" s="237"/>
      <c r="J14" s="239"/>
    </row>
    <row r="15" spans="1:10">
      <c r="B15" s="518" t="s">
        <v>140</v>
      </c>
      <c r="C15" s="519"/>
      <c r="D15" s="519"/>
      <c r="E15" s="519"/>
      <c r="F15" s="519"/>
      <c r="G15" s="519"/>
    </row>
    <row r="16" spans="1:10" ht="44.1" customHeight="1">
      <c r="A16" s="234">
        <v>8</v>
      </c>
      <c r="B16" s="339" t="s">
        <v>34</v>
      </c>
      <c r="C16" s="235" t="s">
        <v>35</v>
      </c>
      <c r="D16" s="243" t="s">
        <v>36</v>
      </c>
      <c r="E16" s="244">
        <v>1406140</v>
      </c>
      <c r="F16" s="243">
        <v>4</v>
      </c>
      <c r="G16" s="340">
        <f>E16*F16</f>
        <v>5624560</v>
      </c>
      <c r="I16" s="237"/>
      <c r="J16" s="239"/>
    </row>
    <row r="17" spans="1:10" ht="44.1" customHeight="1">
      <c r="A17" s="234">
        <v>9</v>
      </c>
      <c r="B17" s="339" t="s">
        <v>37</v>
      </c>
      <c r="C17" s="235" t="s">
        <v>38</v>
      </c>
      <c r="D17" s="243" t="s">
        <v>20</v>
      </c>
      <c r="E17" s="244">
        <v>29636</v>
      </c>
      <c r="F17" s="243">
        <v>40</v>
      </c>
      <c r="G17" s="340">
        <f>E17*F17</f>
        <v>1185440</v>
      </c>
      <c r="I17" s="237"/>
      <c r="J17" s="239"/>
    </row>
    <row r="18" spans="1:10" ht="44.1" customHeight="1">
      <c r="A18" s="234">
        <v>10</v>
      </c>
      <c r="B18" s="339" t="s">
        <v>39</v>
      </c>
      <c r="C18" s="235" t="s">
        <v>40</v>
      </c>
      <c r="D18" s="243" t="s">
        <v>36</v>
      </c>
      <c r="E18" s="244">
        <v>32991</v>
      </c>
      <c r="F18" s="243">
        <v>4</v>
      </c>
      <c r="G18" s="340">
        <f>E18*F18</f>
        <v>131964</v>
      </c>
      <c r="I18" s="237"/>
      <c r="J18" s="239"/>
    </row>
    <row r="19" spans="1:10" ht="47.45" customHeight="1">
      <c r="A19" s="234">
        <v>11</v>
      </c>
      <c r="B19" s="246" t="s">
        <v>41</v>
      </c>
      <c r="C19" s="250" t="s">
        <v>42</v>
      </c>
      <c r="D19" s="243" t="s">
        <v>20</v>
      </c>
      <c r="E19" s="244">
        <v>106750</v>
      </c>
      <c r="F19" s="243">
        <v>35</v>
      </c>
      <c r="G19" s="245">
        <f>E19*F19</f>
        <v>3736250</v>
      </c>
      <c r="I19"/>
      <c r="J19"/>
    </row>
    <row r="20" spans="1:10">
      <c r="B20" s="518" t="s">
        <v>141</v>
      </c>
      <c r="C20" s="519"/>
      <c r="D20" s="519"/>
      <c r="E20" s="519"/>
      <c r="F20" s="519"/>
      <c r="G20" s="519"/>
      <c r="I20" s="237"/>
    </row>
    <row r="21" spans="1:10" ht="28.35" customHeight="1">
      <c r="A21" s="234">
        <v>12</v>
      </c>
      <c r="B21" s="339" t="s">
        <v>43</v>
      </c>
      <c r="C21" s="235" t="s">
        <v>44</v>
      </c>
      <c r="D21" s="243" t="s">
        <v>24</v>
      </c>
      <c r="E21" s="244">
        <v>136601</v>
      </c>
      <c r="F21" s="243">
        <v>49</v>
      </c>
      <c r="G21" s="245">
        <f>E21*F21</f>
        <v>6693449</v>
      </c>
      <c r="I21" s="237"/>
      <c r="J21" s="239"/>
    </row>
    <row r="22" spans="1:10">
      <c r="B22" s="518" t="s">
        <v>142</v>
      </c>
      <c r="C22" s="519"/>
      <c r="D22" s="519"/>
      <c r="E22" s="519"/>
      <c r="F22" s="519"/>
      <c r="G22" s="519"/>
      <c r="I22" s="237"/>
    </row>
    <row r="23" spans="1:10" ht="31.35" customHeight="1">
      <c r="A23" s="234">
        <v>13</v>
      </c>
      <c r="B23" s="339" t="s">
        <v>45</v>
      </c>
      <c r="C23" s="235" t="s">
        <v>46</v>
      </c>
      <c r="D23" s="243" t="s">
        <v>47</v>
      </c>
      <c r="E23" s="244">
        <v>7813</v>
      </c>
      <c r="F23" s="243">
        <v>2200</v>
      </c>
      <c r="G23" s="245">
        <f>E23*F23</f>
        <v>17188600</v>
      </c>
      <c r="I23" s="237"/>
      <c r="J23" s="239"/>
    </row>
    <row r="24" spans="1:10" ht="33.6" customHeight="1">
      <c r="A24" s="234">
        <v>14</v>
      </c>
      <c r="B24" s="339" t="s">
        <v>48</v>
      </c>
      <c r="C24" s="235" t="s">
        <v>49</v>
      </c>
      <c r="D24" s="243" t="s">
        <v>17</v>
      </c>
      <c r="E24" s="244">
        <v>108578</v>
      </c>
      <c r="F24" s="243">
        <v>480</v>
      </c>
      <c r="G24" s="245">
        <f>E24*F24</f>
        <v>52117440</v>
      </c>
      <c r="I24" s="237"/>
      <c r="J24" s="239"/>
    </row>
    <row r="25" spans="1:10" ht="35.1" customHeight="1">
      <c r="A25" s="234">
        <v>15</v>
      </c>
      <c r="B25" s="339" t="s">
        <v>50</v>
      </c>
      <c r="C25" s="235" t="s">
        <v>51</v>
      </c>
      <c r="D25" s="243" t="s">
        <v>20</v>
      </c>
      <c r="E25" s="244">
        <v>19050</v>
      </c>
      <c r="F25" s="243">
        <v>340</v>
      </c>
      <c r="G25" s="245">
        <f>E25*F25</f>
        <v>6477000</v>
      </c>
      <c r="I25" s="237"/>
      <c r="J25" s="239"/>
    </row>
    <row r="26" spans="1:10" ht="29.45" customHeight="1">
      <c r="A26" s="234">
        <v>16</v>
      </c>
      <c r="B26" s="339" t="s">
        <v>52</v>
      </c>
      <c r="C26" s="235" t="s">
        <v>53</v>
      </c>
      <c r="D26" s="243" t="s">
        <v>47</v>
      </c>
      <c r="E26" s="244">
        <v>7271</v>
      </c>
      <c r="F26" s="243">
        <v>1000</v>
      </c>
      <c r="G26" s="245">
        <f>E26*F26</f>
        <v>7271000</v>
      </c>
      <c r="I26" s="237"/>
      <c r="J26" s="239"/>
    </row>
    <row r="27" spans="1:10">
      <c r="B27" s="518" t="s">
        <v>143</v>
      </c>
      <c r="C27" s="519"/>
      <c r="D27" s="519"/>
      <c r="E27" s="519"/>
      <c r="F27" s="519"/>
      <c r="G27" s="519"/>
      <c r="I27" s="237"/>
    </row>
    <row r="28" spans="1:10" ht="30">
      <c r="A28" s="234">
        <v>17</v>
      </c>
      <c r="B28" s="339" t="s">
        <v>54</v>
      </c>
      <c r="C28" s="250" t="s">
        <v>55</v>
      </c>
      <c r="D28" s="243" t="s">
        <v>36</v>
      </c>
      <c r="E28" s="244">
        <v>316244</v>
      </c>
      <c r="F28" s="243">
        <v>1</v>
      </c>
      <c r="G28" s="245">
        <f>E28*F28</f>
        <v>316244</v>
      </c>
      <c r="I28" s="237"/>
      <c r="J28" s="239"/>
    </row>
    <row r="29" spans="1:10" ht="30">
      <c r="A29" s="234">
        <v>18</v>
      </c>
      <c r="B29" s="339" t="s">
        <v>56</v>
      </c>
      <c r="C29" s="250" t="s">
        <v>57</v>
      </c>
      <c r="D29" s="243" t="s">
        <v>36</v>
      </c>
      <c r="E29" s="244">
        <v>546832</v>
      </c>
      <c r="F29" s="243">
        <v>1</v>
      </c>
      <c r="G29" s="245">
        <f>E29*F29</f>
        <v>546832</v>
      </c>
      <c r="I29" s="237"/>
      <c r="J29" s="239"/>
    </row>
    <row r="30" spans="1:10" ht="30" customHeight="1">
      <c r="A30" s="234">
        <v>19</v>
      </c>
      <c r="B30" s="339" t="s">
        <v>58</v>
      </c>
      <c r="C30" s="250" t="s">
        <v>59</v>
      </c>
      <c r="D30" s="243" t="s">
        <v>36</v>
      </c>
      <c r="E30" s="244">
        <v>100120</v>
      </c>
      <c r="F30" s="243">
        <v>1</v>
      </c>
      <c r="G30" s="245">
        <f>E30*F30</f>
        <v>100120</v>
      </c>
      <c r="I30"/>
      <c r="J30"/>
    </row>
    <row r="31" spans="1:10">
      <c r="B31" s="518" t="s">
        <v>144</v>
      </c>
      <c r="C31" s="519"/>
      <c r="D31" s="519"/>
      <c r="E31" s="519"/>
      <c r="F31" s="519"/>
      <c r="G31" s="519"/>
    </row>
    <row r="32" spans="1:10" ht="42" customHeight="1">
      <c r="A32" s="234">
        <v>20</v>
      </c>
      <c r="B32" s="339" t="s">
        <v>60</v>
      </c>
      <c r="C32" s="250" t="s">
        <v>61</v>
      </c>
      <c r="D32" s="243" t="s">
        <v>17</v>
      </c>
      <c r="E32" s="244">
        <v>37836</v>
      </c>
      <c r="F32" s="243">
        <v>420</v>
      </c>
      <c r="G32" s="245">
        <f>E32*F32</f>
        <v>15891120</v>
      </c>
      <c r="I32" s="237"/>
      <c r="J32" s="239"/>
    </row>
    <row r="33" spans="1:10">
      <c r="B33" s="518" t="s">
        <v>145</v>
      </c>
      <c r="C33" s="519"/>
      <c r="D33" s="519"/>
      <c r="E33" s="519"/>
      <c r="F33" s="519"/>
      <c r="G33" s="519"/>
    </row>
    <row r="34" spans="1:10" ht="42" customHeight="1">
      <c r="A34" s="234">
        <v>21</v>
      </c>
      <c r="B34" s="339" t="s">
        <v>62</v>
      </c>
      <c r="C34" s="250" t="s">
        <v>63</v>
      </c>
      <c r="D34" s="243" t="s">
        <v>17</v>
      </c>
      <c r="E34" s="244">
        <v>49168</v>
      </c>
      <c r="F34" s="243">
        <v>10</v>
      </c>
      <c r="G34" s="245">
        <f>E34*F34</f>
        <v>491680</v>
      </c>
      <c r="I34" s="237"/>
      <c r="J34" s="239"/>
    </row>
    <row r="35" spans="1:10" ht="42" customHeight="1">
      <c r="A35" s="234">
        <v>22</v>
      </c>
      <c r="B35" s="339" t="s">
        <v>64</v>
      </c>
      <c r="C35" s="250" t="s">
        <v>65</v>
      </c>
      <c r="D35" s="243" t="s">
        <v>20</v>
      </c>
      <c r="E35" s="244">
        <v>28203</v>
      </c>
      <c r="F35" s="243">
        <v>15</v>
      </c>
      <c r="G35" s="245">
        <f>E35*F35</f>
        <v>423045</v>
      </c>
      <c r="I35" s="237"/>
      <c r="J35" s="239"/>
    </row>
    <row r="36" spans="1:10" ht="42" customHeight="1">
      <c r="A36" s="234">
        <v>23</v>
      </c>
      <c r="B36" s="339" t="s">
        <v>66</v>
      </c>
      <c r="C36" s="250" t="s">
        <v>67</v>
      </c>
      <c r="D36" s="243" t="s">
        <v>20</v>
      </c>
      <c r="E36" s="244">
        <v>88043</v>
      </c>
      <c r="F36" s="243">
        <v>10</v>
      </c>
      <c r="G36" s="245">
        <f>E36*F36</f>
        <v>880430</v>
      </c>
      <c r="I36" s="237"/>
      <c r="J36" s="239"/>
    </row>
    <row r="37" spans="1:10">
      <c r="A37" s="234"/>
      <c r="B37" s="518" t="s">
        <v>146</v>
      </c>
      <c r="C37" s="519"/>
      <c r="D37" s="519"/>
      <c r="E37" s="519"/>
      <c r="F37" s="519"/>
      <c r="G37" s="519"/>
      <c r="I37" s="237"/>
      <c r="J37" s="239"/>
    </row>
    <row r="38" spans="1:10" ht="33.6" customHeight="1">
      <c r="A38" s="234">
        <v>24</v>
      </c>
      <c r="B38" s="339" t="s">
        <v>68</v>
      </c>
      <c r="C38" s="250" t="s">
        <v>69</v>
      </c>
      <c r="D38" s="243" t="s">
        <v>17</v>
      </c>
      <c r="E38" s="244">
        <v>80294</v>
      </c>
      <c r="F38" s="243">
        <v>380</v>
      </c>
      <c r="G38" s="245">
        <f>E38*F38</f>
        <v>30511720</v>
      </c>
      <c r="I38"/>
      <c r="J38"/>
    </row>
    <row r="39" spans="1:10">
      <c r="B39" s="518" t="s">
        <v>147</v>
      </c>
      <c r="C39" s="519"/>
      <c r="D39" s="519"/>
      <c r="E39" s="519"/>
      <c r="F39" s="519"/>
      <c r="G39" s="519"/>
    </row>
    <row r="40" spans="1:10" ht="38.25">
      <c r="A40" s="251">
        <v>25</v>
      </c>
      <c r="B40" s="339" t="s">
        <v>70</v>
      </c>
      <c r="C40" s="252" t="s">
        <v>71</v>
      </c>
      <c r="D40" s="243" t="s">
        <v>36</v>
      </c>
      <c r="E40" s="244">
        <v>1205923</v>
      </c>
      <c r="F40" s="243">
        <v>2</v>
      </c>
      <c r="G40" s="245">
        <f>E40*F40</f>
        <v>2411846</v>
      </c>
      <c r="I40" s="237"/>
      <c r="J40" s="239"/>
    </row>
    <row r="41" spans="1:10">
      <c r="B41" s="518" t="s">
        <v>148</v>
      </c>
      <c r="C41" s="519"/>
      <c r="D41" s="519"/>
      <c r="E41" s="519"/>
      <c r="F41" s="519"/>
      <c r="G41" s="519"/>
    </row>
    <row r="42" spans="1:10" ht="55.35" customHeight="1">
      <c r="A42" s="251">
        <v>26</v>
      </c>
      <c r="B42" s="246" t="s">
        <v>72</v>
      </c>
      <c r="C42" s="252" t="s">
        <v>73</v>
      </c>
      <c r="D42" s="243" t="s">
        <v>17</v>
      </c>
      <c r="E42" s="244">
        <v>21005</v>
      </c>
      <c r="F42" s="243">
        <v>50</v>
      </c>
      <c r="G42" s="245">
        <f>E42*F42</f>
        <v>1050250</v>
      </c>
      <c r="I42" s="237"/>
      <c r="J42" s="239"/>
    </row>
    <row r="43" spans="1:10" ht="30">
      <c r="A43" s="251">
        <v>27</v>
      </c>
      <c r="B43" s="339" t="s">
        <v>74</v>
      </c>
      <c r="C43" s="250" t="s">
        <v>75</v>
      </c>
      <c r="D43" s="243" t="s">
        <v>17</v>
      </c>
      <c r="E43" s="244">
        <v>37990</v>
      </c>
      <c r="F43" s="243">
        <v>80</v>
      </c>
      <c r="G43" s="245">
        <f>E43*F43</f>
        <v>3039200</v>
      </c>
      <c r="I43" s="237"/>
      <c r="J43" s="239"/>
    </row>
    <row r="44" spans="1:10" ht="45">
      <c r="A44" s="251">
        <v>28</v>
      </c>
      <c r="B44" s="339" t="s">
        <v>76</v>
      </c>
      <c r="C44" s="250" t="s">
        <v>77</v>
      </c>
      <c r="D44" s="243" t="s">
        <v>36</v>
      </c>
      <c r="E44" s="244">
        <v>1058578</v>
      </c>
      <c r="F44" s="243">
        <v>1</v>
      </c>
      <c r="G44" s="245">
        <f>E44*F44</f>
        <v>1058578</v>
      </c>
      <c r="I44" s="237"/>
      <c r="J44" s="239"/>
    </row>
    <row r="45" spans="1:10" ht="35.450000000000003" customHeight="1">
      <c r="A45" s="251">
        <v>29</v>
      </c>
      <c r="B45" s="246" t="s">
        <v>78</v>
      </c>
      <c r="C45" s="250" t="s">
        <v>79</v>
      </c>
      <c r="D45" s="243" t="s">
        <v>20</v>
      </c>
      <c r="E45" s="244">
        <v>24680</v>
      </c>
      <c r="F45" s="243">
        <v>15</v>
      </c>
      <c r="G45" s="245">
        <f>E45*F45</f>
        <v>370200</v>
      </c>
      <c r="I45" s="237"/>
      <c r="J45" s="239"/>
    </row>
    <row r="46" spans="1:10">
      <c r="B46" s="518" t="s">
        <v>149</v>
      </c>
      <c r="C46" s="519"/>
      <c r="D46" s="519"/>
      <c r="E46" s="519"/>
      <c r="F46" s="519"/>
      <c r="G46" s="519"/>
    </row>
    <row r="47" spans="1:10" ht="38.1" customHeight="1">
      <c r="A47" s="251">
        <v>30</v>
      </c>
      <c r="B47" s="339" t="s">
        <v>80</v>
      </c>
      <c r="C47" s="250" t="s">
        <v>81</v>
      </c>
      <c r="D47" s="243" t="s">
        <v>20</v>
      </c>
      <c r="E47" s="244">
        <v>112788</v>
      </c>
      <c r="F47" s="243">
        <v>85</v>
      </c>
      <c r="G47" s="245">
        <f>E47*F47</f>
        <v>9586980</v>
      </c>
      <c r="I47" s="237"/>
      <c r="J47" s="239"/>
    </row>
    <row r="48" spans="1:10" ht="33.6" customHeight="1">
      <c r="A48" s="251">
        <v>31</v>
      </c>
      <c r="B48" s="339" t="s">
        <v>82</v>
      </c>
      <c r="C48" s="250" t="s">
        <v>83</v>
      </c>
      <c r="D48" s="243" t="s">
        <v>20</v>
      </c>
      <c r="E48" s="244">
        <v>110422</v>
      </c>
      <c r="F48" s="243">
        <v>85</v>
      </c>
      <c r="G48" s="245">
        <f>E48*F48</f>
        <v>9385870</v>
      </c>
      <c r="I48" s="237"/>
      <c r="J48" s="239"/>
    </row>
    <row r="49" spans="1:10" ht="44.1" customHeight="1">
      <c r="A49" s="251">
        <v>32</v>
      </c>
      <c r="B49" s="339" t="s">
        <v>84</v>
      </c>
      <c r="C49" s="250" t="s">
        <v>85</v>
      </c>
      <c r="D49" s="243" t="s">
        <v>20</v>
      </c>
      <c r="E49" s="244">
        <v>201511</v>
      </c>
      <c r="F49" s="243">
        <v>55</v>
      </c>
      <c r="G49" s="245">
        <f>E49*F49</f>
        <v>11083105</v>
      </c>
      <c r="I49" s="237"/>
      <c r="J49" s="239"/>
    </row>
    <row r="50" spans="1:10">
      <c r="B50" s="518" t="s">
        <v>150</v>
      </c>
      <c r="C50" s="519"/>
      <c r="D50" s="519"/>
      <c r="E50" s="519"/>
      <c r="F50" s="519"/>
      <c r="G50" s="519"/>
      <c r="I50"/>
      <c r="J50"/>
    </row>
    <row r="51" spans="1:10" ht="23.45" customHeight="1">
      <c r="A51" s="234">
        <v>33</v>
      </c>
      <c r="B51" s="339" t="s">
        <v>86</v>
      </c>
      <c r="C51" s="250" t="s">
        <v>87</v>
      </c>
      <c r="D51" s="243" t="s">
        <v>36</v>
      </c>
      <c r="E51" s="244">
        <v>62351</v>
      </c>
      <c r="F51" s="243">
        <v>1</v>
      </c>
      <c r="G51" s="245">
        <f>E51*F51</f>
        <v>62351</v>
      </c>
      <c r="I51"/>
      <c r="J51"/>
    </row>
    <row r="52" spans="1:10">
      <c r="B52" s="518" t="s">
        <v>151</v>
      </c>
      <c r="C52" s="519"/>
      <c r="D52" s="519"/>
      <c r="E52" s="519"/>
      <c r="F52" s="519"/>
      <c r="G52" s="519"/>
      <c r="I52" s="237"/>
      <c r="J52" s="239"/>
    </row>
    <row r="53" spans="1:10" ht="20.45" customHeight="1">
      <c r="A53" s="234">
        <v>34</v>
      </c>
      <c r="B53" s="339" t="s">
        <v>88</v>
      </c>
      <c r="C53" s="250" t="s">
        <v>89</v>
      </c>
      <c r="D53" s="243" t="s">
        <v>36</v>
      </c>
      <c r="E53" s="244">
        <v>70850</v>
      </c>
      <c r="F53" s="243">
        <v>1</v>
      </c>
      <c r="G53" s="245">
        <f>E53*F53</f>
        <v>70850</v>
      </c>
      <c r="I53" s="237"/>
      <c r="J53" s="239"/>
    </row>
    <row r="54" spans="1:10">
      <c r="B54" s="518" t="s">
        <v>152</v>
      </c>
      <c r="C54" s="519"/>
      <c r="D54" s="519"/>
      <c r="E54" s="519"/>
      <c r="F54" s="519"/>
      <c r="G54" s="519"/>
      <c r="I54" s="237"/>
      <c r="J54" s="239"/>
    </row>
    <row r="55" spans="1:10" ht="35.1" customHeight="1">
      <c r="A55" s="234">
        <v>35</v>
      </c>
      <c r="B55" s="339" t="s">
        <v>90</v>
      </c>
      <c r="C55" s="341" t="s">
        <v>91</v>
      </c>
      <c r="D55" s="243" t="s">
        <v>24</v>
      </c>
      <c r="E55" s="244">
        <v>152860</v>
      </c>
      <c r="F55" s="243">
        <v>72</v>
      </c>
      <c r="G55" s="245">
        <f>E55*F55</f>
        <v>11005920</v>
      </c>
      <c r="I55" s="237"/>
      <c r="J55" s="239"/>
    </row>
    <row r="56" spans="1:10" ht="20.45" customHeight="1">
      <c r="A56" s="234">
        <v>36</v>
      </c>
      <c r="B56" s="339" t="s">
        <v>92</v>
      </c>
      <c r="C56" s="250" t="s">
        <v>93</v>
      </c>
      <c r="D56" s="243" t="s">
        <v>17</v>
      </c>
      <c r="E56" s="244">
        <v>11010</v>
      </c>
      <c r="F56" s="243">
        <v>420</v>
      </c>
      <c r="G56" s="245">
        <f>E56*F56</f>
        <v>4624200</v>
      </c>
      <c r="I56" s="237"/>
      <c r="J56" s="239"/>
    </row>
    <row r="57" spans="1:10">
      <c r="B57" s="520" t="s">
        <v>153</v>
      </c>
      <c r="C57" s="519"/>
      <c r="D57" s="519"/>
      <c r="E57" s="519"/>
      <c r="F57" s="519"/>
      <c r="G57" s="519"/>
    </row>
    <row r="58" spans="1:10">
      <c r="A58" s="232">
        <v>37</v>
      </c>
      <c r="B58" s="253" t="s">
        <v>94</v>
      </c>
      <c r="C58" s="250" t="s">
        <v>95</v>
      </c>
      <c r="D58" s="247" t="s">
        <v>24</v>
      </c>
      <c r="E58" s="248">
        <v>1419544</v>
      </c>
      <c r="F58" s="247">
        <v>2.5</v>
      </c>
      <c r="G58" s="245">
        <f t="shared" ref="G58:G71" si="0">E58*F58</f>
        <v>3548860</v>
      </c>
      <c r="I58" s="237"/>
      <c r="J58" s="239"/>
    </row>
    <row r="59" spans="1:10">
      <c r="A59" s="232">
        <v>38</v>
      </c>
      <c r="B59" s="253" t="s">
        <v>96</v>
      </c>
      <c r="C59" s="250" t="s">
        <v>97</v>
      </c>
      <c r="D59" s="247" t="s">
        <v>24</v>
      </c>
      <c r="E59" s="248">
        <v>1375962</v>
      </c>
      <c r="F59" s="247">
        <v>2.5</v>
      </c>
      <c r="G59" s="245">
        <f t="shared" si="0"/>
        <v>3439905</v>
      </c>
      <c r="I59" s="237"/>
      <c r="J59" s="239"/>
    </row>
    <row r="60" spans="1:10" ht="30">
      <c r="A60" s="232">
        <v>39</v>
      </c>
      <c r="B60" s="253" t="s">
        <v>98</v>
      </c>
      <c r="C60" s="250" t="s">
        <v>99</v>
      </c>
      <c r="D60" s="247" t="s">
        <v>47</v>
      </c>
      <c r="E60" s="248">
        <v>26405</v>
      </c>
      <c r="F60" s="247">
        <v>400</v>
      </c>
      <c r="G60" s="245">
        <f t="shared" si="0"/>
        <v>10562000</v>
      </c>
      <c r="I60" s="237"/>
      <c r="J60" s="239"/>
    </row>
    <row r="61" spans="1:10" ht="31.35" customHeight="1">
      <c r="A61" s="232">
        <v>40</v>
      </c>
      <c r="B61" s="253" t="s">
        <v>100</v>
      </c>
      <c r="C61" s="250" t="s">
        <v>101</v>
      </c>
      <c r="D61" s="247" t="s">
        <v>17</v>
      </c>
      <c r="E61" s="248">
        <v>47833</v>
      </c>
      <c r="F61" s="247">
        <v>10</v>
      </c>
      <c r="G61" s="245">
        <f t="shared" si="0"/>
        <v>478330</v>
      </c>
      <c r="I61" s="237"/>
      <c r="J61" s="239"/>
    </row>
    <row r="62" spans="1:10" ht="34.35" customHeight="1">
      <c r="A62" s="232">
        <v>41</v>
      </c>
      <c r="B62" s="253" t="s">
        <v>102</v>
      </c>
      <c r="C62" s="250" t="s">
        <v>103</v>
      </c>
      <c r="D62" s="247" t="s">
        <v>36</v>
      </c>
      <c r="E62" s="248">
        <v>79751</v>
      </c>
      <c r="F62" s="247">
        <v>3</v>
      </c>
      <c r="G62" s="245">
        <f t="shared" si="0"/>
        <v>239253</v>
      </c>
      <c r="I62" s="237"/>
      <c r="J62" s="239"/>
    </row>
    <row r="63" spans="1:10" ht="34.35" customHeight="1">
      <c r="A63" s="232">
        <v>42</v>
      </c>
      <c r="B63" s="253" t="s">
        <v>104</v>
      </c>
      <c r="C63" s="250" t="s">
        <v>105</v>
      </c>
      <c r="D63" s="247" t="s">
        <v>36</v>
      </c>
      <c r="E63" s="248">
        <v>98787</v>
      </c>
      <c r="F63" s="247">
        <v>3</v>
      </c>
      <c r="G63" s="245">
        <f t="shared" si="0"/>
        <v>296361</v>
      </c>
      <c r="I63" s="237"/>
      <c r="J63" s="239"/>
    </row>
    <row r="64" spans="1:10" ht="34.35" customHeight="1">
      <c r="A64" s="232">
        <v>43</v>
      </c>
      <c r="B64" s="253" t="s">
        <v>106</v>
      </c>
      <c r="C64" s="250" t="s">
        <v>107</v>
      </c>
      <c r="D64" s="247" t="s">
        <v>36</v>
      </c>
      <c r="E64" s="248">
        <v>556133</v>
      </c>
      <c r="F64" s="247">
        <v>1</v>
      </c>
      <c r="G64" s="245">
        <f t="shared" si="0"/>
        <v>556133</v>
      </c>
      <c r="I64" s="237"/>
      <c r="J64" s="239"/>
    </row>
    <row r="65" spans="1:10" ht="80.099999999999994" customHeight="1">
      <c r="A65" s="232">
        <v>44</v>
      </c>
      <c r="B65" s="253" t="s">
        <v>108</v>
      </c>
      <c r="C65" s="250" t="s">
        <v>109</v>
      </c>
      <c r="D65" s="247" t="s">
        <v>36</v>
      </c>
      <c r="E65" s="248">
        <v>3279792</v>
      </c>
      <c r="F65" s="247">
        <v>1</v>
      </c>
      <c r="G65" s="245">
        <f t="shared" si="0"/>
        <v>3279792</v>
      </c>
      <c r="I65" s="237"/>
      <c r="J65" s="239"/>
    </row>
    <row r="66" spans="1:10" ht="34.35" customHeight="1">
      <c r="A66" s="232">
        <v>45</v>
      </c>
      <c r="B66" s="253" t="s">
        <v>110</v>
      </c>
      <c r="C66" s="250" t="s">
        <v>111</v>
      </c>
      <c r="D66" s="247" t="s">
        <v>20</v>
      </c>
      <c r="E66" s="248">
        <v>237262</v>
      </c>
      <c r="F66" s="247">
        <v>8</v>
      </c>
      <c r="G66" s="245">
        <f t="shared" si="0"/>
        <v>1898096</v>
      </c>
      <c r="I66" s="237"/>
      <c r="J66" s="239"/>
    </row>
    <row r="67" spans="1:10" ht="30.6" customHeight="1">
      <c r="A67" s="232">
        <v>46</v>
      </c>
      <c r="B67" s="253" t="s">
        <v>112</v>
      </c>
      <c r="C67" s="250" t="s">
        <v>113</v>
      </c>
      <c r="D67" s="247" t="s">
        <v>17</v>
      </c>
      <c r="E67" s="248">
        <v>49089</v>
      </c>
      <c r="F67" s="247">
        <v>20</v>
      </c>
      <c r="G67" s="245">
        <f t="shared" si="0"/>
        <v>981780</v>
      </c>
      <c r="J67" s="239"/>
    </row>
    <row r="68" spans="1:10" ht="36.6" customHeight="1">
      <c r="A68" s="232">
        <v>47</v>
      </c>
      <c r="B68" s="253" t="s">
        <v>114</v>
      </c>
      <c r="C68" s="252" t="s">
        <v>115</v>
      </c>
      <c r="D68" s="247" t="s">
        <v>116</v>
      </c>
      <c r="E68" s="248">
        <v>1490</v>
      </c>
      <c r="F68" s="247">
        <v>900</v>
      </c>
      <c r="G68" s="245">
        <f t="shared" si="0"/>
        <v>1341000</v>
      </c>
      <c r="I68"/>
      <c r="J68"/>
    </row>
    <row r="69" spans="1:10" ht="30">
      <c r="A69" s="232">
        <v>48</v>
      </c>
      <c r="B69" s="253" t="s">
        <v>117</v>
      </c>
      <c r="C69" s="250" t="s">
        <v>118</v>
      </c>
      <c r="D69" s="247" t="s">
        <v>20</v>
      </c>
      <c r="E69" s="248">
        <v>137360</v>
      </c>
      <c r="F69" s="247">
        <v>85</v>
      </c>
      <c r="G69" s="245">
        <f t="shared" si="0"/>
        <v>11675600</v>
      </c>
      <c r="J69" s="239"/>
    </row>
    <row r="70" spans="1:10" ht="68.099999999999994" customHeight="1">
      <c r="A70" s="232">
        <v>49</v>
      </c>
      <c r="B70" s="253" t="s">
        <v>119</v>
      </c>
      <c r="C70" s="252" t="s">
        <v>120</v>
      </c>
      <c r="D70" s="247" t="s">
        <v>36</v>
      </c>
      <c r="E70" s="254">
        <v>12017408</v>
      </c>
      <c r="F70" s="247">
        <v>1</v>
      </c>
      <c r="G70" s="245">
        <f t="shared" si="0"/>
        <v>12017408</v>
      </c>
      <c r="J70" s="239"/>
    </row>
    <row r="71" spans="1:10" ht="68.099999999999994" customHeight="1">
      <c r="A71" s="232">
        <v>50</v>
      </c>
      <c r="B71" s="253" t="s">
        <v>121</v>
      </c>
      <c r="C71" s="252" t="s">
        <v>122</v>
      </c>
      <c r="D71" s="247" t="s">
        <v>20</v>
      </c>
      <c r="E71" s="254">
        <v>82918</v>
      </c>
      <c r="F71" s="247">
        <v>5</v>
      </c>
      <c r="G71" s="245">
        <f t="shared" si="0"/>
        <v>414590</v>
      </c>
      <c r="J71" s="239"/>
    </row>
    <row r="72" spans="1:10">
      <c r="B72" s="342"/>
      <c r="C72" s="255"/>
      <c r="D72" s="343"/>
      <c r="E72" s="344"/>
      <c r="F72" s="343"/>
      <c r="G72" s="345"/>
      <c r="J72" s="239"/>
    </row>
    <row r="73" spans="1:10">
      <c r="B73" s="337"/>
      <c r="I73" s="237"/>
      <c r="J73" s="237"/>
    </row>
    <row r="74" spans="1:10" ht="27" customHeight="1">
      <c r="B74" s="337"/>
      <c r="E74" s="521" t="s">
        <v>154</v>
      </c>
      <c r="F74" s="521"/>
      <c r="G74" s="256">
        <f>SUM(G6:G73)</f>
        <v>272940502</v>
      </c>
      <c r="I74" s="240"/>
      <c r="J74" s="241"/>
    </row>
    <row r="75" spans="1:10">
      <c r="B75" s="337"/>
    </row>
    <row r="76" spans="1:10">
      <c r="B76" s="337"/>
    </row>
    <row r="77" spans="1:10">
      <c r="B77" s="337"/>
    </row>
    <row r="78" spans="1:10">
      <c r="B78" s="337"/>
    </row>
    <row r="79" spans="1:10">
      <c r="B79" s="337"/>
    </row>
    <row r="80" spans="1:10">
      <c r="B80" s="337"/>
      <c r="I80" s="242"/>
    </row>
    <row r="81" spans="2:2">
      <c r="B81" s="337"/>
    </row>
    <row r="82" spans="2:2">
      <c r="B82" s="337"/>
    </row>
    <row r="83" spans="2:2">
      <c r="B83" s="337"/>
    </row>
    <row r="84" spans="2:2" ht="15.75" customHeight="1">
      <c r="B84" s="337"/>
    </row>
    <row r="85" spans="2:2" ht="15.75" customHeight="1">
      <c r="B85" s="337"/>
    </row>
    <row r="86" spans="2:2" ht="15.75" customHeight="1">
      <c r="B86" s="337"/>
    </row>
    <row r="87" spans="2:2" ht="15.75" customHeight="1">
      <c r="B87" s="337"/>
    </row>
    <row r="88" spans="2:2" ht="15.75" customHeight="1">
      <c r="B88" s="337"/>
    </row>
    <row r="89" spans="2:2" ht="15.75" customHeight="1">
      <c r="B89" s="337"/>
    </row>
    <row r="90" spans="2:2" ht="15.75" customHeight="1">
      <c r="B90" s="337"/>
    </row>
    <row r="91" spans="2:2" ht="15.75" customHeight="1">
      <c r="B91" s="337"/>
    </row>
    <row r="92" spans="2:2" ht="15.75" customHeight="1">
      <c r="B92" s="337"/>
    </row>
    <row r="93" spans="2:2" ht="15.75" customHeight="1">
      <c r="B93" s="337"/>
    </row>
    <row r="94" spans="2:2" ht="15.75" customHeight="1">
      <c r="B94" s="337"/>
    </row>
    <row r="95" spans="2:2" ht="15.75" customHeight="1">
      <c r="B95" s="337"/>
    </row>
    <row r="96" spans="2:2" ht="15.75" customHeight="1">
      <c r="B96" s="337"/>
    </row>
    <row r="97" spans="2:10" ht="15.75" customHeight="1">
      <c r="B97" s="337"/>
    </row>
    <row r="98" spans="2:10" ht="15.75" customHeight="1">
      <c r="B98" s="337"/>
    </row>
    <row r="99" spans="2:10" ht="15.75" customHeight="1">
      <c r="B99" s="337"/>
      <c r="J99" s="346">
        <f>449327000*10%</f>
        <v>44932700</v>
      </c>
    </row>
    <row r="100" spans="2:10" ht="15.75" customHeight="1">
      <c r="B100" s="337"/>
    </row>
    <row r="101" spans="2:10" ht="15.75" customHeight="1">
      <c r="B101" s="337"/>
    </row>
    <row r="102" spans="2:10" ht="15.75" customHeight="1">
      <c r="B102" s="337"/>
    </row>
    <row r="103" spans="2:10" ht="15.75" customHeight="1">
      <c r="B103" s="337"/>
    </row>
    <row r="104" spans="2:10" ht="15.75" customHeight="1">
      <c r="B104" s="337"/>
    </row>
    <row r="105" spans="2:10" ht="15.75" customHeight="1">
      <c r="B105" s="337"/>
    </row>
    <row r="106" spans="2:10" ht="15.75" customHeight="1">
      <c r="B106" s="337"/>
    </row>
    <row r="107" spans="2:10" ht="15.75" customHeight="1">
      <c r="B107" s="337"/>
    </row>
    <row r="108" spans="2:10" ht="15.75" customHeight="1">
      <c r="B108" s="337"/>
    </row>
    <row r="109" spans="2:10" ht="15.75" customHeight="1">
      <c r="B109" s="337"/>
    </row>
    <row r="110" spans="2:10" ht="15.75" customHeight="1">
      <c r="B110" s="337"/>
    </row>
    <row r="111" spans="2:10" ht="15.75" customHeight="1">
      <c r="B111" s="337"/>
    </row>
    <row r="112" spans="2:10" ht="15.75" customHeight="1">
      <c r="B112" s="337"/>
    </row>
    <row r="113" spans="2:2" ht="15.75" customHeight="1">
      <c r="B113" s="337"/>
    </row>
    <row r="114" spans="2:2" ht="15.75" customHeight="1">
      <c r="B114" s="337"/>
    </row>
    <row r="115" spans="2:2" ht="15.75" customHeight="1">
      <c r="B115" s="337"/>
    </row>
    <row r="116" spans="2:2" ht="15.75" customHeight="1">
      <c r="B116" s="337"/>
    </row>
    <row r="117" spans="2:2" ht="15.75" customHeight="1">
      <c r="B117" s="337"/>
    </row>
    <row r="118" spans="2:2" ht="15.75" customHeight="1">
      <c r="B118" s="337"/>
    </row>
    <row r="119" spans="2:2" ht="15.75" customHeight="1">
      <c r="B119" s="337"/>
    </row>
    <row r="120" spans="2:2" ht="15.75" customHeight="1">
      <c r="B120" s="337"/>
    </row>
    <row r="121" spans="2:2" ht="15.75" customHeight="1">
      <c r="B121" s="337"/>
    </row>
    <row r="122" spans="2:2" ht="15.75" customHeight="1">
      <c r="B122" s="337"/>
    </row>
    <row r="123" spans="2:2" ht="15.75" customHeight="1">
      <c r="B123" s="337"/>
    </row>
    <row r="124" spans="2:2" ht="15.75" customHeight="1">
      <c r="B124" s="337"/>
    </row>
    <row r="125" spans="2:2" ht="15.75" customHeight="1">
      <c r="B125" s="337"/>
    </row>
    <row r="126" spans="2:2" ht="15.75" customHeight="1">
      <c r="B126" s="337"/>
    </row>
    <row r="127" spans="2:2" ht="15.75" customHeight="1">
      <c r="B127" s="337"/>
    </row>
    <row r="128" spans="2:2" ht="15.75" customHeight="1">
      <c r="B128" s="337"/>
    </row>
    <row r="129" spans="2:2" ht="15.75" customHeight="1">
      <c r="B129" s="337"/>
    </row>
    <row r="130" spans="2:2" ht="15.75" customHeight="1">
      <c r="B130" s="337"/>
    </row>
    <row r="131" spans="2:2" ht="15.75" customHeight="1">
      <c r="B131" s="337"/>
    </row>
    <row r="132" spans="2:2" ht="15.75" customHeight="1">
      <c r="B132" s="337"/>
    </row>
    <row r="133" spans="2:2" ht="15.75" customHeight="1">
      <c r="B133" s="337"/>
    </row>
    <row r="134" spans="2:2" ht="15.75" customHeight="1">
      <c r="B134" s="337"/>
    </row>
    <row r="135" spans="2:2" ht="15.75" customHeight="1">
      <c r="B135" s="337"/>
    </row>
    <row r="136" spans="2:2" ht="15.75" customHeight="1">
      <c r="B136" s="337"/>
    </row>
    <row r="137" spans="2:2" ht="15.75" customHeight="1">
      <c r="B137" s="337"/>
    </row>
    <row r="138" spans="2:2" ht="15.75" customHeight="1">
      <c r="B138" s="337"/>
    </row>
    <row r="139" spans="2:2" ht="15.75" customHeight="1">
      <c r="B139" s="337"/>
    </row>
    <row r="140" spans="2:2" ht="15.75" customHeight="1">
      <c r="B140" s="337"/>
    </row>
    <row r="141" spans="2:2" ht="15.75" customHeight="1">
      <c r="B141" s="337"/>
    </row>
    <row r="142" spans="2:2" ht="15.75" customHeight="1">
      <c r="B142" s="337"/>
    </row>
    <row r="143" spans="2:2" ht="15.75" customHeight="1">
      <c r="B143" s="337"/>
    </row>
    <row r="144" spans="2:2" ht="15.75" customHeight="1">
      <c r="B144" s="337"/>
    </row>
    <row r="145" spans="2:2" ht="15.75" customHeight="1">
      <c r="B145" s="337"/>
    </row>
    <row r="146" spans="2:2" ht="15.75" customHeight="1">
      <c r="B146" s="337"/>
    </row>
    <row r="147" spans="2:2" ht="15.75" customHeight="1">
      <c r="B147" s="337"/>
    </row>
    <row r="148" spans="2:2" ht="15.75" customHeight="1">
      <c r="B148" s="337"/>
    </row>
    <row r="149" spans="2:2" ht="15.75" customHeight="1">
      <c r="B149" s="337"/>
    </row>
    <row r="150" spans="2:2" ht="15.75" customHeight="1">
      <c r="B150" s="337"/>
    </row>
    <row r="151" spans="2:2" ht="15.75" customHeight="1">
      <c r="B151" s="337"/>
    </row>
    <row r="152" spans="2:2" ht="15.75" customHeight="1">
      <c r="B152" s="337"/>
    </row>
    <row r="153" spans="2:2" ht="15.75" customHeight="1">
      <c r="B153" s="337"/>
    </row>
    <row r="154" spans="2:2" ht="15.75" customHeight="1">
      <c r="B154" s="337"/>
    </row>
    <row r="155" spans="2:2" ht="15.75" customHeight="1">
      <c r="B155" s="337"/>
    </row>
    <row r="156" spans="2:2" ht="15.75" customHeight="1">
      <c r="B156" s="337"/>
    </row>
    <row r="157" spans="2:2" ht="15.75" customHeight="1">
      <c r="B157" s="337"/>
    </row>
    <row r="158" spans="2:2" ht="15.75" customHeight="1">
      <c r="B158" s="337"/>
    </row>
    <row r="159" spans="2:2" ht="15.75" customHeight="1">
      <c r="B159" s="337"/>
    </row>
    <row r="160" spans="2:2" ht="15.75" customHeight="1">
      <c r="B160" s="337"/>
    </row>
    <row r="161" spans="2:2" ht="15.75" customHeight="1">
      <c r="B161" s="337"/>
    </row>
    <row r="162" spans="2:2" ht="15.75" customHeight="1">
      <c r="B162" s="337"/>
    </row>
    <row r="163" spans="2:2" ht="15.75" customHeight="1">
      <c r="B163" s="337"/>
    </row>
    <row r="164" spans="2:2" ht="15.75" customHeight="1">
      <c r="B164" s="337"/>
    </row>
    <row r="165" spans="2:2" ht="15.75" customHeight="1">
      <c r="B165" s="337"/>
    </row>
    <row r="166" spans="2:2" ht="15.75" customHeight="1">
      <c r="B166" s="337"/>
    </row>
    <row r="167" spans="2:2" ht="15.75" customHeight="1">
      <c r="B167" s="337"/>
    </row>
    <row r="168" spans="2:2" ht="15.75" customHeight="1">
      <c r="B168" s="337"/>
    </row>
    <row r="169" spans="2:2" ht="15.75" customHeight="1">
      <c r="B169" s="337"/>
    </row>
    <row r="170" spans="2:2" ht="15.75" customHeight="1">
      <c r="B170" s="337"/>
    </row>
    <row r="171" spans="2:2" ht="15.75" customHeight="1">
      <c r="B171" s="337"/>
    </row>
    <row r="172" spans="2:2" ht="15.75" customHeight="1">
      <c r="B172" s="337"/>
    </row>
    <row r="173" spans="2:2" ht="15.75" customHeight="1">
      <c r="B173" s="337"/>
    </row>
    <row r="174" spans="2:2" ht="15.75" customHeight="1">
      <c r="B174" s="337"/>
    </row>
    <row r="175" spans="2:2" ht="15.75" customHeight="1">
      <c r="B175" s="337"/>
    </row>
    <row r="176" spans="2:2" ht="15.75" customHeight="1">
      <c r="B176" s="337"/>
    </row>
    <row r="177" spans="2:2" ht="15.75" customHeight="1">
      <c r="B177" s="337"/>
    </row>
    <row r="178" spans="2:2" ht="15.75" customHeight="1">
      <c r="B178" s="337"/>
    </row>
    <row r="179" spans="2:2" ht="15.75" customHeight="1">
      <c r="B179" s="337"/>
    </row>
    <row r="180" spans="2:2" ht="15.75" customHeight="1">
      <c r="B180" s="337"/>
    </row>
    <row r="181" spans="2:2" ht="15.75" customHeight="1">
      <c r="B181" s="337"/>
    </row>
    <row r="182" spans="2:2" ht="15.75" customHeight="1">
      <c r="B182" s="337"/>
    </row>
    <row r="183" spans="2:2" ht="15.75" customHeight="1">
      <c r="B183" s="337"/>
    </row>
    <row r="184" spans="2:2" ht="15.75" customHeight="1">
      <c r="B184" s="337"/>
    </row>
    <row r="185" spans="2:2" ht="15.75" customHeight="1">
      <c r="B185" s="337"/>
    </row>
    <row r="186" spans="2:2" ht="15.75" customHeight="1">
      <c r="B186" s="337"/>
    </row>
    <row r="187" spans="2:2" ht="15.75" customHeight="1">
      <c r="B187" s="337"/>
    </row>
    <row r="188" spans="2:2" ht="15.75" customHeight="1">
      <c r="B188" s="337"/>
    </row>
    <row r="189" spans="2:2" ht="15.75" customHeight="1">
      <c r="B189" s="337"/>
    </row>
    <row r="190" spans="2:2" ht="15.75" customHeight="1">
      <c r="B190" s="337"/>
    </row>
    <row r="191" spans="2:2" ht="15.75" customHeight="1">
      <c r="B191" s="337"/>
    </row>
    <row r="192" spans="2:2" ht="15.75" customHeight="1">
      <c r="B192" s="337"/>
    </row>
    <row r="193" spans="2:2" ht="15.75" customHeight="1">
      <c r="B193" s="337"/>
    </row>
    <row r="194" spans="2:2" ht="15.75" customHeight="1">
      <c r="B194" s="337"/>
    </row>
    <row r="195" spans="2:2" ht="15.75" customHeight="1">
      <c r="B195" s="337"/>
    </row>
    <row r="196" spans="2:2" ht="15.75" customHeight="1">
      <c r="B196" s="337"/>
    </row>
    <row r="197" spans="2:2" ht="15.75" customHeight="1">
      <c r="B197" s="337"/>
    </row>
    <row r="198" spans="2:2" ht="15.75" customHeight="1">
      <c r="B198" s="337"/>
    </row>
    <row r="199" spans="2:2" ht="15.75" customHeight="1">
      <c r="B199" s="337"/>
    </row>
    <row r="200" spans="2:2" ht="15.75" customHeight="1">
      <c r="B200" s="337"/>
    </row>
    <row r="201" spans="2:2" ht="15.75" customHeight="1">
      <c r="B201" s="337"/>
    </row>
    <row r="202" spans="2:2" ht="15.75" customHeight="1">
      <c r="B202" s="337"/>
    </row>
    <row r="203" spans="2:2" ht="15.75" customHeight="1">
      <c r="B203" s="337"/>
    </row>
    <row r="204" spans="2:2" ht="15.75" customHeight="1">
      <c r="B204" s="337"/>
    </row>
    <row r="205" spans="2:2" ht="15.75" customHeight="1">
      <c r="B205" s="337"/>
    </row>
    <row r="206" spans="2:2" ht="15.75" customHeight="1">
      <c r="B206" s="337"/>
    </row>
    <row r="207" spans="2:2" ht="15.75" customHeight="1">
      <c r="B207" s="337"/>
    </row>
    <row r="208" spans="2:2" ht="15.75" customHeight="1">
      <c r="B208" s="337"/>
    </row>
    <row r="209" spans="2:2" ht="15.75" customHeight="1">
      <c r="B209" s="337"/>
    </row>
    <row r="210" spans="2:2" ht="15.75" customHeight="1">
      <c r="B210" s="337"/>
    </row>
    <row r="211" spans="2:2" ht="15.75" customHeight="1">
      <c r="B211" s="337"/>
    </row>
    <row r="212" spans="2:2" ht="15.75" customHeight="1">
      <c r="B212" s="337"/>
    </row>
    <row r="213" spans="2:2" ht="15.75" customHeight="1">
      <c r="B213" s="337"/>
    </row>
    <row r="214" spans="2:2" ht="15.75" customHeight="1">
      <c r="B214" s="337"/>
    </row>
    <row r="215" spans="2:2" ht="15.75" customHeight="1">
      <c r="B215" s="337"/>
    </row>
    <row r="216" spans="2:2" ht="15.75" customHeight="1">
      <c r="B216" s="337"/>
    </row>
    <row r="217" spans="2:2" ht="15.75" customHeight="1">
      <c r="B217" s="337"/>
    </row>
    <row r="218" spans="2:2" ht="15.75" customHeight="1">
      <c r="B218" s="337"/>
    </row>
    <row r="219" spans="2:2" ht="15.75" customHeight="1">
      <c r="B219" s="337"/>
    </row>
    <row r="220" spans="2:2" ht="15.75" customHeight="1">
      <c r="B220" s="337"/>
    </row>
    <row r="221" spans="2:2" ht="15.75" customHeight="1">
      <c r="B221" s="337"/>
    </row>
    <row r="222" spans="2:2" ht="15.75" customHeight="1">
      <c r="B222" s="337"/>
    </row>
    <row r="223" spans="2:2" ht="15.75" customHeight="1">
      <c r="B223" s="337"/>
    </row>
    <row r="224" spans="2:2" ht="15.75" customHeight="1">
      <c r="B224" s="337"/>
    </row>
    <row r="225" spans="2:2" ht="15.75" customHeight="1">
      <c r="B225" s="337"/>
    </row>
    <row r="226" spans="2:2" ht="15.75" customHeight="1">
      <c r="B226" s="337"/>
    </row>
    <row r="227" spans="2:2" ht="15.75" customHeight="1">
      <c r="B227" s="337"/>
    </row>
  </sheetData>
  <mergeCells count="20">
    <mergeCell ref="B1:G1"/>
    <mergeCell ref="B5:G5"/>
    <mergeCell ref="B3:G3"/>
    <mergeCell ref="B8:G8"/>
    <mergeCell ref="B41:G41"/>
    <mergeCell ref="B37:G37"/>
    <mergeCell ref="B22:G22"/>
    <mergeCell ref="B33:G33"/>
    <mergeCell ref="B27:G27"/>
    <mergeCell ref="B31:G31"/>
    <mergeCell ref="B13:G13"/>
    <mergeCell ref="B20:G20"/>
    <mergeCell ref="B15:G15"/>
    <mergeCell ref="B39:G39"/>
    <mergeCell ref="B52:G52"/>
    <mergeCell ref="B54:G54"/>
    <mergeCell ref="B57:G57"/>
    <mergeCell ref="E74:F74"/>
    <mergeCell ref="B46:G46"/>
    <mergeCell ref="B50:G50"/>
  </mergeCell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53"/>
  <sheetViews>
    <sheetView zoomScale="70" zoomScaleNormal="70" workbookViewId="0">
      <selection activeCell="E4" sqref="E4"/>
    </sheetView>
  </sheetViews>
  <sheetFormatPr baseColWidth="10" defaultColWidth="11.42578125" defaultRowHeight="12.75"/>
  <cols>
    <col min="1" max="1" width="11.28515625" style="259" customWidth="1"/>
    <col min="2" max="2" width="54.42578125" style="258" bestFit="1" customWidth="1"/>
    <col min="3" max="3" width="5.28515625" style="260" customWidth="1"/>
    <col min="4" max="4" width="12.28515625" style="261" bestFit="1" customWidth="1"/>
    <col min="5" max="5" width="20.28515625" style="261" customWidth="1"/>
    <col min="6" max="6" width="16.85546875" style="262" bestFit="1" customWidth="1"/>
    <col min="7" max="7" width="18.42578125" style="258" bestFit="1" customWidth="1"/>
    <col min="8" max="8" width="14.28515625" style="263" bestFit="1" customWidth="1"/>
    <col min="9" max="9" width="14.42578125" style="263" customWidth="1"/>
    <col min="10" max="10" width="13.28515625" style="270" bestFit="1" customWidth="1"/>
    <col min="11" max="11" width="2.85546875" style="257" customWidth="1"/>
    <col min="12" max="12" width="14.7109375" style="258" bestFit="1" customWidth="1"/>
    <col min="13" max="13" width="12.140625" style="258" bestFit="1" customWidth="1"/>
    <col min="14" max="16384" width="11.42578125" style="258"/>
  </cols>
  <sheetData>
    <row r="1" spans="1:13" ht="28.35" customHeight="1">
      <c r="A1" s="525" t="s">
        <v>155</v>
      </c>
      <c r="B1" s="525"/>
      <c r="C1" s="525"/>
      <c r="D1" s="525"/>
      <c r="E1" s="525"/>
      <c r="F1" s="525"/>
      <c r="G1" s="525"/>
      <c r="H1" s="525"/>
      <c r="I1" s="525"/>
      <c r="J1" s="525"/>
    </row>
    <row r="2" spans="1:13" ht="13.5" thickBot="1">
      <c r="J2" s="264"/>
    </row>
    <row r="3" spans="1:13">
      <c r="A3" s="265" t="s">
        <v>156</v>
      </c>
      <c r="B3" s="266"/>
      <c r="C3" s="267"/>
      <c r="D3" s="268" t="s">
        <v>157</v>
      </c>
      <c r="E3" s="269">
        <v>137372928</v>
      </c>
      <c r="G3" s="270"/>
    </row>
    <row r="4" spans="1:13">
      <c r="A4" s="271" t="s">
        <v>158</v>
      </c>
      <c r="D4" s="261" t="s">
        <v>159</v>
      </c>
      <c r="E4" s="272">
        <v>2.5</v>
      </c>
    </row>
    <row r="5" spans="1:13" ht="13.5" thickBot="1">
      <c r="A5" s="273" t="s">
        <v>160</v>
      </c>
      <c r="B5" s="274"/>
      <c r="C5" s="275"/>
      <c r="D5" s="276"/>
      <c r="E5" s="277" t="s">
        <v>161</v>
      </c>
    </row>
    <row r="6" spans="1:13" ht="13.5" thickBot="1"/>
    <row r="7" spans="1:13" s="284" customFormat="1" ht="66.599999999999994" customHeight="1" thickBot="1">
      <c r="A7" s="278" t="s">
        <v>133</v>
      </c>
      <c r="B7" s="279" t="s">
        <v>162</v>
      </c>
      <c r="C7" s="279" t="s">
        <v>163</v>
      </c>
      <c r="D7" s="278" t="s">
        <v>164</v>
      </c>
      <c r="E7" s="278" t="s">
        <v>165</v>
      </c>
      <c r="F7" s="280" t="s">
        <v>166</v>
      </c>
      <c r="G7" s="279" t="s">
        <v>167</v>
      </c>
      <c r="H7" s="281" t="s">
        <v>136</v>
      </c>
      <c r="I7" s="281" t="s">
        <v>168</v>
      </c>
      <c r="J7" s="282" t="s">
        <v>125</v>
      </c>
      <c r="K7" s="283"/>
    </row>
    <row r="8" spans="1:13">
      <c r="A8" s="285">
        <v>1</v>
      </c>
      <c r="B8" s="286" t="s">
        <v>169</v>
      </c>
      <c r="C8" s="287"/>
      <c r="D8" s="288"/>
      <c r="E8" s="288"/>
      <c r="F8" s="289"/>
      <c r="G8" s="290"/>
      <c r="H8" s="291"/>
      <c r="I8" s="291"/>
      <c r="J8" s="292">
        <f>+J9</f>
        <v>0.35162950809347243</v>
      </c>
      <c r="L8" s="336"/>
      <c r="M8" s="336"/>
    </row>
    <row r="9" spans="1:13">
      <c r="A9" s="293">
        <v>1.1000000000000001</v>
      </c>
      <c r="B9" s="294" t="s">
        <v>170</v>
      </c>
      <c r="C9" s="295"/>
      <c r="D9" s="296"/>
      <c r="E9" s="296"/>
      <c r="F9" s="297"/>
      <c r="G9" s="298"/>
      <c r="H9" s="299"/>
      <c r="I9" s="300">
        <f>SUM(H10:H13)</f>
        <v>48304375.098000005</v>
      </c>
      <c r="J9" s="301">
        <f>+I9/$E$3</f>
        <v>0.35162950809347243</v>
      </c>
      <c r="K9" s="302"/>
    </row>
    <row r="10" spans="1:13">
      <c r="A10" s="293"/>
      <c r="B10" s="298" t="s">
        <v>171</v>
      </c>
      <c r="C10" s="295" t="s">
        <v>172</v>
      </c>
      <c r="D10" s="296">
        <v>1</v>
      </c>
      <c r="E10" s="303">
        <v>1</v>
      </c>
      <c r="F10" s="299">
        <v>4446382</v>
      </c>
      <c r="G10" s="304">
        <v>0.65560000000000007</v>
      </c>
      <c r="H10" s="299">
        <f>+D10*E10*$E$4*F10*(1+G10)</f>
        <v>18403575.098000001</v>
      </c>
      <c r="I10" s="299"/>
      <c r="J10" s="305">
        <f>+H10/$E$3</f>
        <v>0.13396799038890692</v>
      </c>
      <c r="L10" s="377">
        <f>+F10*40%</f>
        <v>1778552.8</v>
      </c>
      <c r="M10" s="258">
        <v>2000000</v>
      </c>
    </row>
    <row r="11" spans="1:13">
      <c r="A11" s="293"/>
      <c r="B11" s="298" t="s">
        <v>173</v>
      </c>
      <c r="C11" s="295" t="s">
        <v>172</v>
      </c>
      <c r="D11" s="296">
        <v>1</v>
      </c>
      <c r="E11" s="303">
        <v>1</v>
      </c>
      <c r="F11" s="299">
        <v>3600000</v>
      </c>
      <c r="G11" s="304">
        <v>0.65560000000000007</v>
      </c>
      <c r="H11" s="299">
        <f>+D11*E11*$E$4*F11*(1+G11)</f>
        <v>14900400.000000002</v>
      </c>
      <c r="I11" s="299"/>
      <c r="J11" s="305">
        <f>+H11/$E$3</f>
        <v>0.10846678611960577</v>
      </c>
      <c r="L11" s="377">
        <f>+F11*40%</f>
        <v>1440000</v>
      </c>
      <c r="M11" s="258">
        <v>1500000</v>
      </c>
    </row>
    <row r="12" spans="1:13">
      <c r="A12" s="293"/>
      <c r="B12" s="298" t="s">
        <v>174</v>
      </c>
      <c r="C12" s="295" t="s">
        <v>172</v>
      </c>
      <c r="D12" s="296">
        <v>1</v>
      </c>
      <c r="E12" s="303">
        <v>1</v>
      </c>
      <c r="F12" s="299">
        <v>3600000</v>
      </c>
      <c r="G12" s="304">
        <v>0.65560000000000007</v>
      </c>
      <c r="H12" s="299">
        <f>+D12*E12*$E$4*F12*(1+G12)</f>
        <v>14900400.000000002</v>
      </c>
      <c r="I12" s="299"/>
      <c r="J12" s="305">
        <f>+H12/$E$3</f>
        <v>0.10846678611960577</v>
      </c>
      <c r="L12" s="377">
        <f>+F12*40%</f>
        <v>1440000</v>
      </c>
      <c r="M12" s="258">
        <v>1500000</v>
      </c>
    </row>
    <row r="13" spans="1:13">
      <c r="A13" s="293"/>
      <c r="B13" s="298" t="s">
        <v>175</v>
      </c>
      <c r="C13" s="295" t="s">
        <v>176</v>
      </c>
      <c r="D13" s="296">
        <v>1</v>
      </c>
      <c r="E13" s="303"/>
      <c r="F13" s="306">
        <v>100000</v>
      </c>
      <c r="G13" s="304"/>
      <c r="H13" s="299">
        <f>F13</f>
        <v>100000</v>
      </c>
      <c r="I13" s="299"/>
      <c r="J13" s="305">
        <f>+H13/$E$3</f>
        <v>7.2794546535398877E-4</v>
      </c>
      <c r="K13" s="302"/>
    </row>
    <row r="14" spans="1:13">
      <c r="A14" s="293">
        <v>2</v>
      </c>
      <c r="B14" s="307" t="s">
        <v>177</v>
      </c>
      <c r="C14" s="295"/>
      <c r="D14" s="296"/>
      <c r="E14" s="296"/>
      <c r="F14" s="299"/>
      <c r="G14" s="298"/>
      <c r="H14" s="299"/>
      <c r="I14" s="299"/>
      <c r="J14" s="308">
        <f>+J15+J17+J28+J24</f>
        <v>0.23019510952243716</v>
      </c>
    </row>
    <row r="15" spans="1:13">
      <c r="A15" s="293">
        <v>2.1</v>
      </c>
      <c r="B15" s="294" t="s">
        <v>178</v>
      </c>
      <c r="C15" s="295"/>
      <c r="D15" s="296"/>
      <c r="E15" s="296"/>
      <c r="F15" s="299"/>
      <c r="G15" s="298"/>
      <c r="H15" s="299"/>
      <c r="I15" s="300">
        <f>SUM(H16:H16)</f>
        <v>0</v>
      </c>
      <c r="J15" s="301">
        <f>+I15/$E$3</f>
        <v>0</v>
      </c>
      <c r="K15" s="302"/>
    </row>
    <row r="16" spans="1:13">
      <c r="A16" s="293"/>
      <c r="B16" s="298" t="s">
        <v>179</v>
      </c>
      <c r="C16" s="295"/>
      <c r="D16" s="304"/>
      <c r="E16" s="296"/>
      <c r="F16" s="299"/>
      <c r="G16" s="309">
        <v>1.466699999999669</v>
      </c>
      <c r="H16" s="299">
        <f>+F16*D16*G16</f>
        <v>0</v>
      </c>
      <c r="I16" s="299"/>
      <c r="J16" s="305">
        <f>+H16/$E$3</f>
        <v>0</v>
      </c>
    </row>
    <row r="17" spans="1:11">
      <c r="A17" s="293">
        <v>2.2000000000000002</v>
      </c>
      <c r="B17" s="294" t="s">
        <v>180</v>
      </c>
      <c r="C17" s="295"/>
      <c r="D17" s="296"/>
      <c r="E17" s="296"/>
      <c r="F17" s="299"/>
      <c r="G17" s="310"/>
      <c r="H17" s="299"/>
      <c r="I17" s="300">
        <f>SUM(H18:H22)</f>
        <v>1663260.390789073</v>
      </c>
      <c r="J17" s="301">
        <f>+I17/$E$3</f>
        <v>1.2107628591778091E-2</v>
      </c>
    </row>
    <row r="18" spans="1:11">
      <c r="A18" s="293"/>
      <c r="B18" s="298" t="s">
        <v>181</v>
      </c>
      <c r="C18" s="295" t="s">
        <v>182</v>
      </c>
      <c r="D18" s="304">
        <v>5.9999999999999995E-4</v>
      </c>
      <c r="E18" s="303">
        <v>0</v>
      </c>
      <c r="F18" s="299">
        <f>+$E$3*E18</f>
        <v>0</v>
      </c>
      <c r="G18" s="310">
        <f>+$G$16</f>
        <v>1.466699999999669</v>
      </c>
      <c r="H18" s="311">
        <f>+(((F18*G18*D18)/365)*($E$4*30+120))*1.19</f>
        <v>0</v>
      </c>
      <c r="I18" s="299"/>
      <c r="J18" s="305">
        <f>+H18/$E$3</f>
        <v>0</v>
      </c>
      <c r="K18" s="302"/>
    </row>
    <row r="19" spans="1:11">
      <c r="A19" s="293"/>
      <c r="B19" s="298" t="s">
        <v>183</v>
      </c>
      <c r="C19" s="295" t="s">
        <v>182</v>
      </c>
      <c r="D19" s="312">
        <v>5.9999999999999995E-4</v>
      </c>
      <c r="E19" s="313"/>
      <c r="F19" s="299">
        <f>+$E$3</f>
        <v>137372928</v>
      </c>
      <c r="G19" s="314">
        <f>+$G$16</f>
        <v>1.466699999999669</v>
      </c>
      <c r="H19" s="311">
        <f>+(((F19*G19*D19)/365)*($E$4*30+120))*1.19</f>
        <v>76856.819005656216</v>
      </c>
      <c r="I19" s="299"/>
      <c r="J19" s="305">
        <f>+H19/$E$3</f>
        <v>5.5947572876699709E-4</v>
      </c>
    </row>
    <row r="20" spans="1:11">
      <c r="A20" s="293"/>
      <c r="B20" s="298" t="s">
        <v>184</v>
      </c>
      <c r="C20" s="295" t="s">
        <v>182</v>
      </c>
      <c r="D20" s="312">
        <v>8.9999999999999998E-4</v>
      </c>
      <c r="E20" s="313"/>
      <c r="F20" s="299">
        <f>+$E$3</f>
        <v>137372928</v>
      </c>
      <c r="G20" s="314">
        <f>+$G$16</f>
        <v>1.466699999999669</v>
      </c>
      <c r="H20" s="311">
        <f>+(((F20*G20*D20)/365)*(1825))*1.19</f>
        <v>1078951.4975794046</v>
      </c>
      <c r="I20" s="299"/>
      <c r="J20" s="305">
        <f>+H20/$E$3</f>
        <v>7.8541784999982284E-3</v>
      </c>
    </row>
    <row r="21" spans="1:11">
      <c r="A21" s="293"/>
      <c r="B21" s="298" t="s">
        <v>185</v>
      </c>
      <c r="C21" s="295" t="s">
        <v>182</v>
      </c>
      <c r="D21" s="312">
        <v>5.0000000000000001E-4</v>
      </c>
      <c r="E21" s="313"/>
      <c r="F21" s="299">
        <f>+$E$3</f>
        <v>137372928</v>
      </c>
      <c r="G21" s="314">
        <f>+$G$16</f>
        <v>1.466699999999669</v>
      </c>
      <c r="H21" s="311">
        <f>+(((F21*G21*D21)/365)*($E$4*30+1095))*1.19</f>
        <v>384284.09502828104</v>
      </c>
      <c r="I21" s="299"/>
      <c r="J21" s="305">
        <f>+H21/$E$3</f>
        <v>2.797378643834985E-3</v>
      </c>
    </row>
    <row r="22" spans="1:11">
      <c r="A22" s="293"/>
      <c r="B22" s="298" t="s">
        <v>186</v>
      </c>
      <c r="C22" s="295" t="s">
        <v>182</v>
      </c>
      <c r="D22" s="312">
        <v>2.5000000000000001E-3</v>
      </c>
      <c r="E22" s="313"/>
      <c r="F22" s="299">
        <f>+$E$3</f>
        <v>137372928</v>
      </c>
      <c r="G22" s="314">
        <f>+$G$16</f>
        <v>1.466699999999669</v>
      </c>
      <c r="H22" s="311">
        <f>+(((F22*G22*D22)/365)*($E$4*30+0))*1.19</f>
        <v>123167.97917573112</v>
      </c>
      <c r="I22" s="299"/>
      <c r="J22" s="305">
        <f>+H22/$E$3</f>
        <v>8.9659571917787993E-4</v>
      </c>
    </row>
    <row r="23" spans="1:11">
      <c r="A23" s="293"/>
      <c r="B23" s="298"/>
      <c r="C23" s="295"/>
      <c r="D23" s="304"/>
      <c r="E23" s="296"/>
      <c r="F23" s="299"/>
      <c r="G23" s="310"/>
      <c r="H23" s="299"/>
      <c r="I23" s="299"/>
      <c r="J23" s="305"/>
    </row>
    <row r="24" spans="1:11">
      <c r="A24" s="293">
        <v>2.2999999999999998</v>
      </c>
      <c r="B24" s="294" t="s">
        <v>187</v>
      </c>
      <c r="C24" s="295"/>
      <c r="D24" s="304"/>
      <c r="E24" s="296"/>
      <c r="F24" s="299"/>
      <c r="G24" s="310"/>
      <c r="H24" s="299"/>
      <c r="I24" s="300">
        <f>SUM(H25:H27)</f>
        <v>200000</v>
      </c>
      <c r="J24" s="301">
        <f>+I24/$E$3</f>
        <v>1.4558909307079775E-3</v>
      </c>
    </row>
    <row r="25" spans="1:11">
      <c r="A25" s="293"/>
      <c r="B25" s="298" t="s">
        <v>574</v>
      </c>
      <c r="C25" s="295" t="s">
        <v>176</v>
      </c>
      <c r="D25" s="315">
        <v>1</v>
      </c>
      <c r="E25" s="296"/>
      <c r="F25" s="306">
        <v>100000</v>
      </c>
      <c r="G25" s="310"/>
      <c r="H25" s="299">
        <f>+F25*D25</f>
        <v>100000</v>
      </c>
      <c r="I25" s="299"/>
      <c r="J25" s="305">
        <f>+H25/$E$3</f>
        <v>7.2794546535398877E-4</v>
      </c>
    </row>
    <row r="26" spans="1:11">
      <c r="A26" s="293"/>
      <c r="B26" s="298" t="s">
        <v>188</v>
      </c>
      <c r="C26" s="295" t="s">
        <v>176</v>
      </c>
      <c r="D26" s="315">
        <v>1</v>
      </c>
      <c r="E26" s="296"/>
      <c r="F26" s="306">
        <v>100000</v>
      </c>
      <c r="G26" s="310"/>
      <c r="H26" s="299">
        <f>+F26*D26</f>
        <v>100000</v>
      </c>
      <c r="I26" s="299"/>
      <c r="J26" s="305">
        <f>+H26/$E$3</f>
        <v>7.2794546535398877E-4</v>
      </c>
    </row>
    <row r="27" spans="1:11">
      <c r="A27" s="293"/>
      <c r="B27" s="298"/>
      <c r="C27" s="295"/>
      <c r="D27" s="304"/>
      <c r="E27" s="296"/>
      <c r="F27" s="299"/>
      <c r="G27" s="310"/>
      <c r="H27" s="299"/>
      <c r="I27" s="299"/>
      <c r="J27" s="305"/>
    </row>
    <row r="28" spans="1:11">
      <c r="A28" s="293">
        <v>2.4</v>
      </c>
      <c r="B28" s="294" t="s">
        <v>189</v>
      </c>
      <c r="C28" s="295"/>
      <c r="D28" s="296"/>
      <c r="E28" s="296"/>
      <c r="F28" s="299"/>
      <c r="G28" s="310"/>
      <c r="H28" s="299"/>
      <c r="I28" s="300">
        <f>SUM(H29:H37)</f>
        <v>29759315.815588802</v>
      </c>
      <c r="J28" s="301">
        <f>+I28/$E$3</f>
        <v>0.21663158999995111</v>
      </c>
      <c r="K28" s="302"/>
    </row>
    <row r="29" spans="1:11">
      <c r="A29" s="293"/>
      <c r="B29" s="298" t="s">
        <v>190</v>
      </c>
      <c r="C29" s="295" t="s">
        <v>182</v>
      </c>
      <c r="D29" s="347">
        <v>5.0000000000000001E-3</v>
      </c>
      <c r="E29" s="296"/>
      <c r="F29" s="299">
        <f t="shared" ref="F29:F37" si="0">+$E$3</f>
        <v>137372928</v>
      </c>
      <c r="G29" s="310">
        <f t="shared" ref="G29:G37" si="1">+$G$16</f>
        <v>1.466699999999669</v>
      </c>
      <c r="H29" s="299">
        <f>+F29*D29*G29</f>
        <v>1007424.3674877727</v>
      </c>
      <c r="I29" s="299"/>
      <c r="J29" s="305">
        <f>+H29/$E$3</f>
        <v>7.3334999999983457E-3</v>
      </c>
    </row>
    <row r="30" spans="1:11">
      <c r="A30" s="293"/>
      <c r="B30" s="298" t="s">
        <v>191</v>
      </c>
      <c r="C30" s="295" t="s">
        <v>182</v>
      </c>
      <c r="D30" s="304">
        <v>0.05</v>
      </c>
      <c r="E30" s="296"/>
      <c r="F30" s="299">
        <f t="shared" si="0"/>
        <v>137372928</v>
      </c>
      <c r="G30" s="310">
        <f t="shared" si="1"/>
        <v>1.466699999999669</v>
      </c>
      <c r="H30" s="299">
        <f t="shared" ref="H30:H37" si="2">+F30*D30*G30</f>
        <v>10074243.674877727</v>
      </c>
      <c r="I30" s="299"/>
      <c r="J30" s="305">
        <f t="shared" ref="J30:J36" si="3">+H30/$E$3</f>
        <v>7.3334999999983455E-2</v>
      </c>
    </row>
    <row r="31" spans="1:11">
      <c r="A31" s="293"/>
      <c r="B31" s="298" t="s">
        <v>192</v>
      </c>
      <c r="C31" s="295" t="s">
        <v>182</v>
      </c>
      <c r="D31" s="304">
        <v>0.02</v>
      </c>
      <c r="E31" s="296"/>
      <c r="F31" s="299">
        <f t="shared" si="0"/>
        <v>137372928</v>
      </c>
      <c r="G31" s="310">
        <f t="shared" si="1"/>
        <v>1.466699999999669</v>
      </c>
      <c r="H31" s="299">
        <f t="shared" si="2"/>
        <v>4029697.4699510909</v>
      </c>
      <c r="I31" s="299"/>
      <c r="J31" s="305">
        <f>+H31/$E$3</f>
        <v>2.9333999999993383E-2</v>
      </c>
    </row>
    <row r="32" spans="1:11">
      <c r="A32" s="293"/>
      <c r="B32" s="298" t="s">
        <v>193</v>
      </c>
      <c r="C32" s="295" t="s">
        <v>182</v>
      </c>
      <c r="D32" s="304">
        <v>0.02</v>
      </c>
      <c r="E32" s="296"/>
      <c r="F32" s="299">
        <f t="shared" si="0"/>
        <v>137372928</v>
      </c>
      <c r="G32" s="310">
        <f t="shared" si="1"/>
        <v>1.466699999999669</v>
      </c>
      <c r="H32" s="299">
        <f t="shared" si="2"/>
        <v>4029697.4699510909</v>
      </c>
      <c r="I32" s="299"/>
      <c r="J32" s="305">
        <f t="shared" si="3"/>
        <v>2.9333999999993383E-2</v>
      </c>
    </row>
    <row r="33" spans="1:13">
      <c r="A33" s="293"/>
      <c r="B33" s="298" t="s">
        <v>194</v>
      </c>
      <c r="C33" s="295" t="s">
        <v>182</v>
      </c>
      <c r="D33" s="304">
        <v>0.02</v>
      </c>
      <c r="E33" s="296"/>
      <c r="F33" s="299">
        <f t="shared" si="0"/>
        <v>137372928</v>
      </c>
      <c r="G33" s="310">
        <f t="shared" si="1"/>
        <v>1.466699999999669</v>
      </c>
      <c r="H33" s="299">
        <f t="shared" si="2"/>
        <v>4029697.4699510909</v>
      </c>
      <c r="I33" s="299"/>
      <c r="J33" s="305">
        <f t="shared" si="3"/>
        <v>2.9333999999993383E-2</v>
      </c>
    </row>
    <row r="34" spans="1:13">
      <c r="A34" s="293"/>
      <c r="B34" s="298" t="s">
        <v>195</v>
      </c>
      <c r="C34" s="295" t="s">
        <v>182</v>
      </c>
      <c r="D34" s="304">
        <v>0.02</v>
      </c>
      <c r="E34" s="296"/>
      <c r="F34" s="299">
        <f t="shared" si="0"/>
        <v>137372928</v>
      </c>
      <c r="G34" s="310">
        <f t="shared" si="1"/>
        <v>1.466699999999669</v>
      </c>
      <c r="H34" s="299">
        <f t="shared" si="2"/>
        <v>4029697.4699510909</v>
      </c>
      <c r="I34" s="299"/>
      <c r="J34" s="305">
        <f t="shared" si="3"/>
        <v>2.9333999999993383E-2</v>
      </c>
    </row>
    <row r="35" spans="1:13">
      <c r="A35" s="293"/>
      <c r="B35" s="298" t="s">
        <v>196</v>
      </c>
      <c r="C35" s="295" t="s">
        <v>182</v>
      </c>
      <c r="D35" s="304">
        <v>4.0000000000000001E-3</v>
      </c>
      <c r="E35" s="296"/>
      <c r="F35" s="299">
        <f t="shared" si="0"/>
        <v>137372928</v>
      </c>
      <c r="G35" s="310">
        <f t="shared" si="1"/>
        <v>1.466699999999669</v>
      </c>
      <c r="H35" s="299">
        <f t="shared" si="2"/>
        <v>805939.49399021827</v>
      </c>
      <c r="I35" s="299"/>
      <c r="J35" s="305">
        <f t="shared" si="3"/>
        <v>5.8667999999986774E-3</v>
      </c>
    </row>
    <row r="36" spans="1:13">
      <c r="A36" s="293"/>
      <c r="B36" s="298" t="s">
        <v>197</v>
      </c>
      <c r="C36" s="295" t="s">
        <v>182</v>
      </c>
      <c r="D36" s="304">
        <v>3.7000000000000002E-3</v>
      </c>
      <c r="E36" s="296"/>
      <c r="F36" s="299">
        <f t="shared" si="0"/>
        <v>137372928</v>
      </c>
      <c r="G36" s="310">
        <f t="shared" si="1"/>
        <v>1.466699999999669</v>
      </c>
      <c r="H36" s="299">
        <f t="shared" si="2"/>
        <v>745494.03194095183</v>
      </c>
      <c r="I36" s="299"/>
      <c r="J36" s="305">
        <f t="shared" si="3"/>
        <v>5.4267899999987761E-3</v>
      </c>
      <c r="M36" s="270"/>
    </row>
    <row r="37" spans="1:13" ht="13.5" thickBot="1">
      <c r="A37" s="293"/>
      <c r="B37" s="298" t="s">
        <v>198</v>
      </c>
      <c r="C37" s="295" t="s">
        <v>182</v>
      </c>
      <c r="D37" s="304">
        <v>5.0000000000000001E-3</v>
      </c>
      <c r="E37" s="296"/>
      <c r="F37" s="299">
        <f t="shared" si="0"/>
        <v>137372928</v>
      </c>
      <c r="G37" s="310">
        <f t="shared" si="1"/>
        <v>1.466699999999669</v>
      </c>
      <c r="H37" s="299">
        <f t="shared" si="2"/>
        <v>1007424.3674877727</v>
      </c>
      <c r="I37" s="299"/>
      <c r="J37" s="305">
        <f>+H37/$E$3</f>
        <v>7.3334999999983457E-3</v>
      </c>
    </row>
    <row r="38" spans="1:13" ht="13.5" thickBot="1">
      <c r="A38" s="316"/>
      <c r="B38" s="317" t="s">
        <v>199</v>
      </c>
      <c r="C38" s="318"/>
      <c r="D38" s="319"/>
      <c r="E38" s="319"/>
      <c r="F38" s="320"/>
      <c r="G38" s="321"/>
      <c r="H38" s="322"/>
      <c r="I38" s="323">
        <f>SUM(I9:I37)</f>
        <v>79926951.304377884</v>
      </c>
      <c r="J38" s="324">
        <f>ROUND(SUM(J8:J37)/3,4)</f>
        <v>0.58179999999999998</v>
      </c>
      <c r="K38" s="302"/>
    </row>
    <row r="39" spans="1:13">
      <c r="A39" s="325"/>
      <c r="B39" s="326" t="s">
        <v>200</v>
      </c>
      <c r="C39" s="287"/>
      <c r="D39" s="288"/>
      <c r="E39" s="288"/>
      <c r="F39" s="289"/>
      <c r="G39" s="290"/>
      <c r="H39" s="291"/>
      <c r="I39" s="291"/>
      <c r="J39" s="327">
        <v>0</v>
      </c>
    </row>
    <row r="40" spans="1:13">
      <c r="A40" s="328"/>
      <c r="B40" s="329" t="s">
        <v>201</v>
      </c>
      <c r="C40" s="295"/>
      <c r="D40" s="296"/>
      <c r="E40" s="296"/>
      <c r="F40" s="297"/>
      <c r="G40" s="298"/>
      <c r="H40" s="299"/>
      <c r="I40" s="299"/>
      <c r="J40" s="305">
        <v>0.06</v>
      </c>
    </row>
    <row r="41" spans="1:13" ht="13.5" thickBot="1">
      <c r="A41" s="328"/>
      <c r="B41" s="329" t="s">
        <v>202</v>
      </c>
      <c r="C41" s="295"/>
      <c r="D41" s="296"/>
      <c r="E41" s="296"/>
      <c r="F41" s="297"/>
      <c r="G41" s="298"/>
      <c r="H41" s="299"/>
      <c r="I41" s="300"/>
      <c r="J41" s="305">
        <f>J40*I41</f>
        <v>0</v>
      </c>
    </row>
    <row r="42" spans="1:13" ht="13.5" thickBot="1">
      <c r="A42" s="316"/>
      <c r="B42" s="317" t="s">
        <v>203</v>
      </c>
      <c r="C42" s="318"/>
      <c r="D42" s="319"/>
      <c r="E42" s="319"/>
      <c r="F42" s="320"/>
      <c r="G42" s="321"/>
      <c r="H42" s="322"/>
      <c r="I42" s="323"/>
      <c r="J42" s="324">
        <f>SUM(J38:J41)</f>
        <v>0.64179999999999993</v>
      </c>
      <c r="K42" s="302"/>
    </row>
    <row r="44" spans="1:13">
      <c r="A44" s="330"/>
      <c r="B44" s="330"/>
      <c r="C44" s="330"/>
      <c r="I44" s="331" t="s">
        <v>204</v>
      </c>
      <c r="J44" s="331">
        <f>1+J42</f>
        <v>1.6417999999999999</v>
      </c>
    </row>
    <row r="46" spans="1:13" s="284" customFormat="1">
      <c r="A46" s="332"/>
      <c r="D46" s="332"/>
      <c r="E46" s="375"/>
      <c r="H46" s="333" t="s">
        <v>206</v>
      </c>
      <c r="I46" s="334"/>
      <c r="J46" s="335"/>
      <c r="K46" s="283"/>
    </row>
    <row r="47" spans="1:13">
      <c r="D47" s="336"/>
      <c r="E47" s="270"/>
      <c r="F47" s="336"/>
    </row>
    <row r="48" spans="1:13">
      <c r="D48" s="336"/>
      <c r="E48" s="270"/>
      <c r="F48" s="336"/>
    </row>
    <row r="49" spans="4:6">
      <c r="D49" s="336"/>
      <c r="E49" s="270"/>
      <c r="F49" s="336"/>
    </row>
    <row r="50" spans="4:6">
      <c r="D50" s="336"/>
      <c r="E50" s="270"/>
      <c r="F50" s="336"/>
    </row>
    <row r="51" spans="4:6">
      <c r="D51" s="336"/>
      <c r="E51" s="270"/>
      <c r="F51" s="336"/>
    </row>
    <row r="52" spans="4:6">
      <c r="D52" s="336"/>
      <c r="E52" s="270"/>
      <c r="F52" s="336"/>
    </row>
    <row r="53" spans="4:6">
      <c r="D53" s="336"/>
      <c r="E53" s="270"/>
      <c r="F53" s="336"/>
    </row>
  </sheetData>
  <mergeCells count="1">
    <mergeCell ref="A1:J1"/>
  </mergeCells>
  <pageMargins left="0.7" right="0.7" top="0.75" bottom="0.75" header="0.3" footer="0.3"/>
  <pageSetup orientation="portrait"/>
  <drawing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O380"/>
  <sheetViews>
    <sheetView topLeftCell="A61" workbookViewId="0">
      <selection activeCell="K19" sqref="K19"/>
    </sheetView>
  </sheetViews>
  <sheetFormatPr baseColWidth="10" defaultRowHeight="15"/>
  <cols>
    <col min="3" max="3" width="57.85546875" customWidth="1"/>
  </cols>
  <sheetData>
    <row r="1" spans="1:15" ht="26.45" customHeight="1">
      <c r="A1" s="348" t="s">
        <v>278</v>
      </c>
      <c r="B1" s="349" t="s">
        <v>279</v>
      </c>
      <c r="C1" s="350" t="s">
        <v>280</v>
      </c>
      <c r="D1" s="351" t="s">
        <v>135</v>
      </c>
      <c r="E1" s="352" t="s">
        <v>281</v>
      </c>
      <c r="F1" s="353" t="s">
        <v>282</v>
      </c>
      <c r="G1" s="353" t="s">
        <v>283</v>
      </c>
      <c r="H1" s="353" t="s">
        <v>284</v>
      </c>
    </row>
    <row r="2" spans="1:15">
      <c r="A2" s="354" t="s">
        <v>15</v>
      </c>
      <c r="B2" s="355" t="s">
        <v>285</v>
      </c>
      <c r="C2" s="356" t="s">
        <v>16</v>
      </c>
      <c r="D2" s="361" t="s">
        <v>17</v>
      </c>
      <c r="E2" s="362"/>
      <c r="F2" s="363"/>
      <c r="G2" s="363"/>
      <c r="H2" s="363">
        <f>SUM(G3:G5)</f>
        <v>1413.9999999999993</v>
      </c>
      <c r="J2" s="378"/>
      <c r="K2" s="379" t="s">
        <v>594</v>
      </c>
      <c r="L2" s="380">
        <f>+'PRESUPUESTO OFICIAL_CostTotal'!H43</f>
        <v>43711696.507700004</v>
      </c>
      <c r="N2" t="s">
        <v>595</v>
      </c>
      <c r="O2" s="381">
        <v>7.2749999999999995E-2</v>
      </c>
    </row>
    <row r="3" spans="1:15">
      <c r="A3" s="357" t="s">
        <v>15</v>
      </c>
      <c r="B3" s="358" t="s">
        <v>286</v>
      </c>
      <c r="C3" s="359" t="s">
        <v>287</v>
      </c>
      <c r="D3" s="1" t="s">
        <v>292</v>
      </c>
      <c r="E3" s="364">
        <v>4.533524790945178E-2</v>
      </c>
      <c r="F3" s="365">
        <v>23678</v>
      </c>
      <c r="G3" s="365">
        <f>+E3*F3</f>
        <v>1073.4479999999992</v>
      </c>
      <c r="H3" s="365"/>
    </row>
    <row r="4" spans="1:15">
      <c r="A4" s="357" t="s">
        <v>15</v>
      </c>
      <c r="B4" s="360" t="s">
        <v>288</v>
      </c>
      <c r="C4" s="359" t="s">
        <v>289</v>
      </c>
      <c r="D4" s="1" t="s">
        <v>36</v>
      </c>
      <c r="E4" s="364">
        <v>7.0000000000000007E-2</v>
      </c>
      <c r="F4" s="365">
        <v>3484</v>
      </c>
      <c r="G4" s="365">
        <f>+E4*F4</f>
        <v>243.88000000000002</v>
      </c>
      <c r="H4" s="365"/>
      <c r="L4" s="378"/>
    </row>
    <row r="5" spans="1:15">
      <c r="A5" s="357" t="s">
        <v>15</v>
      </c>
      <c r="B5" s="360" t="s">
        <v>290</v>
      </c>
      <c r="C5" s="359" t="s">
        <v>291</v>
      </c>
      <c r="D5" s="1" t="s">
        <v>36</v>
      </c>
      <c r="E5" s="364">
        <v>5.2999999999999999E-2</v>
      </c>
      <c r="F5" s="365">
        <v>1824</v>
      </c>
      <c r="G5" s="365">
        <f>+E5*F5</f>
        <v>96.671999999999997</v>
      </c>
      <c r="H5" s="365"/>
    </row>
    <row r="6" spans="1:15" ht="25.5">
      <c r="A6" s="354" t="s">
        <v>18</v>
      </c>
      <c r="B6" s="355" t="s">
        <v>285</v>
      </c>
      <c r="C6" s="356" t="s">
        <v>19</v>
      </c>
      <c r="D6" s="361" t="s">
        <v>20</v>
      </c>
      <c r="E6" s="362"/>
      <c r="F6" s="363"/>
      <c r="G6" s="363"/>
      <c r="H6" s="363">
        <f>SUM(G7:G11)</f>
        <v>13162</v>
      </c>
      <c r="L6" s="378"/>
      <c r="M6" s="378"/>
    </row>
    <row r="7" spans="1:15">
      <c r="A7" s="357" t="s">
        <v>18</v>
      </c>
      <c r="B7" s="360" t="s">
        <v>293</v>
      </c>
      <c r="C7" s="359" t="s">
        <v>294</v>
      </c>
      <c r="D7" s="1" t="s">
        <v>292</v>
      </c>
      <c r="E7" s="364">
        <v>0.12642161003183683</v>
      </c>
      <c r="F7" s="365">
        <v>30782</v>
      </c>
      <c r="G7" s="365">
        <f>+E7*F7</f>
        <v>3891.5100000000011</v>
      </c>
      <c r="H7" s="365"/>
    </row>
    <row r="8" spans="1:15">
      <c r="A8" s="357" t="s">
        <v>18</v>
      </c>
      <c r="B8" s="360" t="s">
        <v>288</v>
      </c>
      <c r="C8" s="359" t="s">
        <v>289</v>
      </c>
      <c r="D8" s="1" t="s">
        <v>36</v>
      </c>
      <c r="E8" s="364">
        <v>0.16</v>
      </c>
      <c r="F8" s="365">
        <v>3484</v>
      </c>
      <c r="G8" s="365">
        <f t="shared" ref="G8:G16" si="0">+E8*F8</f>
        <v>557.44000000000005</v>
      </c>
      <c r="H8" s="365"/>
    </row>
    <row r="9" spans="1:15">
      <c r="A9" s="357" t="s">
        <v>18</v>
      </c>
      <c r="B9" s="360" t="s">
        <v>295</v>
      </c>
      <c r="C9" s="359" t="s">
        <v>296</v>
      </c>
      <c r="D9" s="1" t="s">
        <v>301</v>
      </c>
      <c r="E9" s="364">
        <v>0.2</v>
      </c>
      <c r="F9" s="365">
        <v>5100</v>
      </c>
      <c r="G9" s="365">
        <f t="shared" si="0"/>
        <v>1020</v>
      </c>
      <c r="H9" s="365"/>
      <c r="K9" s="378"/>
    </row>
    <row r="10" spans="1:15">
      <c r="A10" s="357" t="s">
        <v>18</v>
      </c>
      <c r="B10" s="360" t="s">
        <v>297</v>
      </c>
      <c r="C10" s="359" t="s">
        <v>298</v>
      </c>
      <c r="D10" s="1" t="s">
        <v>302</v>
      </c>
      <c r="E10" s="364">
        <v>1</v>
      </c>
      <c r="F10" s="365">
        <v>4332</v>
      </c>
      <c r="G10" s="365">
        <f t="shared" si="0"/>
        <v>4332</v>
      </c>
      <c r="H10" s="365"/>
    </row>
    <row r="11" spans="1:15">
      <c r="A11" s="357" t="s">
        <v>18</v>
      </c>
      <c r="B11" s="360" t="s">
        <v>299</v>
      </c>
      <c r="C11" s="359" t="s">
        <v>300</v>
      </c>
      <c r="D11" s="1" t="s">
        <v>36</v>
      </c>
      <c r="E11" s="364">
        <v>0.35</v>
      </c>
      <c r="F11" s="365">
        <v>9603</v>
      </c>
      <c r="G11" s="365">
        <f t="shared" si="0"/>
        <v>3361.0499999999997</v>
      </c>
      <c r="H11" s="365"/>
    </row>
    <row r="12" spans="1:15">
      <c r="A12" s="354" t="s">
        <v>22</v>
      </c>
      <c r="B12" s="355" t="s">
        <v>285</v>
      </c>
      <c r="C12" s="356" t="s">
        <v>28</v>
      </c>
      <c r="D12" s="361" t="s">
        <v>24</v>
      </c>
      <c r="E12" s="362"/>
      <c r="F12" s="363"/>
      <c r="G12" s="363"/>
      <c r="H12" s="363">
        <f>SUM(G13:G16)</f>
        <v>34190.000000000015</v>
      </c>
      <c r="L12" s="378"/>
    </row>
    <row r="13" spans="1:15">
      <c r="A13" s="357" t="s">
        <v>22</v>
      </c>
      <c r="B13" s="358" t="s">
        <v>293</v>
      </c>
      <c r="C13" s="359" t="s">
        <v>294</v>
      </c>
      <c r="D13" s="1" t="s">
        <v>292</v>
      </c>
      <c r="E13" s="364">
        <v>1.0128659606263404</v>
      </c>
      <c r="F13" s="365">
        <v>30782</v>
      </c>
      <c r="G13" s="365">
        <f t="shared" si="0"/>
        <v>31178.040000000008</v>
      </c>
      <c r="H13" s="365"/>
    </row>
    <row r="14" spans="1:15">
      <c r="A14" s="357" t="s">
        <v>22</v>
      </c>
      <c r="B14" s="358" t="s">
        <v>303</v>
      </c>
      <c r="C14" s="359" t="s">
        <v>304</v>
      </c>
      <c r="D14" s="1" t="s">
        <v>24</v>
      </c>
      <c r="E14" s="364">
        <v>0.01</v>
      </c>
      <c r="F14" s="365">
        <v>195036</v>
      </c>
      <c r="G14" s="365">
        <f t="shared" si="0"/>
        <v>1950.3600000000001</v>
      </c>
      <c r="H14" s="365"/>
    </row>
    <row r="15" spans="1:15">
      <c r="A15" s="357" t="s">
        <v>22</v>
      </c>
      <c r="B15" s="360" t="s">
        <v>288</v>
      </c>
      <c r="C15" s="359" t="s">
        <v>289</v>
      </c>
      <c r="D15" s="1" t="s">
        <v>36</v>
      </c>
      <c r="E15" s="364">
        <v>0.2</v>
      </c>
      <c r="F15" s="365">
        <v>3484</v>
      </c>
      <c r="G15" s="365">
        <f t="shared" si="0"/>
        <v>696.80000000000007</v>
      </c>
      <c r="H15" s="365"/>
    </row>
    <row r="16" spans="1:15">
      <c r="A16" s="357" t="s">
        <v>22</v>
      </c>
      <c r="B16" s="358" t="s">
        <v>290</v>
      </c>
      <c r="C16" s="359" t="s">
        <v>291</v>
      </c>
      <c r="D16" s="1" t="s">
        <v>36</v>
      </c>
      <c r="E16" s="364">
        <v>0.2</v>
      </c>
      <c r="F16" s="365">
        <v>1824</v>
      </c>
      <c r="G16" s="365">
        <f t="shared" si="0"/>
        <v>364.8</v>
      </c>
      <c r="H16" s="365"/>
    </row>
    <row r="17" spans="1:8" ht="25.5">
      <c r="A17" s="354" t="s">
        <v>25</v>
      </c>
      <c r="B17" s="355" t="s">
        <v>285</v>
      </c>
      <c r="C17" s="356" t="s">
        <v>26</v>
      </c>
      <c r="D17" s="361" t="s">
        <v>24</v>
      </c>
      <c r="E17" s="362"/>
      <c r="F17" s="363"/>
      <c r="G17" s="363"/>
      <c r="H17" s="363">
        <v>36529</v>
      </c>
    </row>
    <row r="18" spans="1:8">
      <c r="A18" s="357" t="s">
        <v>25</v>
      </c>
      <c r="B18" s="360" t="s">
        <v>293</v>
      </c>
      <c r="C18" s="359" t="s">
        <v>294</v>
      </c>
      <c r="D18" s="1" t="s">
        <v>292</v>
      </c>
      <c r="E18" s="364">
        <v>0.86</v>
      </c>
      <c r="F18" s="365">
        <v>30782</v>
      </c>
      <c r="G18" s="365">
        <v>26473</v>
      </c>
      <c r="H18" s="365"/>
    </row>
    <row r="19" spans="1:8">
      <c r="A19" s="357" t="s">
        <v>25</v>
      </c>
      <c r="B19" s="360" t="s">
        <v>305</v>
      </c>
      <c r="C19" s="359" t="s">
        <v>306</v>
      </c>
      <c r="D19" s="1" t="s">
        <v>307</v>
      </c>
      <c r="E19" s="364">
        <v>0.12</v>
      </c>
      <c r="F19" s="365">
        <v>73304</v>
      </c>
      <c r="G19" s="365">
        <v>8796</v>
      </c>
      <c r="H19" s="365"/>
    </row>
    <row r="20" spans="1:8">
      <c r="A20" s="357" t="s">
        <v>25</v>
      </c>
      <c r="B20" s="360" t="s">
        <v>288</v>
      </c>
      <c r="C20" s="359" t="s">
        <v>289</v>
      </c>
      <c r="D20" s="1" t="s">
        <v>36</v>
      </c>
      <c r="E20" s="364">
        <v>0.1</v>
      </c>
      <c r="F20" s="365">
        <v>3484</v>
      </c>
      <c r="G20" s="365">
        <v>348</v>
      </c>
      <c r="H20" s="365"/>
    </row>
    <row r="21" spans="1:8">
      <c r="A21" s="357" t="s">
        <v>25</v>
      </c>
      <c r="B21" s="360" t="s">
        <v>290</v>
      </c>
      <c r="C21" s="359" t="s">
        <v>291</v>
      </c>
      <c r="D21" s="1" t="s">
        <v>36</v>
      </c>
      <c r="E21" s="364">
        <v>0.5</v>
      </c>
      <c r="F21" s="365">
        <v>1824</v>
      </c>
      <c r="G21" s="365">
        <v>912</v>
      </c>
      <c r="H21" s="365"/>
    </row>
    <row r="22" spans="1:8">
      <c r="A22" s="354" t="s">
        <v>27</v>
      </c>
      <c r="B22" s="355" t="s">
        <v>285</v>
      </c>
      <c r="C22" s="356" t="s">
        <v>23</v>
      </c>
      <c r="D22" s="361" t="s">
        <v>24</v>
      </c>
      <c r="E22" s="362"/>
      <c r="F22" s="363"/>
      <c r="G22" s="363"/>
      <c r="H22" s="363">
        <v>27162</v>
      </c>
    </row>
    <row r="23" spans="1:8">
      <c r="A23" s="357" t="s">
        <v>27</v>
      </c>
      <c r="B23" s="360" t="s">
        <v>286</v>
      </c>
      <c r="C23" s="359" t="s">
        <v>287</v>
      </c>
      <c r="D23" s="1" t="s">
        <v>292</v>
      </c>
      <c r="E23" s="364">
        <v>1</v>
      </c>
      <c r="F23" s="365">
        <v>23678</v>
      </c>
      <c r="G23" s="365">
        <v>23678</v>
      </c>
      <c r="H23" s="365"/>
    </row>
    <row r="24" spans="1:8">
      <c r="A24" s="357" t="s">
        <v>27</v>
      </c>
      <c r="B24" s="360" t="s">
        <v>288</v>
      </c>
      <c r="C24" s="359" t="s">
        <v>289</v>
      </c>
      <c r="D24" s="1" t="s">
        <v>36</v>
      </c>
      <c r="E24" s="364">
        <v>1</v>
      </c>
      <c r="F24" s="365">
        <v>3484</v>
      </c>
      <c r="G24" s="365">
        <v>3484</v>
      </c>
      <c r="H24" s="365"/>
    </row>
    <row r="25" spans="1:8" ht="25.5">
      <c r="A25" s="354" t="s">
        <v>29</v>
      </c>
      <c r="B25" s="355" t="s">
        <v>285</v>
      </c>
      <c r="C25" s="356" t="s">
        <v>30</v>
      </c>
      <c r="D25" s="361" t="s">
        <v>31</v>
      </c>
      <c r="E25" s="362"/>
      <c r="F25" s="363"/>
      <c r="G25" s="363"/>
      <c r="H25" s="363">
        <v>33299</v>
      </c>
    </row>
    <row r="26" spans="1:8">
      <c r="A26" s="357" t="s">
        <v>29</v>
      </c>
      <c r="B26" s="358" t="s">
        <v>308</v>
      </c>
      <c r="C26" s="359" t="s">
        <v>309</v>
      </c>
      <c r="D26" s="1" t="s">
        <v>24</v>
      </c>
      <c r="E26" s="364">
        <v>1</v>
      </c>
      <c r="F26" s="365">
        <v>8715</v>
      </c>
      <c r="G26" s="365">
        <v>8715</v>
      </c>
      <c r="H26" s="365"/>
    </row>
    <row r="27" spans="1:8">
      <c r="A27" s="366" t="s">
        <v>29</v>
      </c>
      <c r="B27" s="358" t="s">
        <v>310</v>
      </c>
      <c r="C27" s="359" t="s">
        <v>311</v>
      </c>
      <c r="D27" s="1" t="s">
        <v>307</v>
      </c>
      <c r="E27" s="364">
        <v>5.0000000000000001E-3</v>
      </c>
      <c r="F27" s="365">
        <v>180217</v>
      </c>
      <c r="G27" s="365">
        <v>901</v>
      </c>
      <c r="H27" s="365"/>
    </row>
    <row r="28" spans="1:8">
      <c r="A28" s="357" t="s">
        <v>29</v>
      </c>
      <c r="B28" s="358" t="s">
        <v>312</v>
      </c>
      <c r="C28" s="359" t="s">
        <v>313</v>
      </c>
      <c r="D28" s="1" t="s">
        <v>292</v>
      </c>
      <c r="E28" s="364">
        <v>2.5000000000000001E-2</v>
      </c>
      <c r="F28" s="365">
        <v>152320</v>
      </c>
      <c r="G28" s="365">
        <v>3808</v>
      </c>
      <c r="H28" s="365"/>
    </row>
    <row r="29" spans="1:8">
      <c r="A29" s="357" t="s">
        <v>29</v>
      </c>
      <c r="B29" s="360" t="s">
        <v>314</v>
      </c>
      <c r="C29" s="359" t="s">
        <v>315</v>
      </c>
      <c r="D29" s="1" t="s">
        <v>316</v>
      </c>
      <c r="E29" s="364">
        <v>0.125</v>
      </c>
      <c r="F29" s="365">
        <v>159000</v>
      </c>
      <c r="G29" s="365">
        <v>19875</v>
      </c>
      <c r="H29" s="365"/>
    </row>
    <row r="30" spans="1:8" ht="25.5">
      <c r="A30" s="354" t="s">
        <v>32</v>
      </c>
      <c r="B30" s="355" t="s">
        <v>285</v>
      </c>
      <c r="C30" s="356" t="s">
        <v>33</v>
      </c>
      <c r="D30" s="361" t="s">
        <v>24</v>
      </c>
      <c r="E30" s="362"/>
      <c r="F30" s="363"/>
      <c r="G30" s="363"/>
      <c r="H30" s="363">
        <v>537859</v>
      </c>
    </row>
    <row r="31" spans="1:8">
      <c r="A31" s="357" t="s">
        <v>32</v>
      </c>
      <c r="B31" s="360" t="s">
        <v>317</v>
      </c>
      <c r="C31" s="359" t="s">
        <v>318</v>
      </c>
      <c r="D31" s="1" t="s">
        <v>292</v>
      </c>
      <c r="E31" s="364">
        <v>0.79</v>
      </c>
      <c r="F31" s="365">
        <v>78138</v>
      </c>
      <c r="G31" s="365">
        <v>61729</v>
      </c>
      <c r="H31" s="365"/>
    </row>
    <row r="32" spans="1:8">
      <c r="A32" s="357" t="s">
        <v>32</v>
      </c>
      <c r="B32" s="360" t="s">
        <v>319</v>
      </c>
      <c r="C32" s="359" t="s">
        <v>320</v>
      </c>
      <c r="D32" s="1" t="s">
        <v>307</v>
      </c>
      <c r="E32" s="364">
        <v>0.2</v>
      </c>
      <c r="F32" s="365">
        <v>77350</v>
      </c>
      <c r="G32" s="365">
        <v>15470</v>
      </c>
      <c r="H32" s="365"/>
    </row>
    <row r="33" spans="1:8">
      <c r="A33" s="357" t="s">
        <v>32</v>
      </c>
      <c r="B33" s="360" t="s">
        <v>321</v>
      </c>
      <c r="C33" s="359" t="s">
        <v>322</v>
      </c>
      <c r="D33" s="1" t="s">
        <v>331</v>
      </c>
      <c r="E33" s="364">
        <v>0.5</v>
      </c>
      <c r="F33" s="365">
        <v>12500</v>
      </c>
      <c r="G33" s="365">
        <v>6250</v>
      </c>
      <c r="H33" s="365"/>
    </row>
    <row r="34" spans="1:8">
      <c r="A34" s="357" t="s">
        <v>32</v>
      </c>
      <c r="B34" s="360" t="s">
        <v>323</v>
      </c>
      <c r="C34" s="359" t="s">
        <v>324</v>
      </c>
      <c r="D34" s="1" t="s">
        <v>47</v>
      </c>
      <c r="E34" s="364">
        <v>420</v>
      </c>
      <c r="F34" s="365">
        <v>680</v>
      </c>
      <c r="G34" s="365">
        <v>285600</v>
      </c>
      <c r="H34" s="365"/>
    </row>
    <row r="35" spans="1:8">
      <c r="A35" s="357" t="s">
        <v>32</v>
      </c>
      <c r="B35" s="360" t="s">
        <v>325</v>
      </c>
      <c r="C35" s="359" t="s">
        <v>326</v>
      </c>
      <c r="D35" s="1" t="s">
        <v>24</v>
      </c>
      <c r="E35" s="364">
        <v>0.67</v>
      </c>
      <c r="F35" s="365">
        <v>106670</v>
      </c>
      <c r="G35" s="365">
        <v>71469</v>
      </c>
      <c r="H35" s="365"/>
    </row>
    <row r="36" spans="1:8">
      <c r="A36" s="357" t="s">
        <v>32</v>
      </c>
      <c r="B36" s="360" t="s">
        <v>327</v>
      </c>
      <c r="C36" s="359" t="s">
        <v>328</v>
      </c>
      <c r="D36" s="1" t="s">
        <v>24</v>
      </c>
      <c r="E36" s="364">
        <v>0.67</v>
      </c>
      <c r="F36" s="365">
        <v>136420</v>
      </c>
      <c r="G36" s="365">
        <v>91401</v>
      </c>
      <c r="H36" s="365"/>
    </row>
    <row r="37" spans="1:8">
      <c r="A37" s="357" t="s">
        <v>32</v>
      </c>
      <c r="B37" s="360" t="s">
        <v>329</v>
      </c>
      <c r="C37" s="359" t="s">
        <v>330</v>
      </c>
      <c r="D37" s="1" t="s">
        <v>332</v>
      </c>
      <c r="E37" s="364">
        <v>180</v>
      </c>
      <c r="F37" s="365">
        <v>33</v>
      </c>
      <c r="G37" s="365">
        <v>5940</v>
      </c>
      <c r="H37" s="365"/>
    </row>
    <row r="38" spans="1:8" ht="63.75">
      <c r="A38" s="354" t="s">
        <v>34</v>
      </c>
      <c r="B38" s="355" t="s">
        <v>285</v>
      </c>
      <c r="C38" s="356" t="s">
        <v>333</v>
      </c>
      <c r="D38" s="361" t="s">
        <v>36</v>
      </c>
      <c r="E38" s="362"/>
      <c r="F38" s="363"/>
      <c r="G38" s="363"/>
      <c r="H38" s="363">
        <v>877772</v>
      </c>
    </row>
    <row r="39" spans="1:8">
      <c r="A39" s="357" t="s">
        <v>34</v>
      </c>
      <c r="B39" s="358" t="s">
        <v>334</v>
      </c>
      <c r="C39" s="359" t="s">
        <v>335</v>
      </c>
      <c r="D39" s="1" t="s">
        <v>24</v>
      </c>
      <c r="E39" s="364">
        <v>0.15</v>
      </c>
      <c r="F39" s="365">
        <v>657135</v>
      </c>
      <c r="G39" s="365">
        <v>98570</v>
      </c>
      <c r="H39" s="365"/>
    </row>
    <row r="40" spans="1:8">
      <c r="A40" s="357" t="s">
        <v>34</v>
      </c>
      <c r="B40" s="360" t="s">
        <v>336</v>
      </c>
      <c r="C40" s="359" t="s">
        <v>337</v>
      </c>
      <c r="D40" s="1" t="s">
        <v>24</v>
      </c>
      <c r="E40" s="364">
        <v>0.15300000000000002</v>
      </c>
      <c r="F40" s="365">
        <v>503581</v>
      </c>
      <c r="G40" s="365">
        <v>77048</v>
      </c>
      <c r="H40" s="365"/>
    </row>
    <row r="41" spans="1:8">
      <c r="A41" s="357" t="s">
        <v>34</v>
      </c>
      <c r="B41" s="360" t="s">
        <v>338</v>
      </c>
      <c r="C41" s="359" t="s">
        <v>339</v>
      </c>
      <c r="D41" s="1" t="s">
        <v>292</v>
      </c>
      <c r="E41" s="364">
        <v>3.35</v>
      </c>
      <c r="F41" s="365">
        <v>72934</v>
      </c>
      <c r="G41" s="365">
        <v>244329</v>
      </c>
      <c r="H41" s="365"/>
    </row>
    <row r="42" spans="1:8">
      <c r="A42" s="357" t="s">
        <v>34</v>
      </c>
      <c r="B42" s="360" t="s">
        <v>310</v>
      </c>
      <c r="C42" s="359" t="s">
        <v>311</v>
      </c>
      <c r="D42" s="1" t="s">
        <v>307</v>
      </c>
      <c r="E42" s="364">
        <v>8.5000000000000006E-2</v>
      </c>
      <c r="F42" s="365">
        <v>180217</v>
      </c>
      <c r="G42" s="365">
        <v>15318</v>
      </c>
      <c r="H42" s="365"/>
    </row>
    <row r="43" spans="1:8">
      <c r="A43" s="357" t="s">
        <v>34</v>
      </c>
      <c r="B43" s="360" t="s">
        <v>288</v>
      </c>
      <c r="C43" s="359" t="s">
        <v>289</v>
      </c>
      <c r="D43" s="1" t="s">
        <v>36</v>
      </c>
      <c r="E43" s="364">
        <v>0.3</v>
      </c>
      <c r="F43" s="365">
        <v>3484</v>
      </c>
      <c r="G43" s="365">
        <v>1045</v>
      </c>
      <c r="H43" s="365"/>
    </row>
    <row r="44" spans="1:8">
      <c r="A44" s="357" t="s">
        <v>34</v>
      </c>
      <c r="B44" s="360" t="s">
        <v>290</v>
      </c>
      <c r="C44" s="359" t="s">
        <v>291</v>
      </c>
      <c r="D44" s="1" t="s">
        <v>36</v>
      </c>
      <c r="E44" s="364">
        <v>3</v>
      </c>
      <c r="F44" s="365">
        <v>1824</v>
      </c>
      <c r="G44" s="365">
        <v>5472</v>
      </c>
      <c r="H44" s="365"/>
    </row>
    <row r="45" spans="1:8" ht="30">
      <c r="A45" s="357" t="s">
        <v>34</v>
      </c>
      <c r="B45" s="358" t="s">
        <v>340</v>
      </c>
      <c r="C45" s="359" t="s">
        <v>341</v>
      </c>
      <c r="D45" s="1" t="s">
        <v>47</v>
      </c>
      <c r="E45" s="364">
        <v>0.1</v>
      </c>
      <c r="F45" s="365">
        <v>22500</v>
      </c>
      <c r="G45" s="365">
        <v>2250</v>
      </c>
      <c r="H45" s="365"/>
    </row>
    <row r="46" spans="1:8">
      <c r="A46" s="357" t="s">
        <v>34</v>
      </c>
      <c r="B46" s="358" t="s">
        <v>342</v>
      </c>
      <c r="C46" s="359" t="s">
        <v>343</v>
      </c>
      <c r="D46" s="1" t="s">
        <v>47</v>
      </c>
      <c r="E46" s="364">
        <v>8</v>
      </c>
      <c r="F46" s="365">
        <v>4251</v>
      </c>
      <c r="G46" s="365">
        <v>34008</v>
      </c>
      <c r="H46" s="365"/>
    </row>
    <row r="47" spans="1:8">
      <c r="A47" s="357" t="s">
        <v>34</v>
      </c>
      <c r="B47" s="358" t="s">
        <v>344</v>
      </c>
      <c r="C47" s="359" t="s">
        <v>345</v>
      </c>
      <c r="D47" s="1" t="s">
        <v>302</v>
      </c>
      <c r="E47" s="364">
        <v>1.6</v>
      </c>
      <c r="F47" s="365">
        <v>11925</v>
      </c>
      <c r="G47" s="365">
        <v>19080</v>
      </c>
      <c r="H47" s="365"/>
    </row>
    <row r="48" spans="1:8">
      <c r="A48" s="357" t="s">
        <v>34</v>
      </c>
      <c r="B48" s="358" t="s">
        <v>346</v>
      </c>
      <c r="C48" s="359" t="s">
        <v>347</v>
      </c>
      <c r="D48" s="1" t="s">
        <v>302</v>
      </c>
      <c r="E48" s="364">
        <v>3.2</v>
      </c>
      <c r="F48" s="365">
        <v>21128</v>
      </c>
      <c r="G48" s="365">
        <v>67610</v>
      </c>
      <c r="H48" s="365"/>
    </row>
    <row r="49" spans="1:8">
      <c r="A49" s="357" t="s">
        <v>34</v>
      </c>
      <c r="B49" s="358" t="s">
        <v>348</v>
      </c>
      <c r="C49" s="359" t="s">
        <v>349</v>
      </c>
      <c r="D49" s="1" t="s">
        <v>163</v>
      </c>
      <c r="E49" s="364">
        <v>0.54</v>
      </c>
      <c r="F49" s="365">
        <v>168597</v>
      </c>
      <c r="G49" s="365">
        <v>91042</v>
      </c>
      <c r="H49" s="365"/>
    </row>
    <row r="50" spans="1:8">
      <c r="A50" s="357" t="s">
        <v>34</v>
      </c>
      <c r="B50" s="360" t="s">
        <v>350</v>
      </c>
      <c r="C50" s="359" t="s">
        <v>351</v>
      </c>
      <c r="D50" s="1" t="s">
        <v>36</v>
      </c>
      <c r="E50" s="364">
        <v>185</v>
      </c>
      <c r="F50" s="365">
        <v>1200</v>
      </c>
      <c r="G50" s="365">
        <v>222000</v>
      </c>
      <c r="H50" s="365"/>
    </row>
    <row r="51" spans="1:8" ht="25.5">
      <c r="A51" s="354" t="s">
        <v>37</v>
      </c>
      <c r="B51" s="355" t="s">
        <v>285</v>
      </c>
      <c r="C51" s="356" t="s">
        <v>38</v>
      </c>
      <c r="D51" s="361" t="s">
        <v>20</v>
      </c>
      <c r="E51" s="362"/>
      <c r="F51" s="363"/>
      <c r="G51" s="363"/>
      <c r="H51" s="363">
        <v>33532</v>
      </c>
    </row>
    <row r="52" spans="1:8">
      <c r="A52" s="357" t="s">
        <v>37</v>
      </c>
      <c r="B52" s="360" t="s">
        <v>352</v>
      </c>
      <c r="C52" s="359" t="s">
        <v>353</v>
      </c>
      <c r="D52" s="1" t="s">
        <v>292</v>
      </c>
      <c r="E52" s="364">
        <v>0.161</v>
      </c>
      <c r="F52" s="365">
        <v>59910</v>
      </c>
      <c r="G52" s="365">
        <v>9646</v>
      </c>
      <c r="H52" s="365"/>
    </row>
    <row r="53" spans="1:8">
      <c r="A53" s="357" t="s">
        <v>37</v>
      </c>
      <c r="B53" s="360" t="s">
        <v>310</v>
      </c>
      <c r="C53" s="359" t="s">
        <v>311</v>
      </c>
      <c r="D53" s="1" t="s">
        <v>307</v>
      </c>
      <c r="E53" s="364">
        <v>4.0000000000000001E-3</v>
      </c>
      <c r="F53" s="365">
        <v>180217</v>
      </c>
      <c r="G53" s="365">
        <v>721</v>
      </c>
      <c r="H53" s="365"/>
    </row>
    <row r="54" spans="1:8">
      <c r="A54" s="357" t="s">
        <v>37</v>
      </c>
      <c r="B54" s="360" t="s">
        <v>288</v>
      </c>
      <c r="C54" s="359" t="s">
        <v>289</v>
      </c>
      <c r="D54" s="1" t="s">
        <v>36</v>
      </c>
      <c r="E54" s="364">
        <v>0.1</v>
      </c>
      <c r="F54" s="365">
        <v>3484</v>
      </c>
      <c r="G54" s="365">
        <v>348</v>
      </c>
      <c r="H54" s="365"/>
    </row>
    <row r="55" spans="1:8">
      <c r="A55" s="357" t="s">
        <v>37</v>
      </c>
      <c r="B55" s="360" t="s">
        <v>290</v>
      </c>
      <c r="C55" s="359" t="s">
        <v>291</v>
      </c>
      <c r="D55" s="1" t="s">
        <v>36</v>
      </c>
      <c r="E55" s="364">
        <v>0.2</v>
      </c>
      <c r="F55" s="365">
        <v>1824</v>
      </c>
      <c r="G55" s="365">
        <v>365</v>
      </c>
      <c r="H55" s="365"/>
    </row>
    <row r="56" spans="1:8">
      <c r="A56" s="357" t="s">
        <v>37</v>
      </c>
      <c r="B56" s="360" t="s">
        <v>354</v>
      </c>
      <c r="C56" s="359" t="s">
        <v>355</v>
      </c>
      <c r="D56" s="1" t="s">
        <v>36</v>
      </c>
      <c r="E56" s="364">
        <v>2.5000000000000001E-2</v>
      </c>
      <c r="F56" s="365">
        <v>62393</v>
      </c>
      <c r="G56" s="365">
        <v>1560</v>
      </c>
      <c r="H56" s="365"/>
    </row>
    <row r="57" spans="1:8">
      <c r="A57" s="357" t="s">
        <v>37</v>
      </c>
      <c r="B57" s="360" t="s">
        <v>356</v>
      </c>
      <c r="C57" s="359" t="s">
        <v>357</v>
      </c>
      <c r="D57" s="1" t="s">
        <v>36</v>
      </c>
      <c r="E57" s="364">
        <v>2.5000000000000001E-2</v>
      </c>
      <c r="F57" s="365">
        <v>129335</v>
      </c>
      <c r="G57" s="365">
        <v>3233</v>
      </c>
      <c r="H57" s="365"/>
    </row>
    <row r="58" spans="1:8">
      <c r="A58" s="357" t="s">
        <v>37</v>
      </c>
      <c r="B58" s="360" t="s">
        <v>358</v>
      </c>
      <c r="C58" s="359" t="s">
        <v>359</v>
      </c>
      <c r="D58" s="1" t="s">
        <v>302</v>
      </c>
      <c r="E58" s="364">
        <v>1.03</v>
      </c>
      <c r="F58" s="365">
        <v>15367</v>
      </c>
      <c r="G58" s="365">
        <v>15828</v>
      </c>
      <c r="H58" s="365"/>
    </row>
    <row r="59" spans="1:8">
      <c r="A59" s="357" t="s">
        <v>37</v>
      </c>
      <c r="B59" s="360" t="s">
        <v>360</v>
      </c>
      <c r="C59" s="359" t="s">
        <v>361</v>
      </c>
      <c r="D59" s="1" t="s">
        <v>36</v>
      </c>
      <c r="E59" s="364">
        <v>0.16</v>
      </c>
      <c r="F59" s="365">
        <v>11446</v>
      </c>
      <c r="G59" s="365">
        <v>1831</v>
      </c>
      <c r="H59" s="365"/>
    </row>
    <row r="60" spans="1:8" ht="38.25">
      <c r="A60" s="354" t="s">
        <v>39</v>
      </c>
      <c r="B60" s="355" t="s">
        <v>285</v>
      </c>
      <c r="C60" s="356" t="s">
        <v>362</v>
      </c>
      <c r="D60" s="361" t="s">
        <v>36</v>
      </c>
      <c r="E60" s="362"/>
      <c r="F60" s="363"/>
      <c r="G60" s="363"/>
      <c r="H60" s="363">
        <v>79857</v>
      </c>
    </row>
    <row r="61" spans="1:8">
      <c r="A61" s="357" t="s">
        <v>39</v>
      </c>
      <c r="B61" s="360" t="s">
        <v>293</v>
      </c>
      <c r="C61" s="359" t="s">
        <v>294</v>
      </c>
      <c r="D61" s="1" t="s">
        <v>292</v>
      </c>
      <c r="E61" s="364">
        <v>0.15</v>
      </c>
      <c r="F61" s="365">
        <v>30782</v>
      </c>
      <c r="G61" s="365">
        <v>4617</v>
      </c>
      <c r="H61" s="365"/>
    </row>
    <row r="62" spans="1:8">
      <c r="A62" s="357" t="s">
        <v>39</v>
      </c>
      <c r="B62" s="360" t="s">
        <v>310</v>
      </c>
      <c r="C62" s="359" t="s">
        <v>311</v>
      </c>
      <c r="D62" s="1" t="s">
        <v>307</v>
      </c>
      <c r="E62" s="364">
        <v>3.0000000000000001E-3</v>
      </c>
      <c r="F62" s="365">
        <v>180217</v>
      </c>
      <c r="G62" s="365">
        <v>541</v>
      </c>
      <c r="H62" s="365"/>
    </row>
    <row r="63" spans="1:8">
      <c r="A63" s="357" t="s">
        <v>39</v>
      </c>
      <c r="B63" s="360" t="s">
        <v>288</v>
      </c>
      <c r="C63" s="359" t="s">
        <v>289</v>
      </c>
      <c r="D63" s="1" t="s">
        <v>36</v>
      </c>
      <c r="E63" s="364">
        <v>0.02</v>
      </c>
      <c r="F63" s="365">
        <v>3484</v>
      </c>
      <c r="G63" s="365">
        <v>70</v>
      </c>
      <c r="H63" s="365"/>
    </row>
    <row r="64" spans="1:8">
      <c r="A64" s="357" t="s">
        <v>39</v>
      </c>
      <c r="B64" s="360" t="s">
        <v>290</v>
      </c>
      <c r="C64" s="359" t="s">
        <v>291</v>
      </c>
      <c r="D64" s="1" t="s">
        <v>36</v>
      </c>
      <c r="E64" s="364">
        <v>0.3</v>
      </c>
      <c r="F64" s="365">
        <v>1824</v>
      </c>
      <c r="G64" s="365">
        <v>547</v>
      </c>
      <c r="H64" s="365"/>
    </row>
    <row r="65" spans="1:10">
      <c r="A65" s="357" t="s">
        <v>39</v>
      </c>
      <c r="B65" s="360" t="s">
        <v>363</v>
      </c>
      <c r="C65" s="359" t="s">
        <v>364</v>
      </c>
      <c r="D65" s="1" t="s">
        <v>47</v>
      </c>
      <c r="E65" s="364">
        <v>0.1</v>
      </c>
      <c r="F65" s="365">
        <v>1823</v>
      </c>
      <c r="G65" s="365">
        <v>182</v>
      </c>
      <c r="H65" s="365"/>
    </row>
    <row r="66" spans="1:10" ht="30">
      <c r="A66" s="357" t="s">
        <v>39</v>
      </c>
      <c r="B66" s="360" t="s">
        <v>365</v>
      </c>
      <c r="C66" s="359" t="s">
        <v>366</v>
      </c>
      <c r="D66" s="1" t="s">
        <v>36</v>
      </c>
      <c r="E66" s="364">
        <v>1</v>
      </c>
      <c r="F66" s="365">
        <v>73900</v>
      </c>
      <c r="G66" s="365">
        <v>73900</v>
      </c>
      <c r="H66" s="365"/>
    </row>
    <row r="67" spans="1:10" ht="25.5">
      <c r="A67" s="354" t="s">
        <v>41</v>
      </c>
      <c r="B67" s="355" t="s">
        <v>285</v>
      </c>
      <c r="C67" s="356" t="s">
        <v>42</v>
      </c>
      <c r="D67" s="361" t="s">
        <v>20</v>
      </c>
      <c r="E67" s="362"/>
      <c r="F67" s="363"/>
      <c r="G67" s="363"/>
      <c r="H67" s="363">
        <v>106750</v>
      </c>
    </row>
    <row r="68" spans="1:10">
      <c r="A68" s="357" t="s">
        <v>41</v>
      </c>
      <c r="B68" s="360" t="s">
        <v>367</v>
      </c>
      <c r="C68" s="359" t="s">
        <v>368</v>
      </c>
      <c r="D68" s="1" t="s">
        <v>292</v>
      </c>
      <c r="E68" s="364">
        <v>0.9</v>
      </c>
      <c r="F68" s="365">
        <v>33862</v>
      </c>
      <c r="G68" s="365">
        <v>30476</v>
      </c>
      <c r="H68" s="365"/>
    </row>
    <row r="69" spans="1:10">
      <c r="A69" s="357" t="s">
        <v>41</v>
      </c>
      <c r="B69" s="360" t="s">
        <v>310</v>
      </c>
      <c r="C69" s="359" t="s">
        <v>311</v>
      </c>
      <c r="D69" s="1" t="s">
        <v>307</v>
      </c>
      <c r="E69" s="364">
        <v>7.4999999999999997E-3</v>
      </c>
      <c r="F69" s="365">
        <v>180217</v>
      </c>
      <c r="G69" s="365">
        <v>1352</v>
      </c>
      <c r="H69" s="365"/>
    </row>
    <row r="70" spans="1:10">
      <c r="A70" s="357" t="s">
        <v>41</v>
      </c>
      <c r="B70" s="360" t="s">
        <v>290</v>
      </c>
      <c r="C70" s="359" t="s">
        <v>291</v>
      </c>
      <c r="D70" s="1" t="s">
        <v>36</v>
      </c>
      <c r="E70" s="364">
        <v>0.20499999999999999</v>
      </c>
      <c r="F70" s="365">
        <v>1824</v>
      </c>
      <c r="G70" s="365">
        <v>374</v>
      </c>
      <c r="H70" s="365"/>
    </row>
    <row r="71" spans="1:10">
      <c r="A71" s="357" t="s">
        <v>41</v>
      </c>
      <c r="B71" s="360" t="s">
        <v>369</v>
      </c>
      <c r="C71" s="359" t="s">
        <v>370</v>
      </c>
      <c r="D71" s="1" t="s">
        <v>20</v>
      </c>
      <c r="E71" s="364">
        <v>1.05</v>
      </c>
      <c r="F71" s="365">
        <v>67303</v>
      </c>
      <c r="G71" s="365">
        <v>70668</v>
      </c>
      <c r="H71" s="365"/>
    </row>
    <row r="72" spans="1:10">
      <c r="A72" s="357" t="s">
        <v>41</v>
      </c>
      <c r="B72" s="360" t="s">
        <v>356</v>
      </c>
      <c r="C72" s="359" t="s">
        <v>357</v>
      </c>
      <c r="D72" s="1" t="s">
        <v>36</v>
      </c>
      <c r="E72" s="364">
        <v>0.03</v>
      </c>
      <c r="F72" s="365">
        <v>129335</v>
      </c>
      <c r="G72" s="365">
        <v>3880</v>
      </c>
      <c r="H72" s="365"/>
    </row>
    <row r="73" spans="1:10" ht="25.5">
      <c r="A73" s="354" t="s">
        <v>43</v>
      </c>
      <c r="B73" s="355" t="s">
        <v>285</v>
      </c>
      <c r="C73" s="356" t="s">
        <v>44</v>
      </c>
      <c r="D73" s="361" t="s">
        <v>24</v>
      </c>
      <c r="E73" s="362"/>
      <c r="F73" s="363"/>
      <c r="G73" s="363"/>
      <c r="H73" s="363">
        <v>136601</v>
      </c>
    </row>
    <row r="74" spans="1:10">
      <c r="A74" s="357" t="s">
        <v>43</v>
      </c>
      <c r="B74" s="360" t="s">
        <v>371</v>
      </c>
      <c r="C74" s="359" t="s">
        <v>372</v>
      </c>
      <c r="D74" s="1" t="s">
        <v>292</v>
      </c>
      <c r="E74" s="364">
        <v>0.91625000000000001</v>
      </c>
      <c r="F74" s="365">
        <v>54460</v>
      </c>
      <c r="G74" s="365">
        <v>49899</v>
      </c>
      <c r="H74" s="365"/>
    </row>
    <row r="75" spans="1:10">
      <c r="A75" s="357" t="s">
        <v>43</v>
      </c>
      <c r="B75" s="358" t="s">
        <v>305</v>
      </c>
      <c r="C75" s="359" t="s">
        <v>306</v>
      </c>
      <c r="D75" s="1" t="s">
        <v>307</v>
      </c>
      <c r="E75" s="364">
        <v>0.125</v>
      </c>
      <c r="F75" s="365">
        <v>73304</v>
      </c>
      <c r="G75" s="365">
        <v>9163</v>
      </c>
      <c r="H75" s="365"/>
    </row>
    <row r="76" spans="1:10">
      <c r="A76" s="357" t="s">
        <v>43</v>
      </c>
      <c r="B76" s="360" t="s">
        <v>288</v>
      </c>
      <c r="C76" s="359" t="s">
        <v>289</v>
      </c>
      <c r="D76" s="1" t="s">
        <v>36</v>
      </c>
      <c r="E76" s="364">
        <v>0.02</v>
      </c>
      <c r="F76" s="365">
        <v>3484</v>
      </c>
      <c r="G76" s="365">
        <v>70</v>
      </c>
      <c r="H76" s="365"/>
    </row>
    <row r="77" spans="1:10">
      <c r="A77" s="357" t="s">
        <v>43</v>
      </c>
      <c r="B77" s="360" t="s">
        <v>290</v>
      </c>
      <c r="C77" s="359" t="s">
        <v>291</v>
      </c>
      <c r="D77" s="1" t="s">
        <v>36</v>
      </c>
      <c r="E77" s="364">
        <v>0.6</v>
      </c>
      <c r="F77" s="365">
        <v>1824</v>
      </c>
      <c r="G77" s="365">
        <v>1094</v>
      </c>
      <c r="H77" s="365"/>
    </row>
    <row r="78" spans="1:10">
      <c r="A78" s="357" t="s">
        <v>43</v>
      </c>
      <c r="B78" s="360" t="s">
        <v>373</v>
      </c>
      <c r="C78" s="359" t="s">
        <v>374</v>
      </c>
      <c r="D78" s="1" t="s">
        <v>24</v>
      </c>
      <c r="E78" s="364">
        <v>1.3</v>
      </c>
      <c r="F78" s="365">
        <v>58750</v>
      </c>
      <c r="G78" s="365">
        <v>76375</v>
      </c>
      <c r="H78" s="365"/>
    </row>
    <row r="79" spans="1:10" s="358" customFormat="1" ht="38.25">
      <c r="A79" s="354" t="s">
        <v>589</v>
      </c>
      <c r="B79" s="355" t="s">
        <v>285</v>
      </c>
      <c r="C79" s="356" t="s">
        <v>590</v>
      </c>
      <c r="D79" s="361" t="s">
        <v>47</v>
      </c>
      <c r="E79" s="362"/>
      <c r="F79" s="363"/>
      <c r="G79" s="363"/>
      <c r="H79" s="363">
        <v>8506</v>
      </c>
    </row>
    <row r="80" spans="1:10" s="358" customFormat="1">
      <c r="A80" s="357" t="s">
        <v>589</v>
      </c>
      <c r="B80" s="360" t="s">
        <v>387</v>
      </c>
      <c r="C80" s="359" t="s">
        <v>388</v>
      </c>
      <c r="D80" s="1" t="s">
        <v>292</v>
      </c>
      <c r="E80" s="364">
        <v>3.5000000000000003E-2</v>
      </c>
      <c r="F80" s="365">
        <v>42621</v>
      </c>
      <c r="G80" s="365">
        <v>1492</v>
      </c>
      <c r="H80" s="365"/>
      <c r="J80" s="376"/>
    </row>
    <row r="81" spans="1:10" s="358" customFormat="1">
      <c r="A81" s="357" t="s">
        <v>589</v>
      </c>
      <c r="B81" s="358" t="s">
        <v>288</v>
      </c>
      <c r="C81" s="359" t="s">
        <v>289</v>
      </c>
      <c r="D81" s="1" t="s">
        <v>36</v>
      </c>
      <c r="E81" s="364">
        <v>0.06</v>
      </c>
      <c r="F81" s="365">
        <v>3484</v>
      </c>
      <c r="G81" s="365">
        <v>209</v>
      </c>
      <c r="H81" s="365"/>
      <c r="J81" s="376"/>
    </row>
    <row r="82" spans="1:10" s="358" customFormat="1">
      <c r="A82" s="357" t="s">
        <v>589</v>
      </c>
      <c r="B82" s="360" t="s">
        <v>290</v>
      </c>
      <c r="C82" s="359" t="s">
        <v>291</v>
      </c>
      <c r="D82" s="1" t="s">
        <v>36</v>
      </c>
      <c r="E82" s="364">
        <v>0.2</v>
      </c>
      <c r="F82" s="365">
        <v>1824</v>
      </c>
      <c r="G82" s="365">
        <v>365</v>
      </c>
      <c r="H82" s="365"/>
      <c r="J82" s="376"/>
    </row>
    <row r="83" spans="1:10" s="358" customFormat="1">
      <c r="A83" s="357" t="s">
        <v>589</v>
      </c>
      <c r="B83" s="360" t="s">
        <v>391</v>
      </c>
      <c r="C83" s="359" t="s">
        <v>392</v>
      </c>
      <c r="D83" s="1" t="s">
        <v>47</v>
      </c>
      <c r="E83" s="364">
        <v>0.06</v>
      </c>
      <c r="F83" s="365">
        <v>5938</v>
      </c>
      <c r="G83" s="365">
        <v>356</v>
      </c>
      <c r="H83" s="365"/>
      <c r="J83" s="376"/>
    </row>
    <row r="84" spans="1:10" s="358" customFormat="1">
      <c r="A84" s="357" t="s">
        <v>589</v>
      </c>
      <c r="B84" s="360" t="s">
        <v>591</v>
      </c>
      <c r="C84" s="359" t="s">
        <v>592</v>
      </c>
      <c r="D84" s="1" t="s">
        <v>47</v>
      </c>
      <c r="E84" s="364">
        <v>1.17</v>
      </c>
      <c r="F84" s="365">
        <v>5200</v>
      </c>
      <c r="G84" s="365">
        <v>6084</v>
      </c>
      <c r="H84" s="365"/>
      <c r="J84" s="376"/>
    </row>
    <row r="85" spans="1:10" ht="25.5">
      <c r="A85" s="354" t="s">
        <v>48</v>
      </c>
      <c r="B85" s="355" t="s">
        <v>285</v>
      </c>
      <c r="C85" s="356" t="s">
        <v>375</v>
      </c>
      <c r="D85" s="361" t="s">
        <v>17</v>
      </c>
      <c r="E85" s="362"/>
      <c r="F85" s="363"/>
      <c r="G85" s="363"/>
      <c r="H85" s="363">
        <v>108578</v>
      </c>
    </row>
    <row r="86" spans="1:10">
      <c r="A86" s="357" t="s">
        <v>48</v>
      </c>
      <c r="B86" s="360" t="s">
        <v>376</v>
      </c>
      <c r="C86" s="359" t="s">
        <v>377</v>
      </c>
      <c r="D86" s="1" t="s">
        <v>24</v>
      </c>
      <c r="E86" s="364">
        <v>0.10299999999999999</v>
      </c>
      <c r="F86" s="365">
        <v>561725</v>
      </c>
      <c r="G86" s="365">
        <v>57858</v>
      </c>
      <c r="H86" s="365"/>
    </row>
    <row r="87" spans="1:10">
      <c r="A87" s="357" t="s">
        <v>48</v>
      </c>
      <c r="B87" s="360" t="s">
        <v>378</v>
      </c>
      <c r="C87" s="359" t="s">
        <v>379</v>
      </c>
      <c r="D87" s="1" t="s">
        <v>292</v>
      </c>
      <c r="E87" s="364">
        <v>0.4</v>
      </c>
      <c r="F87" s="365">
        <v>89977</v>
      </c>
      <c r="G87" s="365">
        <v>35991</v>
      </c>
      <c r="H87" s="365"/>
    </row>
    <row r="88" spans="1:10">
      <c r="A88" s="357" t="s">
        <v>48</v>
      </c>
      <c r="B88" s="360" t="s">
        <v>310</v>
      </c>
      <c r="C88" s="359" t="s">
        <v>311</v>
      </c>
      <c r="D88" s="1" t="s">
        <v>307</v>
      </c>
      <c r="E88" s="364">
        <v>7.4999999999999997E-3</v>
      </c>
      <c r="F88" s="365">
        <v>180217</v>
      </c>
      <c r="G88" s="365">
        <v>1352</v>
      </c>
      <c r="H88" s="365"/>
    </row>
    <row r="89" spans="1:10">
      <c r="A89" s="357" t="s">
        <v>48</v>
      </c>
      <c r="B89" s="360" t="s">
        <v>380</v>
      </c>
      <c r="C89" s="359" t="s">
        <v>381</v>
      </c>
      <c r="D89" s="1" t="s">
        <v>307</v>
      </c>
      <c r="E89" s="364">
        <v>7.0000000000000001E-3</v>
      </c>
      <c r="F89" s="365">
        <v>63665</v>
      </c>
      <c r="G89" s="365">
        <v>446</v>
      </c>
      <c r="H89" s="365"/>
    </row>
    <row r="90" spans="1:10">
      <c r="A90" s="357" t="s">
        <v>48</v>
      </c>
      <c r="B90" s="360" t="s">
        <v>288</v>
      </c>
      <c r="C90" s="359" t="s">
        <v>289</v>
      </c>
      <c r="D90" s="1" t="s">
        <v>36</v>
      </c>
      <c r="E90" s="364">
        <v>0.03</v>
      </c>
      <c r="F90" s="365">
        <v>3484</v>
      </c>
      <c r="G90" s="365">
        <v>105</v>
      </c>
      <c r="H90" s="365"/>
    </row>
    <row r="91" spans="1:10">
      <c r="A91" s="357" t="s">
        <v>48</v>
      </c>
      <c r="B91" s="360" t="s">
        <v>290</v>
      </c>
      <c r="C91" s="359" t="s">
        <v>291</v>
      </c>
      <c r="D91" s="1" t="s">
        <v>36</v>
      </c>
      <c r="E91" s="364">
        <v>1.1000000000000001</v>
      </c>
      <c r="F91" s="365">
        <v>1824</v>
      </c>
      <c r="G91" s="365">
        <v>2006</v>
      </c>
      <c r="H91" s="365"/>
    </row>
    <row r="92" spans="1:10">
      <c r="A92" s="357" t="s">
        <v>48</v>
      </c>
      <c r="B92" s="360" t="s">
        <v>295</v>
      </c>
      <c r="C92" s="359" t="s">
        <v>296</v>
      </c>
      <c r="D92" s="1" t="s">
        <v>301</v>
      </c>
      <c r="E92" s="364">
        <v>0.03</v>
      </c>
      <c r="F92" s="365">
        <v>5100</v>
      </c>
      <c r="G92" s="365">
        <v>153</v>
      </c>
      <c r="H92" s="365"/>
    </row>
    <row r="93" spans="1:10">
      <c r="A93" s="357" t="s">
        <v>48</v>
      </c>
      <c r="B93" s="360" t="s">
        <v>382</v>
      </c>
      <c r="C93" s="359" t="s">
        <v>383</v>
      </c>
      <c r="D93" s="1" t="s">
        <v>302</v>
      </c>
      <c r="E93" s="364">
        <v>1</v>
      </c>
      <c r="F93" s="365">
        <v>4456</v>
      </c>
      <c r="G93" s="365">
        <v>4456</v>
      </c>
      <c r="H93" s="365"/>
    </row>
    <row r="94" spans="1:10">
      <c r="A94" s="357" t="s">
        <v>48</v>
      </c>
      <c r="B94" s="360" t="s">
        <v>384</v>
      </c>
      <c r="C94" s="359" t="s">
        <v>385</v>
      </c>
      <c r="D94" s="1" t="s">
        <v>36</v>
      </c>
      <c r="E94" s="364">
        <v>0.33</v>
      </c>
      <c r="F94" s="365">
        <v>18821</v>
      </c>
      <c r="G94" s="365">
        <v>6211</v>
      </c>
      <c r="H94" s="365"/>
    </row>
    <row r="95" spans="1:10" ht="38.25">
      <c r="A95" s="354" t="s">
        <v>50</v>
      </c>
      <c r="B95" s="355" t="s">
        <v>285</v>
      </c>
      <c r="C95" s="356" t="s">
        <v>386</v>
      </c>
      <c r="D95" s="361" t="s">
        <v>20</v>
      </c>
      <c r="E95" s="362"/>
      <c r="F95" s="363"/>
      <c r="G95" s="363"/>
      <c r="H95" s="363">
        <v>19050</v>
      </c>
    </row>
    <row r="96" spans="1:10">
      <c r="A96" s="357" t="s">
        <v>50</v>
      </c>
      <c r="B96" s="360" t="s">
        <v>387</v>
      </c>
      <c r="C96" s="359" t="s">
        <v>388</v>
      </c>
      <c r="D96" s="1" t="s">
        <v>292</v>
      </c>
      <c r="E96" s="364">
        <v>0.35</v>
      </c>
      <c r="F96" s="365">
        <v>42621</v>
      </c>
      <c r="G96" s="365">
        <v>14917</v>
      </c>
      <c r="H96" s="365"/>
    </row>
    <row r="97" spans="1:8">
      <c r="A97" s="357" t="s">
        <v>50</v>
      </c>
      <c r="B97" s="360" t="s">
        <v>310</v>
      </c>
      <c r="C97" s="359" t="s">
        <v>311</v>
      </c>
      <c r="D97" s="1" t="s">
        <v>307</v>
      </c>
      <c r="E97" s="364">
        <v>2.9999999999999997E-4</v>
      </c>
      <c r="F97" s="365">
        <v>180217</v>
      </c>
      <c r="G97" s="365">
        <v>54</v>
      </c>
      <c r="H97" s="365"/>
    </row>
    <row r="98" spans="1:8">
      <c r="A98" s="357" t="s">
        <v>50</v>
      </c>
      <c r="B98" s="360" t="s">
        <v>288</v>
      </c>
      <c r="C98" s="359" t="s">
        <v>289</v>
      </c>
      <c r="D98" s="1" t="s">
        <v>36</v>
      </c>
      <c r="E98" s="364">
        <v>7.0000000000000001E-3</v>
      </c>
      <c r="F98" s="365">
        <v>3484</v>
      </c>
      <c r="G98" s="365">
        <v>24</v>
      </c>
      <c r="H98" s="365"/>
    </row>
    <row r="99" spans="1:8">
      <c r="A99" s="357" t="s">
        <v>50</v>
      </c>
      <c r="B99" s="360" t="s">
        <v>290</v>
      </c>
      <c r="C99" s="359" t="s">
        <v>291</v>
      </c>
      <c r="D99" s="1" t="s">
        <v>36</v>
      </c>
      <c r="E99" s="364">
        <v>0.49</v>
      </c>
      <c r="F99" s="365">
        <v>1824</v>
      </c>
      <c r="G99" s="365">
        <v>894</v>
      </c>
      <c r="H99" s="365"/>
    </row>
    <row r="100" spans="1:8">
      <c r="A100" s="357" t="s">
        <v>50</v>
      </c>
      <c r="B100" s="360" t="s">
        <v>389</v>
      </c>
      <c r="C100" s="359" t="s">
        <v>390</v>
      </c>
      <c r="D100" s="1" t="s">
        <v>36</v>
      </c>
      <c r="E100" s="364">
        <v>0.03</v>
      </c>
      <c r="F100" s="365">
        <v>105358</v>
      </c>
      <c r="G100" s="365">
        <v>3161</v>
      </c>
      <c r="H100" s="365"/>
    </row>
    <row r="101" spans="1:8" ht="38.25">
      <c r="A101" s="354" t="s">
        <v>52</v>
      </c>
      <c r="B101" s="355" t="s">
        <v>285</v>
      </c>
      <c r="C101" s="356" t="s">
        <v>53</v>
      </c>
      <c r="D101" s="361" t="s">
        <v>47</v>
      </c>
      <c r="E101" s="362"/>
      <c r="F101" s="363"/>
      <c r="G101" s="363"/>
      <c r="H101" s="363">
        <v>7381</v>
      </c>
    </row>
    <row r="102" spans="1:8">
      <c r="A102" s="357" t="s">
        <v>52</v>
      </c>
      <c r="B102" s="358" t="s">
        <v>342</v>
      </c>
      <c r="C102" s="359" t="s">
        <v>343</v>
      </c>
      <c r="D102" s="1" t="s">
        <v>47</v>
      </c>
      <c r="E102" s="364">
        <v>1.05</v>
      </c>
      <c r="F102" s="365">
        <v>4251</v>
      </c>
      <c r="G102" s="365">
        <v>4464</v>
      </c>
      <c r="H102" s="365"/>
    </row>
    <row r="103" spans="1:8">
      <c r="A103" s="357" t="s">
        <v>52</v>
      </c>
      <c r="B103" s="358" t="s">
        <v>391</v>
      </c>
      <c r="C103" s="359" t="s">
        <v>392</v>
      </c>
      <c r="D103" s="1" t="s">
        <v>47</v>
      </c>
      <c r="E103" s="364">
        <v>0.11</v>
      </c>
      <c r="F103" s="365">
        <v>5938</v>
      </c>
      <c r="G103" s="365">
        <v>653</v>
      </c>
      <c r="H103" s="365"/>
    </row>
    <row r="104" spans="1:8">
      <c r="A104" s="357" t="s">
        <v>52</v>
      </c>
      <c r="B104" s="358" t="s">
        <v>293</v>
      </c>
      <c r="C104" s="359" t="s">
        <v>294</v>
      </c>
      <c r="D104" s="1" t="s">
        <v>292</v>
      </c>
      <c r="E104" s="364">
        <v>6.2E-2</v>
      </c>
      <c r="F104" s="365">
        <v>30782</v>
      </c>
      <c r="G104" s="365">
        <v>1908</v>
      </c>
      <c r="H104" s="365"/>
    </row>
    <row r="105" spans="1:8">
      <c r="A105" s="357" t="s">
        <v>52</v>
      </c>
      <c r="B105" s="358" t="s">
        <v>288</v>
      </c>
      <c r="C105" s="359" t="s">
        <v>289</v>
      </c>
      <c r="D105" s="1" t="s">
        <v>36</v>
      </c>
      <c r="E105" s="364">
        <v>0.05</v>
      </c>
      <c r="F105" s="365">
        <v>3484</v>
      </c>
      <c r="G105" s="365">
        <v>174</v>
      </c>
      <c r="H105" s="365"/>
    </row>
    <row r="106" spans="1:8">
      <c r="A106" s="357" t="s">
        <v>52</v>
      </c>
      <c r="B106" s="358" t="s">
        <v>290</v>
      </c>
      <c r="C106" s="359" t="s">
        <v>291</v>
      </c>
      <c r="D106" s="1" t="s">
        <v>36</v>
      </c>
      <c r="E106" s="364">
        <v>0.1</v>
      </c>
      <c r="F106" s="365">
        <v>1824</v>
      </c>
      <c r="G106" s="365">
        <v>182</v>
      </c>
      <c r="H106" s="365"/>
    </row>
    <row r="107" spans="1:8" ht="38.25">
      <c r="A107" s="354" t="s">
        <v>579</v>
      </c>
      <c r="B107" s="355" t="s">
        <v>285</v>
      </c>
      <c r="C107" s="356" t="s">
        <v>580</v>
      </c>
      <c r="D107" s="361" t="s">
        <v>47</v>
      </c>
      <c r="E107" s="362"/>
      <c r="F107" s="363"/>
      <c r="G107" s="363"/>
      <c r="H107" s="363">
        <v>21595</v>
      </c>
    </row>
    <row r="108" spans="1:8">
      <c r="A108" s="357" t="s">
        <v>579</v>
      </c>
      <c r="B108" s="360" t="s">
        <v>458</v>
      </c>
      <c r="C108" s="359" t="s">
        <v>459</v>
      </c>
      <c r="D108" s="1" t="s">
        <v>292</v>
      </c>
      <c r="E108" s="364">
        <v>0.09</v>
      </c>
      <c r="F108" s="365">
        <v>60565</v>
      </c>
      <c r="G108" s="365">
        <v>5451</v>
      </c>
      <c r="H108" s="365"/>
    </row>
    <row r="109" spans="1:8" ht="30">
      <c r="A109" s="357" t="s">
        <v>579</v>
      </c>
      <c r="B109" s="360" t="s">
        <v>407</v>
      </c>
      <c r="C109" s="359" t="s">
        <v>408</v>
      </c>
      <c r="D109" s="1" t="s">
        <v>411</v>
      </c>
      <c r="E109" s="364">
        <v>0.05</v>
      </c>
      <c r="F109" s="365">
        <v>16636.2</v>
      </c>
      <c r="G109" s="365">
        <v>832</v>
      </c>
      <c r="H109" s="365"/>
    </row>
    <row r="110" spans="1:8">
      <c r="A110" s="357" t="s">
        <v>579</v>
      </c>
      <c r="B110" s="360" t="s">
        <v>310</v>
      </c>
      <c r="C110" s="359" t="s">
        <v>311</v>
      </c>
      <c r="D110" s="1" t="s">
        <v>307</v>
      </c>
      <c r="E110" s="364">
        <v>1.6999999999999999E-3</v>
      </c>
      <c r="F110" s="365">
        <v>180217</v>
      </c>
      <c r="G110" s="365">
        <v>306</v>
      </c>
      <c r="H110" s="365"/>
    </row>
    <row r="111" spans="1:8">
      <c r="A111" s="357" t="s">
        <v>579</v>
      </c>
      <c r="B111" s="360" t="s">
        <v>460</v>
      </c>
      <c r="C111" s="359" t="s">
        <v>461</v>
      </c>
      <c r="D111" s="1" t="s">
        <v>292</v>
      </c>
      <c r="E111" s="364">
        <v>0.01</v>
      </c>
      <c r="F111" s="365">
        <v>45052</v>
      </c>
      <c r="G111" s="365">
        <v>451</v>
      </c>
      <c r="H111" s="365"/>
    </row>
    <row r="112" spans="1:8">
      <c r="A112" s="357" t="s">
        <v>579</v>
      </c>
      <c r="B112" s="360" t="s">
        <v>581</v>
      </c>
      <c r="C112" s="359" t="s">
        <v>582</v>
      </c>
      <c r="D112" s="1" t="s">
        <v>292</v>
      </c>
      <c r="E112" s="364">
        <v>0.01</v>
      </c>
      <c r="F112" s="365">
        <v>62714</v>
      </c>
      <c r="G112" s="365">
        <v>627</v>
      </c>
      <c r="H112" s="365"/>
    </row>
    <row r="113" spans="1:8">
      <c r="A113" s="357" t="s">
        <v>579</v>
      </c>
      <c r="B113" s="360" t="s">
        <v>288</v>
      </c>
      <c r="C113" s="359" t="s">
        <v>289</v>
      </c>
      <c r="D113" s="1" t="s">
        <v>36</v>
      </c>
      <c r="E113" s="364">
        <v>0.09</v>
      </c>
      <c r="F113" s="365">
        <v>3484</v>
      </c>
      <c r="G113" s="365">
        <v>314</v>
      </c>
      <c r="H113" s="365"/>
    </row>
    <row r="114" spans="1:8" ht="30">
      <c r="A114" s="357" t="s">
        <v>579</v>
      </c>
      <c r="B114" s="360" t="s">
        <v>583</v>
      </c>
      <c r="C114" s="359" t="s">
        <v>584</v>
      </c>
      <c r="D114" s="1" t="s">
        <v>331</v>
      </c>
      <c r="E114" s="364">
        <v>1.4999999999999999E-2</v>
      </c>
      <c r="F114" s="365">
        <v>134900</v>
      </c>
      <c r="G114" s="365">
        <v>2024</v>
      </c>
      <c r="H114" s="365"/>
    </row>
    <row r="115" spans="1:8">
      <c r="A115" s="357" t="s">
        <v>579</v>
      </c>
      <c r="B115" s="360" t="s">
        <v>290</v>
      </c>
      <c r="C115" s="359" t="s">
        <v>291</v>
      </c>
      <c r="D115" s="1" t="s">
        <v>36</v>
      </c>
      <c r="E115" s="364">
        <v>0.1</v>
      </c>
      <c r="F115" s="365">
        <v>1824</v>
      </c>
      <c r="G115" s="365">
        <v>182</v>
      </c>
      <c r="H115" s="365"/>
    </row>
    <row r="116" spans="1:8" ht="30">
      <c r="A116" s="357" t="s">
        <v>579</v>
      </c>
      <c r="B116" s="360" t="s">
        <v>585</v>
      </c>
      <c r="C116" s="359" t="s">
        <v>586</v>
      </c>
      <c r="D116" s="1" t="s">
        <v>47</v>
      </c>
      <c r="E116" s="364">
        <v>0.03</v>
      </c>
      <c r="F116" s="365">
        <v>14773</v>
      </c>
      <c r="G116" s="365">
        <v>443</v>
      </c>
      <c r="H116" s="365"/>
    </row>
    <row r="117" spans="1:8" ht="45">
      <c r="A117" s="357" t="s">
        <v>579</v>
      </c>
      <c r="B117" s="360" t="s">
        <v>587</v>
      </c>
      <c r="C117" s="359" t="s">
        <v>588</v>
      </c>
      <c r="D117" s="1" t="s">
        <v>47</v>
      </c>
      <c r="E117" s="364">
        <v>1.05</v>
      </c>
      <c r="F117" s="365">
        <v>10443</v>
      </c>
      <c r="G117" s="365">
        <v>10965</v>
      </c>
      <c r="H117" s="365"/>
    </row>
    <row r="118" spans="1:8" ht="25.5">
      <c r="A118" s="354" t="s">
        <v>54</v>
      </c>
      <c r="B118" s="355" t="s">
        <v>285</v>
      </c>
      <c r="C118" s="356" t="s">
        <v>393</v>
      </c>
      <c r="D118" s="361" t="s">
        <v>36</v>
      </c>
      <c r="E118" s="362"/>
      <c r="F118" s="363"/>
      <c r="G118" s="363"/>
      <c r="H118" s="363">
        <v>371121</v>
      </c>
    </row>
    <row r="119" spans="1:8">
      <c r="A119" s="357" t="s">
        <v>54</v>
      </c>
      <c r="B119" s="360" t="s">
        <v>367</v>
      </c>
      <c r="C119" s="359" t="s">
        <v>368</v>
      </c>
      <c r="D119" s="1" t="s">
        <v>292</v>
      </c>
      <c r="E119" s="364">
        <v>1.02</v>
      </c>
      <c r="F119" s="365">
        <v>33862</v>
      </c>
      <c r="G119" s="365">
        <v>34539</v>
      </c>
      <c r="H119" s="365"/>
    </row>
    <row r="120" spans="1:8">
      <c r="A120" s="357" t="s">
        <v>54</v>
      </c>
      <c r="B120" s="360" t="s">
        <v>310</v>
      </c>
      <c r="C120" s="359" t="s">
        <v>311</v>
      </c>
      <c r="D120" s="1" t="s">
        <v>307</v>
      </c>
      <c r="E120" s="364">
        <v>3.0499999999999999E-2</v>
      </c>
      <c r="F120" s="365">
        <v>180217</v>
      </c>
      <c r="G120" s="365">
        <v>5497</v>
      </c>
      <c r="H120" s="365"/>
    </row>
    <row r="121" spans="1:8">
      <c r="A121" s="357" t="s">
        <v>54</v>
      </c>
      <c r="B121" s="360" t="s">
        <v>288</v>
      </c>
      <c r="C121" s="359" t="s">
        <v>289</v>
      </c>
      <c r="D121" s="1" t="s">
        <v>36</v>
      </c>
      <c r="E121" s="364">
        <v>0.15</v>
      </c>
      <c r="F121" s="365">
        <v>3484</v>
      </c>
      <c r="G121" s="365">
        <v>523</v>
      </c>
      <c r="H121" s="365"/>
    </row>
    <row r="122" spans="1:8">
      <c r="A122" s="357" t="s">
        <v>54</v>
      </c>
      <c r="B122" s="360" t="s">
        <v>290</v>
      </c>
      <c r="C122" s="359" t="s">
        <v>291</v>
      </c>
      <c r="D122" s="1" t="s">
        <v>36</v>
      </c>
      <c r="E122" s="364">
        <v>2.6</v>
      </c>
      <c r="F122" s="365">
        <v>1824</v>
      </c>
      <c r="G122" s="365">
        <v>4742</v>
      </c>
      <c r="H122" s="365"/>
    </row>
    <row r="123" spans="1:8">
      <c r="A123" s="357" t="s">
        <v>54</v>
      </c>
      <c r="B123" s="360" t="s">
        <v>394</v>
      </c>
      <c r="C123" s="359" t="s">
        <v>395</v>
      </c>
      <c r="D123" s="1" t="s">
        <v>36</v>
      </c>
      <c r="E123" s="364">
        <v>1</v>
      </c>
      <c r="F123" s="365">
        <v>302900</v>
      </c>
      <c r="G123" s="365">
        <v>302900</v>
      </c>
      <c r="H123" s="365"/>
    </row>
    <row r="124" spans="1:8">
      <c r="A124" s="357" t="s">
        <v>54</v>
      </c>
      <c r="B124" s="360" t="s">
        <v>396</v>
      </c>
      <c r="C124" s="359" t="s">
        <v>397</v>
      </c>
      <c r="D124" s="1" t="s">
        <v>36</v>
      </c>
      <c r="E124" s="364">
        <v>0.05</v>
      </c>
      <c r="F124" s="365">
        <v>1279</v>
      </c>
      <c r="G124" s="365">
        <v>64</v>
      </c>
      <c r="H124" s="365"/>
    </row>
    <row r="125" spans="1:8">
      <c r="A125" s="357" t="s">
        <v>54</v>
      </c>
      <c r="B125" s="360" t="s">
        <v>398</v>
      </c>
      <c r="C125" s="359" t="s">
        <v>399</v>
      </c>
      <c r="D125" s="1" t="s">
        <v>36</v>
      </c>
      <c r="E125" s="364">
        <v>1</v>
      </c>
      <c r="F125" s="365">
        <v>22856</v>
      </c>
      <c r="G125" s="365">
        <v>22856</v>
      </c>
      <c r="H125" s="365"/>
    </row>
    <row r="126" spans="1:8" ht="25.5">
      <c r="A126" s="354" t="s">
        <v>58</v>
      </c>
      <c r="B126" s="355" t="s">
        <v>285</v>
      </c>
      <c r="C126" s="356" t="s">
        <v>400</v>
      </c>
      <c r="D126" s="361" t="s">
        <v>36</v>
      </c>
      <c r="E126" s="362"/>
      <c r="F126" s="363"/>
      <c r="G126" s="363"/>
      <c r="H126" s="363">
        <v>60969</v>
      </c>
    </row>
    <row r="127" spans="1:8">
      <c r="A127" s="357" t="s">
        <v>58</v>
      </c>
      <c r="B127" s="360" t="s">
        <v>367</v>
      </c>
      <c r="C127" s="359" t="s">
        <v>368</v>
      </c>
      <c r="D127" s="1" t="s">
        <v>292</v>
      </c>
      <c r="E127" s="364">
        <v>1.2</v>
      </c>
      <c r="F127" s="365">
        <v>33862</v>
      </c>
      <c r="G127" s="365">
        <v>40634</v>
      </c>
      <c r="H127" s="365"/>
    </row>
    <row r="128" spans="1:8">
      <c r="A128" s="357" t="s">
        <v>58</v>
      </c>
      <c r="B128" s="360" t="s">
        <v>310</v>
      </c>
      <c r="C128" s="359" t="s">
        <v>311</v>
      </c>
      <c r="D128" s="1" t="s">
        <v>307</v>
      </c>
      <c r="E128" s="364">
        <v>5.0217238107392757E-3</v>
      </c>
      <c r="F128" s="365">
        <v>180217</v>
      </c>
      <c r="G128" s="365">
        <v>905</v>
      </c>
      <c r="H128" s="365"/>
    </row>
    <row r="129" spans="1:8">
      <c r="A129" s="357" t="s">
        <v>58</v>
      </c>
      <c r="B129" s="360" t="s">
        <v>288</v>
      </c>
      <c r="C129" s="359" t="s">
        <v>289</v>
      </c>
      <c r="D129" s="1" t="s">
        <v>36</v>
      </c>
      <c r="E129" s="364">
        <v>0.3</v>
      </c>
      <c r="F129" s="365">
        <v>3484</v>
      </c>
      <c r="G129" s="365">
        <v>1045</v>
      </c>
      <c r="H129" s="365"/>
    </row>
    <row r="130" spans="1:8">
      <c r="A130" s="357" t="s">
        <v>58</v>
      </c>
      <c r="B130" s="360" t="s">
        <v>290</v>
      </c>
      <c r="C130" s="359" t="s">
        <v>291</v>
      </c>
      <c r="D130" s="1" t="s">
        <v>36</v>
      </c>
      <c r="E130" s="364">
        <v>1</v>
      </c>
      <c r="F130" s="365">
        <v>1824</v>
      </c>
      <c r="G130" s="365">
        <v>1824</v>
      </c>
      <c r="H130" s="365"/>
    </row>
    <row r="131" spans="1:8">
      <c r="A131" s="357" t="s">
        <v>58</v>
      </c>
      <c r="B131" s="360" t="s">
        <v>401</v>
      </c>
      <c r="C131" s="359" t="s">
        <v>402</v>
      </c>
      <c r="D131" s="1" t="s">
        <v>36</v>
      </c>
      <c r="E131" s="364">
        <v>3</v>
      </c>
      <c r="F131" s="365">
        <v>1827</v>
      </c>
      <c r="G131" s="365">
        <v>5481</v>
      </c>
      <c r="H131" s="365"/>
    </row>
    <row r="132" spans="1:8">
      <c r="A132" s="357" t="s">
        <v>58</v>
      </c>
      <c r="B132" s="360" t="s">
        <v>354</v>
      </c>
      <c r="C132" s="359" t="s">
        <v>355</v>
      </c>
      <c r="D132" s="1" t="s">
        <v>36</v>
      </c>
      <c r="E132" s="364">
        <v>0.05</v>
      </c>
      <c r="F132" s="365">
        <v>62393</v>
      </c>
      <c r="G132" s="365">
        <v>3120</v>
      </c>
      <c r="H132" s="365"/>
    </row>
    <row r="133" spans="1:8">
      <c r="A133" s="357" t="s">
        <v>58</v>
      </c>
      <c r="B133" s="360" t="s">
        <v>356</v>
      </c>
      <c r="C133" s="359" t="s">
        <v>357</v>
      </c>
      <c r="D133" s="1" t="s">
        <v>36</v>
      </c>
      <c r="E133" s="364">
        <v>0.03</v>
      </c>
      <c r="F133" s="365">
        <v>129335</v>
      </c>
      <c r="G133" s="365">
        <v>3880</v>
      </c>
      <c r="H133" s="365"/>
    </row>
    <row r="134" spans="1:8">
      <c r="A134" s="357" t="s">
        <v>58</v>
      </c>
      <c r="B134" s="360" t="s">
        <v>403</v>
      </c>
      <c r="C134" s="359" t="s">
        <v>404</v>
      </c>
      <c r="D134" s="1" t="s">
        <v>36</v>
      </c>
      <c r="E134" s="364">
        <v>1</v>
      </c>
      <c r="F134" s="365">
        <v>600</v>
      </c>
      <c r="G134" s="365">
        <v>600</v>
      </c>
      <c r="H134" s="365"/>
    </row>
    <row r="135" spans="1:8">
      <c r="A135" s="357" t="s">
        <v>58</v>
      </c>
      <c r="B135" s="360" t="s">
        <v>405</v>
      </c>
      <c r="C135" s="359" t="s">
        <v>406</v>
      </c>
      <c r="D135" s="1" t="s">
        <v>302</v>
      </c>
      <c r="E135" s="364">
        <v>1.5</v>
      </c>
      <c r="F135" s="365">
        <v>2320</v>
      </c>
      <c r="G135" s="365">
        <v>3480</v>
      </c>
      <c r="H135" s="365"/>
    </row>
    <row r="136" spans="1:8" ht="25.5">
      <c r="A136" s="354" t="s">
        <v>56</v>
      </c>
      <c r="B136" s="355" t="s">
        <v>285</v>
      </c>
      <c r="C136" s="356" t="s">
        <v>57</v>
      </c>
      <c r="D136" s="361" t="s">
        <v>36</v>
      </c>
      <c r="E136" s="362"/>
      <c r="F136" s="363"/>
      <c r="G136" s="363"/>
      <c r="H136" s="363">
        <v>546832</v>
      </c>
    </row>
    <row r="137" spans="1:8">
      <c r="A137" s="357" t="s">
        <v>56</v>
      </c>
      <c r="B137" s="360" t="s">
        <v>338</v>
      </c>
      <c r="C137" s="359" t="s">
        <v>339</v>
      </c>
      <c r="D137" s="1" t="s">
        <v>292</v>
      </c>
      <c r="E137" s="364">
        <v>4.5</v>
      </c>
      <c r="F137" s="365">
        <v>72934</v>
      </c>
      <c r="G137" s="365">
        <v>328203</v>
      </c>
      <c r="H137" s="365"/>
    </row>
    <row r="138" spans="1:8" ht="30">
      <c r="A138" s="357" t="s">
        <v>56</v>
      </c>
      <c r="B138" s="360" t="s">
        <v>407</v>
      </c>
      <c r="C138" s="359" t="s">
        <v>408</v>
      </c>
      <c r="D138" s="1" t="s">
        <v>411</v>
      </c>
      <c r="E138" s="364">
        <v>0.35</v>
      </c>
      <c r="F138" s="365">
        <v>16636.2</v>
      </c>
      <c r="G138" s="365">
        <v>5823</v>
      </c>
      <c r="H138" s="365"/>
    </row>
    <row r="139" spans="1:8">
      <c r="A139" s="357" t="s">
        <v>56</v>
      </c>
      <c r="B139" s="360" t="s">
        <v>310</v>
      </c>
      <c r="C139" s="359" t="s">
        <v>311</v>
      </c>
      <c r="D139" s="1" t="s">
        <v>307</v>
      </c>
      <c r="E139" s="364">
        <v>4.5499999999999999E-2</v>
      </c>
      <c r="F139" s="365">
        <v>180217</v>
      </c>
      <c r="G139" s="365">
        <v>8200</v>
      </c>
      <c r="H139" s="365"/>
    </row>
    <row r="140" spans="1:8">
      <c r="A140" s="357" t="s">
        <v>56</v>
      </c>
      <c r="B140" s="360" t="s">
        <v>288</v>
      </c>
      <c r="C140" s="359" t="s">
        <v>289</v>
      </c>
      <c r="D140" s="1" t="s">
        <v>36</v>
      </c>
      <c r="E140" s="364">
        <v>6</v>
      </c>
      <c r="F140" s="365">
        <v>3484</v>
      </c>
      <c r="G140" s="365">
        <v>20904</v>
      </c>
      <c r="H140" s="365"/>
    </row>
    <row r="141" spans="1:8">
      <c r="A141" s="357" t="s">
        <v>56</v>
      </c>
      <c r="B141" s="360" t="s">
        <v>290</v>
      </c>
      <c r="C141" s="359" t="s">
        <v>291</v>
      </c>
      <c r="D141" s="1" t="s">
        <v>36</v>
      </c>
      <c r="E141" s="364">
        <v>8.9</v>
      </c>
      <c r="F141" s="365">
        <v>1824</v>
      </c>
      <c r="G141" s="365">
        <v>16234</v>
      </c>
      <c r="H141" s="365"/>
    </row>
    <row r="142" spans="1:8">
      <c r="A142" s="357" t="s">
        <v>56</v>
      </c>
      <c r="B142" s="360" t="s">
        <v>409</v>
      </c>
      <c r="C142" s="359" t="s">
        <v>410</v>
      </c>
      <c r="D142" s="1" t="s">
        <v>412</v>
      </c>
      <c r="E142" s="364">
        <v>1</v>
      </c>
      <c r="F142" s="365">
        <v>167468</v>
      </c>
      <c r="G142" s="365">
        <v>167468</v>
      </c>
      <c r="H142" s="365"/>
    </row>
    <row r="143" spans="1:8" ht="38.25">
      <c r="A143" s="354" t="s">
        <v>60</v>
      </c>
      <c r="B143" s="355" t="s">
        <v>285</v>
      </c>
      <c r="C143" s="356" t="s">
        <v>61</v>
      </c>
      <c r="D143" s="361" t="s">
        <v>17</v>
      </c>
      <c r="E143" s="362"/>
      <c r="F143" s="363"/>
      <c r="G143" s="363"/>
      <c r="H143" s="363">
        <v>37836</v>
      </c>
    </row>
    <row r="144" spans="1:8">
      <c r="A144" s="357" t="s">
        <v>60</v>
      </c>
      <c r="B144" s="358" t="s">
        <v>334</v>
      </c>
      <c r="C144" s="359" t="s">
        <v>335</v>
      </c>
      <c r="D144" s="1" t="s">
        <v>24</v>
      </c>
      <c r="E144" s="364">
        <v>0.03</v>
      </c>
      <c r="F144" s="365">
        <v>657135</v>
      </c>
      <c r="G144" s="365">
        <v>19714</v>
      </c>
      <c r="H144" s="365"/>
    </row>
    <row r="145" spans="1:8">
      <c r="A145" s="357" t="s">
        <v>60</v>
      </c>
      <c r="B145" s="360" t="s">
        <v>293</v>
      </c>
      <c r="C145" s="359" t="s">
        <v>294</v>
      </c>
      <c r="D145" s="1" t="s">
        <v>292</v>
      </c>
      <c r="E145" s="364">
        <v>0.49</v>
      </c>
      <c r="F145" s="365">
        <v>30782</v>
      </c>
      <c r="G145" s="365">
        <v>15083</v>
      </c>
      <c r="H145" s="365"/>
    </row>
    <row r="146" spans="1:8">
      <c r="A146" s="357" t="s">
        <v>60</v>
      </c>
      <c r="B146" s="360" t="s">
        <v>310</v>
      </c>
      <c r="C146" s="359" t="s">
        <v>311</v>
      </c>
      <c r="D146" s="1" t="s">
        <v>307</v>
      </c>
      <c r="E146" s="364">
        <v>2.8999999999999998E-3</v>
      </c>
      <c r="F146" s="365">
        <v>180217</v>
      </c>
      <c r="G146" s="365">
        <v>523</v>
      </c>
      <c r="H146" s="365"/>
    </row>
    <row r="147" spans="1:8">
      <c r="A147" s="357" t="s">
        <v>60</v>
      </c>
      <c r="B147" s="360" t="s">
        <v>288</v>
      </c>
      <c r="C147" s="359" t="s">
        <v>289</v>
      </c>
      <c r="D147" s="1" t="s">
        <v>36</v>
      </c>
      <c r="E147" s="364">
        <v>0.45</v>
      </c>
      <c r="F147" s="365">
        <v>3484</v>
      </c>
      <c r="G147" s="365">
        <v>1568</v>
      </c>
      <c r="H147" s="365"/>
    </row>
    <row r="148" spans="1:8">
      <c r="A148" s="357" t="s">
        <v>60</v>
      </c>
      <c r="B148" s="360" t="s">
        <v>290</v>
      </c>
      <c r="C148" s="359" t="s">
        <v>291</v>
      </c>
      <c r="D148" s="1" t="s">
        <v>36</v>
      </c>
      <c r="E148" s="364">
        <v>0.52</v>
      </c>
      <c r="F148" s="365">
        <v>1824</v>
      </c>
      <c r="G148" s="365">
        <v>948</v>
      </c>
      <c r="H148" s="365"/>
    </row>
    <row r="149" spans="1:8" ht="63.75">
      <c r="A149" s="354" t="s">
        <v>62</v>
      </c>
      <c r="B149" s="355" t="s">
        <v>285</v>
      </c>
      <c r="C149" s="356" t="s">
        <v>413</v>
      </c>
      <c r="D149" s="361" t="s">
        <v>17</v>
      </c>
      <c r="E149" s="362"/>
      <c r="F149" s="363"/>
      <c r="G149" s="363"/>
      <c r="H149" s="363">
        <v>49168</v>
      </c>
    </row>
    <row r="150" spans="1:8">
      <c r="A150" s="357" t="s">
        <v>62</v>
      </c>
      <c r="B150" s="360" t="s">
        <v>387</v>
      </c>
      <c r="C150" s="359" t="s">
        <v>388</v>
      </c>
      <c r="D150" s="1" t="s">
        <v>292</v>
      </c>
      <c r="E150" s="364">
        <v>0.17</v>
      </c>
      <c r="F150" s="365">
        <v>42621</v>
      </c>
      <c r="G150" s="365">
        <v>7246</v>
      </c>
      <c r="H150" s="365"/>
    </row>
    <row r="151" spans="1:8">
      <c r="A151" s="357" t="s">
        <v>62</v>
      </c>
      <c r="B151" s="360" t="s">
        <v>310</v>
      </c>
      <c r="C151" s="359" t="s">
        <v>311</v>
      </c>
      <c r="D151" s="1" t="s">
        <v>307</v>
      </c>
      <c r="E151" s="364">
        <v>3.5999999999999999E-3</v>
      </c>
      <c r="F151" s="365">
        <v>180217</v>
      </c>
      <c r="G151" s="365">
        <v>649</v>
      </c>
      <c r="H151" s="365"/>
    </row>
    <row r="152" spans="1:8">
      <c r="A152" s="357" t="s">
        <v>62</v>
      </c>
      <c r="B152" s="360" t="s">
        <v>414</v>
      </c>
      <c r="C152" s="359" t="s">
        <v>415</v>
      </c>
      <c r="D152" s="1" t="s">
        <v>307</v>
      </c>
      <c r="E152" s="364">
        <v>0.1</v>
      </c>
      <c r="F152" s="365">
        <v>52265</v>
      </c>
      <c r="G152" s="365">
        <v>5227</v>
      </c>
      <c r="H152" s="365"/>
    </row>
    <row r="153" spans="1:8">
      <c r="A153" s="357" t="s">
        <v>62</v>
      </c>
      <c r="B153" s="360" t="s">
        <v>288</v>
      </c>
      <c r="C153" s="359" t="s">
        <v>289</v>
      </c>
      <c r="D153" s="1" t="s">
        <v>36</v>
      </c>
      <c r="E153" s="364">
        <v>0.01</v>
      </c>
      <c r="F153" s="365">
        <v>3484</v>
      </c>
      <c r="G153" s="365">
        <v>35</v>
      </c>
      <c r="H153" s="365"/>
    </row>
    <row r="154" spans="1:8">
      <c r="A154" s="357" t="s">
        <v>62</v>
      </c>
      <c r="B154" s="360" t="s">
        <v>416</v>
      </c>
      <c r="C154" s="359" t="s">
        <v>417</v>
      </c>
      <c r="D154" s="1" t="s">
        <v>331</v>
      </c>
      <c r="E154" s="364">
        <v>8.0000000000000002E-3</v>
      </c>
      <c r="F154" s="365">
        <v>110138</v>
      </c>
      <c r="G154" s="365">
        <v>881</v>
      </c>
      <c r="H154" s="365"/>
    </row>
    <row r="155" spans="1:8">
      <c r="A155" s="357" t="s">
        <v>62</v>
      </c>
      <c r="B155" s="360" t="s">
        <v>290</v>
      </c>
      <c r="C155" s="359" t="s">
        <v>291</v>
      </c>
      <c r="D155" s="1" t="s">
        <v>36</v>
      </c>
      <c r="E155" s="364">
        <v>0.372</v>
      </c>
      <c r="F155" s="365">
        <v>1824</v>
      </c>
      <c r="G155" s="365">
        <v>679</v>
      </c>
      <c r="H155" s="365"/>
    </row>
    <row r="156" spans="1:8">
      <c r="A156" s="357" t="s">
        <v>62</v>
      </c>
      <c r="B156" s="360" t="s">
        <v>418</v>
      </c>
      <c r="C156" s="359" t="s">
        <v>419</v>
      </c>
      <c r="D156" s="1" t="s">
        <v>332</v>
      </c>
      <c r="E156" s="364">
        <v>0.1</v>
      </c>
      <c r="F156" s="365">
        <v>5352</v>
      </c>
      <c r="G156" s="365">
        <v>535</v>
      </c>
      <c r="H156" s="365"/>
    </row>
    <row r="157" spans="1:8" ht="30">
      <c r="A157" s="357" t="s">
        <v>62</v>
      </c>
      <c r="B157" s="360" t="s">
        <v>420</v>
      </c>
      <c r="C157" s="359" t="s">
        <v>421</v>
      </c>
      <c r="D157" s="1" t="s">
        <v>17</v>
      </c>
      <c r="E157" s="364">
        <v>1</v>
      </c>
      <c r="F157" s="365">
        <v>33916</v>
      </c>
      <c r="G157" s="365">
        <v>33916</v>
      </c>
      <c r="H157" s="365"/>
    </row>
    <row r="158" spans="1:8" ht="38.25">
      <c r="A158" s="354" t="s">
        <v>64</v>
      </c>
      <c r="B158" s="355" t="s">
        <v>285</v>
      </c>
      <c r="C158" s="356" t="s">
        <v>422</v>
      </c>
      <c r="D158" s="361" t="s">
        <v>20</v>
      </c>
      <c r="E158" s="362"/>
      <c r="F158" s="363"/>
      <c r="G158" s="363"/>
      <c r="H158" s="363">
        <v>27602</v>
      </c>
    </row>
    <row r="159" spans="1:8">
      <c r="A159" s="357" t="s">
        <v>64</v>
      </c>
      <c r="B159" s="360" t="s">
        <v>423</v>
      </c>
      <c r="C159" s="359" t="s">
        <v>424</v>
      </c>
      <c r="D159" s="1" t="s">
        <v>292</v>
      </c>
      <c r="E159" s="364">
        <v>0.16</v>
      </c>
      <c r="F159" s="365">
        <v>46950</v>
      </c>
      <c r="G159" s="365">
        <v>7512</v>
      </c>
      <c r="H159" s="365"/>
    </row>
    <row r="160" spans="1:8">
      <c r="A160" s="357" t="s">
        <v>64</v>
      </c>
      <c r="B160" s="360" t="s">
        <v>310</v>
      </c>
      <c r="C160" s="359" t="s">
        <v>311</v>
      </c>
      <c r="D160" s="1" t="s">
        <v>307</v>
      </c>
      <c r="E160" s="364">
        <v>1.6999999999999999E-3</v>
      </c>
      <c r="F160" s="365">
        <v>180217</v>
      </c>
      <c r="G160" s="365">
        <v>306</v>
      </c>
      <c r="H160" s="365"/>
    </row>
    <row r="161" spans="1:8">
      <c r="A161" s="357" t="s">
        <v>64</v>
      </c>
      <c r="B161" s="360" t="s">
        <v>288</v>
      </c>
      <c r="C161" s="359" t="s">
        <v>289</v>
      </c>
      <c r="D161" s="1" t="s">
        <v>36</v>
      </c>
      <c r="E161" s="364">
        <v>0.08</v>
      </c>
      <c r="F161" s="365">
        <v>3484</v>
      </c>
      <c r="G161" s="365">
        <v>279</v>
      </c>
      <c r="H161" s="365"/>
    </row>
    <row r="162" spans="1:8">
      <c r="A162" s="366" t="s">
        <v>64</v>
      </c>
      <c r="B162" s="358" t="s">
        <v>425</v>
      </c>
      <c r="C162" s="359" t="s">
        <v>426</v>
      </c>
      <c r="D162" s="1" t="s">
        <v>36</v>
      </c>
      <c r="E162" s="364">
        <v>8.0000000000000002E-3</v>
      </c>
      <c r="F162" s="365">
        <v>33691</v>
      </c>
      <c r="G162" s="365">
        <v>270</v>
      </c>
      <c r="H162" s="365"/>
    </row>
    <row r="163" spans="1:8" ht="30">
      <c r="A163" s="357" t="s">
        <v>64</v>
      </c>
      <c r="B163" s="360" t="s">
        <v>427</v>
      </c>
      <c r="C163" s="359" t="s">
        <v>428</v>
      </c>
      <c r="D163" s="1" t="s">
        <v>331</v>
      </c>
      <c r="E163" s="364">
        <v>1.4999999999999999E-2</v>
      </c>
      <c r="F163" s="365">
        <v>122000</v>
      </c>
      <c r="G163" s="365">
        <v>1830</v>
      </c>
      <c r="H163" s="365"/>
    </row>
    <row r="164" spans="1:8">
      <c r="A164" s="357" t="s">
        <v>64</v>
      </c>
      <c r="B164" s="360" t="s">
        <v>290</v>
      </c>
      <c r="C164" s="359" t="s">
        <v>291</v>
      </c>
      <c r="D164" s="1" t="s">
        <v>36</v>
      </c>
      <c r="E164" s="364">
        <v>0.372</v>
      </c>
      <c r="F164" s="365">
        <v>1824</v>
      </c>
      <c r="G164" s="365">
        <v>679</v>
      </c>
      <c r="H164" s="365"/>
    </row>
    <row r="165" spans="1:8">
      <c r="A165" s="357" t="s">
        <v>64</v>
      </c>
      <c r="B165" s="360" t="s">
        <v>429</v>
      </c>
      <c r="C165" s="359" t="s">
        <v>430</v>
      </c>
      <c r="D165" s="1" t="s">
        <v>17</v>
      </c>
      <c r="E165" s="364">
        <v>0.3</v>
      </c>
      <c r="F165" s="365">
        <v>42300</v>
      </c>
      <c r="G165" s="365">
        <v>12690</v>
      </c>
      <c r="H165" s="365"/>
    </row>
    <row r="166" spans="1:8">
      <c r="A166" s="357" t="s">
        <v>64</v>
      </c>
      <c r="B166" s="360" t="s">
        <v>431</v>
      </c>
      <c r="C166" s="359" t="s">
        <v>432</v>
      </c>
      <c r="D166" s="1" t="s">
        <v>36</v>
      </c>
      <c r="E166" s="364">
        <v>3</v>
      </c>
      <c r="F166" s="365">
        <v>397</v>
      </c>
      <c r="G166" s="365">
        <v>1191</v>
      </c>
      <c r="H166" s="365"/>
    </row>
    <row r="167" spans="1:8">
      <c r="A167" s="357" t="s">
        <v>64</v>
      </c>
      <c r="B167" s="358" t="s">
        <v>433</v>
      </c>
      <c r="C167" s="359" t="s">
        <v>434</v>
      </c>
      <c r="D167" s="1" t="s">
        <v>435</v>
      </c>
      <c r="E167" s="364">
        <v>0.05</v>
      </c>
      <c r="F167" s="365">
        <v>56900</v>
      </c>
      <c r="G167" s="365">
        <v>2845</v>
      </c>
      <c r="H167" s="365"/>
    </row>
    <row r="168" spans="1:8" ht="51">
      <c r="A168" s="354" t="s">
        <v>66</v>
      </c>
      <c r="B168" s="355" t="s">
        <v>285</v>
      </c>
      <c r="C168" s="356" t="s">
        <v>67</v>
      </c>
      <c r="D168" s="361" t="s">
        <v>20</v>
      </c>
      <c r="E168" s="362"/>
      <c r="F168" s="363"/>
      <c r="G168" s="363"/>
      <c r="H168" s="363">
        <v>85453</v>
      </c>
    </row>
    <row r="169" spans="1:8">
      <c r="A169" s="357" t="s">
        <v>66</v>
      </c>
      <c r="B169" s="360" t="s">
        <v>423</v>
      </c>
      <c r="C169" s="359" t="s">
        <v>424</v>
      </c>
      <c r="D169" s="1" t="s">
        <v>292</v>
      </c>
      <c r="E169" s="364">
        <v>0.32</v>
      </c>
      <c r="F169" s="365">
        <v>46950</v>
      </c>
      <c r="G169" s="365">
        <v>15024</v>
      </c>
      <c r="H169" s="365"/>
    </row>
    <row r="170" spans="1:8">
      <c r="A170" s="357" t="s">
        <v>66</v>
      </c>
      <c r="B170" s="358" t="s">
        <v>436</v>
      </c>
      <c r="C170" s="359" t="s">
        <v>437</v>
      </c>
      <c r="D170" s="1" t="s">
        <v>292</v>
      </c>
      <c r="E170" s="364">
        <v>0.68</v>
      </c>
      <c r="F170" s="365">
        <v>39347</v>
      </c>
      <c r="G170" s="365">
        <v>26756</v>
      </c>
      <c r="H170" s="365"/>
    </row>
    <row r="171" spans="1:8">
      <c r="A171" s="357" t="s">
        <v>66</v>
      </c>
      <c r="B171" s="360" t="s">
        <v>310</v>
      </c>
      <c r="C171" s="359" t="s">
        <v>311</v>
      </c>
      <c r="D171" s="1" t="s">
        <v>307</v>
      </c>
      <c r="E171" s="364">
        <v>5.0000000000000001E-3</v>
      </c>
      <c r="F171" s="365">
        <v>180217</v>
      </c>
      <c r="G171" s="365">
        <v>901</v>
      </c>
      <c r="H171" s="365"/>
    </row>
    <row r="172" spans="1:8">
      <c r="A172" s="357" t="s">
        <v>66</v>
      </c>
      <c r="B172" s="360" t="s">
        <v>438</v>
      </c>
      <c r="C172" s="359" t="s">
        <v>439</v>
      </c>
      <c r="D172" s="1" t="s">
        <v>307</v>
      </c>
      <c r="E172" s="364">
        <v>1.2999999999999999E-2</v>
      </c>
      <c r="F172" s="365">
        <v>52265</v>
      </c>
      <c r="G172" s="365">
        <v>679</v>
      </c>
      <c r="H172" s="365"/>
    </row>
    <row r="173" spans="1:8">
      <c r="A173" s="357" t="s">
        <v>66</v>
      </c>
      <c r="B173" s="360" t="s">
        <v>288</v>
      </c>
      <c r="C173" s="359" t="s">
        <v>289</v>
      </c>
      <c r="D173" s="1" t="s">
        <v>36</v>
      </c>
      <c r="E173" s="364">
        <v>0.18</v>
      </c>
      <c r="F173" s="365">
        <v>3484</v>
      </c>
      <c r="G173" s="365">
        <v>627</v>
      </c>
      <c r="H173" s="365"/>
    </row>
    <row r="174" spans="1:8" ht="30">
      <c r="A174" s="357" t="s">
        <v>66</v>
      </c>
      <c r="B174" s="360" t="s">
        <v>427</v>
      </c>
      <c r="C174" s="359" t="s">
        <v>428</v>
      </c>
      <c r="D174" s="1" t="s">
        <v>331</v>
      </c>
      <c r="E174" s="364">
        <v>3.7499999999999999E-2</v>
      </c>
      <c r="F174" s="365">
        <v>122000</v>
      </c>
      <c r="G174" s="365">
        <v>4575</v>
      </c>
      <c r="H174" s="365"/>
    </row>
    <row r="175" spans="1:8">
      <c r="A175" s="357" t="s">
        <v>66</v>
      </c>
      <c r="B175" s="360" t="s">
        <v>440</v>
      </c>
      <c r="C175" s="359" t="s">
        <v>441</v>
      </c>
      <c r="D175" s="1" t="s">
        <v>36</v>
      </c>
      <c r="E175" s="364">
        <v>0.06</v>
      </c>
      <c r="F175" s="365">
        <v>44900</v>
      </c>
      <c r="G175" s="365">
        <v>2694</v>
      </c>
      <c r="H175" s="365"/>
    </row>
    <row r="176" spans="1:8">
      <c r="A176" s="357" t="s">
        <v>66</v>
      </c>
      <c r="B176" s="360" t="s">
        <v>442</v>
      </c>
      <c r="C176" s="359" t="s">
        <v>443</v>
      </c>
      <c r="D176" s="1" t="s">
        <v>36</v>
      </c>
      <c r="E176" s="364">
        <v>0.06</v>
      </c>
      <c r="F176" s="365">
        <v>35900</v>
      </c>
      <c r="G176" s="365">
        <v>2154</v>
      </c>
      <c r="H176" s="365"/>
    </row>
    <row r="177" spans="1:8">
      <c r="A177" s="357" t="s">
        <v>66</v>
      </c>
      <c r="B177" s="360" t="s">
        <v>290</v>
      </c>
      <c r="C177" s="359" t="s">
        <v>291</v>
      </c>
      <c r="D177" s="1" t="s">
        <v>36</v>
      </c>
      <c r="E177" s="364">
        <v>0.2</v>
      </c>
      <c r="F177" s="365">
        <v>1824</v>
      </c>
      <c r="G177" s="365">
        <v>365</v>
      </c>
      <c r="H177" s="365"/>
    </row>
    <row r="178" spans="1:8">
      <c r="A178" s="357" t="s">
        <v>66</v>
      </c>
      <c r="B178" s="360" t="s">
        <v>429</v>
      </c>
      <c r="C178" s="359" t="s">
        <v>430</v>
      </c>
      <c r="D178" s="1" t="s">
        <v>17</v>
      </c>
      <c r="E178" s="364">
        <v>0.66</v>
      </c>
      <c r="F178" s="365">
        <v>42300</v>
      </c>
      <c r="G178" s="365">
        <v>27918</v>
      </c>
      <c r="H178" s="365"/>
    </row>
    <row r="179" spans="1:8">
      <c r="A179" s="357" t="s">
        <v>66</v>
      </c>
      <c r="B179" s="360" t="s">
        <v>444</v>
      </c>
      <c r="C179" s="359" t="s">
        <v>445</v>
      </c>
      <c r="D179" s="1" t="s">
        <v>36</v>
      </c>
      <c r="E179" s="364">
        <v>0.5</v>
      </c>
      <c r="F179" s="365">
        <v>4924</v>
      </c>
      <c r="G179" s="365">
        <v>2462</v>
      </c>
      <c r="H179" s="365"/>
    </row>
    <row r="180" spans="1:8">
      <c r="A180" s="357" t="s">
        <v>66</v>
      </c>
      <c r="B180" s="360" t="s">
        <v>446</v>
      </c>
      <c r="C180" s="359" t="s">
        <v>447</v>
      </c>
      <c r="D180" s="1" t="s">
        <v>36</v>
      </c>
      <c r="E180" s="364">
        <v>0.03</v>
      </c>
      <c r="F180" s="365">
        <v>35857</v>
      </c>
      <c r="G180" s="365">
        <v>1076</v>
      </c>
      <c r="H180" s="365"/>
    </row>
    <row r="181" spans="1:8">
      <c r="A181" s="366" t="s">
        <v>66</v>
      </c>
      <c r="B181" s="358" t="s">
        <v>448</v>
      </c>
      <c r="C181" s="359" t="s">
        <v>449</v>
      </c>
      <c r="D181" s="1" t="s">
        <v>36</v>
      </c>
      <c r="E181" s="364">
        <v>5.0000000000000001E-3</v>
      </c>
      <c r="F181" s="365">
        <v>44338</v>
      </c>
      <c r="G181" s="365">
        <v>222</v>
      </c>
      <c r="H181" s="365"/>
    </row>
    <row r="182" spans="1:8" ht="38.25">
      <c r="A182" s="354" t="s">
        <v>68</v>
      </c>
      <c r="B182" s="355" t="s">
        <v>285</v>
      </c>
      <c r="C182" s="356" t="s">
        <v>69</v>
      </c>
      <c r="D182" s="361" t="s">
        <v>17</v>
      </c>
      <c r="E182" s="362"/>
      <c r="F182" s="363"/>
      <c r="G182" s="363"/>
      <c r="H182" s="363">
        <v>80294</v>
      </c>
    </row>
    <row r="183" spans="1:8">
      <c r="A183" s="357" t="s">
        <v>68</v>
      </c>
      <c r="B183" s="360" t="s">
        <v>293</v>
      </c>
      <c r="C183" s="359" t="s">
        <v>294</v>
      </c>
      <c r="D183" s="1" t="s">
        <v>292</v>
      </c>
      <c r="E183" s="364">
        <v>0.66</v>
      </c>
      <c r="F183" s="365">
        <v>30782</v>
      </c>
      <c r="G183" s="365">
        <v>20316</v>
      </c>
      <c r="H183" s="365"/>
    </row>
    <row r="184" spans="1:8">
      <c r="A184" s="357" t="s">
        <v>68</v>
      </c>
      <c r="B184" s="360" t="s">
        <v>310</v>
      </c>
      <c r="C184" s="359" t="s">
        <v>311</v>
      </c>
      <c r="D184" s="1" t="s">
        <v>307</v>
      </c>
      <c r="E184" s="364">
        <v>5.8999999999999999E-3</v>
      </c>
      <c r="F184" s="365">
        <v>180217</v>
      </c>
      <c r="G184" s="365">
        <v>1063</v>
      </c>
      <c r="H184" s="365"/>
    </row>
    <row r="185" spans="1:8">
      <c r="A185" s="357" t="s">
        <v>68</v>
      </c>
      <c r="B185" s="360" t="s">
        <v>288</v>
      </c>
      <c r="C185" s="359" t="s">
        <v>289</v>
      </c>
      <c r="D185" s="1" t="s">
        <v>36</v>
      </c>
      <c r="E185" s="364">
        <v>0.02</v>
      </c>
      <c r="F185" s="365">
        <v>3484</v>
      </c>
      <c r="G185" s="365">
        <v>70</v>
      </c>
      <c r="H185" s="365"/>
    </row>
    <row r="186" spans="1:8">
      <c r="A186" s="357" t="s">
        <v>68</v>
      </c>
      <c r="B186" s="360" t="s">
        <v>450</v>
      </c>
      <c r="C186" s="359" t="s">
        <v>451</v>
      </c>
      <c r="D186" s="1" t="s">
        <v>47</v>
      </c>
      <c r="E186" s="364">
        <v>0.25</v>
      </c>
      <c r="F186" s="365">
        <v>6400</v>
      </c>
      <c r="G186" s="365">
        <v>1600</v>
      </c>
      <c r="H186" s="365"/>
    </row>
    <row r="187" spans="1:8" ht="30">
      <c r="A187" s="357" t="s">
        <v>68</v>
      </c>
      <c r="B187" s="360" t="s">
        <v>452</v>
      </c>
      <c r="C187" s="359" t="s">
        <v>453</v>
      </c>
      <c r="D187" s="1" t="s">
        <v>17</v>
      </c>
      <c r="E187" s="364">
        <v>1.03</v>
      </c>
      <c r="F187" s="365">
        <v>39900</v>
      </c>
      <c r="G187" s="365">
        <v>41097</v>
      </c>
      <c r="H187" s="365"/>
    </row>
    <row r="188" spans="1:8">
      <c r="A188" s="357" t="s">
        <v>68</v>
      </c>
      <c r="B188" s="360" t="s">
        <v>290</v>
      </c>
      <c r="C188" s="359" t="s">
        <v>291</v>
      </c>
      <c r="D188" s="1" t="s">
        <v>36</v>
      </c>
      <c r="E188" s="364">
        <v>0.7</v>
      </c>
      <c r="F188" s="365">
        <v>1824</v>
      </c>
      <c r="G188" s="365">
        <v>1277</v>
      </c>
      <c r="H188" s="365"/>
    </row>
    <row r="189" spans="1:8">
      <c r="A189" s="357" t="s">
        <v>68</v>
      </c>
      <c r="B189" s="360" t="s">
        <v>454</v>
      </c>
      <c r="C189" s="359" t="s">
        <v>455</v>
      </c>
      <c r="D189" s="1" t="s">
        <v>47</v>
      </c>
      <c r="E189" s="364">
        <v>4.5</v>
      </c>
      <c r="F189" s="365">
        <v>2892</v>
      </c>
      <c r="G189" s="365">
        <v>13014</v>
      </c>
      <c r="H189" s="365"/>
    </row>
    <row r="190" spans="1:8">
      <c r="A190" s="357" t="s">
        <v>68</v>
      </c>
      <c r="B190" s="360" t="s">
        <v>456</v>
      </c>
      <c r="C190" s="359" t="s">
        <v>457</v>
      </c>
      <c r="D190" s="1" t="s">
        <v>302</v>
      </c>
      <c r="E190" s="364">
        <v>0.33</v>
      </c>
      <c r="F190" s="365">
        <v>5517</v>
      </c>
      <c r="G190" s="365">
        <v>1821</v>
      </c>
      <c r="H190" s="365"/>
    </row>
    <row r="191" spans="1:8">
      <c r="A191" s="357" t="s">
        <v>68</v>
      </c>
      <c r="B191" s="360" t="s">
        <v>329</v>
      </c>
      <c r="C191" s="359" t="s">
        <v>330</v>
      </c>
      <c r="D191" s="1" t="s">
        <v>332</v>
      </c>
      <c r="E191" s="364">
        <v>1.08</v>
      </c>
      <c r="F191" s="365">
        <v>33</v>
      </c>
      <c r="G191" s="365">
        <v>36</v>
      </c>
      <c r="H191" s="365"/>
    </row>
    <row r="192" spans="1:8" ht="38.25">
      <c r="A192" s="354" t="s">
        <v>70</v>
      </c>
      <c r="B192" s="355" t="s">
        <v>285</v>
      </c>
      <c r="C192" s="356" t="s">
        <v>71</v>
      </c>
      <c r="D192" s="361" t="s">
        <v>36</v>
      </c>
      <c r="E192" s="362"/>
      <c r="F192" s="363"/>
      <c r="G192" s="363"/>
      <c r="H192" s="363">
        <v>1204179</v>
      </c>
    </row>
    <row r="193" spans="1:8">
      <c r="A193" s="357" t="s">
        <v>70</v>
      </c>
      <c r="B193" s="360" t="s">
        <v>376</v>
      </c>
      <c r="C193" s="359" t="s">
        <v>377</v>
      </c>
      <c r="D193" s="1" t="s">
        <v>24</v>
      </c>
      <c r="E193" s="364">
        <v>0.03</v>
      </c>
      <c r="F193" s="365">
        <v>561725</v>
      </c>
      <c r="G193" s="365">
        <v>16852</v>
      </c>
      <c r="H193" s="365"/>
    </row>
    <row r="194" spans="1:8">
      <c r="A194" s="357" t="s">
        <v>70</v>
      </c>
      <c r="B194" s="360" t="s">
        <v>458</v>
      </c>
      <c r="C194" s="359" t="s">
        <v>459</v>
      </c>
      <c r="D194" s="1" t="s">
        <v>292</v>
      </c>
      <c r="E194" s="364">
        <v>3</v>
      </c>
      <c r="F194" s="365">
        <v>60565</v>
      </c>
      <c r="G194" s="365">
        <v>181695</v>
      </c>
      <c r="H194" s="365"/>
    </row>
    <row r="195" spans="1:8">
      <c r="A195" s="357" t="s">
        <v>70</v>
      </c>
      <c r="B195" s="360" t="s">
        <v>387</v>
      </c>
      <c r="C195" s="359" t="s">
        <v>388</v>
      </c>
      <c r="D195" s="1" t="s">
        <v>292</v>
      </c>
      <c r="E195" s="364">
        <v>1</v>
      </c>
      <c r="F195" s="365">
        <v>42621</v>
      </c>
      <c r="G195" s="365">
        <v>42621</v>
      </c>
      <c r="H195" s="365"/>
    </row>
    <row r="196" spans="1:8">
      <c r="A196" s="357" t="s">
        <v>70</v>
      </c>
      <c r="B196" s="360" t="s">
        <v>310</v>
      </c>
      <c r="C196" s="359" t="s">
        <v>311</v>
      </c>
      <c r="D196" s="1" t="s">
        <v>307</v>
      </c>
      <c r="E196" s="364">
        <v>0.3</v>
      </c>
      <c r="F196" s="365">
        <v>180217</v>
      </c>
      <c r="G196" s="365">
        <v>54065</v>
      </c>
      <c r="H196" s="365"/>
    </row>
    <row r="197" spans="1:8">
      <c r="A197" s="357" t="s">
        <v>70</v>
      </c>
      <c r="B197" s="360" t="s">
        <v>460</v>
      </c>
      <c r="C197" s="359" t="s">
        <v>461</v>
      </c>
      <c r="D197" s="1" t="s">
        <v>292</v>
      </c>
      <c r="E197" s="364">
        <v>3</v>
      </c>
      <c r="F197" s="365">
        <v>45052</v>
      </c>
      <c r="G197" s="365">
        <v>135156</v>
      </c>
      <c r="H197" s="365"/>
    </row>
    <row r="198" spans="1:8">
      <c r="A198" s="357" t="s">
        <v>70</v>
      </c>
      <c r="B198" s="360" t="s">
        <v>288</v>
      </c>
      <c r="C198" s="359" t="s">
        <v>289</v>
      </c>
      <c r="D198" s="1" t="s">
        <v>36</v>
      </c>
      <c r="E198" s="364">
        <v>2</v>
      </c>
      <c r="F198" s="365">
        <v>3484</v>
      </c>
      <c r="G198" s="365">
        <v>6968</v>
      </c>
      <c r="H198" s="365"/>
    </row>
    <row r="199" spans="1:8" ht="45">
      <c r="A199" s="357" t="s">
        <v>70</v>
      </c>
      <c r="B199" s="360" t="s">
        <v>462</v>
      </c>
      <c r="C199" s="359" t="s">
        <v>463</v>
      </c>
      <c r="D199" s="1" t="s">
        <v>331</v>
      </c>
      <c r="E199" s="364">
        <v>1</v>
      </c>
      <c r="F199" s="365">
        <v>189112</v>
      </c>
      <c r="G199" s="365">
        <v>189112</v>
      </c>
      <c r="H199" s="365"/>
    </row>
    <row r="200" spans="1:8">
      <c r="A200" s="357" t="s">
        <v>70</v>
      </c>
      <c r="B200" s="360" t="s">
        <v>464</v>
      </c>
      <c r="C200" s="359" t="s">
        <v>465</v>
      </c>
      <c r="D200" s="1" t="s">
        <v>331</v>
      </c>
      <c r="E200" s="364">
        <v>1</v>
      </c>
      <c r="F200" s="365">
        <v>216706</v>
      </c>
      <c r="G200" s="365">
        <v>216706</v>
      </c>
      <c r="H200" s="365"/>
    </row>
    <row r="201" spans="1:8">
      <c r="A201" s="357" t="s">
        <v>70</v>
      </c>
      <c r="B201" s="360" t="s">
        <v>290</v>
      </c>
      <c r="C201" s="359" t="s">
        <v>291</v>
      </c>
      <c r="D201" s="1" t="s">
        <v>36</v>
      </c>
      <c r="E201" s="364">
        <v>3</v>
      </c>
      <c r="F201" s="365">
        <v>1824</v>
      </c>
      <c r="G201" s="365">
        <v>5472</v>
      </c>
      <c r="H201" s="365"/>
    </row>
    <row r="202" spans="1:8">
      <c r="A202" s="357" t="s">
        <v>70</v>
      </c>
      <c r="B202" s="360" t="s">
        <v>466</v>
      </c>
      <c r="C202" s="359" t="s">
        <v>467</v>
      </c>
      <c r="D202" s="1" t="s">
        <v>17</v>
      </c>
      <c r="E202" s="364">
        <v>11</v>
      </c>
      <c r="F202" s="365">
        <v>25861</v>
      </c>
      <c r="G202" s="365">
        <v>284471</v>
      </c>
      <c r="H202" s="365"/>
    </row>
    <row r="203" spans="1:8">
      <c r="A203" s="357" t="s">
        <v>70</v>
      </c>
      <c r="B203" s="360" t="s">
        <v>468</v>
      </c>
      <c r="C203" s="359" t="s">
        <v>469</v>
      </c>
      <c r="D203" s="1" t="s">
        <v>36</v>
      </c>
      <c r="E203" s="364">
        <v>1</v>
      </c>
      <c r="F203" s="365">
        <v>30884</v>
      </c>
      <c r="G203" s="365">
        <v>30884</v>
      </c>
      <c r="H203" s="365"/>
    </row>
    <row r="204" spans="1:8">
      <c r="A204" s="357" t="s">
        <v>70</v>
      </c>
      <c r="B204" s="360" t="s">
        <v>470</v>
      </c>
      <c r="C204" s="359" t="s">
        <v>471</v>
      </c>
      <c r="D204" s="1" t="s">
        <v>474</v>
      </c>
      <c r="E204" s="364">
        <v>0.2</v>
      </c>
      <c r="F204" s="365">
        <v>9500</v>
      </c>
      <c r="G204" s="365">
        <v>1900</v>
      </c>
      <c r="H204" s="365"/>
    </row>
    <row r="205" spans="1:8" ht="30">
      <c r="A205" s="357" t="s">
        <v>70</v>
      </c>
      <c r="B205" s="360" t="s">
        <v>340</v>
      </c>
      <c r="C205" s="359" t="s">
        <v>341</v>
      </c>
      <c r="D205" s="1" t="s">
        <v>47</v>
      </c>
      <c r="E205" s="364">
        <v>1.5</v>
      </c>
      <c r="F205" s="365">
        <v>22500</v>
      </c>
      <c r="G205" s="365">
        <v>33750</v>
      </c>
      <c r="H205" s="365"/>
    </row>
    <row r="206" spans="1:8">
      <c r="A206" s="357" t="s">
        <v>70</v>
      </c>
      <c r="B206" s="360" t="s">
        <v>472</v>
      </c>
      <c r="C206" s="359" t="s">
        <v>473</v>
      </c>
      <c r="D206" s="1" t="s">
        <v>302</v>
      </c>
      <c r="E206" s="364">
        <v>0.3</v>
      </c>
      <c r="F206" s="365">
        <v>15090</v>
      </c>
      <c r="G206" s="365">
        <v>4527</v>
      </c>
      <c r="H206" s="365"/>
    </row>
    <row r="207" spans="1:8" ht="63.75">
      <c r="A207" s="354" t="s">
        <v>72</v>
      </c>
      <c r="B207" s="355" t="s">
        <v>285</v>
      </c>
      <c r="C207" s="356" t="s">
        <v>73</v>
      </c>
      <c r="D207" s="361" t="s">
        <v>17</v>
      </c>
      <c r="E207" s="362"/>
      <c r="F207" s="363"/>
      <c r="G207" s="363"/>
      <c r="H207" s="363">
        <v>31005</v>
      </c>
    </row>
    <row r="208" spans="1:8">
      <c r="A208" s="357" t="s">
        <v>72</v>
      </c>
      <c r="B208" s="360" t="s">
        <v>475</v>
      </c>
      <c r="C208" s="359" t="s">
        <v>476</v>
      </c>
      <c r="D208" s="1" t="s">
        <v>292</v>
      </c>
      <c r="E208" s="364">
        <v>0.37</v>
      </c>
      <c r="F208" s="365">
        <v>33335</v>
      </c>
      <c r="G208" s="365">
        <v>12334</v>
      </c>
      <c r="H208" s="365"/>
    </row>
    <row r="209" spans="1:8" ht="30">
      <c r="A209" s="357" t="s">
        <v>72</v>
      </c>
      <c r="B209" s="360" t="s">
        <v>407</v>
      </c>
      <c r="C209" s="359" t="s">
        <v>408</v>
      </c>
      <c r="D209" s="1" t="s">
        <v>411</v>
      </c>
      <c r="E209" s="364">
        <v>0.06</v>
      </c>
      <c r="F209" s="365">
        <v>16636.2</v>
      </c>
      <c r="G209" s="365">
        <v>998</v>
      </c>
      <c r="H209" s="365"/>
    </row>
    <row r="210" spans="1:8">
      <c r="A210" s="357" t="s">
        <v>72</v>
      </c>
      <c r="B210" s="360" t="s">
        <v>310</v>
      </c>
      <c r="C210" s="359" t="s">
        <v>311</v>
      </c>
      <c r="D210" s="1" t="s">
        <v>307</v>
      </c>
      <c r="E210" s="364">
        <v>1.8E-3</v>
      </c>
      <c r="F210" s="365">
        <v>180217</v>
      </c>
      <c r="G210" s="365">
        <v>324</v>
      </c>
      <c r="H210" s="365"/>
    </row>
    <row r="211" spans="1:8">
      <c r="A211" s="357" t="s">
        <v>72</v>
      </c>
      <c r="B211" s="360" t="s">
        <v>288</v>
      </c>
      <c r="C211" s="359" t="s">
        <v>289</v>
      </c>
      <c r="D211" s="1" t="s">
        <v>36</v>
      </c>
      <c r="E211" s="364">
        <v>0.05</v>
      </c>
      <c r="F211" s="365">
        <v>3484</v>
      </c>
      <c r="G211" s="365">
        <v>174</v>
      </c>
      <c r="H211" s="365"/>
    </row>
    <row r="212" spans="1:8" ht="30">
      <c r="A212" s="357" t="s">
        <v>72</v>
      </c>
      <c r="B212" s="360" t="s">
        <v>477</v>
      </c>
      <c r="C212" s="359" t="s">
        <v>478</v>
      </c>
      <c r="D212" s="1" t="s">
        <v>331</v>
      </c>
      <c r="E212" s="364">
        <v>0.05</v>
      </c>
      <c r="F212" s="365">
        <v>37500</v>
      </c>
      <c r="G212" s="365">
        <v>1875</v>
      </c>
      <c r="H212" s="365"/>
    </row>
    <row r="213" spans="1:8" ht="30">
      <c r="A213" s="357" t="s">
        <v>72</v>
      </c>
      <c r="B213" s="360" t="s">
        <v>479</v>
      </c>
      <c r="C213" s="359" t="s">
        <v>480</v>
      </c>
      <c r="D213" s="1" t="s">
        <v>331</v>
      </c>
      <c r="E213" s="364">
        <v>0.04</v>
      </c>
      <c r="F213" s="365">
        <v>59900</v>
      </c>
      <c r="G213" s="365">
        <v>2396</v>
      </c>
      <c r="H213" s="365"/>
    </row>
    <row r="214" spans="1:8" ht="30">
      <c r="A214" s="357" t="s">
        <v>72</v>
      </c>
      <c r="B214" s="360" t="s">
        <v>481</v>
      </c>
      <c r="C214" s="359" t="s">
        <v>482</v>
      </c>
      <c r="D214" s="1" t="s">
        <v>331</v>
      </c>
      <c r="E214" s="364">
        <v>0.1</v>
      </c>
      <c r="F214" s="365">
        <v>119900</v>
      </c>
      <c r="G214" s="365">
        <v>11990</v>
      </c>
      <c r="H214" s="365"/>
    </row>
    <row r="215" spans="1:8">
      <c r="A215" s="357" t="s">
        <v>72</v>
      </c>
      <c r="B215" s="360" t="s">
        <v>290</v>
      </c>
      <c r="C215" s="359" t="s">
        <v>291</v>
      </c>
      <c r="D215" s="1" t="s">
        <v>36</v>
      </c>
      <c r="E215" s="364">
        <v>0.45</v>
      </c>
      <c r="F215" s="365">
        <v>1824</v>
      </c>
      <c r="G215" s="365">
        <v>821</v>
      </c>
      <c r="H215" s="365"/>
    </row>
    <row r="216" spans="1:8">
      <c r="A216" s="357" t="s">
        <v>72</v>
      </c>
      <c r="B216" s="360" t="s">
        <v>483</v>
      </c>
      <c r="C216" s="359" t="s">
        <v>484</v>
      </c>
      <c r="D216" s="1" t="s">
        <v>36</v>
      </c>
      <c r="E216" s="364">
        <v>0.02</v>
      </c>
      <c r="F216" s="365">
        <v>4660</v>
      </c>
      <c r="G216" s="365">
        <v>93</v>
      </c>
      <c r="H216" s="365"/>
    </row>
    <row r="217" spans="1:8" ht="25.5">
      <c r="A217" s="354" t="s">
        <v>74</v>
      </c>
      <c r="B217" s="355" t="s">
        <v>285</v>
      </c>
      <c r="C217" s="356" t="s">
        <v>485</v>
      </c>
      <c r="D217" s="361" t="s">
        <v>17</v>
      </c>
      <c r="E217" s="362"/>
      <c r="F217" s="363"/>
      <c r="G217" s="363"/>
      <c r="H217" s="363">
        <v>30749</v>
      </c>
    </row>
    <row r="218" spans="1:8">
      <c r="A218" s="357" t="s">
        <v>74</v>
      </c>
      <c r="B218" s="360" t="s">
        <v>475</v>
      </c>
      <c r="C218" s="359" t="s">
        <v>476</v>
      </c>
      <c r="D218" s="1" t="s">
        <v>292</v>
      </c>
      <c r="E218" s="364">
        <v>0.5</v>
      </c>
      <c r="F218" s="365">
        <v>33335</v>
      </c>
      <c r="G218" s="365">
        <v>16668</v>
      </c>
      <c r="H218" s="365"/>
    </row>
    <row r="219" spans="1:8" ht="30">
      <c r="A219" s="357" t="s">
        <v>74</v>
      </c>
      <c r="B219" s="360" t="s">
        <v>407</v>
      </c>
      <c r="C219" s="359" t="s">
        <v>408</v>
      </c>
      <c r="D219" s="1" t="s">
        <v>411</v>
      </c>
      <c r="E219" s="364">
        <v>0.1</v>
      </c>
      <c r="F219" s="365">
        <v>16636.2</v>
      </c>
      <c r="G219" s="365">
        <v>1664</v>
      </c>
      <c r="H219" s="365"/>
    </row>
    <row r="220" spans="1:8">
      <c r="A220" s="357" t="s">
        <v>74</v>
      </c>
      <c r="B220" s="360" t="s">
        <v>288</v>
      </c>
      <c r="C220" s="359" t="s">
        <v>289</v>
      </c>
      <c r="D220" s="1" t="s">
        <v>36</v>
      </c>
      <c r="E220" s="364">
        <v>0.05</v>
      </c>
      <c r="F220" s="365">
        <v>3484</v>
      </c>
      <c r="G220" s="365">
        <v>174</v>
      </c>
      <c r="H220" s="365"/>
    </row>
    <row r="221" spans="1:8" ht="30">
      <c r="A221" s="357" t="s">
        <v>74</v>
      </c>
      <c r="B221" s="360" t="s">
        <v>486</v>
      </c>
      <c r="C221" s="359" t="s">
        <v>487</v>
      </c>
      <c r="D221" s="1" t="s">
        <v>331</v>
      </c>
      <c r="E221" s="364">
        <v>6.6666666666666666E-2</v>
      </c>
      <c r="F221" s="365">
        <v>24900</v>
      </c>
      <c r="G221" s="365">
        <v>1660</v>
      </c>
      <c r="H221" s="365"/>
    </row>
    <row r="222" spans="1:8">
      <c r="A222" s="357" t="s">
        <v>74</v>
      </c>
      <c r="B222" s="360" t="s">
        <v>488</v>
      </c>
      <c r="C222" s="359" t="s">
        <v>489</v>
      </c>
      <c r="D222" s="1" t="s">
        <v>331</v>
      </c>
      <c r="E222" s="364">
        <v>0.1</v>
      </c>
      <c r="F222" s="365">
        <v>104900</v>
      </c>
      <c r="G222" s="365">
        <v>10490</v>
      </c>
      <c r="H222" s="365"/>
    </row>
    <row r="223" spans="1:8">
      <c r="A223" s="357" t="s">
        <v>74</v>
      </c>
      <c r="B223" s="360" t="s">
        <v>483</v>
      </c>
      <c r="C223" s="359" t="s">
        <v>484</v>
      </c>
      <c r="D223" s="1" t="s">
        <v>36</v>
      </c>
      <c r="E223" s="364">
        <v>0.02</v>
      </c>
      <c r="F223" s="365">
        <v>4660</v>
      </c>
      <c r="G223" s="365">
        <v>93</v>
      </c>
      <c r="H223" s="365"/>
    </row>
    <row r="224" spans="1:8" ht="51">
      <c r="A224" s="354" t="s">
        <v>76</v>
      </c>
      <c r="B224" s="355" t="s">
        <v>285</v>
      </c>
      <c r="C224" s="356" t="s">
        <v>77</v>
      </c>
      <c r="D224" s="361" t="s">
        <v>36</v>
      </c>
      <c r="E224" s="362"/>
      <c r="F224" s="363"/>
      <c r="G224" s="363"/>
      <c r="H224" s="363">
        <v>1058578</v>
      </c>
    </row>
    <row r="225" spans="1:8">
      <c r="A225" s="357" t="s">
        <v>76</v>
      </c>
      <c r="B225" s="360" t="s">
        <v>371</v>
      </c>
      <c r="C225" s="359" t="s">
        <v>372</v>
      </c>
      <c r="D225" s="1" t="s">
        <v>292</v>
      </c>
      <c r="E225" s="364">
        <v>9.6</v>
      </c>
      <c r="F225" s="365">
        <v>54460</v>
      </c>
      <c r="G225" s="365">
        <v>522816</v>
      </c>
      <c r="H225" s="365"/>
    </row>
    <row r="226" spans="1:8">
      <c r="A226" s="357" t="s">
        <v>76</v>
      </c>
      <c r="B226" s="360" t="s">
        <v>310</v>
      </c>
      <c r="C226" s="359" t="s">
        <v>311</v>
      </c>
      <c r="D226" s="1" t="s">
        <v>307</v>
      </c>
      <c r="E226" s="364">
        <v>2.5999999999999999E-2</v>
      </c>
      <c r="F226" s="365">
        <v>180217</v>
      </c>
      <c r="G226" s="365">
        <v>4686</v>
      </c>
      <c r="H226" s="365"/>
    </row>
    <row r="227" spans="1:8">
      <c r="A227" s="357" t="s">
        <v>76</v>
      </c>
      <c r="B227" s="360" t="s">
        <v>288</v>
      </c>
      <c r="C227" s="359" t="s">
        <v>289</v>
      </c>
      <c r="D227" s="1" t="s">
        <v>36</v>
      </c>
      <c r="E227" s="364">
        <v>0.5</v>
      </c>
      <c r="F227" s="365">
        <v>3484</v>
      </c>
      <c r="G227" s="365">
        <v>1742</v>
      </c>
      <c r="H227" s="365"/>
    </row>
    <row r="228" spans="1:8" ht="45">
      <c r="A228" s="357" t="s">
        <v>76</v>
      </c>
      <c r="B228" s="360" t="s">
        <v>462</v>
      </c>
      <c r="C228" s="359" t="s">
        <v>463</v>
      </c>
      <c r="D228" s="1" t="s">
        <v>331</v>
      </c>
      <c r="E228" s="364">
        <v>2.66</v>
      </c>
      <c r="F228" s="365">
        <v>189112</v>
      </c>
      <c r="G228" s="365">
        <v>503038</v>
      </c>
      <c r="H228" s="365"/>
    </row>
    <row r="229" spans="1:8">
      <c r="A229" s="357" t="s">
        <v>76</v>
      </c>
      <c r="B229" s="360" t="s">
        <v>290</v>
      </c>
      <c r="C229" s="359" t="s">
        <v>291</v>
      </c>
      <c r="D229" s="1" t="s">
        <v>36</v>
      </c>
      <c r="E229" s="364">
        <v>4</v>
      </c>
      <c r="F229" s="365">
        <v>1824</v>
      </c>
      <c r="G229" s="365">
        <v>7296</v>
      </c>
      <c r="H229" s="365"/>
    </row>
    <row r="230" spans="1:8">
      <c r="A230" s="357" t="s">
        <v>76</v>
      </c>
      <c r="B230" s="360" t="s">
        <v>470</v>
      </c>
      <c r="C230" s="359" t="s">
        <v>471</v>
      </c>
      <c r="D230" s="1" t="s">
        <v>474</v>
      </c>
      <c r="E230" s="364">
        <v>2</v>
      </c>
      <c r="F230" s="365">
        <v>9500</v>
      </c>
      <c r="G230" s="365">
        <v>19000</v>
      </c>
      <c r="H230" s="365"/>
    </row>
    <row r="231" spans="1:8" ht="38.25">
      <c r="A231" s="354" t="s">
        <v>78</v>
      </c>
      <c r="B231" s="355" t="s">
        <v>285</v>
      </c>
      <c r="C231" s="356" t="s">
        <v>79</v>
      </c>
      <c r="D231" s="361" t="s">
        <v>20</v>
      </c>
      <c r="E231" s="362"/>
      <c r="F231" s="363"/>
      <c r="G231" s="363"/>
      <c r="H231" s="363">
        <v>24680</v>
      </c>
    </row>
    <row r="232" spans="1:8">
      <c r="A232" s="357" t="s">
        <v>78</v>
      </c>
      <c r="B232" s="360" t="s">
        <v>475</v>
      </c>
      <c r="C232" s="359" t="s">
        <v>476</v>
      </c>
      <c r="D232" s="1" t="s">
        <v>292</v>
      </c>
      <c r="E232" s="364">
        <v>0.25</v>
      </c>
      <c r="F232" s="365">
        <v>33335</v>
      </c>
      <c r="G232" s="365">
        <v>8334</v>
      </c>
      <c r="H232" s="365"/>
    </row>
    <row r="233" spans="1:8">
      <c r="A233" s="357" t="s">
        <v>78</v>
      </c>
      <c r="B233" s="360" t="s">
        <v>310</v>
      </c>
      <c r="C233" s="359" t="s">
        <v>311</v>
      </c>
      <c r="D233" s="1" t="s">
        <v>307</v>
      </c>
      <c r="E233" s="364">
        <v>1.6000000000000001E-3</v>
      </c>
      <c r="F233" s="365">
        <v>180217</v>
      </c>
      <c r="G233" s="365">
        <v>288</v>
      </c>
      <c r="H233" s="365"/>
    </row>
    <row r="234" spans="1:8">
      <c r="A234" s="357" t="s">
        <v>78</v>
      </c>
      <c r="B234" s="360" t="s">
        <v>288</v>
      </c>
      <c r="C234" s="359" t="s">
        <v>289</v>
      </c>
      <c r="D234" s="1" t="s">
        <v>36</v>
      </c>
      <c r="E234" s="364">
        <v>0.25</v>
      </c>
      <c r="F234" s="365">
        <v>3484</v>
      </c>
      <c r="G234" s="365">
        <v>871</v>
      </c>
      <c r="H234" s="365"/>
    </row>
    <row r="235" spans="1:8" ht="30">
      <c r="A235" s="357" t="s">
        <v>78</v>
      </c>
      <c r="B235" s="360" t="s">
        <v>427</v>
      </c>
      <c r="C235" s="359" t="s">
        <v>428</v>
      </c>
      <c r="D235" s="1" t="s">
        <v>331</v>
      </c>
      <c r="E235" s="364">
        <v>0.12</v>
      </c>
      <c r="F235" s="365">
        <v>122000</v>
      </c>
      <c r="G235" s="365">
        <v>14640</v>
      </c>
      <c r="H235" s="365"/>
    </row>
    <row r="236" spans="1:8">
      <c r="A236" s="357" t="s">
        <v>78</v>
      </c>
      <c r="B236" s="360" t="s">
        <v>290</v>
      </c>
      <c r="C236" s="359" t="s">
        <v>291</v>
      </c>
      <c r="D236" s="1" t="s">
        <v>36</v>
      </c>
      <c r="E236" s="364">
        <v>0.3</v>
      </c>
      <c r="F236" s="365">
        <v>1824</v>
      </c>
      <c r="G236" s="365">
        <v>547</v>
      </c>
      <c r="H236" s="365"/>
    </row>
    <row r="237" spans="1:8" ht="38.25">
      <c r="A237" s="354" t="s">
        <v>82</v>
      </c>
      <c r="B237" s="355" t="s">
        <v>285</v>
      </c>
      <c r="C237" s="356" t="s">
        <v>83</v>
      </c>
      <c r="D237" s="361" t="s">
        <v>20</v>
      </c>
      <c r="E237" s="362"/>
      <c r="F237" s="363"/>
      <c r="G237" s="363"/>
      <c r="H237" s="363">
        <v>110422</v>
      </c>
    </row>
    <row r="238" spans="1:8">
      <c r="A238" s="357" t="s">
        <v>82</v>
      </c>
      <c r="B238" s="360" t="s">
        <v>490</v>
      </c>
      <c r="C238" s="359" t="s">
        <v>491</v>
      </c>
      <c r="D238" s="1" t="s">
        <v>24</v>
      </c>
      <c r="E238" s="364">
        <v>5.5E-2</v>
      </c>
      <c r="F238" s="365">
        <v>436656</v>
      </c>
      <c r="G238" s="365">
        <v>24016</v>
      </c>
      <c r="H238" s="365"/>
    </row>
    <row r="239" spans="1:8">
      <c r="A239" s="357" t="s">
        <v>82</v>
      </c>
      <c r="B239" s="360" t="s">
        <v>387</v>
      </c>
      <c r="C239" s="359" t="s">
        <v>388</v>
      </c>
      <c r="D239" s="1" t="s">
        <v>292</v>
      </c>
      <c r="E239" s="364">
        <v>0.9</v>
      </c>
      <c r="F239" s="365">
        <v>42621</v>
      </c>
      <c r="G239" s="365">
        <v>38359</v>
      </c>
      <c r="H239" s="365"/>
    </row>
    <row r="240" spans="1:8">
      <c r="A240" s="357" t="s">
        <v>82</v>
      </c>
      <c r="B240" s="360" t="s">
        <v>310</v>
      </c>
      <c r="C240" s="359" t="s">
        <v>311</v>
      </c>
      <c r="D240" s="1" t="s">
        <v>307</v>
      </c>
      <c r="E240" s="364">
        <v>7.7000000000000002E-3</v>
      </c>
      <c r="F240" s="365">
        <v>180217</v>
      </c>
      <c r="G240" s="365">
        <v>1388</v>
      </c>
      <c r="H240" s="365"/>
    </row>
    <row r="241" spans="1:8">
      <c r="A241" s="357" t="s">
        <v>82</v>
      </c>
      <c r="B241" s="360" t="s">
        <v>288</v>
      </c>
      <c r="C241" s="359" t="s">
        <v>289</v>
      </c>
      <c r="D241" s="1" t="s">
        <v>36</v>
      </c>
      <c r="E241" s="364">
        <v>0.01</v>
      </c>
      <c r="F241" s="365">
        <v>3484</v>
      </c>
      <c r="G241" s="365">
        <v>35</v>
      </c>
      <c r="H241" s="365"/>
    </row>
    <row r="242" spans="1:8">
      <c r="A242" s="357" t="s">
        <v>82</v>
      </c>
      <c r="B242" s="360" t="s">
        <v>492</v>
      </c>
      <c r="C242" s="359" t="s">
        <v>493</v>
      </c>
      <c r="D242" s="1" t="s">
        <v>36</v>
      </c>
      <c r="E242" s="364">
        <v>1</v>
      </c>
      <c r="F242" s="365">
        <v>43341</v>
      </c>
      <c r="G242" s="365">
        <v>43341</v>
      </c>
      <c r="H242" s="365"/>
    </row>
    <row r="243" spans="1:8">
      <c r="A243" s="357" t="s">
        <v>82</v>
      </c>
      <c r="B243" s="360" t="s">
        <v>290</v>
      </c>
      <c r="C243" s="359" t="s">
        <v>291</v>
      </c>
      <c r="D243" s="1" t="s">
        <v>36</v>
      </c>
      <c r="E243" s="364">
        <v>1.8</v>
      </c>
      <c r="F243" s="365">
        <v>1824</v>
      </c>
      <c r="G243" s="365">
        <v>3283</v>
      </c>
      <c r="H243" s="365"/>
    </row>
    <row r="244" spans="1:8" ht="38.25">
      <c r="A244" s="354" t="s">
        <v>80</v>
      </c>
      <c r="B244" s="355" t="s">
        <v>285</v>
      </c>
      <c r="C244" s="356" t="s">
        <v>81</v>
      </c>
      <c r="D244" s="361" t="s">
        <v>20</v>
      </c>
      <c r="E244" s="362"/>
      <c r="F244" s="363"/>
      <c r="G244" s="363"/>
      <c r="H244" s="363">
        <v>112788</v>
      </c>
    </row>
    <row r="245" spans="1:8">
      <c r="A245" s="357" t="s">
        <v>80</v>
      </c>
      <c r="B245" s="360" t="s">
        <v>376</v>
      </c>
      <c r="C245" s="359" t="s">
        <v>377</v>
      </c>
      <c r="D245" s="1" t="s">
        <v>24</v>
      </c>
      <c r="E245" s="364">
        <v>4.4999999999999998E-2</v>
      </c>
      <c r="F245" s="365">
        <v>561725</v>
      </c>
      <c r="G245" s="365">
        <v>25278</v>
      </c>
      <c r="H245" s="365"/>
    </row>
    <row r="246" spans="1:8">
      <c r="A246" s="357" t="s">
        <v>80</v>
      </c>
      <c r="B246" s="360" t="s">
        <v>371</v>
      </c>
      <c r="C246" s="359" t="s">
        <v>372</v>
      </c>
      <c r="D246" s="1" t="s">
        <v>292</v>
      </c>
      <c r="E246" s="364">
        <v>1.4</v>
      </c>
      <c r="F246" s="365">
        <v>54460</v>
      </c>
      <c r="G246" s="365">
        <v>76244</v>
      </c>
      <c r="H246" s="365"/>
    </row>
    <row r="247" spans="1:8" ht="30">
      <c r="A247" s="357" t="s">
        <v>80</v>
      </c>
      <c r="B247" s="360" t="s">
        <v>494</v>
      </c>
      <c r="C247" s="359" t="s">
        <v>495</v>
      </c>
      <c r="D247" s="1" t="s">
        <v>307</v>
      </c>
      <c r="E247" s="364">
        <v>4</v>
      </c>
      <c r="F247" s="365">
        <v>900</v>
      </c>
      <c r="G247" s="365">
        <v>3600</v>
      </c>
      <c r="H247" s="365"/>
    </row>
    <row r="248" spans="1:8">
      <c r="A248" s="357" t="s">
        <v>80</v>
      </c>
      <c r="B248" s="360" t="s">
        <v>310</v>
      </c>
      <c r="C248" s="359" t="s">
        <v>311</v>
      </c>
      <c r="D248" s="1" t="s">
        <v>307</v>
      </c>
      <c r="E248" s="364">
        <v>2.8999999999999998E-3</v>
      </c>
      <c r="F248" s="365">
        <v>180217</v>
      </c>
      <c r="G248" s="365">
        <v>523</v>
      </c>
      <c r="H248" s="365"/>
    </row>
    <row r="249" spans="1:8">
      <c r="A249" s="357" t="s">
        <v>80</v>
      </c>
      <c r="B249" s="360" t="s">
        <v>288</v>
      </c>
      <c r="C249" s="359" t="s">
        <v>289</v>
      </c>
      <c r="D249" s="1" t="s">
        <v>36</v>
      </c>
      <c r="E249" s="364">
        <v>0.3</v>
      </c>
      <c r="F249" s="365">
        <v>3484</v>
      </c>
      <c r="G249" s="365">
        <v>1045</v>
      </c>
      <c r="H249" s="365"/>
    </row>
    <row r="250" spans="1:8">
      <c r="A250" s="357" t="s">
        <v>80</v>
      </c>
      <c r="B250" s="360" t="s">
        <v>290</v>
      </c>
      <c r="C250" s="359" t="s">
        <v>291</v>
      </c>
      <c r="D250" s="1" t="s">
        <v>36</v>
      </c>
      <c r="E250" s="364">
        <v>2.6</v>
      </c>
      <c r="F250" s="365">
        <v>1824</v>
      </c>
      <c r="G250" s="365">
        <v>4742</v>
      </c>
      <c r="H250" s="365"/>
    </row>
    <row r="251" spans="1:8" ht="30">
      <c r="A251" s="357" t="s">
        <v>80</v>
      </c>
      <c r="B251" s="360" t="s">
        <v>496</v>
      </c>
      <c r="C251" s="359" t="s">
        <v>497</v>
      </c>
      <c r="D251" s="1" t="s">
        <v>47</v>
      </c>
      <c r="E251" s="364">
        <v>0.09</v>
      </c>
      <c r="F251" s="365">
        <v>15063.478260869566</v>
      </c>
      <c r="G251" s="365">
        <v>1356</v>
      </c>
      <c r="H251" s="365"/>
    </row>
    <row r="252" spans="1:8" ht="51">
      <c r="A252" s="354" t="s">
        <v>84</v>
      </c>
      <c r="B252" s="355" t="s">
        <v>285</v>
      </c>
      <c r="C252" s="356" t="s">
        <v>85</v>
      </c>
      <c r="D252" s="361" t="s">
        <v>20</v>
      </c>
      <c r="E252" s="362"/>
      <c r="F252" s="363"/>
      <c r="G252" s="363"/>
      <c r="H252" s="363">
        <v>201511</v>
      </c>
    </row>
    <row r="253" spans="1:8">
      <c r="A253" s="357" t="s">
        <v>84</v>
      </c>
      <c r="B253" s="360" t="s">
        <v>376</v>
      </c>
      <c r="C253" s="359" t="s">
        <v>377</v>
      </c>
      <c r="D253" s="1" t="s">
        <v>24</v>
      </c>
      <c r="E253" s="364">
        <v>4.4999999999999998E-2</v>
      </c>
      <c r="F253" s="365">
        <v>561725</v>
      </c>
      <c r="G253" s="365">
        <v>25278</v>
      </c>
      <c r="H253" s="365"/>
    </row>
    <row r="254" spans="1:8">
      <c r="A254" s="357" t="s">
        <v>84</v>
      </c>
      <c r="B254" s="360" t="s">
        <v>371</v>
      </c>
      <c r="C254" s="359" t="s">
        <v>372</v>
      </c>
      <c r="D254" s="1" t="s">
        <v>292</v>
      </c>
      <c r="E254" s="364">
        <v>1.4</v>
      </c>
      <c r="F254" s="365">
        <v>54460</v>
      </c>
      <c r="G254" s="365">
        <v>76244</v>
      </c>
      <c r="H254" s="365"/>
    </row>
    <row r="255" spans="1:8" ht="30">
      <c r="A255" s="357" t="s">
        <v>84</v>
      </c>
      <c r="B255" s="360" t="s">
        <v>494</v>
      </c>
      <c r="C255" s="359" t="s">
        <v>495</v>
      </c>
      <c r="D255" s="1" t="s">
        <v>307</v>
      </c>
      <c r="E255" s="364">
        <v>4</v>
      </c>
      <c r="F255" s="365">
        <v>900</v>
      </c>
      <c r="G255" s="365">
        <v>3600</v>
      </c>
      <c r="H255" s="365"/>
    </row>
    <row r="256" spans="1:8">
      <c r="A256" s="357" t="s">
        <v>84</v>
      </c>
      <c r="B256" s="360" t="s">
        <v>310</v>
      </c>
      <c r="C256" s="359" t="s">
        <v>311</v>
      </c>
      <c r="D256" s="1" t="s">
        <v>307</v>
      </c>
      <c r="E256" s="364">
        <v>2.8999999999999998E-3</v>
      </c>
      <c r="F256" s="365">
        <v>180217</v>
      </c>
      <c r="G256" s="365">
        <v>523</v>
      </c>
      <c r="H256" s="365"/>
    </row>
    <row r="257" spans="1:8">
      <c r="A257" s="357" t="s">
        <v>84</v>
      </c>
      <c r="B257" s="360" t="s">
        <v>288</v>
      </c>
      <c r="C257" s="359" t="s">
        <v>289</v>
      </c>
      <c r="D257" s="1" t="s">
        <v>36</v>
      </c>
      <c r="E257" s="364">
        <v>0.3</v>
      </c>
      <c r="F257" s="365">
        <v>3484</v>
      </c>
      <c r="G257" s="365">
        <v>1045</v>
      </c>
      <c r="H257" s="365"/>
    </row>
    <row r="258" spans="1:8">
      <c r="A258" s="357" t="s">
        <v>84</v>
      </c>
      <c r="B258" s="360" t="s">
        <v>290</v>
      </c>
      <c r="C258" s="359" t="s">
        <v>291</v>
      </c>
      <c r="D258" s="1" t="s">
        <v>36</v>
      </c>
      <c r="E258" s="364">
        <v>2.6</v>
      </c>
      <c r="F258" s="365">
        <v>1824</v>
      </c>
      <c r="G258" s="365">
        <v>4742</v>
      </c>
      <c r="H258" s="365"/>
    </row>
    <row r="259" spans="1:8" ht="30">
      <c r="A259" s="357" t="s">
        <v>84</v>
      </c>
      <c r="B259" s="360" t="s">
        <v>498</v>
      </c>
      <c r="C259" s="359" t="s">
        <v>499</v>
      </c>
      <c r="D259" s="1" t="s">
        <v>36</v>
      </c>
      <c r="E259" s="364">
        <v>2.5</v>
      </c>
      <c r="F259" s="365">
        <v>35489</v>
      </c>
      <c r="G259" s="365">
        <v>88723</v>
      </c>
      <c r="H259" s="365"/>
    </row>
    <row r="260" spans="1:8" ht="30">
      <c r="A260" s="357" t="s">
        <v>84</v>
      </c>
      <c r="B260" s="360" t="s">
        <v>496</v>
      </c>
      <c r="C260" s="359" t="s">
        <v>497</v>
      </c>
      <c r="D260" s="1" t="s">
        <v>47</v>
      </c>
      <c r="E260" s="364">
        <v>0.09</v>
      </c>
      <c r="F260" s="365">
        <v>15063.478260869566</v>
      </c>
      <c r="G260" s="365">
        <v>1356</v>
      </c>
      <c r="H260" s="365"/>
    </row>
    <row r="261" spans="1:8" ht="25.5">
      <c r="A261" s="354" t="s">
        <v>86</v>
      </c>
      <c r="B261" s="355" t="s">
        <v>285</v>
      </c>
      <c r="C261" s="356" t="s">
        <v>87</v>
      </c>
      <c r="D261" s="361" t="s">
        <v>36</v>
      </c>
      <c r="E261" s="362"/>
      <c r="F261" s="363"/>
      <c r="G261" s="363"/>
      <c r="H261" s="363">
        <v>62351</v>
      </c>
    </row>
    <row r="262" spans="1:8">
      <c r="A262" s="357" t="s">
        <v>86</v>
      </c>
      <c r="B262" s="360" t="s">
        <v>367</v>
      </c>
      <c r="C262" s="359" t="s">
        <v>368</v>
      </c>
      <c r="D262" s="1" t="s">
        <v>292</v>
      </c>
      <c r="E262" s="364">
        <v>0.4</v>
      </c>
      <c r="F262" s="365">
        <v>33862</v>
      </c>
      <c r="G262" s="365">
        <v>13545</v>
      </c>
      <c r="H262" s="365"/>
    </row>
    <row r="263" spans="1:8">
      <c r="A263" s="357" t="s">
        <v>86</v>
      </c>
      <c r="B263" s="360" t="s">
        <v>310</v>
      </c>
      <c r="C263" s="359" t="s">
        <v>311</v>
      </c>
      <c r="D263" s="1" t="s">
        <v>307</v>
      </c>
      <c r="E263" s="364">
        <v>5.0000000000000001E-3</v>
      </c>
      <c r="F263" s="365">
        <v>180217</v>
      </c>
      <c r="G263" s="365">
        <v>901</v>
      </c>
      <c r="H263" s="365"/>
    </row>
    <row r="264" spans="1:8">
      <c r="A264" s="357" t="s">
        <v>86</v>
      </c>
      <c r="B264" s="360" t="s">
        <v>288</v>
      </c>
      <c r="C264" s="359" t="s">
        <v>289</v>
      </c>
      <c r="D264" s="1" t="s">
        <v>36</v>
      </c>
      <c r="E264" s="364">
        <v>0.1</v>
      </c>
      <c r="F264" s="365">
        <v>3484</v>
      </c>
      <c r="G264" s="365">
        <v>348</v>
      </c>
      <c r="H264" s="365"/>
    </row>
    <row r="265" spans="1:8">
      <c r="A265" s="357" t="s">
        <v>86</v>
      </c>
      <c r="B265" s="360" t="s">
        <v>290</v>
      </c>
      <c r="C265" s="359" t="s">
        <v>291</v>
      </c>
      <c r="D265" s="1" t="s">
        <v>36</v>
      </c>
      <c r="E265" s="364">
        <v>0.46899999999999997</v>
      </c>
      <c r="F265" s="365">
        <v>1824</v>
      </c>
      <c r="G265" s="365">
        <v>855</v>
      </c>
      <c r="H265" s="365"/>
    </row>
    <row r="266" spans="1:8">
      <c r="A266" s="357" t="s">
        <v>86</v>
      </c>
      <c r="B266" s="360" t="s">
        <v>500</v>
      </c>
      <c r="C266" s="359" t="s">
        <v>501</v>
      </c>
      <c r="D266" s="1" t="s">
        <v>36</v>
      </c>
      <c r="E266" s="364">
        <v>1</v>
      </c>
      <c r="F266" s="365">
        <v>46702</v>
      </c>
      <c r="G266" s="365">
        <v>46702</v>
      </c>
      <c r="H266" s="365"/>
    </row>
    <row r="267" spans="1:8">
      <c r="A267" s="354" t="s">
        <v>88</v>
      </c>
      <c r="B267" s="355" t="s">
        <v>285</v>
      </c>
      <c r="C267" s="356" t="s">
        <v>89</v>
      </c>
      <c r="D267" s="361" t="s">
        <v>36</v>
      </c>
      <c r="E267" s="362"/>
      <c r="F267" s="363"/>
      <c r="G267" s="363"/>
      <c r="H267" s="363">
        <v>70850</v>
      </c>
    </row>
    <row r="268" spans="1:8">
      <c r="A268" s="357" t="s">
        <v>88</v>
      </c>
      <c r="B268" s="360" t="s">
        <v>293</v>
      </c>
      <c r="C268" s="359" t="s">
        <v>294</v>
      </c>
      <c r="D268" s="1" t="s">
        <v>292</v>
      </c>
      <c r="E268" s="364">
        <v>1.7</v>
      </c>
      <c r="F268" s="365">
        <v>30782</v>
      </c>
      <c r="G268" s="365">
        <v>52329</v>
      </c>
      <c r="H268" s="365"/>
    </row>
    <row r="269" spans="1:8" ht="30">
      <c r="A269" s="357" t="s">
        <v>88</v>
      </c>
      <c r="B269" s="360" t="s">
        <v>407</v>
      </c>
      <c r="C269" s="359" t="s">
        <v>408</v>
      </c>
      <c r="D269" s="1" t="s">
        <v>411</v>
      </c>
      <c r="E269" s="364">
        <v>0.35</v>
      </c>
      <c r="F269" s="365">
        <v>16636.2</v>
      </c>
      <c r="G269" s="365">
        <v>5823</v>
      </c>
      <c r="H269" s="365"/>
    </row>
    <row r="270" spans="1:8" ht="30">
      <c r="A270" s="357" t="s">
        <v>88</v>
      </c>
      <c r="B270" s="360" t="s">
        <v>502</v>
      </c>
      <c r="C270" s="359" t="s">
        <v>503</v>
      </c>
      <c r="D270" s="1" t="s">
        <v>316</v>
      </c>
      <c r="E270" s="364">
        <v>0.01</v>
      </c>
      <c r="F270" s="365">
        <v>310000</v>
      </c>
      <c r="G270" s="365">
        <v>3100</v>
      </c>
      <c r="H270" s="365"/>
    </row>
    <row r="271" spans="1:8">
      <c r="A271" s="357" t="s">
        <v>88</v>
      </c>
      <c r="B271" s="360" t="s">
        <v>288</v>
      </c>
      <c r="C271" s="359" t="s">
        <v>289</v>
      </c>
      <c r="D271" s="1" t="s">
        <v>36</v>
      </c>
      <c r="E271" s="364">
        <v>1.7</v>
      </c>
      <c r="F271" s="365">
        <v>3484</v>
      </c>
      <c r="G271" s="365">
        <v>5923</v>
      </c>
      <c r="H271" s="365"/>
    </row>
    <row r="272" spans="1:8">
      <c r="A272" s="357" t="s">
        <v>88</v>
      </c>
      <c r="B272" s="360" t="s">
        <v>290</v>
      </c>
      <c r="C272" s="359" t="s">
        <v>291</v>
      </c>
      <c r="D272" s="1" t="s">
        <v>36</v>
      </c>
      <c r="E272" s="364">
        <v>2.0146999999999999</v>
      </c>
      <c r="F272" s="365">
        <v>1824</v>
      </c>
      <c r="G272" s="365">
        <v>3675</v>
      </c>
      <c r="H272" s="365"/>
    </row>
    <row r="273" spans="1:8" ht="38.25">
      <c r="A273" s="354" t="s">
        <v>90</v>
      </c>
      <c r="B273" s="355" t="s">
        <v>285</v>
      </c>
      <c r="C273" s="356" t="s">
        <v>91</v>
      </c>
      <c r="D273" s="361" t="s">
        <v>24</v>
      </c>
      <c r="E273" s="362"/>
      <c r="F273" s="363"/>
      <c r="G273" s="363"/>
      <c r="H273" s="363">
        <v>152860</v>
      </c>
    </row>
    <row r="274" spans="1:8">
      <c r="A274" s="357" t="s">
        <v>90</v>
      </c>
      <c r="B274" s="360" t="s">
        <v>504</v>
      </c>
      <c r="C274" s="359" t="s">
        <v>505</v>
      </c>
      <c r="D274" s="1" t="s">
        <v>292</v>
      </c>
      <c r="E274" s="364">
        <v>0.4</v>
      </c>
      <c r="F274" s="365">
        <v>66299</v>
      </c>
      <c r="G274" s="365">
        <v>26520</v>
      </c>
      <c r="H274" s="365"/>
    </row>
    <row r="275" spans="1:8" ht="30">
      <c r="A275" s="357" t="s">
        <v>90</v>
      </c>
      <c r="B275" s="360" t="s">
        <v>502</v>
      </c>
      <c r="C275" s="359" t="s">
        <v>503</v>
      </c>
      <c r="D275" s="1" t="s">
        <v>316</v>
      </c>
      <c r="E275" s="364">
        <v>0.25</v>
      </c>
      <c r="F275" s="365">
        <v>310000</v>
      </c>
      <c r="G275" s="365">
        <v>77500</v>
      </c>
      <c r="H275" s="365"/>
    </row>
    <row r="276" spans="1:8">
      <c r="A276" s="357" t="s">
        <v>90</v>
      </c>
      <c r="B276" s="360" t="s">
        <v>506</v>
      </c>
      <c r="C276" s="359" t="s">
        <v>507</v>
      </c>
      <c r="D276" s="1" t="s">
        <v>292</v>
      </c>
      <c r="E276" s="364">
        <v>0.6</v>
      </c>
      <c r="F276" s="365">
        <v>76160</v>
      </c>
      <c r="G276" s="365">
        <v>45696</v>
      </c>
      <c r="H276" s="365"/>
    </row>
    <row r="277" spans="1:8">
      <c r="A277" s="357" t="s">
        <v>90</v>
      </c>
      <c r="B277" s="360" t="s">
        <v>288</v>
      </c>
      <c r="C277" s="359" t="s">
        <v>289</v>
      </c>
      <c r="D277" s="1" t="s">
        <v>36</v>
      </c>
      <c r="E277" s="364">
        <v>0.4</v>
      </c>
      <c r="F277" s="365">
        <v>3484</v>
      </c>
      <c r="G277" s="365">
        <v>1394</v>
      </c>
      <c r="H277" s="365"/>
    </row>
    <row r="278" spans="1:8">
      <c r="A278" s="357" t="s">
        <v>90</v>
      </c>
      <c r="B278" s="360" t="s">
        <v>290</v>
      </c>
      <c r="C278" s="359" t="s">
        <v>291</v>
      </c>
      <c r="D278" s="1" t="s">
        <v>36</v>
      </c>
      <c r="E278" s="364">
        <v>0.95960000000000001</v>
      </c>
      <c r="F278" s="365">
        <v>1824</v>
      </c>
      <c r="G278" s="365">
        <v>1750</v>
      </c>
      <c r="H278" s="365"/>
    </row>
    <row r="279" spans="1:8">
      <c r="A279" s="354" t="s">
        <v>92</v>
      </c>
      <c r="B279" s="355" t="s">
        <v>285</v>
      </c>
      <c r="C279" s="356" t="s">
        <v>93</v>
      </c>
      <c r="D279" s="361" t="s">
        <v>17</v>
      </c>
      <c r="E279" s="362"/>
      <c r="F279" s="363"/>
      <c r="G279" s="363"/>
      <c r="H279" s="363">
        <v>11010</v>
      </c>
    </row>
    <row r="280" spans="1:8">
      <c r="A280" s="357" t="s">
        <v>92</v>
      </c>
      <c r="B280" s="360" t="s">
        <v>293</v>
      </c>
      <c r="C280" s="359" t="s">
        <v>294</v>
      </c>
      <c r="D280" s="1" t="s">
        <v>292</v>
      </c>
      <c r="E280" s="364">
        <v>0.15</v>
      </c>
      <c r="F280" s="365">
        <v>30782</v>
      </c>
      <c r="G280" s="365">
        <v>4617</v>
      </c>
      <c r="H280" s="365"/>
    </row>
    <row r="281" spans="1:8" ht="30">
      <c r="A281" s="357" t="s">
        <v>92</v>
      </c>
      <c r="B281" s="360" t="s">
        <v>502</v>
      </c>
      <c r="C281" s="359" t="s">
        <v>503</v>
      </c>
      <c r="D281" s="1" t="s">
        <v>316</v>
      </c>
      <c r="E281" s="364">
        <v>1.7999999999999999E-2</v>
      </c>
      <c r="F281" s="365">
        <v>310000</v>
      </c>
      <c r="G281" s="365">
        <v>5580</v>
      </c>
      <c r="H281" s="365"/>
    </row>
    <row r="282" spans="1:8">
      <c r="A282" s="357" t="s">
        <v>92</v>
      </c>
      <c r="B282" s="360" t="s">
        <v>288</v>
      </c>
      <c r="C282" s="359" t="s">
        <v>289</v>
      </c>
      <c r="D282" s="1" t="s">
        <v>36</v>
      </c>
      <c r="E282" s="364">
        <v>0.15</v>
      </c>
      <c r="F282" s="365">
        <v>3484</v>
      </c>
      <c r="G282" s="365">
        <v>523</v>
      </c>
      <c r="H282" s="365"/>
    </row>
    <row r="283" spans="1:8">
      <c r="A283" s="357" t="s">
        <v>92</v>
      </c>
      <c r="B283" s="360" t="s">
        <v>290</v>
      </c>
      <c r="C283" s="359" t="s">
        <v>291</v>
      </c>
      <c r="D283" s="1" t="s">
        <v>36</v>
      </c>
      <c r="E283" s="364">
        <v>0.159</v>
      </c>
      <c r="F283" s="365">
        <v>1824</v>
      </c>
      <c r="G283" s="365">
        <v>290</v>
      </c>
      <c r="H283" s="365"/>
    </row>
    <row r="284" spans="1:8" ht="25.5">
      <c r="A284" s="354" t="s">
        <v>94</v>
      </c>
      <c r="B284" s="355" t="s">
        <v>285</v>
      </c>
      <c r="C284" s="356" t="s">
        <v>95</v>
      </c>
      <c r="D284" s="361" t="s">
        <v>24</v>
      </c>
      <c r="E284" s="362"/>
      <c r="F284" s="363"/>
      <c r="G284" s="363"/>
      <c r="H284" s="363">
        <v>1419544</v>
      </c>
    </row>
    <row r="285" spans="1:8">
      <c r="A285" s="357" t="s">
        <v>94</v>
      </c>
      <c r="B285" s="360" t="s">
        <v>376</v>
      </c>
      <c r="C285" s="359" t="s">
        <v>377</v>
      </c>
      <c r="D285" s="1" t="s">
        <v>24</v>
      </c>
      <c r="E285" s="364">
        <v>1.05</v>
      </c>
      <c r="F285" s="365">
        <v>561725</v>
      </c>
      <c r="G285" s="365">
        <v>589811</v>
      </c>
      <c r="H285" s="365"/>
    </row>
    <row r="286" spans="1:8">
      <c r="A286" s="357" t="s">
        <v>94</v>
      </c>
      <c r="B286" s="360" t="s">
        <v>378</v>
      </c>
      <c r="C286" s="359" t="s">
        <v>379</v>
      </c>
      <c r="D286" s="1" t="s">
        <v>292</v>
      </c>
      <c r="E286" s="364">
        <v>4.5999999999999996</v>
      </c>
      <c r="F286" s="365">
        <v>89977</v>
      </c>
      <c r="G286" s="365">
        <v>413894</v>
      </c>
      <c r="H286" s="365"/>
    </row>
    <row r="287" spans="1:8" ht="30">
      <c r="A287" s="357" t="s">
        <v>94</v>
      </c>
      <c r="B287" s="360" t="s">
        <v>407</v>
      </c>
      <c r="C287" s="359" t="s">
        <v>408</v>
      </c>
      <c r="D287" s="1" t="s">
        <v>411</v>
      </c>
      <c r="E287" s="364">
        <v>3</v>
      </c>
      <c r="F287" s="365">
        <v>16636.2</v>
      </c>
      <c r="G287" s="365">
        <v>49909</v>
      </c>
      <c r="H287" s="365"/>
    </row>
    <row r="288" spans="1:8">
      <c r="A288" s="357" t="s">
        <v>94</v>
      </c>
      <c r="B288" s="360" t="s">
        <v>508</v>
      </c>
      <c r="C288" s="359" t="s">
        <v>509</v>
      </c>
      <c r="D288" s="1" t="s">
        <v>307</v>
      </c>
      <c r="E288" s="364">
        <v>6</v>
      </c>
      <c r="F288" s="365">
        <v>144</v>
      </c>
      <c r="G288" s="365">
        <v>864</v>
      </c>
      <c r="H288" s="365"/>
    </row>
    <row r="289" spans="1:8">
      <c r="A289" s="357" t="s">
        <v>94</v>
      </c>
      <c r="B289" s="360" t="s">
        <v>510</v>
      </c>
      <c r="C289" s="359" t="s">
        <v>511</v>
      </c>
      <c r="D289" s="1" t="s">
        <v>307</v>
      </c>
      <c r="E289" s="364">
        <v>3</v>
      </c>
      <c r="F289" s="365">
        <v>420</v>
      </c>
      <c r="G289" s="365">
        <v>1260</v>
      </c>
      <c r="H289" s="365"/>
    </row>
    <row r="290" spans="1:8">
      <c r="A290" s="357" t="s">
        <v>94</v>
      </c>
      <c r="B290" s="360" t="s">
        <v>310</v>
      </c>
      <c r="C290" s="359" t="s">
        <v>311</v>
      </c>
      <c r="D290" s="1" t="s">
        <v>307</v>
      </c>
      <c r="E290" s="364">
        <v>9.8500000000000004E-2</v>
      </c>
      <c r="F290" s="365">
        <v>180217</v>
      </c>
      <c r="G290" s="365">
        <v>17751</v>
      </c>
      <c r="H290" s="365"/>
    </row>
    <row r="291" spans="1:8">
      <c r="A291" s="357" t="s">
        <v>94</v>
      </c>
      <c r="B291" s="360" t="s">
        <v>380</v>
      </c>
      <c r="C291" s="359" t="s">
        <v>381</v>
      </c>
      <c r="D291" s="1" t="s">
        <v>307</v>
      </c>
      <c r="E291" s="364">
        <v>7.0000000000000007E-2</v>
      </c>
      <c r="F291" s="365">
        <v>63665</v>
      </c>
      <c r="G291" s="365">
        <v>4457</v>
      </c>
      <c r="H291" s="365"/>
    </row>
    <row r="292" spans="1:8">
      <c r="A292" s="357" t="s">
        <v>94</v>
      </c>
      <c r="B292" s="360" t="s">
        <v>512</v>
      </c>
      <c r="C292" s="359" t="s">
        <v>513</v>
      </c>
      <c r="D292" s="1" t="s">
        <v>307</v>
      </c>
      <c r="E292" s="364">
        <v>1</v>
      </c>
      <c r="F292" s="365">
        <v>87000</v>
      </c>
      <c r="G292" s="365">
        <v>87000</v>
      </c>
      <c r="H292" s="365"/>
    </row>
    <row r="293" spans="1:8">
      <c r="A293" s="357" t="s">
        <v>94</v>
      </c>
      <c r="B293" s="360" t="s">
        <v>288</v>
      </c>
      <c r="C293" s="359" t="s">
        <v>289</v>
      </c>
      <c r="D293" s="1" t="s">
        <v>36</v>
      </c>
      <c r="E293" s="364">
        <v>4.5999999999999996</v>
      </c>
      <c r="F293" s="365">
        <v>3484</v>
      </c>
      <c r="G293" s="365">
        <v>16026</v>
      </c>
      <c r="H293" s="365"/>
    </row>
    <row r="294" spans="1:8">
      <c r="A294" s="357" t="s">
        <v>94</v>
      </c>
      <c r="B294" s="360" t="s">
        <v>290</v>
      </c>
      <c r="C294" s="359" t="s">
        <v>291</v>
      </c>
      <c r="D294" s="1" t="s">
        <v>36</v>
      </c>
      <c r="E294" s="364">
        <v>12</v>
      </c>
      <c r="F294" s="365">
        <v>1824</v>
      </c>
      <c r="G294" s="365">
        <v>21888</v>
      </c>
      <c r="H294" s="365"/>
    </row>
    <row r="295" spans="1:8">
      <c r="A295" s="357" t="s">
        <v>94</v>
      </c>
      <c r="B295" s="360" t="s">
        <v>295</v>
      </c>
      <c r="C295" s="359" t="s">
        <v>296</v>
      </c>
      <c r="D295" s="1" t="s">
        <v>301</v>
      </c>
      <c r="E295" s="364">
        <v>1</v>
      </c>
      <c r="F295" s="365">
        <v>5100</v>
      </c>
      <c r="G295" s="365">
        <v>5100</v>
      </c>
      <c r="H295" s="365"/>
    </row>
    <row r="296" spans="1:8">
      <c r="A296" s="357" t="s">
        <v>94</v>
      </c>
      <c r="B296" s="360" t="s">
        <v>514</v>
      </c>
      <c r="C296" s="359" t="s">
        <v>515</v>
      </c>
      <c r="D296" s="1" t="s">
        <v>47</v>
      </c>
      <c r="E296" s="364">
        <v>2.2200000000000002</v>
      </c>
      <c r="F296" s="365">
        <v>12000</v>
      </c>
      <c r="G296" s="365">
        <v>26640</v>
      </c>
      <c r="H296" s="365"/>
    </row>
    <row r="297" spans="1:8">
      <c r="A297" s="357" t="s">
        <v>94</v>
      </c>
      <c r="B297" s="360" t="s">
        <v>516</v>
      </c>
      <c r="C297" s="359" t="s">
        <v>517</v>
      </c>
      <c r="D297" s="1" t="s">
        <v>47</v>
      </c>
      <c r="E297" s="364">
        <v>0.67</v>
      </c>
      <c r="F297" s="365">
        <v>19045</v>
      </c>
      <c r="G297" s="365">
        <v>12760</v>
      </c>
      <c r="H297" s="365"/>
    </row>
    <row r="298" spans="1:8">
      <c r="A298" s="357" t="s">
        <v>94</v>
      </c>
      <c r="B298" s="360" t="s">
        <v>518</v>
      </c>
      <c r="C298" s="359" t="s">
        <v>519</v>
      </c>
      <c r="D298" s="1" t="s">
        <v>302</v>
      </c>
      <c r="E298" s="364">
        <v>3.5</v>
      </c>
      <c r="F298" s="365">
        <v>7289</v>
      </c>
      <c r="G298" s="365">
        <v>25512</v>
      </c>
      <c r="H298" s="365"/>
    </row>
    <row r="299" spans="1:8">
      <c r="A299" s="357" t="s">
        <v>94</v>
      </c>
      <c r="B299" s="360" t="s">
        <v>520</v>
      </c>
      <c r="C299" s="359" t="s">
        <v>521</v>
      </c>
      <c r="D299" s="1" t="s">
        <v>302</v>
      </c>
      <c r="E299" s="364">
        <v>24</v>
      </c>
      <c r="F299" s="365">
        <v>4679</v>
      </c>
      <c r="G299" s="365">
        <v>112296</v>
      </c>
      <c r="H299" s="365"/>
    </row>
    <row r="300" spans="1:8">
      <c r="A300" s="357" t="s">
        <v>94</v>
      </c>
      <c r="B300" s="360" t="s">
        <v>522</v>
      </c>
      <c r="C300" s="359" t="s">
        <v>523</v>
      </c>
      <c r="D300" s="1" t="s">
        <v>302</v>
      </c>
      <c r="E300" s="364">
        <v>2</v>
      </c>
      <c r="F300" s="365">
        <v>3490</v>
      </c>
      <c r="G300" s="365">
        <v>6980</v>
      </c>
      <c r="H300" s="365"/>
    </row>
    <row r="301" spans="1:8">
      <c r="A301" s="357" t="s">
        <v>94</v>
      </c>
      <c r="B301" s="360" t="s">
        <v>524</v>
      </c>
      <c r="C301" s="359" t="s">
        <v>525</v>
      </c>
      <c r="D301" s="1" t="s">
        <v>302</v>
      </c>
      <c r="E301" s="364">
        <v>4</v>
      </c>
      <c r="F301" s="365">
        <v>6849</v>
      </c>
      <c r="G301" s="365">
        <v>27396</v>
      </c>
      <c r="H301" s="365"/>
    </row>
    <row r="302" spans="1:8" ht="25.5">
      <c r="A302" s="354" t="s">
        <v>100</v>
      </c>
      <c r="B302" s="355" t="s">
        <v>285</v>
      </c>
      <c r="C302" s="356" t="s">
        <v>101</v>
      </c>
      <c r="D302" s="361" t="s">
        <v>17</v>
      </c>
      <c r="E302" s="362"/>
      <c r="F302" s="363"/>
      <c r="G302" s="363"/>
      <c r="H302" s="363">
        <v>47833</v>
      </c>
    </row>
    <row r="303" spans="1:8">
      <c r="A303" s="357" t="s">
        <v>100</v>
      </c>
      <c r="B303" s="360" t="s">
        <v>387</v>
      </c>
      <c r="C303" s="359" t="s">
        <v>388</v>
      </c>
      <c r="D303" s="1" t="s">
        <v>292</v>
      </c>
      <c r="E303" s="364">
        <v>0.3</v>
      </c>
      <c r="F303" s="365">
        <v>42621</v>
      </c>
      <c r="G303" s="365">
        <v>12786</v>
      </c>
      <c r="H303" s="365"/>
    </row>
    <row r="304" spans="1:8" ht="30">
      <c r="A304" s="357" t="s">
        <v>100</v>
      </c>
      <c r="B304" s="360" t="s">
        <v>407</v>
      </c>
      <c r="C304" s="359" t="s">
        <v>408</v>
      </c>
      <c r="D304" s="1" t="s">
        <v>411</v>
      </c>
      <c r="E304" s="364">
        <v>0.1</v>
      </c>
      <c r="F304" s="365">
        <v>16636.2</v>
      </c>
      <c r="G304" s="365">
        <v>1664</v>
      </c>
      <c r="H304" s="365"/>
    </row>
    <row r="305" spans="1:8">
      <c r="A305" s="357" t="s">
        <v>100</v>
      </c>
      <c r="B305" s="360" t="s">
        <v>310</v>
      </c>
      <c r="C305" s="359" t="s">
        <v>311</v>
      </c>
      <c r="D305" s="1" t="s">
        <v>307</v>
      </c>
      <c r="E305" s="364">
        <v>2.8999999999999998E-3</v>
      </c>
      <c r="F305" s="365">
        <v>180217</v>
      </c>
      <c r="G305" s="365">
        <v>523</v>
      </c>
      <c r="H305" s="365"/>
    </row>
    <row r="306" spans="1:8">
      <c r="A306" s="357" t="s">
        <v>100</v>
      </c>
      <c r="B306" s="360" t="s">
        <v>526</v>
      </c>
      <c r="C306" s="359" t="s">
        <v>527</v>
      </c>
      <c r="D306" s="1" t="s">
        <v>307</v>
      </c>
      <c r="E306" s="364">
        <v>2.5000000000000001E-2</v>
      </c>
      <c r="F306" s="365">
        <v>83300</v>
      </c>
      <c r="G306" s="365">
        <v>2083</v>
      </c>
      <c r="H306" s="365"/>
    </row>
    <row r="307" spans="1:8">
      <c r="A307" s="357" t="s">
        <v>100</v>
      </c>
      <c r="B307" s="360" t="s">
        <v>528</v>
      </c>
      <c r="C307" s="359" t="s">
        <v>529</v>
      </c>
      <c r="D307" s="1" t="s">
        <v>307</v>
      </c>
      <c r="E307" s="364">
        <v>0.1</v>
      </c>
      <c r="F307" s="365">
        <v>3137</v>
      </c>
      <c r="G307" s="365">
        <v>314</v>
      </c>
      <c r="H307" s="365"/>
    </row>
    <row r="308" spans="1:8">
      <c r="A308" s="357" t="s">
        <v>100</v>
      </c>
      <c r="B308" s="360" t="s">
        <v>288</v>
      </c>
      <c r="C308" s="359" t="s">
        <v>289</v>
      </c>
      <c r="D308" s="1" t="s">
        <v>36</v>
      </c>
      <c r="E308" s="364">
        <v>0.3</v>
      </c>
      <c r="F308" s="365">
        <v>3484</v>
      </c>
      <c r="G308" s="365">
        <v>1045</v>
      </c>
      <c r="H308" s="365"/>
    </row>
    <row r="309" spans="1:8">
      <c r="A309" s="357" t="s">
        <v>100</v>
      </c>
      <c r="B309" s="360" t="s">
        <v>290</v>
      </c>
      <c r="C309" s="359" t="s">
        <v>291</v>
      </c>
      <c r="D309" s="1" t="s">
        <v>36</v>
      </c>
      <c r="E309" s="364">
        <v>0.372</v>
      </c>
      <c r="F309" s="365">
        <v>1824</v>
      </c>
      <c r="G309" s="365">
        <v>679</v>
      </c>
      <c r="H309" s="365"/>
    </row>
    <row r="310" spans="1:8" ht="30">
      <c r="A310" s="357" t="s">
        <v>100</v>
      </c>
      <c r="B310" s="360" t="s">
        <v>530</v>
      </c>
      <c r="C310" s="359" t="s">
        <v>531</v>
      </c>
      <c r="D310" s="1" t="s">
        <v>36</v>
      </c>
      <c r="E310" s="364">
        <v>8</v>
      </c>
      <c r="F310" s="365">
        <v>410</v>
      </c>
      <c r="G310" s="365">
        <v>3280</v>
      </c>
      <c r="H310" s="365"/>
    </row>
    <row r="311" spans="1:8">
      <c r="A311" s="357" t="s">
        <v>100</v>
      </c>
      <c r="B311" s="360" t="s">
        <v>532</v>
      </c>
      <c r="C311" s="359" t="s">
        <v>533</v>
      </c>
      <c r="D311" s="1" t="s">
        <v>36</v>
      </c>
      <c r="E311" s="364">
        <v>0.8</v>
      </c>
      <c r="F311" s="365">
        <v>30337</v>
      </c>
      <c r="G311" s="365">
        <v>24270</v>
      </c>
      <c r="H311" s="365"/>
    </row>
    <row r="312" spans="1:8">
      <c r="A312" s="357" t="s">
        <v>100</v>
      </c>
      <c r="B312" s="360" t="s">
        <v>534</v>
      </c>
      <c r="C312" s="359" t="s">
        <v>535</v>
      </c>
      <c r="D312" s="1" t="s">
        <v>302</v>
      </c>
      <c r="E312" s="364">
        <v>0.1</v>
      </c>
      <c r="F312" s="365">
        <v>11893</v>
      </c>
      <c r="G312" s="365">
        <v>1189</v>
      </c>
      <c r="H312" s="365"/>
    </row>
    <row r="313" spans="1:8" ht="38.25">
      <c r="A313" s="354" t="s">
        <v>102</v>
      </c>
      <c r="B313" s="355" t="s">
        <v>285</v>
      </c>
      <c r="C313" s="356" t="s">
        <v>103</v>
      </c>
      <c r="D313" s="361" t="s">
        <v>36</v>
      </c>
      <c r="E313" s="362"/>
      <c r="F313" s="363"/>
      <c r="G313" s="363"/>
      <c r="H313" s="363">
        <v>79751</v>
      </c>
    </row>
    <row r="314" spans="1:8">
      <c r="A314" s="357" t="s">
        <v>102</v>
      </c>
      <c r="B314" s="360" t="s">
        <v>367</v>
      </c>
      <c r="C314" s="359" t="s">
        <v>368</v>
      </c>
      <c r="D314" s="1" t="s">
        <v>292</v>
      </c>
      <c r="E314" s="364">
        <v>0.4</v>
      </c>
      <c r="F314" s="365">
        <v>33862</v>
      </c>
      <c r="G314" s="365">
        <v>13545</v>
      </c>
      <c r="H314" s="365"/>
    </row>
    <row r="315" spans="1:8">
      <c r="A315" s="357" t="s">
        <v>102</v>
      </c>
      <c r="B315" s="360" t="s">
        <v>310</v>
      </c>
      <c r="C315" s="359" t="s">
        <v>311</v>
      </c>
      <c r="D315" s="1" t="s">
        <v>307</v>
      </c>
      <c r="E315" s="364">
        <v>1E-4</v>
      </c>
      <c r="F315" s="365">
        <v>180217</v>
      </c>
      <c r="G315" s="365">
        <v>18</v>
      </c>
      <c r="H315" s="365"/>
    </row>
    <row r="316" spans="1:8">
      <c r="A316" s="357" t="s">
        <v>102</v>
      </c>
      <c r="B316" s="360" t="s">
        <v>288</v>
      </c>
      <c r="C316" s="359" t="s">
        <v>289</v>
      </c>
      <c r="D316" s="1" t="s">
        <v>36</v>
      </c>
      <c r="E316" s="364">
        <v>0.15</v>
      </c>
      <c r="F316" s="365">
        <v>3484</v>
      </c>
      <c r="G316" s="365">
        <v>523</v>
      </c>
      <c r="H316" s="365"/>
    </row>
    <row r="317" spans="1:8">
      <c r="A317" s="357" t="s">
        <v>102</v>
      </c>
      <c r="B317" s="360" t="s">
        <v>536</v>
      </c>
      <c r="C317" s="359" t="s">
        <v>537</v>
      </c>
      <c r="D317" s="1" t="s">
        <v>36</v>
      </c>
      <c r="E317" s="364">
        <v>1</v>
      </c>
      <c r="F317" s="365">
        <v>65010</v>
      </c>
      <c r="G317" s="365">
        <v>65010</v>
      </c>
      <c r="H317" s="365"/>
    </row>
    <row r="318" spans="1:8">
      <c r="A318" s="357" t="s">
        <v>102</v>
      </c>
      <c r="B318" s="360" t="s">
        <v>290</v>
      </c>
      <c r="C318" s="359" t="s">
        <v>291</v>
      </c>
      <c r="D318" s="1" t="s">
        <v>36</v>
      </c>
      <c r="E318" s="364">
        <v>8.0000000000000002E-3</v>
      </c>
      <c r="F318" s="365">
        <v>1824</v>
      </c>
      <c r="G318" s="365">
        <v>15</v>
      </c>
      <c r="H318" s="365"/>
    </row>
    <row r="319" spans="1:8">
      <c r="A319" s="357" t="s">
        <v>102</v>
      </c>
      <c r="B319" s="360" t="s">
        <v>396</v>
      </c>
      <c r="C319" s="359" t="s">
        <v>397</v>
      </c>
      <c r="D319" s="1" t="s">
        <v>36</v>
      </c>
      <c r="E319" s="364">
        <v>0.5</v>
      </c>
      <c r="F319" s="365">
        <v>1279</v>
      </c>
      <c r="G319" s="365">
        <v>640</v>
      </c>
      <c r="H319" s="365"/>
    </row>
    <row r="320" spans="1:8" ht="38.25">
      <c r="A320" s="354" t="s">
        <v>104</v>
      </c>
      <c r="B320" s="355" t="s">
        <v>285</v>
      </c>
      <c r="C320" s="356" t="s">
        <v>105</v>
      </c>
      <c r="D320" s="361" t="s">
        <v>36</v>
      </c>
      <c r="E320" s="362"/>
      <c r="F320" s="363"/>
      <c r="G320" s="363"/>
      <c r="H320" s="363">
        <v>98787</v>
      </c>
    </row>
    <row r="321" spans="1:8">
      <c r="A321" s="357" t="s">
        <v>104</v>
      </c>
      <c r="B321" s="360" t="s">
        <v>538</v>
      </c>
      <c r="C321" s="359" t="s">
        <v>539</v>
      </c>
      <c r="D321" s="1" t="s">
        <v>292</v>
      </c>
      <c r="E321" s="364">
        <v>1</v>
      </c>
      <c r="F321" s="365">
        <v>46886</v>
      </c>
      <c r="G321" s="365">
        <v>46886</v>
      </c>
      <c r="H321" s="365"/>
    </row>
    <row r="322" spans="1:8">
      <c r="A322" s="357" t="s">
        <v>104</v>
      </c>
      <c r="B322" s="360" t="s">
        <v>310</v>
      </c>
      <c r="C322" s="359" t="s">
        <v>311</v>
      </c>
      <c r="D322" s="1" t="s">
        <v>307</v>
      </c>
      <c r="E322" s="364">
        <v>5.0000000000000001E-3</v>
      </c>
      <c r="F322" s="365">
        <v>180217</v>
      </c>
      <c r="G322" s="365">
        <v>901</v>
      </c>
      <c r="H322" s="365"/>
    </row>
    <row r="323" spans="1:8">
      <c r="A323" s="357" t="s">
        <v>104</v>
      </c>
      <c r="B323" s="360" t="s">
        <v>288</v>
      </c>
      <c r="C323" s="359" t="s">
        <v>289</v>
      </c>
      <c r="D323" s="1" t="s">
        <v>36</v>
      </c>
      <c r="E323" s="364">
        <v>0.1</v>
      </c>
      <c r="F323" s="365">
        <v>3484</v>
      </c>
      <c r="G323" s="365">
        <v>348</v>
      </c>
      <c r="H323" s="365"/>
    </row>
    <row r="324" spans="1:8">
      <c r="A324" s="357" t="s">
        <v>104</v>
      </c>
      <c r="B324" s="360" t="s">
        <v>290</v>
      </c>
      <c r="C324" s="359" t="s">
        <v>291</v>
      </c>
      <c r="D324" s="1" t="s">
        <v>36</v>
      </c>
      <c r="E324" s="364">
        <v>0.4</v>
      </c>
      <c r="F324" s="365">
        <v>1824</v>
      </c>
      <c r="G324" s="365">
        <v>730</v>
      </c>
      <c r="H324" s="365"/>
    </row>
    <row r="325" spans="1:8">
      <c r="A325" s="357" t="s">
        <v>104</v>
      </c>
      <c r="B325" s="360" t="s">
        <v>540</v>
      </c>
      <c r="C325" s="359" t="s">
        <v>541</v>
      </c>
      <c r="D325" s="1" t="s">
        <v>47</v>
      </c>
      <c r="E325" s="364">
        <v>4.0000000000000001E-3</v>
      </c>
      <c r="F325" s="365">
        <v>19506</v>
      </c>
      <c r="G325" s="365">
        <v>78</v>
      </c>
      <c r="H325" s="365"/>
    </row>
    <row r="326" spans="1:8">
      <c r="A326" s="357" t="s">
        <v>104</v>
      </c>
      <c r="B326" s="360" t="s">
        <v>542</v>
      </c>
      <c r="C326" s="359" t="s">
        <v>543</v>
      </c>
      <c r="D326" s="1" t="s">
        <v>36</v>
      </c>
      <c r="E326" s="364">
        <v>1</v>
      </c>
      <c r="F326" s="365">
        <v>49844</v>
      </c>
      <c r="G326" s="365">
        <v>49844</v>
      </c>
      <c r="H326" s="365"/>
    </row>
    <row r="327" spans="1:8" ht="102">
      <c r="A327" s="354" t="s">
        <v>276</v>
      </c>
      <c r="B327" s="355" t="s">
        <v>285</v>
      </c>
      <c r="C327" s="356" t="s">
        <v>277</v>
      </c>
      <c r="D327" s="361" t="s">
        <v>36</v>
      </c>
      <c r="E327" s="362"/>
      <c r="F327" s="363"/>
      <c r="G327" s="363"/>
      <c r="H327" s="363">
        <v>9161259</v>
      </c>
    </row>
    <row r="328" spans="1:8">
      <c r="A328" s="357" t="s">
        <v>276</v>
      </c>
      <c r="B328" s="360" t="s">
        <v>458</v>
      </c>
      <c r="C328" s="359" t="s">
        <v>459</v>
      </c>
      <c r="D328" s="1" t="s">
        <v>292</v>
      </c>
      <c r="E328" s="364">
        <v>5</v>
      </c>
      <c r="F328" s="365">
        <v>60565</v>
      </c>
      <c r="G328" s="365">
        <v>302825</v>
      </c>
      <c r="H328" s="365"/>
    </row>
    <row r="329" spans="1:8" ht="30">
      <c r="A329" s="357" t="s">
        <v>276</v>
      </c>
      <c r="B329" s="360" t="s">
        <v>502</v>
      </c>
      <c r="C329" s="359" t="s">
        <v>503</v>
      </c>
      <c r="D329" s="1" t="s">
        <v>316</v>
      </c>
      <c r="E329" s="364">
        <v>0.5</v>
      </c>
      <c r="F329" s="365">
        <v>310000</v>
      </c>
      <c r="G329" s="365">
        <v>155000</v>
      </c>
      <c r="H329" s="365"/>
    </row>
    <row r="330" spans="1:8">
      <c r="A330" s="357" t="s">
        <v>276</v>
      </c>
      <c r="B330" s="360" t="s">
        <v>288</v>
      </c>
      <c r="C330" s="359" t="s">
        <v>289</v>
      </c>
      <c r="D330" s="1" t="s">
        <v>36</v>
      </c>
      <c r="E330" s="364">
        <v>0.5</v>
      </c>
      <c r="F330" s="365">
        <v>3484</v>
      </c>
      <c r="G330" s="365">
        <v>1742</v>
      </c>
      <c r="H330" s="365"/>
    </row>
    <row r="331" spans="1:8">
      <c r="A331" s="357" t="s">
        <v>276</v>
      </c>
      <c r="B331" s="360" t="s">
        <v>290</v>
      </c>
      <c r="C331" s="359" t="s">
        <v>291</v>
      </c>
      <c r="D331" s="1" t="s">
        <v>36</v>
      </c>
      <c r="E331" s="364">
        <v>1</v>
      </c>
      <c r="F331" s="365">
        <v>1824</v>
      </c>
      <c r="G331" s="365">
        <v>1824</v>
      </c>
      <c r="H331" s="365"/>
    </row>
    <row r="332" spans="1:8" ht="105">
      <c r="A332" s="357" t="s">
        <v>276</v>
      </c>
      <c r="B332" s="360" t="s">
        <v>544</v>
      </c>
      <c r="C332" s="359" t="s">
        <v>545</v>
      </c>
      <c r="D332" s="1" t="s">
        <v>36</v>
      </c>
      <c r="E332" s="364">
        <v>1</v>
      </c>
      <c r="F332" s="365">
        <v>8699868</v>
      </c>
      <c r="G332" s="365">
        <v>8699868</v>
      </c>
      <c r="H332" s="365"/>
    </row>
    <row r="333" spans="1:8" ht="38.25">
      <c r="A333" s="354" t="s">
        <v>110</v>
      </c>
      <c r="B333" s="355" t="s">
        <v>285</v>
      </c>
      <c r="C333" s="356" t="s">
        <v>111</v>
      </c>
      <c r="D333" s="361" t="s">
        <v>20</v>
      </c>
      <c r="E333" s="362"/>
      <c r="F333" s="363"/>
      <c r="G333" s="363"/>
      <c r="H333" s="363">
        <v>237262</v>
      </c>
    </row>
    <row r="334" spans="1:8">
      <c r="A334" s="357" t="s">
        <v>110</v>
      </c>
      <c r="B334" s="360" t="s">
        <v>546</v>
      </c>
      <c r="C334" s="359" t="s">
        <v>547</v>
      </c>
      <c r="D334" s="1" t="s">
        <v>20</v>
      </c>
      <c r="E334" s="364">
        <v>1</v>
      </c>
      <c r="F334" s="365">
        <v>237262</v>
      </c>
      <c r="G334" s="365">
        <v>237262</v>
      </c>
      <c r="H334" s="365"/>
    </row>
    <row r="335" spans="1:8" ht="114.75">
      <c r="A335" s="354" t="s">
        <v>108</v>
      </c>
      <c r="B335" s="355" t="s">
        <v>285</v>
      </c>
      <c r="C335" s="356" t="s">
        <v>109</v>
      </c>
      <c r="D335" s="361" t="s">
        <v>36</v>
      </c>
      <c r="E335" s="362"/>
      <c r="F335" s="363"/>
      <c r="G335" s="363"/>
      <c r="H335" s="363">
        <v>3279792</v>
      </c>
    </row>
    <row r="336" spans="1:8" ht="30">
      <c r="A336" s="357" t="s">
        <v>108</v>
      </c>
      <c r="B336" s="360" t="s">
        <v>548</v>
      </c>
      <c r="C336" s="359" t="s">
        <v>549</v>
      </c>
      <c r="D336" s="1" t="s">
        <v>36</v>
      </c>
      <c r="E336" s="364">
        <v>1</v>
      </c>
      <c r="F336" s="365">
        <v>3279792</v>
      </c>
      <c r="G336" s="365">
        <v>3279792</v>
      </c>
      <c r="H336" s="365"/>
    </row>
    <row r="337" spans="1:10" ht="38.25">
      <c r="A337" s="354" t="s">
        <v>112</v>
      </c>
      <c r="B337" s="355" t="s">
        <v>285</v>
      </c>
      <c r="C337" s="356" t="s">
        <v>113</v>
      </c>
      <c r="D337" s="361" t="s">
        <v>17</v>
      </c>
      <c r="E337" s="362"/>
      <c r="F337" s="363"/>
      <c r="G337" s="363"/>
      <c r="H337" s="363">
        <v>49039</v>
      </c>
    </row>
    <row r="338" spans="1:10">
      <c r="A338" s="357" t="s">
        <v>112</v>
      </c>
      <c r="B338" s="360" t="s">
        <v>293</v>
      </c>
      <c r="C338" s="359" t="s">
        <v>294</v>
      </c>
      <c r="D338" s="1" t="s">
        <v>292</v>
      </c>
      <c r="E338" s="364">
        <v>0.2</v>
      </c>
      <c r="F338" s="365">
        <v>30782</v>
      </c>
      <c r="G338" s="365">
        <v>6156</v>
      </c>
      <c r="H338" s="365"/>
    </row>
    <row r="339" spans="1:10">
      <c r="A339" s="357" t="s">
        <v>112</v>
      </c>
      <c r="B339" s="360" t="s">
        <v>288</v>
      </c>
      <c r="C339" s="359" t="s">
        <v>289</v>
      </c>
      <c r="D339" s="1" t="s">
        <v>36</v>
      </c>
      <c r="E339" s="364">
        <v>1</v>
      </c>
      <c r="F339" s="365">
        <v>3484</v>
      </c>
      <c r="G339" s="365">
        <v>3484</v>
      </c>
      <c r="H339" s="365"/>
    </row>
    <row r="340" spans="1:10">
      <c r="A340" s="357" t="s">
        <v>112</v>
      </c>
      <c r="B340" s="360" t="s">
        <v>550</v>
      </c>
      <c r="C340" s="359" t="s">
        <v>551</v>
      </c>
      <c r="D340" s="1" t="s">
        <v>36</v>
      </c>
      <c r="E340" s="364">
        <v>4</v>
      </c>
      <c r="F340" s="365">
        <v>2463</v>
      </c>
      <c r="G340" s="365">
        <v>9852</v>
      </c>
      <c r="H340" s="365"/>
    </row>
    <row r="341" spans="1:10">
      <c r="A341" s="357" t="s">
        <v>112</v>
      </c>
      <c r="B341" s="360" t="s">
        <v>290</v>
      </c>
      <c r="C341" s="359" t="s">
        <v>291</v>
      </c>
      <c r="D341" s="1" t="s">
        <v>36</v>
      </c>
      <c r="E341" s="364">
        <v>1</v>
      </c>
      <c r="F341" s="365">
        <v>1824</v>
      </c>
      <c r="G341" s="365">
        <v>1824</v>
      </c>
      <c r="H341" s="365"/>
    </row>
    <row r="342" spans="1:10" s="358" customFormat="1">
      <c r="A342" s="357" t="s">
        <v>112</v>
      </c>
      <c r="B342" s="360" t="s">
        <v>552</v>
      </c>
      <c r="C342" s="359" t="s">
        <v>553</v>
      </c>
      <c r="D342" s="1" t="s">
        <v>17</v>
      </c>
      <c r="E342" s="364">
        <v>0.22</v>
      </c>
      <c r="F342" s="365">
        <v>126013</v>
      </c>
      <c r="G342" s="365">
        <v>27723</v>
      </c>
      <c r="H342" s="365"/>
      <c r="I342"/>
    </row>
    <row r="343" spans="1:10" s="358" customFormat="1">
      <c r="A343" s="354" t="s">
        <v>114</v>
      </c>
      <c r="B343" s="355" t="s">
        <v>285</v>
      </c>
      <c r="C343" s="356" t="s">
        <v>115</v>
      </c>
      <c r="D343" s="361" t="s">
        <v>116</v>
      </c>
      <c r="E343" s="362"/>
      <c r="F343" s="363"/>
      <c r="G343" s="363"/>
      <c r="H343" s="363">
        <v>1490</v>
      </c>
      <c r="I343"/>
    </row>
    <row r="344" spans="1:10" s="358" customFormat="1">
      <c r="A344" s="366" t="s">
        <v>114</v>
      </c>
      <c r="B344" s="358" t="s">
        <v>554</v>
      </c>
      <c r="C344" s="359" t="s">
        <v>555</v>
      </c>
      <c r="D344" s="1" t="s">
        <v>307</v>
      </c>
      <c r="E344" s="367">
        <v>1.2520000000000001E-3</v>
      </c>
      <c r="F344" s="365">
        <v>1190000</v>
      </c>
      <c r="G344" s="365">
        <v>1490</v>
      </c>
      <c r="H344" s="365"/>
      <c r="I344"/>
      <c r="J344" s="376"/>
    </row>
    <row r="345" spans="1:10" s="358" customFormat="1" ht="51">
      <c r="A345" s="354" t="s">
        <v>117</v>
      </c>
      <c r="B345" s="355" t="s">
        <v>285</v>
      </c>
      <c r="C345" s="356" t="s">
        <v>556</v>
      </c>
      <c r="D345" s="361" t="s">
        <v>20</v>
      </c>
      <c r="E345" s="362"/>
      <c r="F345" s="363"/>
      <c r="G345" s="363"/>
      <c r="H345" s="363">
        <v>137360</v>
      </c>
      <c r="I345"/>
      <c r="J345" s="376"/>
    </row>
    <row r="346" spans="1:10" s="358" customFormat="1">
      <c r="A346" s="357" t="s">
        <v>117</v>
      </c>
      <c r="B346" s="360" t="s">
        <v>352</v>
      </c>
      <c r="C346" s="359" t="s">
        <v>353</v>
      </c>
      <c r="D346" s="1" t="s">
        <v>292</v>
      </c>
      <c r="E346" s="364">
        <v>0.5</v>
      </c>
      <c r="F346" s="365">
        <v>59910</v>
      </c>
      <c r="G346" s="365">
        <v>29955</v>
      </c>
      <c r="H346" s="365"/>
      <c r="I346"/>
      <c r="J346" s="376"/>
    </row>
    <row r="347" spans="1:10" s="358" customFormat="1">
      <c r="A347" s="357" t="s">
        <v>117</v>
      </c>
      <c r="B347" s="360" t="s">
        <v>310</v>
      </c>
      <c r="C347" s="359" t="s">
        <v>311</v>
      </c>
      <c r="D347" s="1" t="s">
        <v>307</v>
      </c>
      <c r="E347" s="364">
        <v>1.2E-2</v>
      </c>
      <c r="F347" s="365">
        <v>180217</v>
      </c>
      <c r="G347" s="365">
        <v>2163</v>
      </c>
      <c r="H347" s="365"/>
      <c r="I347"/>
      <c r="J347" s="376"/>
    </row>
    <row r="348" spans="1:10" s="358" customFormat="1">
      <c r="A348" s="357" t="s">
        <v>117</v>
      </c>
      <c r="B348" s="360" t="s">
        <v>288</v>
      </c>
      <c r="C348" s="359" t="s">
        <v>289</v>
      </c>
      <c r="D348" s="1" t="s">
        <v>36</v>
      </c>
      <c r="E348" s="364">
        <v>0.2</v>
      </c>
      <c r="F348" s="365">
        <v>3484</v>
      </c>
      <c r="G348" s="365">
        <v>697</v>
      </c>
      <c r="H348" s="365"/>
      <c r="I348"/>
      <c r="J348" s="376"/>
    </row>
    <row r="349" spans="1:10" s="358" customFormat="1">
      <c r="A349" s="357" t="s">
        <v>117</v>
      </c>
      <c r="B349" s="360" t="s">
        <v>290</v>
      </c>
      <c r="C349" s="359" t="s">
        <v>291</v>
      </c>
      <c r="D349" s="1" t="s">
        <v>36</v>
      </c>
      <c r="E349" s="364">
        <v>0.1</v>
      </c>
      <c r="F349" s="365">
        <v>1824</v>
      </c>
      <c r="G349" s="365">
        <v>182</v>
      </c>
      <c r="H349" s="365"/>
      <c r="I349"/>
      <c r="J349" s="376"/>
    </row>
    <row r="350" spans="1:10" s="358" customFormat="1">
      <c r="A350" s="357" t="s">
        <v>117</v>
      </c>
      <c r="B350" s="360" t="s">
        <v>557</v>
      </c>
      <c r="C350" s="359" t="s">
        <v>558</v>
      </c>
      <c r="D350" s="1" t="s">
        <v>24</v>
      </c>
      <c r="E350" s="364">
        <v>0.41399999999999998</v>
      </c>
      <c r="F350" s="365">
        <v>120950</v>
      </c>
      <c r="G350" s="365">
        <v>50073</v>
      </c>
      <c r="H350" s="365"/>
      <c r="I350"/>
      <c r="J350" s="376"/>
    </row>
    <row r="351" spans="1:10" s="358" customFormat="1">
      <c r="A351" s="357" t="s">
        <v>117</v>
      </c>
      <c r="B351" s="360" t="s">
        <v>559</v>
      </c>
      <c r="C351" s="359" t="s">
        <v>560</v>
      </c>
      <c r="D351" s="1" t="s">
        <v>17</v>
      </c>
      <c r="E351" s="364">
        <v>3.36</v>
      </c>
      <c r="F351" s="365">
        <v>10750</v>
      </c>
      <c r="G351" s="365">
        <v>36120</v>
      </c>
      <c r="H351" s="365"/>
      <c r="I351"/>
      <c r="J351" s="376"/>
    </row>
    <row r="352" spans="1:10" s="358" customFormat="1">
      <c r="A352" s="357" t="s">
        <v>117</v>
      </c>
      <c r="B352" s="360" t="s">
        <v>561</v>
      </c>
      <c r="C352" s="359" t="s">
        <v>562</v>
      </c>
      <c r="D352" s="1" t="s">
        <v>302</v>
      </c>
      <c r="E352" s="364">
        <v>1.01</v>
      </c>
      <c r="F352" s="365">
        <v>17990</v>
      </c>
      <c r="G352" s="365">
        <v>18170</v>
      </c>
      <c r="H352" s="365"/>
      <c r="I352"/>
      <c r="J352" s="376"/>
    </row>
    <row r="353" spans="1:10" s="358" customFormat="1" ht="25.5">
      <c r="A353" s="354" t="s">
        <v>575</v>
      </c>
      <c r="B353" s="355" t="s">
        <v>285</v>
      </c>
      <c r="C353" s="356" t="s">
        <v>576</v>
      </c>
      <c r="D353" s="361" t="s">
        <v>24</v>
      </c>
      <c r="E353" s="362"/>
      <c r="F353" s="363"/>
      <c r="G353" s="363"/>
      <c r="H353" s="363">
        <v>1348566</v>
      </c>
      <c r="J353" s="376"/>
    </row>
    <row r="354" spans="1:10" s="358" customFormat="1">
      <c r="A354" s="357" t="s">
        <v>575</v>
      </c>
      <c r="B354" s="360" t="s">
        <v>376</v>
      </c>
      <c r="C354" s="359" t="s">
        <v>377</v>
      </c>
      <c r="D354" s="1" t="s">
        <v>24</v>
      </c>
      <c r="E354" s="364">
        <v>1.05</v>
      </c>
      <c r="F354" s="365">
        <v>561725</v>
      </c>
      <c r="G354" s="365">
        <v>589811</v>
      </c>
      <c r="H354" s="365"/>
      <c r="J354" s="376"/>
    </row>
    <row r="355" spans="1:10" s="358" customFormat="1">
      <c r="A355" s="357" t="s">
        <v>575</v>
      </c>
      <c r="B355" s="360" t="s">
        <v>378</v>
      </c>
      <c r="C355" s="359" t="s">
        <v>379</v>
      </c>
      <c r="D355" s="1" t="s">
        <v>292</v>
      </c>
      <c r="E355" s="364">
        <v>4.5999999999999996</v>
      </c>
      <c r="F355" s="365">
        <v>89977</v>
      </c>
      <c r="G355" s="365">
        <v>413894</v>
      </c>
      <c r="H355" s="365"/>
      <c r="J355" s="376"/>
    </row>
    <row r="356" spans="1:10" ht="30">
      <c r="A356" s="357" t="s">
        <v>575</v>
      </c>
      <c r="B356" s="360" t="s">
        <v>407</v>
      </c>
      <c r="C356" s="359" t="s">
        <v>408</v>
      </c>
      <c r="D356" s="1" t="s">
        <v>411</v>
      </c>
      <c r="E356" s="364">
        <v>3</v>
      </c>
      <c r="F356" s="365">
        <v>16636.2</v>
      </c>
      <c r="G356" s="365">
        <v>49909</v>
      </c>
      <c r="H356" s="365"/>
      <c r="I356" s="358"/>
    </row>
    <row r="357" spans="1:10">
      <c r="A357" s="357" t="s">
        <v>575</v>
      </c>
      <c r="B357" s="360" t="s">
        <v>577</v>
      </c>
      <c r="C357" s="359" t="s">
        <v>578</v>
      </c>
      <c r="D357" s="1" t="s">
        <v>36</v>
      </c>
      <c r="E357" s="364">
        <v>6</v>
      </c>
      <c r="F357" s="365">
        <v>17968</v>
      </c>
      <c r="G357" s="365">
        <v>107808</v>
      </c>
      <c r="H357" s="365"/>
      <c r="I357" s="358"/>
    </row>
    <row r="358" spans="1:10">
      <c r="A358" s="357" t="s">
        <v>575</v>
      </c>
      <c r="B358" s="360" t="s">
        <v>310</v>
      </c>
      <c r="C358" s="359" t="s">
        <v>311</v>
      </c>
      <c r="D358" s="1" t="s">
        <v>307</v>
      </c>
      <c r="E358" s="364">
        <v>9.0800000000000006E-2</v>
      </c>
      <c r="F358" s="365">
        <v>180217</v>
      </c>
      <c r="G358" s="365">
        <v>16364</v>
      </c>
      <c r="H358" s="365"/>
      <c r="I358" s="358"/>
    </row>
    <row r="359" spans="1:10">
      <c r="A359" s="357" t="s">
        <v>575</v>
      </c>
      <c r="B359" s="360" t="s">
        <v>380</v>
      </c>
      <c r="C359" s="359" t="s">
        <v>381</v>
      </c>
      <c r="D359" s="1" t="s">
        <v>307</v>
      </c>
      <c r="E359" s="364">
        <v>7.0000000000000007E-2</v>
      </c>
      <c r="F359" s="365">
        <v>63665</v>
      </c>
      <c r="G359" s="365">
        <v>4457</v>
      </c>
      <c r="H359" s="365"/>
      <c r="I359" s="358"/>
    </row>
    <row r="360" spans="1:10">
      <c r="A360" s="357" t="s">
        <v>575</v>
      </c>
      <c r="B360" s="360" t="s">
        <v>512</v>
      </c>
      <c r="C360" s="359" t="s">
        <v>513</v>
      </c>
      <c r="D360" s="1" t="s">
        <v>307</v>
      </c>
      <c r="E360" s="364">
        <v>1</v>
      </c>
      <c r="F360" s="365">
        <v>87000</v>
      </c>
      <c r="G360" s="365">
        <v>87000</v>
      </c>
      <c r="H360" s="365"/>
      <c r="I360" s="358"/>
    </row>
    <row r="361" spans="1:10">
      <c r="A361" s="357" t="s">
        <v>575</v>
      </c>
      <c r="B361" s="360" t="s">
        <v>288</v>
      </c>
      <c r="C361" s="359" t="s">
        <v>289</v>
      </c>
      <c r="D361" s="1" t="s">
        <v>36</v>
      </c>
      <c r="E361" s="364">
        <v>4.5999999999999996</v>
      </c>
      <c r="F361" s="365">
        <v>3484</v>
      </c>
      <c r="G361" s="365">
        <v>16026</v>
      </c>
      <c r="H361" s="365"/>
      <c r="I361" s="358"/>
    </row>
    <row r="362" spans="1:10">
      <c r="A362" s="357" t="s">
        <v>575</v>
      </c>
      <c r="B362" s="360" t="s">
        <v>290</v>
      </c>
      <c r="C362" s="359" t="s">
        <v>291</v>
      </c>
      <c r="D362" s="1" t="s">
        <v>36</v>
      </c>
      <c r="E362" s="364">
        <v>12</v>
      </c>
      <c r="F362" s="365">
        <v>1824</v>
      </c>
      <c r="G362" s="365">
        <v>21888</v>
      </c>
      <c r="H362" s="365"/>
      <c r="I362" s="358"/>
    </row>
    <row r="363" spans="1:10">
      <c r="A363" s="357" t="s">
        <v>575</v>
      </c>
      <c r="B363" s="360" t="s">
        <v>391</v>
      </c>
      <c r="C363" s="359" t="s">
        <v>392</v>
      </c>
      <c r="D363" s="1" t="s">
        <v>47</v>
      </c>
      <c r="E363" s="364">
        <v>0.5</v>
      </c>
      <c r="F363" s="365">
        <v>5938</v>
      </c>
      <c r="G363" s="365">
        <v>2969</v>
      </c>
      <c r="H363" s="365"/>
      <c r="I363" s="358"/>
    </row>
    <row r="364" spans="1:10">
      <c r="A364" s="357" t="s">
        <v>575</v>
      </c>
      <c r="B364" s="360" t="s">
        <v>295</v>
      </c>
      <c r="C364" s="359" t="s">
        <v>296</v>
      </c>
      <c r="D364" s="1" t="s">
        <v>301</v>
      </c>
      <c r="E364" s="364">
        <v>0.8</v>
      </c>
      <c r="F364" s="365">
        <v>5100</v>
      </c>
      <c r="G364" s="365">
        <v>4080</v>
      </c>
      <c r="H364" s="365"/>
      <c r="I364" s="358"/>
    </row>
    <row r="365" spans="1:10">
      <c r="A365" s="357" t="s">
        <v>575</v>
      </c>
      <c r="B365" s="360" t="s">
        <v>514</v>
      </c>
      <c r="C365" s="359" t="s">
        <v>515</v>
      </c>
      <c r="D365" s="1" t="s">
        <v>47</v>
      </c>
      <c r="E365" s="364">
        <v>1.8</v>
      </c>
      <c r="F365" s="365">
        <v>12000</v>
      </c>
      <c r="G365" s="365">
        <v>21600</v>
      </c>
      <c r="H365" s="365"/>
      <c r="I365" s="358"/>
    </row>
    <row r="366" spans="1:10">
      <c r="A366" s="357" t="s">
        <v>575</v>
      </c>
      <c r="B366" s="360" t="s">
        <v>516</v>
      </c>
      <c r="C366" s="359" t="s">
        <v>517</v>
      </c>
      <c r="D366" s="1" t="s">
        <v>47</v>
      </c>
      <c r="E366" s="364">
        <v>0.67</v>
      </c>
      <c r="F366" s="365">
        <v>19045</v>
      </c>
      <c r="G366" s="365">
        <v>12760</v>
      </c>
      <c r="H366" s="365"/>
      <c r="I366" s="358"/>
    </row>
    <row r="367" spans="1:10" ht="51">
      <c r="A367" s="368" t="s">
        <v>121</v>
      </c>
      <c r="B367" s="369" t="s">
        <v>285</v>
      </c>
      <c r="C367" s="356" t="s">
        <v>122</v>
      </c>
      <c r="D367" s="361" t="s">
        <v>20</v>
      </c>
      <c r="E367" s="362"/>
      <c r="F367" s="363"/>
      <c r="G367" s="363"/>
      <c r="H367" s="363">
        <v>83418</v>
      </c>
    </row>
    <row r="368" spans="1:10">
      <c r="A368" s="370" t="s">
        <v>121</v>
      </c>
      <c r="B368" s="371" t="s">
        <v>288</v>
      </c>
      <c r="C368" s="359" t="s">
        <v>289</v>
      </c>
      <c r="D368" s="1" t="s">
        <v>36</v>
      </c>
      <c r="E368" s="364">
        <v>0.1</v>
      </c>
      <c r="F368" s="365">
        <v>3484</v>
      </c>
      <c r="G368" s="365">
        <v>348</v>
      </c>
      <c r="H368" s="374"/>
    </row>
    <row r="369" spans="1:8" ht="30">
      <c r="A369" s="370" t="s">
        <v>121</v>
      </c>
      <c r="B369" s="371" t="s">
        <v>407</v>
      </c>
      <c r="C369" s="359" t="s">
        <v>408</v>
      </c>
      <c r="D369" s="1" t="s">
        <v>411</v>
      </c>
      <c r="E369" s="364">
        <v>2.0548503707768235</v>
      </c>
      <c r="F369" s="365">
        <v>16636.2</v>
      </c>
      <c r="G369" s="365">
        <v>34185</v>
      </c>
      <c r="H369" s="374"/>
    </row>
    <row r="370" spans="1:8" ht="75">
      <c r="A370" s="370" t="s">
        <v>121</v>
      </c>
      <c r="B370" s="371" t="s">
        <v>563</v>
      </c>
      <c r="C370" s="359" t="s">
        <v>564</v>
      </c>
      <c r="D370" s="1" t="s">
        <v>36</v>
      </c>
      <c r="E370" s="364">
        <v>0.2</v>
      </c>
      <c r="F370" s="365">
        <v>5202</v>
      </c>
      <c r="G370" s="365">
        <v>1040</v>
      </c>
      <c r="H370" s="374"/>
    </row>
    <row r="371" spans="1:8">
      <c r="A371" s="370" t="s">
        <v>121</v>
      </c>
      <c r="B371" s="371" t="s">
        <v>538</v>
      </c>
      <c r="C371" s="359" t="s">
        <v>539</v>
      </c>
      <c r="D371" s="1" t="s">
        <v>292</v>
      </c>
      <c r="E371" s="364">
        <v>0.4</v>
      </c>
      <c r="F371" s="365">
        <v>46886</v>
      </c>
      <c r="G371" s="365">
        <v>18754</v>
      </c>
      <c r="H371" s="374"/>
    </row>
    <row r="372" spans="1:8">
      <c r="A372" s="370" t="s">
        <v>121</v>
      </c>
      <c r="B372" s="371" t="s">
        <v>565</v>
      </c>
      <c r="C372" s="359" t="s">
        <v>566</v>
      </c>
      <c r="D372" s="1" t="s">
        <v>302</v>
      </c>
      <c r="E372" s="364">
        <v>1.03</v>
      </c>
      <c r="F372" s="365">
        <v>15300</v>
      </c>
      <c r="G372" s="365">
        <v>15759</v>
      </c>
      <c r="H372" s="374"/>
    </row>
    <row r="373" spans="1:8">
      <c r="A373" s="370" t="s">
        <v>121</v>
      </c>
      <c r="B373" s="371" t="s">
        <v>356</v>
      </c>
      <c r="C373" s="359" t="s">
        <v>357</v>
      </c>
      <c r="D373" s="1" t="s">
        <v>36</v>
      </c>
      <c r="E373" s="364">
        <v>0.02</v>
      </c>
      <c r="F373" s="365">
        <v>129335</v>
      </c>
      <c r="G373" s="365">
        <v>2587</v>
      </c>
      <c r="H373" s="374"/>
    </row>
    <row r="374" spans="1:8">
      <c r="A374" s="370" t="s">
        <v>121</v>
      </c>
      <c r="B374" s="371" t="s">
        <v>354</v>
      </c>
      <c r="C374" s="359" t="s">
        <v>355</v>
      </c>
      <c r="D374" s="1" t="s">
        <v>36</v>
      </c>
      <c r="E374" s="364">
        <v>0.02</v>
      </c>
      <c r="F374" s="365">
        <v>62393</v>
      </c>
      <c r="G374" s="365">
        <v>1248</v>
      </c>
      <c r="H374" s="374"/>
    </row>
    <row r="375" spans="1:8">
      <c r="A375" s="370" t="s">
        <v>121</v>
      </c>
      <c r="B375" s="371" t="s">
        <v>360</v>
      </c>
      <c r="C375" s="359" t="s">
        <v>361</v>
      </c>
      <c r="D375" s="1" t="s">
        <v>36</v>
      </c>
      <c r="E375" s="364">
        <v>0.16</v>
      </c>
      <c r="F375" s="365">
        <v>11446</v>
      </c>
      <c r="G375" s="365">
        <v>1831</v>
      </c>
      <c r="H375" s="374"/>
    </row>
    <row r="376" spans="1:8">
      <c r="A376" s="370" t="s">
        <v>121</v>
      </c>
      <c r="B376" s="371" t="s">
        <v>567</v>
      </c>
      <c r="C376" s="359" t="s">
        <v>568</v>
      </c>
      <c r="D376" s="1" t="s">
        <v>36</v>
      </c>
      <c r="E376" s="364">
        <v>0.1</v>
      </c>
      <c r="F376" s="365">
        <v>19645</v>
      </c>
      <c r="G376" s="365">
        <v>1965</v>
      </c>
      <c r="H376" s="374"/>
    </row>
    <row r="377" spans="1:8">
      <c r="A377" s="372" t="s">
        <v>121</v>
      </c>
      <c r="B377" s="373" t="s">
        <v>569</v>
      </c>
      <c r="C377" s="359" t="s">
        <v>570</v>
      </c>
      <c r="D377" s="1" t="s">
        <v>36</v>
      </c>
      <c r="E377" s="364">
        <v>0.63</v>
      </c>
      <c r="F377" s="365">
        <v>2849</v>
      </c>
      <c r="G377" s="365">
        <v>1795</v>
      </c>
      <c r="H377" s="374"/>
    </row>
    <row r="378" spans="1:8" ht="30">
      <c r="A378" s="372" t="s">
        <v>121</v>
      </c>
      <c r="B378" s="373" t="s">
        <v>571</v>
      </c>
      <c r="C378" s="359" t="s">
        <v>572</v>
      </c>
      <c r="D378" s="1" t="s">
        <v>573</v>
      </c>
      <c r="E378" s="364">
        <v>0.02</v>
      </c>
      <c r="F378" s="365">
        <v>125200</v>
      </c>
      <c r="G378" s="365">
        <v>2504</v>
      </c>
      <c r="H378" s="374"/>
    </row>
    <row r="379" spans="1:8">
      <c r="A379" s="372" t="s">
        <v>121</v>
      </c>
      <c r="B379" s="373" t="s">
        <v>290</v>
      </c>
      <c r="C379" s="359" t="s">
        <v>291</v>
      </c>
      <c r="D379" s="1" t="s">
        <v>36</v>
      </c>
      <c r="E379" s="364">
        <v>0.4</v>
      </c>
      <c r="F379" s="365">
        <v>1824</v>
      </c>
      <c r="G379" s="365">
        <v>730</v>
      </c>
      <c r="H379" s="374"/>
    </row>
    <row r="380" spans="1:8">
      <c r="A380" s="372" t="s">
        <v>121</v>
      </c>
      <c r="B380" s="373" t="s">
        <v>310</v>
      </c>
      <c r="C380" s="359" t="s">
        <v>311</v>
      </c>
      <c r="D380" s="1" t="s">
        <v>307</v>
      </c>
      <c r="E380" s="364">
        <v>3.7282372823728236E-3</v>
      </c>
      <c r="F380" s="365">
        <v>180217</v>
      </c>
      <c r="G380" s="365">
        <v>672</v>
      </c>
      <c r="H380" s="374"/>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63"/>
  <sheetViews>
    <sheetView topLeftCell="E49" zoomScale="85" zoomScaleNormal="85" workbookViewId="0">
      <selection activeCell="K53" sqref="K53"/>
    </sheetView>
  </sheetViews>
  <sheetFormatPr baseColWidth="10" defaultColWidth="11.42578125" defaultRowHeight="16.5"/>
  <cols>
    <col min="1" max="2" width="3.42578125" style="4" customWidth="1"/>
    <col min="3" max="3" width="7.85546875" style="4" customWidth="1"/>
    <col min="4" max="4" width="15.42578125" style="4" customWidth="1"/>
    <col min="5" max="5" width="16.140625" style="26" customWidth="1"/>
    <col min="6" max="6" width="17.42578125" style="4" customWidth="1"/>
    <col min="7" max="7" width="73.28515625" style="4" customWidth="1"/>
    <col min="8" max="8" width="8.7109375" style="4" customWidth="1"/>
    <col min="9" max="9" width="18.85546875" style="4" customWidth="1"/>
    <col min="10" max="10" width="23.85546875" style="4" customWidth="1"/>
    <col min="11" max="11" width="30" style="4" customWidth="1"/>
    <col min="12" max="12" width="3.28515625" style="4" customWidth="1"/>
    <col min="13" max="13" width="2.7109375" style="4" customWidth="1"/>
    <col min="14" max="16384" width="11.42578125" style="4"/>
  </cols>
  <sheetData>
    <row r="1" spans="1:13" ht="17.25" thickBot="1">
      <c r="A1" s="2"/>
      <c r="B1" s="2"/>
      <c r="C1" s="2"/>
      <c r="D1" s="2"/>
      <c r="E1" s="3"/>
      <c r="F1" s="2"/>
      <c r="G1" s="2"/>
      <c r="H1" s="2"/>
      <c r="I1" s="2"/>
      <c r="J1" s="2"/>
      <c r="K1" s="2"/>
      <c r="L1" s="2"/>
      <c r="M1" s="2"/>
    </row>
    <row r="2" spans="1:13" ht="17.25" thickTop="1">
      <c r="A2" s="2"/>
      <c r="B2" s="5"/>
      <c r="C2" s="6"/>
      <c r="D2" s="6"/>
      <c r="E2" s="7"/>
      <c r="F2" s="6"/>
      <c r="G2" s="6"/>
      <c r="H2" s="6"/>
      <c r="I2" s="6"/>
      <c r="J2" s="6"/>
      <c r="K2" s="6"/>
      <c r="L2" s="8"/>
      <c r="M2" s="2"/>
    </row>
    <row r="3" spans="1:13" ht="26.25" customHeight="1">
      <c r="A3" s="2"/>
      <c r="B3" s="9"/>
      <c r="C3" s="540" t="s">
        <v>207</v>
      </c>
      <c r="D3" s="540"/>
      <c r="E3" s="540"/>
      <c r="F3" s="540"/>
      <c r="G3" s="2"/>
      <c r="H3" s="2"/>
      <c r="I3" s="2"/>
      <c r="J3" s="2"/>
      <c r="K3" s="2"/>
      <c r="L3" s="10"/>
      <c r="M3" s="2"/>
    </row>
    <row r="4" spans="1:13">
      <c r="A4" s="2"/>
      <c r="B4" s="9"/>
      <c r="C4" s="30" t="s">
        <v>1</v>
      </c>
      <c r="D4" s="31" t="s">
        <v>2</v>
      </c>
      <c r="E4" s="30" t="s">
        <v>3</v>
      </c>
      <c r="F4" s="31">
        <v>3</v>
      </c>
      <c r="G4" s="2"/>
      <c r="H4" s="2"/>
      <c r="I4" s="2"/>
      <c r="J4" s="2"/>
      <c r="K4" s="2"/>
      <c r="L4" s="10"/>
      <c r="M4" s="2"/>
    </row>
    <row r="5" spans="1:13">
      <c r="A5" s="2"/>
      <c r="B5" s="9"/>
      <c r="C5" s="541" t="s">
        <v>4</v>
      </c>
      <c r="D5" s="541"/>
      <c r="E5" s="541"/>
      <c r="F5" s="541"/>
      <c r="G5" s="541"/>
      <c r="H5" s="541"/>
      <c r="I5" s="541"/>
      <c r="J5" s="541"/>
      <c r="K5" s="541"/>
      <c r="L5" s="10"/>
      <c r="M5" s="2"/>
    </row>
    <row r="6" spans="1:13" ht="17.25" thickBot="1">
      <c r="A6" s="2"/>
      <c r="B6" s="9"/>
      <c r="C6" s="542" t="s">
        <v>208</v>
      </c>
      <c r="D6" s="542"/>
      <c r="E6" s="542"/>
      <c r="F6" s="542"/>
      <c r="G6" s="542"/>
      <c r="H6" s="542"/>
      <c r="I6" s="542"/>
      <c r="J6" s="542"/>
      <c r="K6" s="542"/>
      <c r="L6" s="10"/>
      <c r="M6" s="2"/>
    </row>
    <row r="7" spans="1:13" s="28" customFormat="1" ht="16.5" customHeight="1">
      <c r="A7" s="11"/>
      <c r="B7" s="27"/>
      <c r="C7" s="543" t="s">
        <v>209</v>
      </c>
      <c r="D7" s="544"/>
      <c r="E7" s="544"/>
      <c r="F7" s="544"/>
      <c r="G7" s="544"/>
      <c r="H7" s="544"/>
      <c r="I7" s="544"/>
      <c r="J7" s="544"/>
      <c r="K7" s="545"/>
      <c r="L7" s="12"/>
      <c r="M7" s="11"/>
    </row>
    <row r="8" spans="1:13" ht="33.75" customHeight="1" thickBot="1">
      <c r="A8" s="2"/>
      <c r="B8" s="29"/>
      <c r="C8" s="546"/>
      <c r="D8" s="547"/>
      <c r="E8" s="547"/>
      <c r="F8" s="547"/>
      <c r="G8" s="547"/>
      <c r="H8" s="547"/>
      <c r="I8" s="547"/>
      <c r="J8" s="547"/>
      <c r="K8" s="548"/>
      <c r="L8" s="10"/>
      <c r="M8" s="2"/>
    </row>
    <row r="9" spans="1:13" ht="34.5" customHeight="1">
      <c r="A9" s="2"/>
      <c r="B9" s="29"/>
      <c r="C9" s="549" t="s">
        <v>210</v>
      </c>
      <c r="D9" s="550"/>
      <c r="E9" s="550"/>
      <c r="F9" s="550"/>
      <c r="G9" s="550"/>
      <c r="H9" s="550"/>
      <c r="I9" s="550"/>
      <c r="J9" s="550"/>
      <c r="K9" s="551"/>
      <c r="L9" s="10"/>
      <c r="M9" s="2"/>
    </row>
    <row r="10" spans="1:13" ht="30" customHeight="1" thickBot="1">
      <c r="A10" s="2"/>
      <c r="B10" s="29"/>
      <c r="C10" s="558"/>
      <c r="D10" s="558"/>
      <c r="E10" s="558"/>
      <c r="F10" s="558"/>
      <c r="G10" s="558"/>
      <c r="H10" s="558"/>
      <c r="I10" s="558"/>
      <c r="J10" s="558"/>
      <c r="K10" s="559"/>
      <c r="L10" s="10"/>
      <c r="M10" s="2"/>
    </row>
    <row r="11" spans="1:13" ht="30" customHeight="1">
      <c r="A11" s="2"/>
      <c r="B11" s="9"/>
      <c r="C11" s="552" t="s">
        <v>6</v>
      </c>
      <c r="D11" s="554" t="s">
        <v>211</v>
      </c>
      <c r="E11" s="562" t="s">
        <v>7</v>
      </c>
      <c r="F11" s="562"/>
      <c r="G11" s="552" t="s">
        <v>212</v>
      </c>
      <c r="H11" s="554" t="s">
        <v>9</v>
      </c>
      <c r="I11" s="554" t="s">
        <v>10</v>
      </c>
      <c r="J11" s="556" t="s">
        <v>11</v>
      </c>
      <c r="K11" s="560" t="s">
        <v>12</v>
      </c>
      <c r="L11" s="10"/>
      <c r="M11" s="2"/>
    </row>
    <row r="12" spans="1:13" ht="30" customHeight="1" thickBot="1">
      <c r="A12" s="2"/>
      <c r="B12" s="9"/>
      <c r="C12" s="553"/>
      <c r="D12" s="555"/>
      <c r="E12" s="32" t="s">
        <v>13</v>
      </c>
      <c r="F12" s="32" t="s">
        <v>14</v>
      </c>
      <c r="G12" s="553"/>
      <c r="H12" s="555"/>
      <c r="I12" s="555"/>
      <c r="J12" s="557"/>
      <c r="K12" s="561"/>
      <c r="L12" s="10"/>
      <c r="M12" s="2"/>
    </row>
    <row r="13" spans="1:13" ht="30" customHeight="1" thickBot="1">
      <c r="A13" s="2"/>
      <c r="B13" s="9"/>
      <c r="C13" s="33"/>
      <c r="D13" s="34"/>
      <c r="E13" s="34"/>
      <c r="F13" s="34"/>
      <c r="G13" s="34"/>
      <c r="H13" s="34"/>
      <c r="I13" s="34"/>
      <c r="J13" s="34"/>
      <c r="K13" s="35"/>
      <c r="L13" s="10"/>
      <c r="M13" s="2"/>
    </row>
    <row r="14" spans="1:13" ht="30" customHeight="1">
      <c r="A14" s="2"/>
      <c r="B14" s="9"/>
      <c r="C14" s="36"/>
      <c r="D14" s="37"/>
      <c r="E14" s="37"/>
      <c r="F14" s="37"/>
      <c r="G14" s="38"/>
      <c r="H14" s="37"/>
      <c r="I14" s="39"/>
      <c r="J14" s="40"/>
      <c r="K14" s="41"/>
      <c r="L14" s="10"/>
      <c r="M14" s="2"/>
    </row>
    <row r="15" spans="1:13" ht="30" customHeight="1" thickBot="1">
      <c r="A15" s="2"/>
      <c r="B15" s="9"/>
      <c r="C15" s="42" t="s">
        <v>21</v>
      </c>
      <c r="D15" s="43"/>
      <c r="E15" s="43"/>
      <c r="F15" s="43"/>
      <c r="G15" s="44"/>
      <c r="H15" s="43"/>
      <c r="I15" s="39"/>
      <c r="J15" s="45"/>
      <c r="K15" s="46"/>
      <c r="L15" s="10"/>
      <c r="M15" s="2"/>
    </row>
    <row r="16" spans="1:13" ht="30" customHeight="1" thickBot="1">
      <c r="A16" s="2"/>
      <c r="B16" s="9"/>
      <c r="C16" s="33"/>
      <c r="D16" s="34"/>
      <c r="E16" s="34"/>
      <c r="F16" s="34"/>
      <c r="G16" s="34"/>
      <c r="H16" s="34"/>
      <c r="I16" s="34"/>
      <c r="J16" s="34"/>
      <c r="K16" s="35"/>
      <c r="L16" s="10"/>
      <c r="M16" s="2"/>
    </row>
    <row r="17" spans="1:13" ht="30" customHeight="1">
      <c r="A17" s="2"/>
      <c r="B17" s="9"/>
      <c r="C17" s="36"/>
      <c r="D17" s="37"/>
      <c r="E17" s="37"/>
      <c r="F17" s="37"/>
      <c r="G17" s="47"/>
      <c r="H17" s="37"/>
      <c r="I17" s="39"/>
      <c r="J17" s="40"/>
      <c r="K17" s="48"/>
      <c r="L17" s="10"/>
      <c r="M17" s="2"/>
    </row>
    <row r="18" spans="1:13" ht="30" customHeight="1">
      <c r="A18" s="2"/>
      <c r="B18" s="9"/>
      <c r="C18" s="36"/>
      <c r="D18" s="37"/>
      <c r="E18" s="37"/>
      <c r="F18" s="37"/>
      <c r="G18" s="47"/>
      <c r="H18" s="37"/>
      <c r="I18" s="39"/>
      <c r="J18" s="40"/>
      <c r="K18" s="48"/>
      <c r="L18" s="10"/>
      <c r="M18" s="2"/>
    </row>
    <row r="19" spans="1:13" s="2" customFormat="1" ht="30" customHeight="1">
      <c r="B19" s="9"/>
      <c r="C19" s="36"/>
      <c r="D19" s="49"/>
      <c r="E19" s="49"/>
      <c r="F19" s="49"/>
      <c r="G19" s="50"/>
      <c r="H19" s="49"/>
      <c r="I19" s="39"/>
      <c r="J19" s="40"/>
      <c r="K19" s="48"/>
      <c r="L19" s="10"/>
    </row>
    <row r="20" spans="1:13" ht="30" customHeight="1">
      <c r="B20" s="13"/>
      <c r="C20" s="36"/>
      <c r="D20" s="37"/>
      <c r="E20" s="37"/>
      <c r="F20" s="37"/>
      <c r="G20" s="47"/>
      <c r="H20" s="37"/>
      <c r="I20" s="39"/>
      <c r="J20" s="40"/>
      <c r="K20" s="48"/>
      <c r="L20" s="14"/>
    </row>
    <row r="21" spans="1:13" ht="30" customHeight="1" thickBot="1">
      <c r="A21" s="2"/>
      <c r="B21" s="9"/>
      <c r="C21" s="42" t="s">
        <v>21</v>
      </c>
      <c r="D21" s="51"/>
      <c r="E21" s="52"/>
      <c r="F21" s="51"/>
      <c r="G21" s="51"/>
      <c r="H21" s="51"/>
      <c r="I21" s="39"/>
      <c r="J21" s="51"/>
      <c r="K21" s="46"/>
      <c r="L21" s="10"/>
      <c r="M21" s="2"/>
    </row>
    <row r="22" spans="1:13" ht="30" customHeight="1" thickBot="1">
      <c r="A22" s="2"/>
      <c r="B22" s="9"/>
      <c r="C22" s="33"/>
      <c r="D22" s="34"/>
      <c r="E22" s="34"/>
      <c r="F22" s="34"/>
      <c r="G22" s="34"/>
      <c r="H22" s="34"/>
      <c r="I22" s="34"/>
      <c r="J22" s="34"/>
      <c r="K22" s="35"/>
      <c r="L22" s="10"/>
      <c r="M22" s="2"/>
    </row>
    <row r="23" spans="1:13" ht="30" customHeight="1">
      <c r="A23" s="2"/>
      <c r="B23" s="9"/>
      <c r="C23" s="36"/>
      <c r="D23" s="53"/>
      <c r="E23" s="53"/>
      <c r="F23" s="53"/>
      <c r="G23" s="54"/>
      <c r="H23" s="53"/>
      <c r="I23" s="39"/>
      <c r="J23" s="40"/>
      <c r="K23" s="48"/>
      <c r="L23" s="10"/>
      <c r="M23" s="2"/>
    </row>
    <row r="24" spans="1:13" ht="30" customHeight="1">
      <c r="A24" s="2"/>
      <c r="B24" s="9"/>
      <c r="C24" s="36"/>
      <c r="D24" s="37"/>
      <c r="E24" s="37"/>
      <c r="F24" s="37"/>
      <c r="G24" s="54"/>
      <c r="H24" s="53"/>
      <c r="I24" s="39"/>
      <c r="J24" s="40"/>
      <c r="K24" s="48"/>
      <c r="L24" s="10"/>
      <c r="M24" s="2"/>
    </row>
    <row r="25" spans="1:13" ht="30" customHeight="1">
      <c r="A25" s="2"/>
      <c r="B25" s="9"/>
      <c r="C25" s="36"/>
      <c r="D25" s="53"/>
      <c r="E25" s="53"/>
      <c r="F25" s="53"/>
      <c r="G25" s="54"/>
      <c r="H25" s="53"/>
      <c r="I25" s="39"/>
      <c r="J25" s="40"/>
      <c r="K25" s="48"/>
      <c r="L25" s="10"/>
      <c r="M25" s="2"/>
    </row>
    <row r="26" spans="1:13" s="2" customFormat="1" ht="30" customHeight="1">
      <c r="B26" s="9"/>
      <c r="C26" s="36"/>
      <c r="D26" s="49"/>
      <c r="E26" s="49"/>
      <c r="F26" s="49"/>
      <c r="G26" s="55"/>
      <c r="H26" s="49"/>
      <c r="I26" s="39"/>
      <c r="J26" s="40"/>
      <c r="K26" s="48"/>
      <c r="L26" s="10"/>
    </row>
    <row r="27" spans="1:13" ht="30" customHeight="1">
      <c r="A27" s="2"/>
      <c r="B27" s="9"/>
      <c r="C27" s="36"/>
      <c r="D27" s="53"/>
      <c r="E27" s="53"/>
      <c r="F27" s="53"/>
      <c r="G27" s="54"/>
      <c r="H27" s="53"/>
      <c r="I27" s="39"/>
      <c r="J27" s="56"/>
      <c r="K27" s="48"/>
      <c r="L27" s="10"/>
      <c r="M27" s="2"/>
    </row>
    <row r="28" spans="1:13" s="2" customFormat="1" ht="30" customHeight="1">
      <c r="B28" s="9"/>
      <c r="C28" s="57"/>
      <c r="D28" s="49"/>
      <c r="E28" s="49"/>
      <c r="F28" s="49"/>
      <c r="G28" s="55"/>
      <c r="H28" s="49"/>
      <c r="I28" s="39"/>
      <c r="J28" s="56"/>
      <c r="K28" s="48"/>
      <c r="L28" s="10"/>
    </row>
    <row r="29" spans="1:13" ht="30" customHeight="1">
      <c r="A29" s="2"/>
      <c r="B29" s="9"/>
      <c r="C29" s="36"/>
      <c r="D29" s="53"/>
      <c r="E29" s="37"/>
      <c r="F29" s="53"/>
      <c r="G29" s="54"/>
      <c r="H29" s="53"/>
      <c r="I29" s="39"/>
      <c r="J29" s="40"/>
      <c r="K29" s="48"/>
      <c r="L29" s="10"/>
      <c r="M29" s="2"/>
    </row>
    <row r="30" spans="1:13" ht="30" customHeight="1">
      <c r="A30" s="2"/>
      <c r="B30" s="9"/>
      <c r="C30" s="36"/>
      <c r="D30" s="53"/>
      <c r="E30" s="53"/>
      <c r="F30" s="53"/>
      <c r="G30" s="54"/>
      <c r="H30" s="58"/>
      <c r="I30" s="39"/>
      <c r="J30" s="40"/>
      <c r="K30" s="48"/>
      <c r="L30" s="10"/>
      <c r="M30" s="2"/>
    </row>
    <row r="31" spans="1:13" ht="30" customHeight="1" thickBot="1">
      <c r="A31" s="2"/>
      <c r="B31" s="9"/>
      <c r="C31" s="59" t="s">
        <v>21</v>
      </c>
      <c r="D31" s="60"/>
      <c r="E31" s="60"/>
      <c r="F31" s="60"/>
      <c r="G31" s="61"/>
      <c r="H31" s="60"/>
      <c r="I31" s="39"/>
      <c r="J31" s="62"/>
      <c r="K31" s="63"/>
      <c r="L31" s="10"/>
      <c r="M31" s="2"/>
    </row>
    <row r="32" spans="1:13" ht="30" customHeight="1" thickBot="1">
      <c r="A32" s="2"/>
      <c r="B32" s="9"/>
      <c r="C32" s="33"/>
      <c r="D32" s="34"/>
      <c r="E32" s="34"/>
      <c r="F32" s="34"/>
      <c r="G32" s="34"/>
      <c r="H32" s="34"/>
      <c r="I32" s="34"/>
      <c r="J32" s="34"/>
      <c r="K32" s="35"/>
      <c r="L32" s="10"/>
      <c r="M32" s="2"/>
    </row>
    <row r="33" spans="1:13" ht="30" customHeight="1">
      <c r="A33" s="2"/>
      <c r="B33" s="9"/>
      <c r="C33" s="36"/>
      <c r="D33" s="53"/>
      <c r="E33" s="53"/>
      <c r="F33" s="53"/>
      <c r="G33" s="54"/>
      <c r="H33" s="53"/>
      <c r="I33" s="39"/>
      <c r="J33" s="40"/>
      <c r="K33" s="48"/>
      <c r="L33" s="10"/>
      <c r="M33" s="2"/>
    </row>
    <row r="34" spans="1:13" ht="30" customHeight="1">
      <c r="A34" s="2"/>
      <c r="B34" s="9"/>
      <c r="C34" s="36"/>
      <c r="D34" s="53"/>
      <c r="E34" s="53"/>
      <c r="F34" s="53"/>
      <c r="G34" s="54"/>
      <c r="H34" s="53"/>
      <c r="I34" s="39"/>
      <c r="J34" s="40"/>
      <c r="K34" s="48"/>
      <c r="L34" s="10"/>
      <c r="M34" s="2"/>
    </row>
    <row r="35" spans="1:13" ht="30" customHeight="1">
      <c r="A35" s="2"/>
      <c r="B35" s="9"/>
      <c r="C35" s="64"/>
      <c r="D35" s="53"/>
      <c r="E35" s="53"/>
      <c r="F35" s="53"/>
      <c r="G35" s="54"/>
      <c r="H35" s="53"/>
      <c r="I35" s="39"/>
      <c r="J35" s="40"/>
      <c r="K35" s="48"/>
      <c r="L35" s="10"/>
      <c r="M35" s="2"/>
    </row>
    <row r="36" spans="1:13" ht="30" customHeight="1" thickBot="1">
      <c r="A36" s="2"/>
      <c r="B36" s="9"/>
      <c r="C36" s="42" t="s">
        <v>21</v>
      </c>
      <c r="D36" s="65"/>
      <c r="E36" s="65"/>
      <c r="F36" s="65"/>
      <c r="G36" s="66"/>
      <c r="H36" s="67"/>
      <c r="I36" s="39"/>
      <c r="J36" s="45"/>
      <c r="K36" s="46"/>
      <c r="L36" s="10"/>
      <c r="M36" s="2"/>
    </row>
    <row r="37" spans="1:13" ht="30" customHeight="1" thickBot="1">
      <c r="A37" s="2"/>
      <c r="B37" s="9"/>
      <c r="C37" s="33"/>
      <c r="D37" s="34"/>
      <c r="E37" s="34"/>
      <c r="F37" s="34"/>
      <c r="G37" s="34"/>
      <c r="H37" s="34"/>
      <c r="I37" s="34"/>
      <c r="J37" s="34"/>
      <c r="K37" s="35"/>
      <c r="L37" s="10"/>
      <c r="M37" s="2"/>
    </row>
    <row r="38" spans="1:13" ht="30" customHeight="1">
      <c r="A38" s="2"/>
      <c r="B38" s="9"/>
      <c r="C38" s="36"/>
      <c r="D38" s="53"/>
      <c r="E38" s="53"/>
      <c r="F38" s="53"/>
      <c r="G38" s="54"/>
      <c r="H38" s="53"/>
      <c r="I38" s="39"/>
      <c r="J38" s="40"/>
      <c r="K38" s="48"/>
      <c r="L38" s="10"/>
      <c r="M38" s="2"/>
    </row>
    <row r="39" spans="1:13" ht="30" customHeight="1" thickBot="1">
      <c r="A39" s="2"/>
      <c r="B39" s="9"/>
      <c r="C39" s="42" t="s">
        <v>21</v>
      </c>
      <c r="D39" s="65"/>
      <c r="E39" s="65"/>
      <c r="F39" s="65"/>
      <c r="G39" s="68"/>
      <c r="H39" s="67"/>
      <c r="I39" s="39"/>
      <c r="J39" s="45"/>
      <c r="K39" s="46"/>
      <c r="L39" s="10"/>
      <c r="M39" s="2"/>
    </row>
    <row r="40" spans="1:13" s="18" customFormat="1" ht="30" customHeight="1" thickBot="1">
      <c r="A40" s="15"/>
      <c r="B40" s="16"/>
      <c r="C40" s="563" t="s">
        <v>123</v>
      </c>
      <c r="D40" s="564"/>
      <c r="E40" s="564"/>
      <c r="F40" s="564"/>
      <c r="G40" s="564"/>
      <c r="H40" s="564"/>
      <c r="I40" s="564"/>
      <c r="J40" s="565"/>
      <c r="K40" s="69"/>
      <c r="L40" s="17"/>
      <c r="M40" s="15"/>
    </row>
    <row r="41" spans="1:13" s="18" customFormat="1" thickBot="1">
      <c r="A41" s="15"/>
      <c r="B41" s="16"/>
      <c r="C41" s="70"/>
      <c r="D41" s="70"/>
      <c r="E41" s="70"/>
      <c r="F41" s="70"/>
      <c r="G41" s="70"/>
      <c r="H41" s="70"/>
      <c r="I41" s="70"/>
      <c r="J41" s="70"/>
      <c r="K41" s="71"/>
      <c r="L41" s="17"/>
      <c r="M41" s="15"/>
    </row>
    <row r="42" spans="1:13" s="18" customFormat="1" ht="30" customHeight="1">
      <c r="A42" s="15"/>
      <c r="B42" s="16"/>
      <c r="C42" s="72"/>
      <c r="D42" s="73"/>
      <c r="E42" s="72"/>
      <c r="F42" s="72"/>
      <c r="G42" s="537"/>
      <c r="H42" s="538"/>
      <c r="I42" s="539"/>
      <c r="J42" s="74"/>
      <c r="K42" s="75"/>
      <c r="L42" s="17"/>
      <c r="M42" s="15"/>
    </row>
    <row r="43" spans="1:13" s="18" customFormat="1" ht="30" customHeight="1">
      <c r="A43" s="15"/>
      <c r="B43" s="16"/>
      <c r="C43" s="72"/>
      <c r="D43" s="73"/>
      <c r="E43" s="72"/>
      <c r="F43" s="72"/>
      <c r="G43" s="76"/>
      <c r="H43" s="77"/>
      <c r="I43" s="78"/>
      <c r="J43" s="79"/>
      <c r="K43" s="80"/>
      <c r="L43" s="17"/>
      <c r="M43" s="15"/>
    </row>
    <row r="44" spans="1:13" s="18" customFormat="1" ht="30" customHeight="1">
      <c r="A44" s="15"/>
      <c r="B44" s="16"/>
      <c r="C44" s="72"/>
      <c r="D44" s="81"/>
      <c r="E44" s="81"/>
      <c r="F44" s="81"/>
      <c r="G44" s="76"/>
      <c r="H44" s="82"/>
      <c r="I44" s="83"/>
      <c r="J44" s="84"/>
      <c r="K44" s="80"/>
      <c r="L44" s="17"/>
      <c r="M44" s="15"/>
    </row>
    <row r="45" spans="1:13" s="18" customFormat="1" ht="30" customHeight="1">
      <c r="A45" s="15"/>
      <c r="B45" s="16"/>
      <c r="C45" s="72"/>
      <c r="D45" s="81"/>
      <c r="E45" s="81"/>
      <c r="F45" s="81"/>
      <c r="G45" s="85" t="s">
        <v>213</v>
      </c>
      <c r="H45" s="82"/>
      <c r="I45" s="83"/>
      <c r="J45" s="84"/>
      <c r="K45" s="86"/>
      <c r="L45" s="17"/>
      <c r="M45" s="15"/>
    </row>
    <row r="46" spans="1:13" s="18" customFormat="1" ht="30" customHeight="1">
      <c r="A46" s="15"/>
      <c r="B46" s="16"/>
      <c r="C46" s="72"/>
      <c r="D46" s="73"/>
      <c r="E46" s="72"/>
      <c r="F46" s="72"/>
      <c r="G46" s="87"/>
      <c r="H46" s="82"/>
      <c r="I46" s="83"/>
      <c r="J46" s="88"/>
      <c r="K46" s="80"/>
      <c r="L46" s="17"/>
      <c r="M46" s="15"/>
    </row>
    <row r="47" spans="1:13" s="18" customFormat="1" ht="30" customHeight="1">
      <c r="A47" s="15"/>
      <c r="B47" s="16"/>
      <c r="C47" s="72"/>
      <c r="D47" s="73"/>
      <c r="E47" s="72"/>
      <c r="F47" s="72"/>
      <c r="G47" s="87"/>
      <c r="H47" s="82"/>
      <c r="I47" s="83"/>
      <c r="J47" s="88"/>
      <c r="K47" s="80"/>
      <c r="L47" s="17"/>
      <c r="M47" s="15"/>
    </row>
    <row r="48" spans="1:13" s="18" customFormat="1" ht="30" customHeight="1" thickBot="1">
      <c r="A48" s="15"/>
      <c r="B48" s="16"/>
      <c r="C48" s="72"/>
      <c r="D48" s="73"/>
      <c r="E48" s="72"/>
      <c r="F48" s="72"/>
      <c r="G48" s="89"/>
      <c r="H48" s="82"/>
      <c r="I48" s="83"/>
      <c r="J48" s="88"/>
      <c r="K48" s="86"/>
      <c r="L48" s="17"/>
      <c r="M48" s="15"/>
    </row>
    <row r="49" spans="1:13" s="18" customFormat="1" ht="30" customHeight="1" thickBot="1">
      <c r="A49" s="15"/>
      <c r="B49" s="16"/>
      <c r="C49" s="72"/>
      <c r="D49" s="73"/>
      <c r="E49" s="72"/>
      <c r="F49" s="72"/>
      <c r="G49" s="90" t="s">
        <v>136</v>
      </c>
      <c r="H49" s="91"/>
      <c r="I49" s="92"/>
      <c r="J49" s="93"/>
      <c r="K49" s="69"/>
      <c r="L49" s="17"/>
      <c r="M49" s="15"/>
    </row>
    <row r="50" spans="1:13" s="18" customFormat="1" thickBot="1">
      <c r="A50" s="15"/>
      <c r="B50" s="16"/>
      <c r="C50" s="72"/>
      <c r="D50" s="73"/>
      <c r="E50" s="73"/>
      <c r="F50" s="73"/>
      <c r="G50" s="72"/>
      <c r="H50" s="72"/>
      <c r="I50" s="94"/>
      <c r="J50" s="95"/>
      <c r="K50" s="96"/>
      <c r="L50" s="17"/>
      <c r="M50" s="15"/>
    </row>
    <row r="51" spans="1:13" s="18" customFormat="1" ht="15.75">
      <c r="A51" s="15"/>
      <c r="B51" s="16"/>
      <c r="C51" s="97"/>
      <c r="D51" s="526"/>
      <c r="E51" s="526"/>
      <c r="F51" s="526"/>
      <c r="G51" s="526"/>
      <c r="H51" s="526"/>
      <c r="I51" s="526"/>
      <c r="J51" s="526"/>
      <c r="K51" s="527"/>
      <c r="L51" s="98"/>
      <c r="M51" s="15"/>
    </row>
    <row r="52" spans="1:13" s="18" customFormat="1" ht="46.5" customHeight="1">
      <c r="A52" s="15"/>
      <c r="B52" s="16"/>
      <c r="C52" s="530" t="s">
        <v>214</v>
      </c>
      <c r="D52" s="531"/>
      <c r="E52" s="531"/>
      <c r="F52" s="531"/>
      <c r="G52" s="531"/>
      <c r="H52" s="536" t="s">
        <v>212</v>
      </c>
      <c r="I52" s="536"/>
      <c r="J52" s="536"/>
      <c r="K52" s="99" t="s">
        <v>125</v>
      </c>
      <c r="L52" s="19"/>
      <c r="M52" s="15"/>
    </row>
    <row r="53" spans="1:13" s="18" customFormat="1" ht="32.25" customHeight="1">
      <c r="A53" s="15"/>
      <c r="B53" s="16"/>
      <c r="C53" s="530" t="s">
        <v>215</v>
      </c>
      <c r="D53" s="531"/>
      <c r="E53" s="531"/>
      <c r="F53" s="531"/>
      <c r="G53" s="531"/>
      <c r="H53" s="532" t="s">
        <v>216</v>
      </c>
      <c r="I53" s="532"/>
      <c r="J53" s="100" t="s">
        <v>127</v>
      </c>
      <c r="K53" s="101" t="s">
        <v>217</v>
      </c>
      <c r="L53" s="102"/>
      <c r="M53" s="15"/>
    </row>
    <row r="54" spans="1:13" s="18" customFormat="1" ht="30" customHeight="1">
      <c r="A54" s="15"/>
      <c r="B54" s="16"/>
      <c r="C54" s="530" t="s">
        <v>218</v>
      </c>
      <c r="D54" s="531"/>
      <c r="E54" s="531"/>
      <c r="F54" s="531"/>
      <c r="G54" s="531"/>
      <c r="H54" s="533" t="s">
        <v>219</v>
      </c>
      <c r="I54" s="534"/>
      <c r="J54" s="100" t="s">
        <v>220</v>
      </c>
      <c r="K54" s="101" t="s">
        <v>217</v>
      </c>
      <c r="L54" s="19"/>
      <c r="M54" s="15"/>
    </row>
    <row r="55" spans="1:13" s="20" customFormat="1" ht="58.5" customHeight="1">
      <c r="A55" s="15"/>
      <c r="B55" s="16"/>
      <c r="C55" s="103"/>
      <c r="D55" s="104"/>
      <c r="E55" s="104"/>
      <c r="F55" s="104"/>
      <c r="G55" s="105"/>
      <c r="H55" s="535" t="s">
        <v>128</v>
      </c>
      <c r="I55" s="532"/>
      <c r="J55" s="100" t="s">
        <v>129</v>
      </c>
      <c r="K55" s="101" t="s">
        <v>217</v>
      </c>
      <c r="L55" s="17"/>
      <c r="M55" s="15"/>
    </row>
    <row r="56" spans="1:13" ht="57.75" customHeight="1">
      <c r="A56" s="2"/>
      <c r="B56" s="9"/>
      <c r="C56" s="106"/>
      <c r="D56" s="107"/>
      <c r="E56" s="107"/>
      <c r="F56" s="107"/>
      <c r="G56" s="108"/>
      <c r="H56" s="532" t="s">
        <v>221</v>
      </c>
      <c r="I56" s="532"/>
      <c r="J56" s="100" t="s">
        <v>222</v>
      </c>
      <c r="K56" s="101" t="s">
        <v>217</v>
      </c>
      <c r="L56" s="10"/>
      <c r="M56" s="2"/>
    </row>
    <row r="57" spans="1:13" ht="17.25" thickBot="1">
      <c r="A57" s="2"/>
      <c r="B57" s="9"/>
      <c r="C57" s="106"/>
      <c r="D57" s="109"/>
      <c r="E57" s="109"/>
      <c r="F57" s="107"/>
      <c r="G57" s="110"/>
      <c r="H57" s="528"/>
      <c r="I57" s="528"/>
      <c r="J57" s="528"/>
      <c r="K57" s="529"/>
      <c r="L57" s="10"/>
      <c r="M57" s="2"/>
    </row>
    <row r="58" spans="1:13" ht="47.25" customHeight="1">
      <c r="A58" s="2"/>
      <c r="B58" s="9"/>
      <c r="C58" s="111"/>
      <c r="D58" s="112"/>
      <c r="E58" s="112"/>
      <c r="F58" s="111"/>
      <c r="G58" s="112"/>
      <c r="H58" s="111"/>
      <c r="I58" s="111"/>
      <c r="J58" s="111"/>
      <c r="K58" s="111"/>
      <c r="L58" s="10"/>
      <c r="M58" s="2"/>
    </row>
    <row r="59" spans="1:13" ht="47.25" customHeight="1">
      <c r="A59" s="2"/>
      <c r="B59" s="9"/>
      <c r="C59" s="112"/>
      <c r="D59" s="112"/>
      <c r="E59" s="112"/>
      <c r="F59" s="112"/>
      <c r="G59" s="113" t="s">
        <v>223</v>
      </c>
      <c r="H59" s="112"/>
      <c r="I59" s="112"/>
      <c r="J59" s="112"/>
      <c r="K59" s="112"/>
      <c r="L59" s="10"/>
      <c r="M59" s="2"/>
    </row>
    <row r="60" spans="1:13" ht="17.25" thickBot="1">
      <c r="A60" s="2"/>
      <c r="B60" s="21"/>
      <c r="C60" s="22"/>
      <c r="D60" s="22"/>
      <c r="E60" s="23"/>
      <c r="F60" s="22"/>
      <c r="G60" s="24"/>
      <c r="H60" s="22"/>
      <c r="I60" s="22"/>
      <c r="J60" s="22"/>
      <c r="K60" s="22"/>
      <c r="L60" s="25"/>
      <c r="M60" s="2"/>
    </row>
    <row r="61" spans="1:13" ht="17.25" thickTop="1">
      <c r="A61" s="2"/>
      <c r="B61" s="2"/>
      <c r="C61" s="2"/>
      <c r="D61" s="2"/>
      <c r="E61" s="3"/>
      <c r="F61" s="2"/>
      <c r="G61" s="2"/>
      <c r="H61" s="2"/>
      <c r="I61" s="2"/>
      <c r="J61" s="2"/>
      <c r="K61" s="2"/>
      <c r="L61" s="2"/>
      <c r="M61" s="2"/>
    </row>
    <row r="63" spans="1:13">
      <c r="H63" s="114"/>
    </row>
  </sheetData>
  <mergeCells count="26">
    <mergeCell ref="G42:I42"/>
    <mergeCell ref="C3:F3"/>
    <mergeCell ref="C5:K5"/>
    <mergeCell ref="C6:K6"/>
    <mergeCell ref="C7:K8"/>
    <mergeCell ref="C9:K9"/>
    <mergeCell ref="G11:G12"/>
    <mergeCell ref="H11:H12"/>
    <mergeCell ref="I11:I12"/>
    <mergeCell ref="J11:J12"/>
    <mergeCell ref="C10:K10"/>
    <mergeCell ref="K11:K12"/>
    <mergeCell ref="C11:C12"/>
    <mergeCell ref="D11:D12"/>
    <mergeCell ref="E11:F11"/>
    <mergeCell ref="C40:J40"/>
    <mergeCell ref="D51:K51"/>
    <mergeCell ref="H57:K57"/>
    <mergeCell ref="C53:G53"/>
    <mergeCell ref="H53:I53"/>
    <mergeCell ref="C54:G54"/>
    <mergeCell ref="H54:I54"/>
    <mergeCell ref="H55:I55"/>
    <mergeCell ref="H56:I56"/>
    <mergeCell ref="C52:G52"/>
    <mergeCell ref="H52:J52"/>
  </mergeCells>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P94"/>
  <sheetViews>
    <sheetView topLeftCell="A63" zoomScale="85" zoomScaleNormal="85" workbookViewId="0">
      <selection activeCell="F90" sqref="F90"/>
    </sheetView>
  </sheetViews>
  <sheetFormatPr baseColWidth="10" defaultColWidth="11.42578125" defaultRowHeight="12.75"/>
  <cols>
    <col min="1" max="2" width="3.42578125" style="115" customWidth="1"/>
    <col min="3" max="3" width="12.42578125" style="115" customWidth="1"/>
    <col min="4" max="4" width="18" style="115" customWidth="1"/>
    <col min="5" max="11" width="11.42578125" style="115"/>
    <col min="12" max="12" width="17.42578125" style="115" customWidth="1"/>
    <col min="13" max="14" width="11.42578125" style="115"/>
    <col min="15" max="15" width="20" style="115" customWidth="1"/>
    <col min="16" max="17" width="3.42578125" style="115" customWidth="1"/>
    <col min="18" max="16384" width="11.42578125" style="115"/>
  </cols>
  <sheetData>
    <row r="1" spans="2:16" ht="13.5" thickBot="1"/>
    <row r="2" spans="2:16" ht="13.5" thickTop="1">
      <c r="B2" s="116"/>
      <c r="C2" s="117"/>
      <c r="D2" s="117"/>
      <c r="E2" s="117"/>
      <c r="F2" s="117"/>
      <c r="G2" s="117"/>
      <c r="H2" s="117"/>
      <c r="I2" s="117"/>
      <c r="J2" s="117"/>
      <c r="K2" s="117"/>
      <c r="L2" s="117"/>
      <c r="M2" s="117"/>
      <c r="N2" s="117"/>
      <c r="O2" s="117"/>
      <c r="P2" s="118"/>
    </row>
    <row r="3" spans="2:16" ht="36.75" customHeight="1">
      <c r="B3" s="119"/>
      <c r="C3" s="640" t="s">
        <v>207</v>
      </c>
      <c r="D3" s="640"/>
      <c r="E3" s="640"/>
      <c r="F3" s="640"/>
      <c r="P3" s="120"/>
    </row>
    <row r="4" spans="2:16">
      <c r="B4" s="119"/>
      <c r="C4" s="121" t="s">
        <v>1</v>
      </c>
      <c r="D4" s="122" t="s">
        <v>2</v>
      </c>
      <c r="E4" s="121" t="s">
        <v>3</v>
      </c>
      <c r="F4" s="122">
        <v>3</v>
      </c>
      <c r="P4" s="120"/>
    </row>
    <row r="5" spans="2:16">
      <c r="B5" s="119"/>
      <c r="C5" s="123"/>
      <c r="D5" s="124"/>
      <c r="E5" s="123"/>
      <c r="F5" s="124"/>
      <c r="P5" s="120"/>
    </row>
    <row r="6" spans="2:16" ht="48" customHeight="1">
      <c r="B6" s="119"/>
      <c r="C6" s="641" t="s">
        <v>224</v>
      </c>
      <c r="D6" s="641"/>
      <c r="E6" s="641"/>
      <c r="F6" s="641"/>
      <c r="G6" s="641"/>
      <c r="H6" s="641"/>
      <c r="I6" s="641"/>
      <c r="J6" s="641"/>
      <c r="K6" s="641"/>
      <c r="L6" s="641"/>
      <c r="M6" s="641"/>
      <c r="N6" s="641"/>
      <c r="O6" s="641"/>
      <c r="P6" s="125"/>
    </row>
    <row r="7" spans="2:16" ht="15" thickBot="1">
      <c r="B7" s="119"/>
      <c r="C7" s="126"/>
      <c r="D7" s="126"/>
      <c r="E7" s="126"/>
      <c r="F7" s="126"/>
      <c r="G7" s="126"/>
      <c r="H7" s="126"/>
      <c r="I7" s="126"/>
      <c r="J7" s="126"/>
      <c r="K7" s="126"/>
      <c r="L7" s="126"/>
      <c r="M7" s="126"/>
      <c r="N7" s="126"/>
      <c r="O7" s="126"/>
      <c r="P7" s="120"/>
    </row>
    <row r="8" spans="2:16" ht="15">
      <c r="B8" s="119"/>
      <c r="C8" s="642"/>
      <c r="D8" s="644"/>
      <c r="E8" s="645"/>
      <c r="F8" s="645"/>
      <c r="G8" s="645"/>
      <c r="H8" s="645"/>
      <c r="I8" s="645"/>
      <c r="J8" s="645"/>
      <c r="K8" s="646"/>
      <c r="L8" s="647"/>
      <c r="M8" s="648"/>
      <c r="N8" s="648"/>
      <c r="O8" s="649"/>
      <c r="P8" s="127"/>
    </row>
    <row r="9" spans="2:16" ht="15">
      <c r="B9" s="119"/>
      <c r="C9" s="643"/>
      <c r="D9" s="653" t="s">
        <v>225</v>
      </c>
      <c r="E9" s="654"/>
      <c r="F9" s="654"/>
      <c r="G9" s="654"/>
      <c r="H9" s="654"/>
      <c r="I9" s="654"/>
      <c r="J9" s="654"/>
      <c r="K9" s="655"/>
      <c r="L9" s="650"/>
      <c r="M9" s="651"/>
      <c r="N9" s="651"/>
      <c r="O9" s="652"/>
      <c r="P9" s="127"/>
    </row>
    <row r="10" spans="2:16" ht="15">
      <c r="B10" s="119"/>
      <c r="C10" s="643"/>
      <c r="D10" s="653"/>
      <c r="E10" s="654"/>
      <c r="F10" s="654"/>
      <c r="G10" s="654"/>
      <c r="H10" s="654"/>
      <c r="I10" s="654"/>
      <c r="J10" s="654"/>
      <c r="K10" s="655"/>
      <c r="L10" s="656" t="s">
        <v>226</v>
      </c>
      <c r="M10" s="658"/>
      <c r="N10" s="659"/>
      <c r="O10" s="660"/>
      <c r="P10" s="127"/>
    </row>
    <row r="11" spans="2:16" ht="15">
      <c r="B11" s="119"/>
      <c r="C11" s="643"/>
      <c r="D11" s="653" t="s">
        <v>227</v>
      </c>
      <c r="E11" s="654"/>
      <c r="F11" s="654"/>
      <c r="G11" s="654"/>
      <c r="H11" s="654"/>
      <c r="I11" s="654"/>
      <c r="J11" s="654"/>
      <c r="K11" s="655"/>
      <c r="L11" s="657"/>
      <c r="M11" s="661"/>
      <c r="N11" s="662"/>
      <c r="O11" s="663"/>
      <c r="P11" s="128"/>
    </row>
    <row r="12" spans="2:16" ht="12.75" customHeight="1">
      <c r="B12" s="119"/>
      <c r="C12" s="643"/>
      <c r="D12" s="664"/>
      <c r="E12" s="665"/>
      <c r="F12" s="665"/>
      <c r="G12" s="665"/>
      <c r="H12" s="665"/>
      <c r="I12" s="665"/>
      <c r="J12" s="665"/>
      <c r="K12" s="666"/>
      <c r="L12" s="656" t="s">
        <v>228</v>
      </c>
      <c r="M12" s="656">
        <v>1</v>
      </c>
      <c r="N12" s="656" t="s">
        <v>229</v>
      </c>
      <c r="O12" s="668">
        <v>1</v>
      </c>
      <c r="P12" s="127"/>
    </row>
    <row r="13" spans="2:16" ht="13.5">
      <c r="B13" s="119"/>
      <c r="C13" s="643"/>
      <c r="D13" s="664"/>
      <c r="E13" s="665"/>
      <c r="F13" s="665"/>
      <c r="G13" s="665"/>
      <c r="H13" s="665"/>
      <c r="I13" s="665"/>
      <c r="J13" s="665"/>
      <c r="K13" s="666"/>
      <c r="L13" s="667"/>
      <c r="M13" s="667"/>
      <c r="N13" s="667"/>
      <c r="O13" s="669"/>
      <c r="P13" s="127"/>
    </row>
    <row r="14" spans="2:16" ht="15">
      <c r="B14" s="119"/>
      <c r="C14" s="643"/>
      <c r="D14" s="653" t="s">
        <v>230</v>
      </c>
      <c r="E14" s="654"/>
      <c r="F14" s="654"/>
      <c r="G14" s="654"/>
      <c r="H14" s="654"/>
      <c r="I14" s="654"/>
      <c r="J14" s="654"/>
      <c r="K14" s="655"/>
      <c r="L14" s="667"/>
      <c r="M14" s="667"/>
      <c r="N14" s="667"/>
      <c r="O14" s="669"/>
      <c r="P14" s="127"/>
    </row>
    <row r="15" spans="2:16" ht="15.75" thickBot="1">
      <c r="B15" s="119"/>
      <c r="C15" s="129"/>
      <c r="D15" s="130"/>
      <c r="E15" s="130"/>
      <c r="F15" s="130"/>
      <c r="G15" s="130"/>
      <c r="H15" s="130"/>
      <c r="I15" s="130"/>
      <c r="J15" s="130"/>
      <c r="K15" s="130"/>
      <c r="L15" s="130"/>
      <c r="M15" s="131"/>
      <c r="N15" s="131"/>
      <c r="O15" s="132"/>
      <c r="P15" s="133"/>
    </row>
    <row r="16" spans="2:16" ht="15">
      <c r="B16" s="119"/>
      <c r="C16" s="134"/>
      <c r="D16" s="135"/>
      <c r="E16" s="135"/>
      <c r="F16" s="135"/>
      <c r="G16" s="135"/>
      <c r="H16" s="135"/>
      <c r="I16" s="135"/>
      <c r="J16" s="135"/>
      <c r="K16" s="135"/>
      <c r="L16" s="136" t="s">
        <v>231</v>
      </c>
      <c r="M16" s="137" t="s">
        <v>232</v>
      </c>
      <c r="N16" s="137" t="s">
        <v>233</v>
      </c>
      <c r="O16" s="138" t="s">
        <v>234</v>
      </c>
      <c r="P16" s="128"/>
    </row>
    <row r="17" spans="2:16" ht="15">
      <c r="B17" s="119"/>
      <c r="C17" s="139"/>
      <c r="D17" s="140"/>
      <c r="E17" s="140"/>
      <c r="F17" s="140"/>
      <c r="G17" s="140"/>
      <c r="H17" s="140"/>
      <c r="I17" s="140"/>
      <c r="J17" s="140"/>
      <c r="K17" s="140"/>
      <c r="L17" s="141"/>
      <c r="M17" s="142"/>
      <c r="N17" s="142"/>
      <c r="O17" s="143"/>
      <c r="P17" s="144"/>
    </row>
    <row r="18" spans="2:16" ht="18" customHeight="1">
      <c r="B18" s="119"/>
      <c r="C18" s="627" t="s">
        <v>235</v>
      </c>
      <c r="D18" s="628"/>
      <c r="E18" s="628"/>
      <c r="F18" s="628"/>
      <c r="G18" s="140"/>
      <c r="H18" s="140"/>
      <c r="I18" s="140" t="s">
        <v>236</v>
      </c>
      <c r="J18" s="126"/>
      <c r="K18" s="140"/>
      <c r="L18" s="141"/>
      <c r="M18" s="126"/>
      <c r="N18" s="126"/>
      <c r="O18" s="145"/>
      <c r="P18" s="144"/>
    </row>
    <row r="19" spans="2:16" ht="15">
      <c r="B19" s="119"/>
      <c r="C19" s="146"/>
      <c r="D19" s="147"/>
      <c r="E19" s="147"/>
      <c r="F19" s="147"/>
      <c r="G19" s="147"/>
      <c r="H19" s="147"/>
      <c r="I19" s="147"/>
      <c r="J19" s="147"/>
      <c r="K19" s="147"/>
      <c r="L19" s="147"/>
      <c r="M19" s="147"/>
      <c r="N19" s="147"/>
      <c r="O19" s="148"/>
      <c r="P19" s="149"/>
    </row>
    <row r="20" spans="2:16" ht="15" thickBot="1">
      <c r="B20" s="119"/>
      <c r="C20" s="150"/>
      <c r="D20" s="151"/>
      <c r="E20" s="151"/>
      <c r="F20" s="151"/>
      <c r="G20" s="151"/>
      <c r="H20" s="151"/>
      <c r="I20" s="151"/>
      <c r="J20" s="151"/>
      <c r="K20" s="151"/>
      <c r="L20" s="151"/>
      <c r="M20" s="151"/>
      <c r="N20" s="151"/>
      <c r="O20" s="152"/>
      <c r="P20" s="120"/>
    </row>
    <row r="21" spans="2:16" ht="15" thickBot="1">
      <c r="B21" s="119"/>
      <c r="C21" s="153"/>
      <c r="D21" s="154"/>
      <c r="E21" s="154"/>
      <c r="F21" s="154"/>
      <c r="G21" s="154"/>
      <c r="H21" s="154"/>
      <c r="I21" s="126"/>
      <c r="J21" s="126"/>
      <c r="K21" s="154"/>
      <c r="L21" s="154"/>
      <c r="M21" s="154"/>
      <c r="N21" s="154"/>
      <c r="O21" s="155"/>
      <c r="P21" s="120"/>
    </row>
    <row r="22" spans="2:16" ht="15">
      <c r="B22" s="119"/>
      <c r="C22" s="629" t="s">
        <v>237</v>
      </c>
      <c r="D22" s="630"/>
      <c r="E22" s="630"/>
      <c r="F22" s="630"/>
      <c r="G22" s="630"/>
      <c r="H22" s="630"/>
      <c r="I22" s="630"/>
      <c r="J22" s="630"/>
      <c r="K22" s="630"/>
      <c r="L22" s="630"/>
      <c r="M22" s="630"/>
      <c r="N22" s="630"/>
      <c r="O22" s="631"/>
      <c r="P22" s="156"/>
    </row>
    <row r="23" spans="2:16" ht="15" thickBot="1">
      <c r="B23" s="119"/>
      <c r="C23" s="157"/>
      <c r="D23" s="126"/>
      <c r="E23" s="126"/>
      <c r="F23" s="126"/>
      <c r="G23" s="126"/>
      <c r="H23" s="126"/>
      <c r="I23" s="126"/>
      <c r="J23" s="126"/>
      <c r="K23" s="126"/>
      <c r="L23" s="126"/>
      <c r="M23" s="126"/>
      <c r="N23" s="126"/>
      <c r="O23" s="158"/>
      <c r="P23" s="120"/>
    </row>
    <row r="24" spans="2:16" ht="15">
      <c r="B24" s="119"/>
      <c r="C24" s="159" t="s">
        <v>238</v>
      </c>
      <c r="D24" s="632" t="s">
        <v>212</v>
      </c>
      <c r="E24" s="633"/>
      <c r="F24" s="633"/>
      <c r="G24" s="633"/>
      <c r="H24" s="633"/>
      <c r="I24" s="633"/>
      <c r="J24" s="633"/>
      <c r="K24" s="633"/>
      <c r="L24" s="634"/>
      <c r="M24" s="635" t="s">
        <v>135</v>
      </c>
      <c r="N24" s="636"/>
      <c r="O24" s="159" t="s">
        <v>10</v>
      </c>
      <c r="P24" s="160"/>
    </row>
    <row r="25" spans="2:16" ht="15" thickBot="1">
      <c r="B25" s="119"/>
      <c r="C25" s="161"/>
      <c r="D25" s="637"/>
      <c r="E25" s="638"/>
      <c r="F25" s="638"/>
      <c r="G25" s="638"/>
      <c r="H25" s="638"/>
      <c r="I25" s="638"/>
      <c r="J25" s="638"/>
      <c r="K25" s="638"/>
      <c r="L25" s="639"/>
      <c r="M25" s="637"/>
      <c r="N25" s="639"/>
      <c r="O25" s="162"/>
      <c r="P25" s="163"/>
    </row>
    <row r="26" spans="2:16">
      <c r="B26" s="119"/>
      <c r="C26" s="594" t="s">
        <v>239</v>
      </c>
      <c r="D26" s="595"/>
      <c r="E26" s="595"/>
      <c r="F26" s="595"/>
      <c r="G26" s="595"/>
      <c r="H26" s="595"/>
      <c r="I26" s="595"/>
      <c r="J26" s="595"/>
      <c r="K26" s="595"/>
      <c r="L26" s="595"/>
      <c r="M26" s="595"/>
      <c r="N26" s="595"/>
      <c r="O26" s="596"/>
      <c r="P26" s="164"/>
    </row>
    <row r="27" spans="2:16">
      <c r="B27" s="119"/>
      <c r="C27" s="597"/>
      <c r="D27" s="598"/>
      <c r="E27" s="598"/>
      <c r="F27" s="598"/>
      <c r="G27" s="598"/>
      <c r="H27" s="598"/>
      <c r="I27" s="598"/>
      <c r="J27" s="598"/>
      <c r="K27" s="598"/>
      <c r="L27" s="598"/>
      <c r="M27" s="598"/>
      <c r="N27" s="598"/>
      <c r="O27" s="599"/>
      <c r="P27" s="164"/>
    </row>
    <row r="28" spans="2:16" ht="13.5" thickBot="1">
      <c r="B28" s="119"/>
      <c r="C28" s="600"/>
      <c r="D28" s="601"/>
      <c r="E28" s="601"/>
      <c r="F28" s="601"/>
      <c r="G28" s="601"/>
      <c r="H28" s="601"/>
      <c r="I28" s="601"/>
      <c r="J28" s="601"/>
      <c r="K28" s="601"/>
      <c r="L28" s="601"/>
      <c r="M28" s="601"/>
      <c r="N28" s="601"/>
      <c r="O28" s="602"/>
      <c r="P28" s="164"/>
    </row>
    <row r="29" spans="2:16" ht="15">
      <c r="B29" s="119"/>
      <c r="C29" s="588" t="s">
        <v>212</v>
      </c>
      <c r="D29" s="617"/>
      <c r="E29" s="617"/>
      <c r="F29" s="617"/>
      <c r="G29" s="618"/>
      <c r="H29" s="611" t="s">
        <v>240</v>
      </c>
      <c r="I29" s="617"/>
      <c r="J29" s="619" t="s">
        <v>241</v>
      </c>
      <c r="K29" s="620"/>
      <c r="L29" s="165" t="s">
        <v>242</v>
      </c>
      <c r="M29" s="611" t="s">
        <v>243</v>
      </c>
      <c r="N29" s="612"/>
      <c r="O29" s="166" t="s">
        <v>244</v>
      </c>
      <c r="P29" s="167"/>
    </row>
    <row r="30" spans="2:16" ht="14.25">
      <c r="B30" s="119"/>
      <c r="C30" s="592"/>
      <c r="D30" s="593"/>
      <c r="E30" s="593"/>
      <c r="F30" s="593"/>
      <c r="G30" s="614"/>
      <c r="H30" s="624"/>
      <c r="I30" s="614"/>
      <c r="J30" s="624"/>
      <c r="K30" s="614"/>
      <c r="L30" s="168"/>
      <c r="M30" s="621"/>
      <c r="N30" s="622"/>
      <c r="O30" s="169"/>
      <c r="P30" s="170"/>
    </row>
    <row r="31" spans="2:16" ht="14.25">
      <c r="B31" s="119"/>
      <c r="C31" s="171"/>
      <c r="D31" s="172"/>
      <c r="E31" s="172"/>
      <c r="F31" s="172"/>
      <c r="G31" s="173"/>
      <c r="H31" s="174"/>
      <c r="I31" s="173"/>
      <c r="J31" s="174"/>
      <c r="K31" s="173"/>
      <c r="L31" s="168"/>
      <c r="M31" s="621"/>
      <c r="N31" s="622"/>
      <c r="O31" s="169"/>
      <c r="P31" s="170"/>
    </row>
    <row r="32" spans="2:16" ht="15" thickBot="1">
      <c r="B32" s="119"/>
      <c r="C32" s="605"/>
      <c r="D32" s="606"/>
      <c r="E32" s="606"/>
      <c r="F32" s="606"/>
      <c r="G32" s="613"/>
      <c r="H32" s="623"/>
      <c r="I32" s="613"/>
      <c r="J32" s="623"/>
      <c r="K32" s="613"/>
      <c r="L32" s="175"/>
      <c r="M32" s="625"/>
      <c r="N32" s="626"/>
      <c r="O32" s="169"/>
      <c r="P32" s="170"/>
    </row>
    <row r="33" spans="2:16" ht="15.75" thickBot="1">
      <c r="B33" s="119"/>
      <c r="C33" s="576" t="s">
        <v>245</v>
      </c>
      <c r="D33" s="577"/>
      <c r="E33" s="577"/>
      <c r="F33" s="577"/>
      <c r="G33" s="577"/>
      <c r="H33" s="577"/>
      <c r="I33" s="577"/>
      <c r="J33" s="577"/>
      <c r="K33" s="577"/>
      <c r="L33" s="577"/>
      <c r="M33" s="577"/>
      <c r="N33" s="578"/>
      <c r="O33" s="176"/>
      <c r="P33" s="177"/>
    </row>
    <row r="34" spans="2:16" ht="13.5" customHeight="1">
      <c r="B34" s="119"/>
      <c r="C34" s="594" t="s">
        <v>246</v>
      </c>
      <c r="D34" s="595"/>
      <c r="E34" s="595"/>
      <c r="F34" s="595"/>
      <c r="G34" s="595"/>
      <c r="H34" s="595"/>
      <c r="I34" s="595"/>
      <c r="J34" s="595"/>
      <c r="K34" s="595"/>
      <c r="L34" s="595"/>
      <c r="M34" s="595"/>
      <c r="N34" s="595"/>
      <c r="O34" s="596"/>
      <c r="P34" s="164"/>
    </row>
    <row r="35" spans="2:16">
      <c r="B35" s="119"/>
      <c r="C35" s="597"/>
      <c r="D35" s="598"/>
      <c r="E35" s="598"/>
      <c r="F35" s="598"/>
      <c r="G35" s="598"/>
      <c r="H35" s="598"/>
      <c r="I35" s="598"/>
      <c r="J35" s="598"/>
      <c r="K35" s="598"/>
      <c r="L35" s="598"/>
      <c r="M35" s="598"/>
      <c r="N35" s="598"/>
      <c r="O35" s="599"/>
      <c r="P35" s="164"/>
    </row>
    <row r="36" spans="2:16" ht="13.5" thickBot="1">
      <c r="B36" s="119"/>
      <c r="C36" s="600"/>
      <c r="D36" s="601"/>
      <c r="E36" s="601"/>
      <c r="F36" s="601"/>
      <c r="G36" s="601"/>
      <c r="H36" s="601"/>
      <c r="I36" s="601"/>
      <c r="J36" s="601"/>
      <c r="K36" s="601"/>
      <c r="L36" s="601"/>
      <c r="M36" s="601"/>
      <c r="N36" s="601"/>
      <c r="O36" s="602"/>
      <c r="P36" s="164"/>
    </row>
    <row r="37" spans="2:16" ht="15">
      <c r="B37" s="119"/>
      <c r="C37" s="588" t="s">
        <v>212</v>
      </c>
      <c r="D37" s="589"/>
      <c r="E37" s="589"/>
      <c r="F37" s="589"/>
      <c r="G37" s="589"/>
      <c r="H37" s="589"/>
      <c r="I37" s="589"/>
      <c r="J37" s="612"/>
      <c r="K37" s="178" t="s">
        <v>135</v>
      </c>
      <c r="L37" s="165" t="s">
        <v>10</v>
      </c>
      <c r="M37" s="611" t="s">
        <v>247</v>
      </c>
      <c r="N37" s="612"/>
      <c r="O37" s="166" t="s">
        <v>244</v>
      </c>
      <c r="P37" s="167"/>
    </row>
    <row r="38" spans="2:16" ht="14.25">
      <c r="B38" s="119"/>
      <c r="C38" s="592"/>
      <c r="D38" s="593"/>
      <c r="E38" s="593"/>
      <c r="F38" s="593"/>
      <c r="G38" s="593"/>
      <c r="H38" s="593"/>
      <c r="I38" s="593"/>
      <c r="J38" s="614"/>
      <c r="K38" s="179"/>
      <c r="L38" s="180"/>
      <c r="M38" s="615"/>
      <c r="N38" s="616"/>
      <c r="O38" s="169"/>
      <c r="P38" s="170"/>
    </row>
    <row r="39" spans="2:16" ht="15" thickBot="1">
      <c r="B39" s="119"/>
      <c r="C39" s="605"/>
      <c r="D39" s="606"/>
      <c r="E39" s="606"/>
      <c r="F39" s="606"/>
      <c r="G39" s="606"/>
      <c r="H39" s="606"/>
      <c r="I39" s="606"/>
      <c r="J39" s="613"/>
      <c r="K39" s="172"/>
      <c r="L39" s="181"/>
      <c r="M39" s="607"/>
      <c r="N39" s="608"/>
      <c r="O39" s="182"/>
      <c r="P39" s="170"/>
    </row>
    <row r="40" spans="2:16" ht="15.75" thickBot="1">
      <c r="B40" s="119"/>
      <c r="C40" s="576" t="s">
        <v>245</v>
      </c>
      <c r="D40" s="577"/>
      <c r="E40" s="577"/>
      <c r="F40" s="577"/>
      <c r="G40" s="577"/>
      <c r="H40" s="577"/>
      <c r="I40" s="577"/>
      <c r="J40" s="577"/>
      <c r="K40" s="577"/>
      <c r="L40" s="577"/>
      <c r="M40" s="577"/>
      <c r="N40" s="578"/>
      <c r="O40" s="183">
        <v>0</v>
      </c>
      <c r="P40" s="170"/>
    </row>
    <row r="41" spans="2:16">
      <c r="B41" s="119"/>
      <c r="C41" s="594" t="s">
        <v>248</v>
      </c>
      <c r="D41" s="595"/>
      <c r="E41" s="595"/>
      <c r="F41" s="595"/>
      <c r="G41" s="595"/>
      <c r="H41" s="595"/>
      <c r="I41" s="595"/>
      <c r="J41" s="595"/>
      <c r="K41" s="595"/>
      <c r="L41" s="595"/>
      <c r="M41" s="595"/>
      <c r="N41" s="595"/>
      <c r="O41" s="596"/>
      <c r="P41" s="164"/>
    </row>
    <row r="42" spans="2:16">
      <c r="B42" s="119"/>
      <c r="C42" s="597"/>
      <c r="D42" s="598"/>
      <c r="E42" s="598"/>
      <c r="F42" s="598"/>
      <c r="G42" s="598"/>
      <c r="H42" s="598"/>
      <c r="I42" s="598"/>
      <c r="J42" s="598"/>
      <c r="K42" s="598"/>
      <c r="L42" s="598"/>
      <c r="M42" s="598"/>
      <c r="N42" s="598"/>
      <c r="O42" s="599"/>
      <c r="P42" s="164"/>
    </row>
    <row r="43" spans="2:16" ht="13.5" thickBot="1">
      <c r="B43" s="119"/>
      <c r="C43" s="600"/>
      <c r="D43" s="601"/>
      <c r="E43" s="601"/>
      <c r="F43" s="601"/>
      <c r="G43" s="601"/>
      <c r="H43" s="601"/>
      <c r="I43" s="601"/>
      <c r="J43" s="601"/>
      <c r="K43" s="601"/>
      <c r="L43" s="601"/>
      <c r="M43" s="601"/>
      <c r="N43" s="601"/>
      <c r="O43" s="602"/>
      <c r="P43" s="164"/>
    </row>
    <row r="44" spans="2:16" ht="17.25">
      <c r="B44" s="119"/>
      <c r="C44" s="588" t="s">
        <v>249</v>
      </c>
      <c r="D44" s="589"/>
      <c r="E44" s="589"/>
      <c r="F44" s="589"/>
      <c r="G44" s="589"/>
      <c r="H44" s="589"/>
      <c r="I44" s="589"/>
      <c r="J44" s="165" t="s">
        <v>250</v>
      </c>
      <c r="K44" s="184" t="s">
        <v>251</v>
      </c>
      <c r="L44" s="185" t="s">
        <v>252</v>
      </c>
      <c r="M44" s="611" t="s">
        <v>253</v>
      </c>
      <c r="N44" s="612"/>
      <c r="O44" s="166" t="s">
        <v>244</v>
      </c>
      <c r="P44" s="167"/>
    </row>
    <row r="45" spans="2:16" ht="14.25">
      <c r="B45" s="119"/>
      <c r="C45" s="592"/>
      <c r="D45" s="593"/>
      <c r="E45" s="593"/>
      <c r="F45" s="593"/>
      <c r="G45" s="593"/>
      <c r="H45" s="593"/>
      <c r="I45" s="593"/>
      <c r="J45" s="186"/>
      <c r="K45" s="187"/>
      <c r="L45" s="186"/>
      <c r="M45" s="603"/>
      <c r="N45" s="604"/>
      <c r="O45" s="169"/>
      <c r="P45" s="170"/>
    </row>
    <row r="46" spans="2:16" ht="15" thickBot="1">
      <c r="B46" s="119"/>
      <c r="C46" s="605"/>
      <c r="D46" s="606"/>
      <c r="E46" s="606"/>
      <c r="F46" s="606"/>
      <c r="G46" s="606"/>
      <c r="H46" s="606"/>
      <c r="I46" s="606"/>
      <c r="J46" s="188"/>
      <c r="K46" s="189"/>
      <c r="L46" s="188"/>
      <c r="M46" s="607"/>
      <c r="N46" s="608"/>
      <c r="O46" s="190"/>
      <c r="P46" s="170"/>
    </row>
    <row r="47" spans="2:16" ht="15.75" thickBot="1">
      <c r="B47" s="119"/>
      <c r="C47" s="576" t="s">
        <v>245</v>
      </c>
      <c r="D47" s="577"/>
      <c r="E47" s="577"/>
      <c r="F47" s="577"/>
      <c r="G47" s="577"/>
      <c r="H47" s="577"/>
      <c r="I47" s="577"/>
      <c r="J47" s="577"/>
      <c r="K47" s="577"/>
      <c r="L47" s="577"/>
      <c r="M47" s="577"/>
      <c r="N47" s="578"/>
      <c r="O47" s="176"/>
      <c r="P47" s="177"/>
    </row>
    <row r="48" spans="2:16">
      <c r="B48" s="119"/>
      <c r="C48" s="594" t="s">
        <v>254</v>
      </c>
      <c r="D48" s="595"/>
      <c r="E48" s="595"/>
      <c r="F48" s="595"/>
      <c r="G48" s="595"/>
      <c r="H48" s="595"/>
      <c r="I48" s="595"/>
      <c r="J48" s="595"/>
      <c r="K48" s="595"/>
      <c r="L48" s="595"/>
      <c r="M48" s="595"/>
      <c r="N48" s="595"/>
      <c r="O48" s="596"/>
      <c r="P48" s="164"/>
    </row>
    <row r="49" spans="2:16">
      <c r="B49" s="119"/>
      <c r="C49" s="597"/>
      <c r="D49" s="598"/>
      <c r="E49" s="598"/>
      <c r="F49" s="598"/>
      <c r="G49" s="598"/>
      <c r="H49" s="598"/>
      <c r="I49" s="598"/>
      <c r="J49" s="598"/>
      <c r="K49" s="598"/>
      <c r="L49" s="598"/>
      <c r="M49" s="598"/>
      <c r="N49" s="598"/>
      <c r="O49" s="599"/>
      <c r="P49" s="164"/>
    </row>
    <row r="50" spans="2:16" ht="13.5" thickBot="1">
      <c r="B50" s="119"/>
      <c r="C50" s="600"/>
      <c r="D50" s="601"/>
      <c r="E50" s="601"/>
      <c r="F50" s="601"/>
      <c r="G50" s="601"/>
      <c r="H50" s="601"/>
      <c r="I50" s="601"/>
      <c r="J50" s="601"/>
      <c r="K50" s="601"/>
      <c r="L50" s="601"/>
      <c r="M50" s="601"/>
      <c r="N50" s="601"/>
      <c r="O50" s="602"/>
      <c r="P50" s="164"/>
    </row>
    <row r="51" spans="2:16" ht="30">
      <c r="B51" s="119"/>
      <c r="C51" s="588" t="s">
        <v>255</v>
      </c>
      <c r="D51" s="589"/>
      <c r="E51" s="589"/>
      <c r="F51" s="589"/>
      <c r="G51" s="589"/>
      <c r="H51" s="589"/>
      <c r="I51" s="589"/>
      <c r="J51" s="165" t="s">
        <v>256</v>
      </c>
      <c r="K51" s="191" t="s">
        <v>257</v>
      </c>
      <c r="L51" s="192" t="s">
        <v>258</v>
      </c>
      <c r="M51" s="590" t="s">
        <v>243</v>
      </c>
      <c r="N51" s="591"/>
      <c r="O51" s="193" t="s">
        <v>244</v>
      </c>
      <c r="P51" s="194"/>
    </row>
    <row r="52" spans="2:16" ht="14.25">
      <c r="B52" s="119"/>
      <c r="C52" s="195"/>
      <c r="D52" s="196"/>
      <c r="E52" s="196"/>
      <c r="F52" s="196"/>
      <c r="G52" s="196"/>
      <c r="H52" s="196"/>
      <c r="I52" s="196"/>
      <c r="J52" s="197"/>
      <c r="K52" s="198"/>
      <c r="L52" s="199"/>
      <c r="M52" s="609"/>
      <c r="N52" s="610"/>
      <c r="O52" s="200"/>
      <c r="P52" s="201"/>
    </row>
    <row r="53" spans="2:16" ht="14.25">
      <c r="B53" s="119"/>
      <c r="C53" s="195"/>
      <c r="D53" s="196"/>
      <c r="E53" s="196"/>
      <c r="F53" s="196"/>
      <c r="G53" s="196"/>
      <c r="H53" s="196"/>
      <c r="I53" s="196"/>
      <c r="J53" s="197"/>
      <c r="K53" s="198"/>
      <c r="L53" s="199"/>
      <c r="M53" s="609"/>
      <c r="N53" s="610"/>
      <c r="O53" s="200"/>
      <c r="P53" s="201"/>
    </row>
    <row r="54" spans="2:16" ht="14.25">
      <c r="B54" s="119"/>
      <c r="C54" s="195"/>
      <c r="D54" s="196"/>
      <c r="E54" s="196"/>
      <c r="F54" s="196"/>
      <c r="G54" s="196"/>
      <c r="H54" s="196"/>
      <c r="I54" s="196"/>
      <c r="J54" s="197"/>
      <c r="K54" s="198"/>
      <c r="L54" s="199"/>
      <c r="M54" s="603"/>
      <c r="N54" s="604"/>
      <c r="O54" s="200"/>
      <c r="P54" s="201"/>
    </row>
    <row r="55" spans="2:16" ht="15" thickBot="1">
      <c r="B55" s="119"/>
      <c r="C55" s="605"/>
      <c r="D55" s="606"/>
      <c r="E55" s="606"/>
      <c r="F55" s="606"/>
      <c r="G55" s="606"/>
      <c r="H55" s="606"/>
      <c r="I55" s="606"/>
      <c r="J55" s="188"/>
      <c r="K55" s="189"/>
      <c r="L55" s="188"/>
      <c r="M55" s="607"/>
      <c r="N55" s="608"/>
      <c r="O55" s="190"/>
      <c r="P55" s="170"/>
    </row>
    <row r="56" spans="2:16" ht="15.75" thickBot="1">
      <c r="B56" s="119"/>
      <c r="C56" s="576" t="s">
        <v>245</v>
      </c>
      <c r="D56" s="577"/>
      <c r="E56" s="577"/>
      <c r="F56" s="577"/>
      <c r="G56" s="577"/>
      <c r="H56" s="577"/>
      <c r="I56" s="577"/>
      <c r="J56" s="577"/>
      <c r="K56" s="577"/>
      <c r="L56" s="577"/>
      <c r="M56" s="577"/>
      <c r="N56" s="578"/>
      <c r="O56" s="183"/>
      <c r="P56" s="170"/>
    </row>
    <row r="57" spans="2:16" ht="15" thickBot="1">
      <c r="B57" s="119"/>
      <c r="C57" s="157"/>
      <c r="D57" s="126"/>
      <c r="E57" s="126"/>
      <c r="F57" s="126"/>
      <c r="G57" s="126"/>
      <c r="H57" s="126"/>
      <c r="I57" s="126"/>
      <c r="J57" s="126"/>
      <c r="K57" s="126"/>
      <c r="L57" s="126"/>
      <c r="M57" s="126"/>
      <c r="N57" s="126"/>
      <c r="O57" s="158"/>
      <c r="P57" s="120"/>
    </row>
    <row r="58" spans="2:16" ht="15.75" thickBot="1">
      <c r="B58" s="119"/>
      <c r="C58" s="579" t="s">
        <v>259</v>
      </c>
      <c r="D58" s="580"/>
      <c r="E58" s="580"/>
      <c r="F58" s="580"/>
      <c r="G58" s="580"/>
      <c r="H58" s="580"/>
      <c r="I58" s="580"/>
      <c r="J58" s="580"/>
      <c r="K58" s="580"/>
      <c r="L58" s="580"/>
      <c r="M58" s="580"/>
      <c r="N58" s="581"/>
      <c r="O58" s="202"/>
      <c r="P58" s="203"/>
    </row>
    <row r="59" spans="2:16">
      <c r="B59" s="119"/>
      <c r="C59" s="594" t="s">
        <v>260</v>
      </c>
      <c r="D59" s="595"/>
      <c r="E59" s="595"/>
      <c r="F59" s="595"/>
      <c r="G59" s="595"/>
      <c r="H59" s="595"/>
      <c r="I59" s="595"/>
      <c r="J59" s="595"/>
      <c r="K59" s="595"/>
      <c r="L59" s="595"/>
      <c r="M59" s="595"/>
      <c r="N59" s="595"/>
      <c r="O59" s="596"/>
      <c r="P59" s="164"/>
    </row>
    <row r="60" spans="2:16">
      <c r="B60" s="119"/>
      <c r="C60" s="597"/>
      <c r="D60" s="598"/>
      <c r="E60" s="598"/>
      <c r="F60" s="598"/>
      <c r="G60" s="598"/>
      <c r="H60" s="598"/>
      <c r="I60" s="598"/>
      <c r="J60" s="598"/>
      <c r="K60" s="598"/>
      <c r="L60" s="598"/>
      <c r="M60" s="598"/>
      <c r="N60" s="598"/>
      <c r="O60" s="599"/>
      <c r="P60" s="164"/>
    </row>
    <row r="61" spans="2:16" ht="13.5" thickBot="1">
      <c r="B61" s="119"/>
      <c r="C61" s="600"/>
      <c r="D61" s="601"/>
      <c r="E61" s="601"/>
      <c r="F61" s="601"/>
      <c r="G61" s="601"/>
      <c r="H61" s="601"/>
      <c r="I61" s="601"/>
      <c r="J61" s="601"/>
      <c r="K61" s="601"/>
      <c r="L61" s="601"/>
      <c r="M61" s="601"/>
      <c r="N61" s="601"/>
      <c r="O61" s="602"/>
      <c r="P61" s="164"/>
    </row>
    <row r="62" spans="2:16" ht="15">
      <c r="B62" s="119"/>
      <c r="C62" s="588" t="s">
        <v>261</v>
      </c>
      <c r="D62" s="589"/>
      <c r="E62" s="589"/>
      <c r="F62" s="589"/>
      <c r="G62" s="589"/>
      <c r="H62" s="589"/>
      <c r="I62" s="589"/>
      <c r="J62" s="184"/>
      <c r="K62" s="204"/>
      <c r="L62" s="192" t="s">
        <v>205</v>
      </c>
      <c r="M62" s="590" t="s">
        <v>262</v>
      </c>
      <c r="N62" s="591"/>
      <c r="O62" s="193"/>
      <c r="P62" s="194"/>
    </row>
    <row r="63" spans="2:16" ht="14.25">
      <c r="B63" s="119"/>
      <c r="C63" s="592" t="s">
        <v>126</v>
      </c>
      <c r="D63" s="593"/>
      <c r="E63" s="593"/>
      <c r="F63" s="593"/>
      <c r="G63" s="593"/>
      <c r="H63" s="593"/>
      <c r="I63" s="593"/>
      <c r="J63" s="205"/>
      <c r="K63" s="206"/>
      <c r="L63" s="207"/>
      <c r="M63" s="572"/>
      <c r="N63" s="573"/>
      <c r="O63" s="208"/>
      <c r="P63" s="209"/>
    </row>
    <row r="64" spans="2:16" ht="14.25">
      <c r="B64" s="119"/>
      <c r="C64" s="171" t="s">
        <v>263</v>
      </c>
      <c r="D64" s="172"/>
      <c r="E64" s="172"/>
      <c r="F64" s="172"/>
      <c r="G64" s="172"/>
      <c r="H64" s="172"/>
      <c r="I64" s="172"/>
      <c r="J64" s="205"/>
      <c r="K64" s="206"/>
      <c r="L64" s="207"/>
      <c r="M64" s="572"/>
      <c r="N64" s="573"/>
      <c r="O64" s="208"/>
      <c r="P64" s="209"/>
    </row>
    <row r="65" spans="2:16" ht="15" thickBot="1">
      <c r="B65" s="119"/>
      <c r="C65" s="150" t="s">
        <v>264</v>
      </c>
      <c r="D65" s="151"/>
      <c r="E65" s="151"/>
      <c r="F65" s="151"/>
      <c r="G65" s="151"/>
      <c r="H65" s="151"/>
      <c r="I65" s="151"/>
      <c r="J65" s="210"/>
      <c r="K65" s="211"/>
      <c r="L65" s="207"/>
      <c r="M65" s="574"/>
      <c r="N65" s="575"/>
      <c r="O65" s="208"/>
      <c r="P65" s="209"/>
    </row>
    <row r="66" spans="2:16" ht="15.75" thickBot="1">
      <c r="B66" s="119"/>
      <c r="C66" s="576" t="s">
        <v>245</v>
      </c>
      <c r="D66" s="577"/>
      <c r="E66" s="577"/>
      <c r="F66" s="577"/>
      <c r="G66" s="577"/>
      <c r="H66" s="577"/>
      <c r="I66" s="577"/>
      <c r="J66" s="577"/>
      <c r="K66" s="577"/>
      <c r="L66" s="577"/>
      <c r="M66" s="577"/>
      <c r="N66" s="578"/>
      <c r="O66" s="212"/>
      <c r="P66" s="213"/>
    </row>
    <row r="67" spans="2:16" ht="15" thickBot="1">
      <c r="B67" s="119"/>
      <c r="C67" s="157"/>
      <c r="D67" s="126"/>
      <c r="E67" s="126"/>
      <c r="F67" s="126"/>
      <c r="G67" s="126"/>
      <c r="H67" s="126"/>
      <c r="I67" s="126"/>
      <c r="J67" s="126"/>
      <c r="K67" s="126"/>
      <c r="L67" s="126"/>
      <c r="M67" s="126"/>
      <c r="N67" s="126"/>
      <c r="O67" s="158"/>
      <c r="P67" s="120"/>
    </row>
    <row r="68" spans="2:16" ht="15.75" thickBot="1">
      <c r="B68" s="119"/>
      <c r="C68" s="579" t="s">
        <v>265</v>
      </c>
      <c r="D68" s="580"/>
      <c r="E68" s="580"/>
      <c r="F68" s="580"/>
      <c r="G68" s="580"/>
      <c r="H68" s="580"/>
      <c r="I68" s="580"/>
      <c r="J68" s="580"/>
      <c r="K68" s="580"/>
      <c r="L68" s="580"/>
      <c r="M68" s="580"/>
      <c r="N68" s="581"/>
      <c r="O68" s="214"/>
      <c r="P68" s="213"/>
    </row>
    <row r="69" spans="2:16" ht="14.25">
      <c r="B69" s="119"/>
      <c r="C69" s="153"/>
      <c r="D69" s="154"/>
      <c r="E69" s="154"/>
      <c r="F69" s="154"/>
      <c r="G69" s="154"/>
      <c r="H69" s="154"/>
      <c r="I69" s="154"/>
      <c r="J69" s="154"/>
      <c r="K69" s="154"/>
      <c r="L69" s="154"/>
      <c r="M69" s="154"/>
      <c r="N69" s="154"/>
      <c r="O69" s="155"/>
      <c r="P69" s="120"/>
    </row>
    <row r="70" spans="2:16" ht="14.25">
      <c r="B70" s="119"/>
      <c r="C70" s="157"/>
      <c r="D70" s="126"/>
      <c r="E70" s="126"/>
      <c r="F70" s="126"/>
      <c r="G70" s="126"/>
      <c r="H70" s="126"/>
      <c r="I70" s="126"/>
      <c r="J70" s="126"/>
      <c r="K70" s="126"/>
      <c r="L70" s="126"/>
      <c r="M70" s="126"/>
      <c r="N70" s="126"/>
      <c r="O70" s="158"/>
      <c r="P70" s="120"/>
    </row>
    <row r="71" spans="2:16" ht="14.25">
      <c r="B71" s="119"/>
      <c r="C71" s="157"/>
      <c r="D71" s="126"/>
      <c r="E71" s="126"/>
      <c r="F71" s="126"/>
      <c r="G71" s="126"/>
      <c r="H71" s="126"/>
      <c r="I71" s="126"/>
      <c r="J71" s="126"/>
      <c r="K71" s="126"/>
      <c r="L71" s="126"/>
      <c r="M71" s="126"/>
      <c r="N71" s="126"/>
      <c r="O71" s="158"/>
      <c r="P71" s="120"/>
    </row>
    <row r="72" spans="2:16" ht="14.25">
      <c r="B72" s="119"/>
      <c r="C72" s="157"/>
      <c r="D72" s="126"/>
      <c r="E72" s="126"/>
      <c r="F72" s="126"/>
      <c r="G72" s="126"/>
      <c r="H72" s="215" t="s">
        <v>266</v>
      </c>
      <c r="I72" s="215"/>
      <c r="J72" s="215"/>
      <c r="K72" s="215"/>
      <c r="L72" s="126"/>
      <c r="M72" s="126"/>
      <c r="N72" s="126"/>
      <c r="O72" s="158"/>
      <c r="P72" s="120"/>
    </row>
    <row r="73" spans="2:16" ht="15">
      <c r="B73" s="119"/>
      <c r="C73" s="157"/>
      <c r="D73" s="126"/>
      <c r="E73" s="126"/>
      <c r="F73" s="126"/>
      <c r="G73" s="126"/>
      <c r="H73" s="215" t="s">
        <v>267</v>
      </c>
      <c r="I73" s="126"/>
      <c r="J73" s="126"/>
      <c r="K73" s="126"/>
      <c r="L73" s="126"/>
      <c r="M73" s="126"/>
      <c r="N73" s="126"/>
      <c r="O73" s="158"/>
      <c r="P73" s="216"/>
    </row>
    <row r="74" spans="2:16" ht="15">
      <c r="B74" s="119"/>
      <c r="C74" s="157"/>
      <c r="D74" s="126"/>
      <c r="E74" s="126"/>
      <c r="F74" s="126"/>
      <c r="G74" s="126"/>
      <c r="H74" s="215" t="s">
        <v>268</v>
      </c>
      <c r="I74" s="126"/>
      <c r="J74" s="126"/>
      <c r="K74" s="126"/>
      <c r="L74" s="126"/>
      <c r="M74" s="126"/>
      <c r="N74" s="126"/>
      <c r="O74" s="158"/>
      <c r="P74" s="216"/>
    </row>
    <row r="75" spans="2:16" ht="14.25">
      <c r="B75" s="119"/>
      <c r="C75" s="139"/>
      <c r="D75" s="217"/>
      <c r="E75" s="217"/>
      <c r="F75" s="217"/>
      <c r="G75" s="217"/>
      <c r="H75" s="215" t="s">
        <v>269</v>
      </c>
      <c r="I75" s="217"/>
      <c r="J75" s="217"/>
      <c r="K75" s="217"/>
      <c r="L75" s="217"/>
      <c r="M75" s="217"/>
      <c r="N75" s="217"/>
      <c r="O75" s="218"/>
      <c r="P75" s="219"/>
    </row>
    <row r="76" spans="2:16" ht="14.25">
      <c r="B76" s="119"/>
      <c r="C76" s="157"/>
      <c r="D76" s="126"/>
      <c r="E76" s="126"/>
      <c r="F76" s="126"/>
      <c r="G76" s="126"/>
      <c r="H76" s="126" t="s">
        <v>270</v>
      </c>
      <c r="I76" s="126"/>
      <c r="J76" s="126"/>
      <c r="K76" s="126"/>
      <c r="L76" s="126"/>
      <c r="M76" s="126"/>
      <c r="N76" s="126"/>
      <c r="O76" s="158"/>
      <c r="P76" s="120"/>
    </row>
    <row r="77" spans="2:16" ht="15">
      <c r="B77" s="119"/>
      <c r="C77" s="220" t="s">
        <v>271</v>
      </c>
      <c r="D77" s="221"/>
      <c r="E77" s="221"/>
      <c r="F77" s="221"/>
      <c r="G77" s="221"/>
      <c r="H77" s="221"/>
      <c r="I77" s="221"/>
      <c r="J77" s="221"/>
      <c r="K77" s="221"/>
      <c r="L77" s="221"/>
      <c r="M77" s="221"/>
      <c r="N77" s="221"/>
      <c r="O77" s="222"/>
      <c r="P77" s="120"/>
    </row>
    <row r="78" spans="2:16" ht="14.25">
      <c r="B78" s="119"/>
      <c r="C78" s="582"/>
      <c r="D78" s="583"/>
      <c r="E78" s="583"/>
      <c r="F78" s="583"/>
      <c r="G78" s="583"/>
      <c r="H78" s="583"/>
      <c r="I78" s="583"/>
      <c r="J78" s="583"/>
      <c r="K78" s="583"/>
      <c r="L78" s="583"/>
      <c r="M78" s="583"/>
      <c r="N78" s="583"/>
      <c r="O78" s="584"/>
      <c r="P78" s="219"/>
    </row>
    <row r="79" spans="2:16" ht="14.25">
      <c r="B79" s="119"/>
      <c r="C79" s="582"/>
      <c r="D79" s="583"/>
      <c r="E79" s="583"/>
      <c r="F79" s="583"/>
      <c r="G79" s="583"/>
      <c r="H79" s="583"/>
      <c r="I79" s="583"/>
      <c r="J79" s="583"/>
      <c r="K79" s="583"/>
      <c r="L79" s="583"/>
      <c r="M79" s="583"/>
      <c r="N79" s="583"/>
      <c r="O79" s="584"/>
      <c r="P79" s="219"/>
    </row>
    <row r="80" spans="2:16" ht="14.25">
      <c r="B80" s="119"/>
      <c r="C80" s="139"/>
      <c r="D80" s="217"/>
      <c r="E80" s="217"/>
      <c r="F80" s="217"/>
      <c r="G80" s="217"/>
      <c r="H80" s="217"/>
      <c r="I80" s="217"/>
      <c r="J80" s="217"/>
      <c r="K80" s="217"/>
      <c r="L80" s="217"/>
      <c r="M80" s="217"/>
      <c r="N80" s="217"/>
      <c r="O80" s="218"/>
      <c r="P80" s="219"/>
    </row>
    <row r="81" spans="2:16" ht="15">
      <c r="B81" s="119"/>
      <c r="C81" s="223" t="s">
        <v>272</v>
      </c>
      <c r="D81" s="217"/>
      <c r="E81" s="217"/>
      <c r="F81" s="217"/>
      <c r="G81" s="217"/>
      <c r="H81" s="217"/>
      <c r="I81" s="217"/>
      <c r="J81" s="217"/>
      <c r="K81" s="217"/>
      <c r="L81" s="217"/>
      <c r="M81" s="217"/>
      <c r="N81" s="217"/>
      <c r="O81" s="218"/>
      <c r="P81" s="219"/>
    </row>
    <row r="82" spans="2:16" ht="12.75" customHeight="1">
      <c r="B82" s="119"/>
      <c r="C82" s="585" t="s">
        <v>273</v>
      </c>
      <c r="D82" s="586"/>
      <c r="E82" s="586"/>
      <c r="F82" s="586"/>
      <c r="G82" s="586"/>
      <c r="H82" s="586"/>
      <c r="I82" s="586"/>
      <c r="J82" s="586"/>
      <c r="K82" s="586"/>
      <c r="L82" s="586"/>
      <c r="M82" s="586"/>
      <c r="N82" s="586"/>
      <c r="O82" s="587"/>
      <c r="P82" s="224"/>
    </row>
    <row r="83" spans="2:16">
      <c r="B83" s="119"/>
      <c r="C83" s="585"/>
      <c r="D83" s="586"/>
      <c r="E83" s="586"/>
      <c r="F83" s="586"/>
      <c r="G83" s="586"/>
      <c r="H83" s="586"/>
      <c r="I83" s="586"/>
      <c r="J83" s="586"/>
      <c r="K83" s="586"/>
      <c r="L83" s="586"/>
      <c r="M83" s="586"/>
      <c r="N83" s="586"/>
      <c r="O83" s="587"/>
      <c r="P83" s="224"/>
    </row>
    <row r="84" spans="2:16" ht="12.95" customHeight="1">
      <c r="B84" s="119"/>
      <c r="C84" s="585" t="s">
        <v>274</v>
      </c>
      <c r="D84" s="586"/>
      <c r="E84" s="586"/>
      <c r="F84" s="586"/>
      <c r="G84" s="586"/>
      <c r="H84" s="586"/>
      <c r="I84" s="586"/>
      <c r="J84" s="586"/>
      <c r="K84" s="586"/>
      <c r="L84" s="586"/>
      <c r="M84" s="586"/>
      <c r="N84" s="586"/>
      <c r="O84" s="587"/>
      <c r="P84" s="224"/>
    </row>
    <row r="85" spans="2:16">
      <c r="B85" s="119"/>
      <c r="C85" s="585"/>
      <c r="D85" s="586"/>
      <c r="E85" s="586"/>
      <c r="F85" s="586"/>
      <c r="G85" s="586"/>
      <c r="H85" s="586"/>
      <c r="I85" s="586"/>
      <c r="J85" s="586"/>
      <c r="K85" s="586"/>
      <c r="L85" s="586"/>
      <c r="M85" s="586"/>
      <c r="N85" s="586"/>
      <c r="O85" s="587"/>
      <c r="P85" s="224"/>
    </row>
    <row r="86" spans="2:16" ht="14.25">
      <c r="B86" s="119"/>
      <c r="C86" s="139"/>
      <c r="D86" s="217"/>
      <c r="E86" s="217"/>
      <c r="F86" s="217"/>
      <c r="G86" s="217"/>
      <c r="H86" s="217"/>
      <c r="I86" s="217"/>
      <c r="J86" s="217"/>
      <c r="K86" s="217"/>
      <c r="L86" s="217"/>
      <c r="M86" s="217"/>
      <c r="N86" s="217"/>
      <c r="O86" s="218"/>
      <c r="P86" s="219"/>
    </row>
    <row r="87" spans="2:16" ht="14.25">
      <c r="B87" s="119"/>
      <c r="C87" s="157"/>
      <c r="D87" s="126"/>
      <c r="E87" s="126"/>
      <c r="F87" s="126"/>
      <c r="G87" s="126"/>
      <c r="H87" s="215" t="s">
        <v>266</v>
      </c>
      <c r="I87" s="126"/>
      <c r="J87" s="126"/>
      <c r="K87" s="126"/>
      <c r="L87" s="126"/>
      <c r="M87" s="126"/>
      <c r="N87" s="126"/>
      <c r="O87" s="158"/>
      <c r="P87" s="120"/>
    </row>
    <row r="88" spans="2:16" ht="14.25">
      <c r="B88" s="119"/>
      <c r="C88" s="157"/>
      <c r="D88" s="126"/>
      <c r="E88" s="126"/>
      <c r="F88" s="126"/>
      <c r="G88" s="126"/>
      <c r="H88" s="126" t="s">
        <v>267</v>
      </c>
      <c r="I88" s="172"/>
      <c r="J88" s="172"/>
      <c r="K88" s="172"/>
      <c r="L88" s="126"/>
      <c r="M88" s="126"/>
      <c r="N88" s="126"/>
      <c r="O88" s="158"/>
      <c r="P88" s="120"/>
    </row>
    <row r="89" spans="2:16" ht="14.25">
      <c r="B89" s="119"/>
      <c r="C89" s="157"/>
      <c r="D89" s="126"/>
      <c r="E89" s="126"/>
      <c r="F89" s="126"/>
      <c r="G89" s="126"/>
      <c r="H89" s="126" t="s">
        <v>275</v>
      </c>
      <c r="I89" s="225"/>
      <c r="J89" s="225"/>
      <c r="K89" s="225"/>
      <c r="L89" s="126"/>
      <c r="M89" s="126"/>
      <c r="N89" s="126"/>
      <c r="O89" s="158"/>
      <c r="P89" s="120"/>
    </row>
    <row r="90" spans="2:16" ht="14.25">
      <c r="B90" s="119"/>
      <c r="C90" s="226"/>
      <c r="D90" s="217"/>
      <c r="E90" s="217"/>
      <c r="F90" s="217"/>
      <c r="G90" s="217"/>
      <c r="H90" s="126" t="s">
        <v>269</v>
      </c>
      <c r="I90" s="126"/>
      <c r="J90" s="126"/>
      <c r="K90" s="126"/>
      <c r="L90" s="217"/>
      <c r="M90" s="217"/>
      <c r="N90" s="217"/>
      <c r="O90" s="218"/>
      <c r="P90" s="219"/>
    </row>
    <row r="91" spans="2:16" ht="17.25" customHeight="1">
      <c r="B91" s="119"/>
      <c r="C91" s="226"/>
      <c r="D91" s="225"/>
      <c r="E91" s="225"/>
      <c r="F91" s="126"/>
      <c r="G91" s="126"/>
      <c r="H91" s="126"/>
      <c r="I91" s="126"/>
      <c r="J91" s="126"/>
      <c r="K91" s="566"/>
      <c r="L91" s="566"/>
      <c r="M91" s="566"/>
      <c r="N91" s="566"/>
      <c r="O91" s="567"/>
      <c r="P91" s="227"/>
    </row>
    <row r="92" spans="2:16" ht="18.75" customHeight="1" thickBot="1">
      <c r="B92" s="119"/>
      <c r="C92" s="570"/>
      <c r="D92" s="571"/>
      <c r="E92" s="571"/>
      <c r="F92" s="189"/>
      <c r="G92" s="189"/>
      <c r="H92" s="189"/>
      <c r="I92" s="189"/>
      <c r="J92" s="189"/>
      <c r="K92" s="568"/>
      <c r="L92" s="568"/>
      <c r="M92" s="568"/>
      <c r="N92" s="568"/>
      <c r="O92" s="569"/>
      <c r="P92" s="227"/>
    </row>
    <row r="93" spans="2:16" ht="13.5" thickBot="1">
      <c r="B93" s="228"/>
      <c r="C93" s="229"/>
      <c r="D93" s="229"/>
      <c r="E93" s="229"/>
      <c r="F93" s="229"/>
      <c r="G93" s="229"/>
      <c r="H93" s="229"/>
      <c r="I93" s="229"/>
      <c r="J93" s="229"/>
      <c r="K93" s="229"/>
      <c r="L93" s="229"/>
      <c r="M93" s="229"/>
      <c r="N93" s="229"/>
      <c r="O93" s="229"/>
      <c r="P93" s="230"/>
    </row>
    <row r="94" spans="2:16" ht="13.5" thickTop="1"/>
  </sheetData>
  <mergeCells count="78">
    <mergeCell ref="C3:F3"/>
    <mergeCell ref="C6:O6"/>
    <mergeCell ref="C8:C14"/>
    <mergeCell ref="D8:K8"/>
    <mergeCell ref="L8:O9"/>
    <mergeCell ref="D9:K9"/>
    <mergeCell ref="D10:K10"/>
    <mergeCell ref="L10:L11"/>
    <mergeCell ref="M10:O11"/>
    <mergeCell ref="D11:K11"/>
    <mergeCell ref="D12:K13"/>
    <mergeCell ref="L12:L14"/>
    <mergeCell ref="M12:M14"/>
    <mergeCell ref="N12:N14"/>
    <mergeCell ref="O12:O14"/>
    <mergeCell ref="D14:K14"/>
    <mergeCell ref="C18:F18"/>
    <mergeCell ref="C22:O22"/>
    <mergeCell ref="D24:L24"/>
    <mergeCell ref="M24:N24"/>
    <mergeCell ref="D25:L25"/>
    <mergeCell ref="M25:N25"/>
    <mergeCell ref="M31:N31"/>
    <mergeCell ref="C32:G32"/>
    <mergeCell ref="H32:I32"/>
    <mergeCell ref="C30:G30"/>
    <mergeCell ref="H30:I30"/>
    <mergeCell ref="J30:K30"/>
    <mergeCell ref="M30:N30"/>
    <mergeCell ref="J32:K32"/>
    <mergeCell ref="M32:N32"/>
    <mergeCell ref="C26:O28"/>
    <mergeCell ref="C29:G29"/>
    <mergeCell ref="H29:I29"/>
    <mergeCell ref="J29:K29"/>
    <mergeCell ref="M29:N29"/>
    <mergeCell ref="C33:N33"/>
    <mergeCell ref="C34:O36"/>
    <mergeCell ref="C37:J37"/>
    <mergeCell ref="M37:N37"/>
    <mergeCell ref="C38:J38"/>
    <mergeCell ref="M38:N38"/>
    <mergeCell ref="C40:N40"/>
    <mergeCell ref="C41:O43"/>
    <mergeCell ref="C44:I44"/>
    <mergeCell ref="M44:N44"/>
    <mergeCell ref="C39:J39"/>
    <mergeCell ref="M39:N39"/>
    <mergeCell ref="C59:O61"/>
    <mergeCell ref="C45:I45"/>
    <mergeCell ref="M45:N45"/>
    <mergeCell ref="C56:N56"/>
    <mergeCell ref="C46:I46"/>
    <mergeCell ref="M46:N46"/>
    <mergeCell ref="C47:N47"/>
    <mergeCell ref="C48:O50"/>
    <mergeCell ref="C51:I51"/>
    <mergeCell ref="M51:N51"/>
    <mergeCell ref="M52:N52"/>
    <mergeCell ref="M53:N53"/>
    <mergeCell ref="M54:N54"/>
    <mergeCell ref="C55:I55"/>
    <mergeCell ref="M55:N55"/>
    <mergeCell ref="C58:N58"/>
    <mergeCell ref="C62:I62"/>
    <mergeCell ref="M62:N62"/>
    <mergeCell ref="C63:I63"/>
    <mergeCell ref="M63:N63"/>
    <mergeCell ref="C82:O83"/>
    <mergeCell ref="K91:O92"/>
    <mergeCell ref="C92:E92"/>
    <mergeCell ref="M64:N64"/>
    <mergeCell ref="M65:N65"/>
    <mergeCell ref="C66:N66"/>
    <mergeCell ref="C68:N68"/>
    <mergeCell ref="C78:O78"/>
    <mergeCell ref="C79:O79"/>
    <mergeCell ref="C84:O85"/>
  </mergeCells>
  <pageMargins left="0.7" right="0.7" top="0.75" bottom="0.75" header="0.3" footer="0.3"/>
  <drawing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TaxCatchAll xmlns="f568c9b8-9d9f-4d82-bafc-27b51a2c169a" xsi:nil="true"/>
    <lcf76f155ced4ddcb4097134ff3c332f xmlns="7adf9574-4665-4911-94fb-b5383e0c22e8">
      <Terms xmlns="http://schemas.microsoft.com/office/infopath/2007/PartnerControls"/>
    </lcf76f155ced4ddcb4097134ff3c332f>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o" ma:contentTypeID="0x0101004780F744B1D81B47941D579E4515D481" ma:contentTypeVersion="18" ma:contentTypeDescription="Crear nuevo documento." ma:contentTypeScope="" ma:versionID="d9dbafb75ebb0435a3ccce426b15dac1">
  <xsd:schema xmlns:xsd="http://www.w3.org/2001/XMLSchema" xmlns:xs="http://www.w3.org/2001/XMLSchema" xmlns:p="http://schemas.microsoft.com/office/2006/metadata/properties" xmlns:ns2="7adf9574-4665-4911-94fb-b5383e0c22e8" xmlns:ns3="f568c9b8-9d9f-4d82-bafc-27b51a2c169a" targetNamespace="http://schemas.microsoft.com/office/2006/metadata/properties" ma:root="true" ma:fieldsID="a5c9018e180748cead079f6fc4f5e868" ns2:_="" ns3:_="">
    <xsd:import namespace="7adf9574-4665-4911-94fb-b5383e0c22e8"/>
    <xsd:import namespace="f568c9b8-9d9f-4d82-bafc-27b51a2c169a"/>
    <xsd:element name="properties">
      <xsd:complexType>
        <xsd:sequence>
          <xsd:element name="documentManagement">
            <xsd:complexType>
              <xsd:all>
                <xsd:element ref="ns2:MediaServiceMetadata" minOccurs="0"/>
                <xsd:element ref="ns2:MediaServiceFastMetadata" minOccurs="0"/>
                <xsd:element ref="ns3:SharedWithUsers" minOccurs="0"/>
                <xsd:element ref="ns3:SharedWithDetails" minOccurs="0"/>
                <xsd:element ref="ns2:MediaServiceAutoTags" minOccurs="0"/>
                <xsd:element ref="ns2:MediaServiceOCR" minOccurs="0"/>
                <xsd:element ref="ns2:MediaServiceGenerationTime" minOccurs="0"/>
                <xsd:element ref="ns2:MediaServiceEventHashCode" minOccurs="0"/>
                <xsd:element ref="ns2:MediaServiceDateTaken" minOccurs="0"/>
                <xsd:element ref="ns2:MediaServiceLocation" minOccurs="0"/>
                <xsd:element ref="ns2:MediaServiceAutoKeyPoints" minOccurs="0"/>
                <xsd:element ref="ns2:MediaServiceKeyPoints" minOccurs="0"/>
                <xsd:element ref="ns2:MediaLengthInSeconds" minOccurs="0"/>
                <xsd:element ref="ns2:lcf76f155ced4ddcb4097134ff3c332f" minOccurs="0"/>
                <xsd:element ref="ns3:TaxCatchAll" minOccurs="0"/>
                <xsd:element ref="ns2:MediaServiceObjectDetectorVersion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7adf9574-4665-4911-94fb-b5383e0c22e8"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Tags" ma:index="12" nillable="true" ma:displayName="Tags" ma:internalName="MediaServiceAutoTags" ma:readOnly="true">
      <xsd:simpleType>
        <xsd:restriction base="dms:Text"/>
      </xsd:simpleType>
    </xsd:element>
    <xsd:element name="MediaServiceOCR" ma:index="13" nillable="true" ma:displayName="Extracted Text" ma:internalName="MediaServiceOCR" ma:readOnly="true">
      <xsd:simpleType>
        <xsd:restriction base="dms:Note">
          <xsd:maxLength value="255"/>
        </xsd:restriction>
      </xsd:simpleType>
    </xsd:element>
    <xsd:element name="MediaServiceGenerationTime" ma:index="14" nillable="true" ma:displayName="MediaServiceGenerationTime" ma:hidden="true" ma:internalName="MediaServiceGenerationTime" ma:readOnly="true">
      <xsd:simpleType>
        <xsd:restriction base="dms:Text"/>
      </xsd:simpleType>
    </xsd:element>
    <xsd:element name="MediaServiceEventHashCode" ma:index="15" nillable="true" ma:displayName="MediaServiceEventHashCode" ma:hidden="true" ma:internalName="MediaServiceEventHashCode" ma:readOnly="true">
      <xsd:simpleType>
        <xsd:restriction base="dms:Text"/>
      </xsd:simpleType>
    </xsd:element>
    <xsd:element name="MediaServiceDateTaken" ma:index="16" nillable="true" ma:displayName="MediaServiceDateTaken" ma:hidden="true" ma:internalName="MediaServiceDateTaken" ma:readOnly="true">
      <xsd:simpleType>
        <xsd:restriction base="dms:Text"/>
      </xsd:simpleType>
    </xsd:element>
    <xsd:element name="MediaServiceLocation" ma:index="17" nillable="true" ma:displayName="Location" ma:internalName="MediaServiceLocation" ma:readOnly="true">
      <xsd:simpleType>
        <xsd:restriction base="dms:Text"/>
      </xsd:simpleType>
    </xsd:element>
    <xsd:element name="MediaServiceAutoKeyPoints" ma:index="18" nillable="true" ma:displayName="MediaServiceAutoKeyPoints" ma:hidden="true" ma:internalName="MediaServiceAutoKeyPoints" ma:readOnly="true">
      <xsd:simpleType>
        <xsd:restriction base="dms:Note"/>
      </xsd:simpleType>
    </xsd:element>
    <xsd:element name="MediaServiceKeyPoints" ma:index="19" nillable="true" ma:displayName="KeyPoints" ma:internalName="MediaServiceKeyPoints" ma:readOnly="true">
      <xsd:simpleType>
        <xsd:restriction base="dms:Note">
          <xsd:maxLength value="255"/>
        </xsd:restriction>
      </xsd:simpleType>
    </xsd:element>
    <xsd:element name="MediaLengthInSeconds" ma:index="20" nillable="true" ma:displayName="MediaLengthInSeconds" ma:hidden="true"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bfb0067e-4fa4-4e25-8f42-9eb791232327"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25"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f568c9b8-9d9f-4d82-bafc-27b51a2c169a" elementFormDefault="qualified">
    <xsd:import namespace="http://schemas.microsoft.com/office/2006/documentManagement/types"/>
    <xsd:import namespace="http://schemas.microsoft.com/office/infopath/2007/PartnerControls"/>
    <xsd:element name="SharedWithUsers" ma:index="10"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1"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a54f6680-474f-4bcc-9800-d39ecd9c8452}" ma:internalName="TaxCatchAll" ma:showField="CatchAllData" ma:web="f568c9b8-9d9f-4d82-bafc-27b51a2c169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BDDCC21C-BA78-43CA-892E-CA40BC222E28}">
  <ds:schemaRefs>
    <ds:schemaRef ds:uri="http://schemas.microsoft.com/office/2006/metadata/properties"/>
    <ds:schemaRef ds:uri="http://schemas.microsoft.com/office/infopath/2007/PartnerControls"/>
    <ds:schemaRef ds:uri="f568c9b8-9d9f-4d82-bafc-27b51a2c169a"/>
    <ds:schemaRef ds:uri="7adf9574-4665-4911-94fb-b5383e0c22e8"/>
  </ds:schemaRefs>
</ds:datastoreItem>
</file>

<file path=customXml/itemProps2.xml><?xml version="1.0" encoding="utf-8"?>
<ds:datastoreItem xmlns:ds="http://schemas.openxmlformats.org/officeDocument/2006/customXml" ds:itemID="{1B96B18C-CB00-4202-BE47-684FE28B5DDD}">
  <ds:schemaRefs>
    <ds:schemaRef ds:uri="http://schemas.microsoft.com/sharepoint/v3/contenttype/forms"/>
  </ds:schemaRefs>
</ds:datastoreItem>
</file>

<file path=customXml/itemProps3.xml><?xml version="1.0" encoding="utf-8"?>
<ds:datastoreItem xmlns:ds="http://schemas.openxmlformats.org/officeDocument/2006/customXml" ds:itemID="{5490A89B-5B07-4E26-93BF-F3EF71A625A2}">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7adf9574-4665-4911-94fb-b5383e0c22e8"/>
    <ds:schemaRef ds:uri="f568c9b8-9d9f-4d82-bafc-27b51a2c169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6</vt:i4>
      </vt:variant>
      <vt:variant>
        <vt:lpstr>Rangos con nombre</vt:lpstr>
      </vt:variant>
      <vt:variant>
        <vt:i4>1</vt:i4>
      </vt:variant>
    </vt:vector>
  </HeadingPairs>
  <TitlesOfParts>
    <vt:vector size="7" baseType="lpstr">
      <vt:lpstr>PRESUPUESTO OFICIAL_CostTotal</vt:lpstr>
      <vt:lpstr>DESQUITE</vt:lpstr>
      <vt:lpstr>A.U. OBRA</vt:lpstr>
      <vt:lpstr>APUs</vt:lpstr>
      <vt:lpstr>PROPUESTA ECONOMICA(Proponente)</vt:lpstr>
      <vt:lpstr>INDICAR CÓDIGO DEL ITEM DE PAGO</vt:lpstr>
      <vt:lpstr>'PRESUPUESTO OFICIAL_CostTotal'!Área_de_impresión</vt:lpstr>
    </vt:vector>
  </TitlesOfParts>
  <Manager/>
  <Company>Hewlett-Packard Company</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Darwin Zamir Gómez Guevara</dc:creator>
  <cp:keywords/>
  <dc:description/>
  <cp:lastModifiedBy>Diego Fernando Restrepo Ocampo</cp:lastModifiedBy>
  <cp:revision/>
  <cp:lastPrinted>2026-06-11T15:31:39Z</cp:lastPrinted>
  <dcterms:created xsi:type="dcterms:W3CDTF">2013-06-20T21:20:42Z</dcterms:created>
  <dcterms:modified xsi:type="dcterms:W3CDTF">2026-06-11T15:31:43Z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0x0101004780F744B1D81B47941D579E4515D481</vt:lpwstr>
  </property>
</Properties>
</file>