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josep\Desktop\Anterior\CPS HOSPITAL\Centro Salud Popular EDITABLE\2025\4. Cronograma y presupuesto\"/>
    </mc:Choice>
  </mc:AlternateContent>
  <xr:revisionPtr revIDLastSave="0" documentId="13_ncr:1_{2E977644-2FB3-42AA-B673-6D223DC9C7C5}" xr6:coauthVersionLast="47" xr6:coauthVersionMax="47" xr10:uidLastSave="{00000000-0000-0000-0000-000000000000}"/>
  <bookViews>
    <workbookView xWindow="-108" yWindow="-108" windowWidth="23256" windowHeight="13896" activeTab="1" xr2:uid="{00000000-000D-0000-FFFF-FFFF00000000}"/>
  </bookViews>
  <sheets>
    <sheet name="INSTRUCTIVO AIU" sheetId="4" r:id="rId1"/>
    <sheet name="DESGLOSE AIU" sheetId="1" r:id="rId2"/>
    <sheet name="FACTOR PRESTACIONAL" sheetId="3" r:id="rId3"/>
    <sheet name="INSUMOS" sheetId="5" r:id="rId4"/>
    <sheet name="DESGLOSE OPERACIONALES" sheetId="6" r:id="rId5"/>
  </sheets>
  <externalReferences>
    <externalReference r:id="rId6"/>
  </externalReferences>
  <definedNames>
    <definedName name="A" localSheetId="1">#REF!</definedName>
    <definedName name="A" localSheetId="2">#REF!</definedName>
    <definedName name="A">#REF!</definedName>
    <definedName name="A_impresión_IM" localSheetId="1">#REF!</definedName>
    <definedName name="A_impresión_IM" localSheetId="2">#REF!</definedName>
    <definedName name="A_impresión_IM">#REF!</definedName>
    <definedName name="aiu" localSheetId="2">#REF!</definedName>
    <definedName name="aiu">#REF!</definedName>
    <definedName name="_xlnm.Print_Area" localSheetId="1">'DESGLOSE AIU'!$A$1:$J$74</definedName>
    <definedName name="_xlnm.Print_Area" localSheetId="4">'DESGLOSE OPERACIONALES'!$A$1:$G$23</definedName>
    <definedName name="_xlnm.Print_Area" localSheetId="2">'FACTOR PRESTACIONAL'!$A$1:$D$29</definedName>
    <definedName name="_xlnm.Print_Area" localSheetId="3">INSUMOS!$A$1:$K$16</definedName>
    <definedName name="C_" localSheetId="1">#REF!</definedName>
    <definedName name="C_" localSheetId="2">#REF!</definedName>
    <definedName name="C_">#REF!</definedName>
    <definedName name="CANT" localSheetId="1">#REF!</definedName>
    <definedName name="CANT" localSheetId="2">#REF!</definedName>
    <definedName name="CANT">#REF!</definedName>
    <definedName name="EQUIPO" localSheetId="1">#REF!</definedName>
    <definedName name="EQUIPO" localSheetId="2">#REF!</definedName>
    <definedName name="EQUIPO">#REF!</definedName>
    <definedName name="HOJA1" localSheetId="1">#REF!</definedName>
    <definedName name="HOJA1" localSheetId="2">#REF!</definedName>
    <definedName name="HOJA1">#REF!</definedName>
    <definedName name="I" localSheetId="1">#REF!</definedName>
    <definedName name="I" localSheetId="2">#REF!</definedName>
    <definedName name="I">#REF!</definedName>
    <definedName name="inf" localSheetId="1">#REF!</definedName>
    <definedName name="inf" localSheetId="2">#REF!</definedName>
    <definedName name="inf">#REF!</definedName>
    <definedName name="ITEM" localSheetId="1">#REF!</definedName>
    <definedName name="ITEM" localSheetId="2">#REF!</definedName>
    <definedName name="ITEM">#REF!</definedName>
    <definedName name="MAT" localSheetId="1">#REF!</definedName>
    <definedName name="MAT" localSheetId="2">#REF!</definedName>
    <definedName name="MAT">#REF!</definedName>
    <definedName name="PRE" localSheetId="1">#REF!</definedName>
    <definedName name="PRE" localSheetId="2">#REF!</definedName>
    <definedName name="PRE">#REF!</definedName>
    <definedName name="TABLA" localSheetId="1">#REF!</definedName>
    <definedName name="TABLA" localSheetId="2">#REF!</definedName>
    <definedName name="TABLA">#REF!</definedName>
    <definedName name="TITULO" localSheetId="1">#REF!</definedName>
    <definedName name="TITULO" localSheetId="2">#REF!</definedName>
    <definedName name="TITULO">#REF!</definedName>
    <definedName name="_xlnm.Print_Titles" localSheetId="1">'DESGLOSE AIU'!$8:$8</definedName>
    <definedName name="TOTAL" localSheetId="1">#REF!</definedName>
    <definedName name="TOTAL" localSheetId="2">#REF!</definedName>
    <definedName name="TOTAL">#REF!</definedName>
    <definedName name="TRAT">[1]desmonte!$E$48</definedName>
    <definedName name="U" localSheetId="1">#REF!</definedName>
    <definedName name="U" localSheetId="2">#REF!</definedName>
    <definedName name="U">#REF!</definedName>
    <definedName name="W" localSheetId="1">#REF!</definedName>
    <definedName name="W" localSheetId="2">#REF!</definedName>
    <definedName name="W">#REF!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7" i="1" l="1"/>
  <c r="I36" i="1"/>
  <c r="F28" i="1"/>
  <c r="I28" i="1" s="1"/>
  <c r="I17" i="1" l="1"/>
  <c r="G17" i="1"/>
  <c r="G63" i="1" s="1"/>
  <c r="M14" i="1"/>
  <c r="F27" i="1"/>
  <c r="I27" i="1" s="1"/>
  <c r="G13" i="5"/>
  <c r="F20" i="6" l="1"/>
  <c r="E18" i="6"/>
  <c r="E17" i="6"/>
  <c r="E16" i="6"/>
  <c r="E14" i="6"/>
  <c r="E13" i="6"/>
  <c r="E12" i="6"/>
  <c r="E11" i="6"/>
  <c r="E9" i="6"/>
  <c r="E8" i="6"/>
  <c r="H13" i="5"/>
  <c r="C18" i="6" s="1"/>
  <c r="F18" i="6" s="1"/>
  <c r="G12" i="5"/>
  <c r="H12" i="5" s="1"/>
  <c r="C17" i="6" s="1"/>
  <c r="F17" i="6" s="1"/>
  <c r="G11" i="5"/>
  <c r="H11" i="5" s="1"/>
  <c r="C16" i="6" s="1"/>
  <c r="F16" i="6" s="1"/>
  <c r="G10" i="5"/>
  <c r="H10" i="5" s="1"/>
  <c r="C14" i="6" s="1"/>
  <c r="G9" i="5"/>
  <c r="H9" i="5" s="1"/>
  <c r="C13" i="6" s="1"/>
  <c r="F13" i="6" s="1"/>
  <c r="G7" i="5"/>
  <c r="H7" i="5" s="1"/>
  <c r="C11" i="6" s="1"/>
  <c r="G6" i="5"/>
  <c r="H6" i="5" s="1"/>
  <c r="C9" i="6" s="1"/>
  <c r="G5" i="5"/>
  <c r="H5" i="5" s="1"/>
  <c r="C8" i="6" s="1"/>
  <c r="F8" i="6" s="1"/>
  <c r="G4" i="5"/>
  <c r="H4" i="5" s="1"/>
  <c r="C6" i="6" s="1"/>
  <c r="F6" i="6" s="1"/>
  <c r="F9" i="6" l="1"/>
  <c r="F14" i="6"/>
  <c r="F11" i="6"/>
  <c r="G8" i="5"/>
  <c r="H8" i="5" s="1"/>
  <c r="C12" i="6" s="1"/>
  <c r="F12" i="6" s="1"/>
  <c r="F22" i="6" l="1"/>
  <c r="D11" i="3"/>
  <c r="D10" i="3"/>
  <c r="D8" i="3"/>
  <c r="D9" i="3" s="1"/>
  <c r="D24" i="3" l="1"/>
  <c r="D25" i="3" s="1"/>
  <c r="I39" i="1"/>
  <c r="G64" i="1"/>
  <c r="I30" i="1" l="1"/>
  <c r="G62" i="1" s="1"/>
  <c r="E17" i="1" s="1"/>
  <c r="C17" i="1" s="1"/>
  <c r="G56" i="1" l="1"/>
  <c r="I56" i="1" s="1"/>
  <c r="G59" i="1"/>
  <c r="I59" i="1" s="1"/>
  <c r="G47" i="1"/>
  <c r="I47" i="1" s="1"/>
  <c r="G46" i="1"/>
  <c r="I46" i="1" s="1"/>
  <c r="G58" i="1"/>
  <c r="I58" i="1" s="1"/>
  <c r="G57" i="1"/>
  <c r="I57" i="1" s="1"/>
  <c r="G48" i="1"/>
  <c r="I48" i="1" s="1"/>
  <c r="G45" i="1"/>
  <c r="I45" i="1" s="1"/>
  <c r="G55" i="1"/>
  <c r="I55" i="1" s="1"/>
  <c r="I60" i="1" l="1"/>
  <c r="I49" i="1"/>
  <c r="G65" i="1" l="1"/>
  <c r="I62" i="1"/>
  <c r="I65" i="1" l="1"/>
  <c r="C16" i="1" s="1"/>
</calcChain>
</file>

<file path=xl/sharedStrings.xml><?xml version="1.0" encoding="utf-8"?>
<sst xmlns="http://schemas.openxmlformats.org/spreadsheetml/2006/main" count="208" uniqueCount="162">
  <si>
    <t>OBJETO DEL PROYECTO:</t>
  </si>
  <si>
    <t>FECHA DE ELABORACIÓN</t>
  </si>
  <si>
    <t>ANALISIS DEL AIU</t>
  </si>
  <si>
    <t>% AIU</t>
  </si>
  <si>
    <t>% IMPREVISTOS</t>
  </si>
  <si>
    <t>% UTILIDAD</t>
  </si>
  <si>
    <t>TOTAL AIU</t>
  </si>
  <si>
    <t>TOTAL ADMINISTRACION</t>
  </si>
  <si>
    <t>TOTAL IMPREVISTOS</t>
  </si>
  <si>
    <t>TOTAL UTILIDAD</t>
  </si>
  <si>
    <t>DESCRIPCIÓN  ADMINISTRACIÓN</t>
  </si>
  <si>
    <t>A.  ADMINISTRACIÓN DE OBRA:</t>
  </si>
  <si>
    <t>PERSONAL</t>
  </si>
  <si>
    <t>No</t>
  </si>
  <si>
    <t>CARGO</t>
  </si>
  <si>
    <t>ASIGNACIÓN MENSUAL</t>
  </si>
  <si>
    <t>TIEMPO                                                             (EN MESES)</t>
  </si>
  <si>
    <t xml:space="preserve">DEDICACIÓN </t>
  </si>
  <si>
    <t>VALOR PARCIAL</t>
  </si>
  <si>
    <t>BASICO</t>
  </si>
  <si>
    <t>FACTOR PRESTACIONAL</t>
  </si>
  <si>
    <t>TOTAL</t>
  </si>
  <si>
    <t>Residente de Obra</t>
  </si>
  <si>
    <t>SUB TOTAL</t>
  </si>
  <si>
    <t>OTROS RECURSOS</t>
  </si>
  <si>
    <t>N°</t>
  </si>
  <si>
    <t>DESCRIPCIÓN</t>
  </si>
  <si>
    <t>UNIDAD</t>
  </si>
  <si>
    <t>CANTIDAD</t>
  </si>
  <si>
    <t>VALOR UNITARIO</t>
  </si>
  <si>
    <t>VALOR TOTAL</t>
  </si>
  <si>
    <t>B. GARANTIAS</t>
  </si>
  <si>
    <t xml:space="preserve">C. IMPUESTOS Y DERECHOS </t>
  </si>
  <si>
    <t>VALOR TOTAL ADMINISTRACION</t>
  </si>
  <si>
    <t>VALOR TOTAL DEL A.I.U.</t>
  </si>
  <si>
    <t>Firma</t>
  </si>
  <si>
    <t>Nombre:</t>
  </si>
  <si>
    <t>Cargo:</t>
  </si>
  <si>
    <t>PRESTACIONES SOCIALES</t>
  </si>
  <si>
    <t>CONCEPTO</t>
  </si>
  <si>
    <t>FACTOR</t>
  </si>
  <si>
    <t>%</t>
  </si>
  <si>
    <t>SALARIO</t>
  </si>
  <si>
    <t>A</t>
  </si>
  <si>
    <t>Salario anual</t>
  </si>
  <si>
    <t>B</t>
  </si>
  <si>
    <t>PRESTACIONES</t>
  </si>
  <si>
    <t>a</t>
  </si>
  <si>
    <r>
      <t xml:space="preserve">Cesantía anual </t>
    </r>
    <r>
      <rPr>
        <i/>
        <sz val="8"/>
        <rFont val="Arial"/>
        <family val="2"/>
      </rPr>
      <t>(2)</t>
    </r>
  </si>
  <si>
    <t>A/12</t>
  </si>
  <si>
    <t>b</t>
  </si>
  <si>
    <t>Intereses Cesantía</t>
  </si>
  <si>
    <t>a*12%</t>
  </si>
  <si>
    <t>c</t>
  </si>
  <si>
    <t>Prima anual legal</t>
  </si>
  <si>
    <t>d</t>
  </si>
  <si>
    <t>Vacaciones - 15 días</t>
  </si>
  <si>
    <t>(15/360*A)</t>
  </si>
  <si>
    <t>C</t>
  </si>
  <si>
    <t>OTROS COSTOS</t>
  </si>
  <si>
    <t>%A</t>
  </si>
  <si>
    <t>D</t>
  </si>
  <si>
    <t>SEGURIDAD SOCIAL</t>
  </si>
  <si>
    <t>Pensiones</t>
  </si>
  <si>
    <t>Medicina Familiar - Salud</t>
  </si>
  <si>
    <t>ARL - Profesionales</t>
  </si>
  <si>
    <t>ARL - Oficina</t>
  </si>
  <si>
    <t>E</t>
  </si>
  <si>
    <t>APORTES SENA</t>
  </si>
  <si>
    <t>Aporte Ordinario</t>
  </si>
  <si>
    <t>F</t>
  </si>
  <si>
    <t>OTROS APORTES</t>
  </si>
  <si>
    <t xml:space="preserve">I.C.B.F. </t>
  </si>
  <si>
    <t xml:space="preserve">Subsidio Familiar </t>
  </si>
  <si>
    <t>FACTOR PRETACIONAL</t>
  </si>
  <si>
    <t>FACTOR PRETACIONAL - REDONDEADO</t>
  </si>
  <si>
    <t>* Son los descuentos fijos establecidos por la oficina de contabilidad bajo el acuerdo 595 de 2022.</t>
  </si>
  <si>
    <t xml:space="preserve">Botas, Overol y SST </t>
  </si>
  <si>
    <t>INSTRUCTIVO FORMATO DESGLOSE AIU</t>
  </si>
  <si>
    <t>FUENTE CONSULTADA</t>
  </si>
  <si>
    <t>PROMEDIO</t>
  </si>
  <si>
    <t>COSTO + INCREMENTO FACTOR ZONA 1,05 AIM 2023</t>
  </si>
  <si>
    <t>ESPECIFICACIÓN</t>
  </si>
  <si>
    <t>ÉXITO</t>
  </si>
  <si>
    <t>ALKOSTO /KTRONIX</t>
  </si>
  <si>
    <t>FALABELLA</t>
  </si>
  <si>
    <t>HOMECENTER</t>
  </si>
  <si>
    <t>Resma De Papel Tamaño Carta Reprograf 500 Hojas 75gr</t>
  </si>
  <si>
    <t xml:space="preserve">Impresora Multifuncional HP Smart Tank 720 </t>
  </si>
  <si>
    <t xml:space="preserve">2 AÑOS GARANTÍA </t>
  </si>
  <si>
    <t>Tinta hp gt53 para impresoras ink tank 315 415 gt5810 gt5820 kit x 4</t>
  </si>
  <si>
    <t>6000 PAG RENDIMIENTO APROX</t>
  </si>
  <si>
    <t>SILLA DE ESCRITORIO (OFICINA) CON BRAZOS</t>
  </si>
  <si>
    <t xml:space="preserve">2 AÑOS GARANTÍA APROX </t>
  </si>
  <si>
    <t>SILLA INTERLOCUTORA (TIPO COMEDOR PARA REUNIONES)</t>
  </si>
  <si>
    <t>MESA DE REUNIONES (TIPO COMEDOR 4 PUESTOS)</t>
  </si>
  <si>
    <t>18 MESES GARANTÍA APROX</t>
  </si>
  <si>
    <t xml:space="preserve">3 AÑOS GARANTÍA APROX </t>
  </si>
  <si>
    <t>TV TIPO LG 55" 4K</t>
  </si>
  <si>
    <t>DESGLOSE GASTOS OPERACIONALES OFICINA</t>
  </si>
  <si>
    <t>VIGENCIA 2024</t>
  </si>
  <si>
    <t>COSTO INSUMO</t>
  </si>
  <si>
    <t>CANTIDAD/MES</t>
  </si>
  <si>
    <t>PORCENTAJE ESTIMADO POR USO</t>
  </si>
  <si>
    <t>SUBTOTAL</t>
  </si>
  <si>
    <t xml:space="preserve">PAPELERÍA </t>
  </si>
  <si>
    <t>RESMA</t>
  </si>
  <si>
    <t>IMPRESIONES Y FOTOCOPIAS BÁSICAS</t>
  </si>
  <si>
    <t>IMPRESORA</t>
  </si>
  <si>
    <t>TINTA</t>
  </si>
  <si>
    <t>MOBILIARIO</t>
  </si>
  <si>
    <t>SILLA DE PRESTACIONES BÁSICAS</t>
  </si>
  <si>
    <t>SILLA INTERLOCUTORA</t>
  </si>
  <si>
    <t>PUESTO DE TRABAJO CON CAJONERA</t>
  </si>
  <si>
    <t>MESA DE REUNIONES</t>
  </si>
  <si>
    <t>EQUIPOS ELECTRÓNICOS</t>
  </si>
  <si>
    <t>COMPUTADOR PRESTACIONES MEDIAS PROCESADOR TIPO I5</t>
  </si>
  <si>
    <t>COMPUTADOR PRESTACIONES MEDIAS PROCESADOR TIPO I7</t>
  </si>
  <si>
    <t>TV 55"</t>
  </si>
  <si>
    <t xml:space="preserve">PLANOS RECORD </t>
  </si>
  <si>
    <t>IMPRESIÓN FORMATO PLIEGO</t>
  </si>
  <si>
    <t>COSTO / MES</t>
  </si>
  <si>
    <t>ANALISIS DE COSTOS FACTOR PRESTACIONAL</t>
  </si>
  <si>
    <t>Ingresar Código Tabla de Retención Documental</t>
  </si>
  <si>
    <t>PROCESO GESTIÓN INFRAESTRUCTURA</t>
  </si>
  <si>
    <t>DESGLOSE ADMINISTRACIÓN OBRA</t>
  </si>
  <si>
    <t xml:space="preserve">
Sede Principal Calle 14 No. 21-32 - Barrio Cooperativo. Línea PBX: 3203509652. Línea Gratuita: 018000112996. Correo Electrónico: contactenos@acacias.gov.co   Código postal: 507001. Página Web: www.acacias.gov.co.  </t>
  </si>
  <si>
    <t>Cumplimiento - Cumplimiento del contrato</t>
  </si>
  <si>
    <t xml:space="preserve">Cumplimiento - Pago de salarios </t>
  </si>
  <si>
    <t>Cumplimiento - Estabilidad y calidad de la obra</t>
  </si>
  <si>
    <t>Responsabilidad civil extra contractual</t>
  </si>
  <si>
    <t>VALOR DE IMPREVISTOS</t>
  </si>
  <si>
    <t>VALOR DE UTILIDAD</t>
  </si>
  <si>
    <t>NOTA: El Valor Unitario corresponde a la suma del Costo Directo + Administración + Imprevistos + Utilidad</t>
  </si>
  <si>
    <t xml:space="preserve">* Se debe establecer el personal mínimo requerido de acuerdo a la particularidad del proyecto. 
* El costo de honorarios  se debe adoptar de la tabla de perfiles y honorarios del Municipio Acacias Meta el cual se emitió mediante Resolución No 017 del 12 de enero de 2024. De acuero a la particularidad del proyecto y/o del listado del A.I.M (Precios de referencia para la contratación de servicios de Consultoría e interventoría). 
* El costo total de los honorarios de cada profesional no debe exceder el valor establecido en los listados de honorarios adoptados y mencionados anteriormente.
* El factor prestacional se establece de manera fija dentro del presente documento.
* El tiempo debe coincidir con el establecido en la ejecución del contrato.
* El porcentaje de dedicación esta sujeto a la particularidad del proyecto, el cual podrá ser modificado de manera concertada y técnica, soportado con el diagnóstico del mismo.
</t>
  </si>
  <si>
    <t>* El costo de los ensayos de laboratorio corresponde al establecido en el listado de honorarios del AIM "PRECIOS DE REFRENCIA PARA LA CONTRATACIÓN DE SERVICIOS DE CONSULTORÍA E INTERVENTORÍA". 
*En caso de requerir trasporte, podrá tomar el valor del mismo listado mencionado anteriormente afectándolo de manera diaria, este se aceptará únicamente en proyectos que se encuentren fuera del casco urbano del municipio.
* La cantidad está relacionada con la unidad de cada recurso, cuando se trate de unidad mes, será el establecido en la ejecución del contrato, si la unidad corresponde a un valor global, este valor de cantidad será 1.</t>
  </si>
  <si>
    <t>* Corresponden a la afectación sobre la suma  del Costo Directo + Administración + Imprevistos + Utilidad. Porcentajes adoptados de lo dispuesto por la AIM, según formato 110-GPY-FR-001-V06.</t>
  </si>
  <si>
    <t>(A) + ADMINISTRACIÓN + IMPREVISTOS + UTILIDAD</t>
  </si>
  <si>
    <t xml:space="preserve">(A). COSTO DIRECTO + OTROS COSTOS </t>
  </si>
  <si>
    <t>SE DEBE ACTIVAR EL CÁLCULO ITERATIVO 
Ruta: (Archivo - Opciones - Fórmulas).
ACTUALIZAR CELDAS DE SUBTOTALES POR CADA CAMBIO REALIZADO EN LA HOJA DE CÁLCULO, CON EL FIN DE ACTIVAR LAS REFERENCIAS CIRCULARES.</t>
  </si>
  <si>
    <t>INSUMOS*</t>
  </si>
  <si>
    <t>* Las marcas se toman como referencia de costos, no indican su uso.</t>
  </si>
  <si>
    <t>ESCRITORIO VIDRIO - METAL -MELAMINA CON CAJONERA</t>
  </si>
  <si>
    <t>COMPUTADOR PRESTACIONES MEDIAS TIPO LENOVO 15,6". Intel Core i5 - Ryzen 5, 8 GB, RAM 512 GB SSD</t>
  </si>
  <si>
    <t>PORTÁTIL PRESTACIONES ALTAS TIPO Lenovo Ideapad Slim 5 | Intel Core i7 - Ryzen7| 16GB de RAM</t>
  </si>
  <si>
    <t>GINF - F - 67 V2</t>
  </si>
  <si>
    <t>PRESUPUESTO DE OBRA PARA LA ADECUACIÓN MENOR DEL CENTRO DE SALUD POPULAR DE ACACIAS, META.</t>
  </si>
  <si>
    <t>Contribucion de seguridad - 5%</t>
  </si>
  <si>
    <t>Pro Cultura- 2%</t>
  </si>
  <si>
    <t>Pro adulto mayor - 3%</t>
  </si>
  <si>
    <t>Recreacion y deporte- 2%</t>
  </si>
  <si>
    <t>Pro Turismo - 2%</t>
  </si>
  <si>
    <t>Director de Obra</t>
  </si>
  <si>
    <t>Valla Informativa</t>
  </si>
  <si>
    <t>GLOBAL</t>
  </si>
  <si>
    <t>Planos record de construcción, fotocopias, heliografías, fotografías, informes,
Papeleria, computadores, impresoras, camaras, muebles, materiales de consumo y
otros.</t>
  </si>
  <si>
    <t>MES</t>
  </si>
  <si>
    <t xml:space="preserve">% ADMINISTRACION </t>
  </si>
  <si>
    <t>Ing Joseph Camilo Delgado Araque</t>
  </si>
  <si>
    <t>CPS Hospital Municipal de Acacias ESE</t>
  </si>
  <si>
    <t>Hugo Fernando Rojas Ospina</t>
  </si>
  <si>
    <t>Jefe Oficina Asesora de Planeacion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</si>
</sst>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quot;$&quot;* #,##0.00_);_(&quot;$&quot;* \(#,##0.00\);_(&quot;$&quot;* &quot;-&quot;??_);_(@_)"/>
    <numFmt numFmtId="168" formatCode="#,##0.0_);\-#,##0.0;&quot;&lt;Default Format&gt;&quot;"/>
    <numFmt numFmtId="169" formatCode="0.00_)"/>
    <numFmt numFmtId="170" formatCode="_-&quot;$&quot;\ * #,##0.00_-;\-&quot;$&quot;\ * #,##0.00_-;_-&quot;$&quot;\ * &quot;-&quot;_-;_-@_-"/>
    <numFmt numFmtId="171" formatCode="_(&quot;$&quot;\ * #,##0.00_);_(&quot;$&quot;\ * \(#,##0.00\);_(&quot;$&quot;\ * &quot;-&quot;??_);_(@_)"/>
    <numFmt numFmtId="172" formatCode="0.000%"/>
    <numFmt numFmtId="173" formatCode="[$$-240A]\ #,##0.00"/>
    <numFmt numFmtId="174" formatCode="#\ ???/???"/>
    <numFmt numFmtId="175" formatCode="_-&quot;$&quot;\ * #,##0_-;\-&quot;$&quot;\ * #,##0_-;_-&quot;$&quot;\ * &quot;-&quot;??_-;_-@_-"/>
    <numFmt numFmtId="176" formatCode="0.000"/>
    <numFmt numFmtId="177" formatCode="_-[$$-240A]\ * #,##0.00_-;\-[$$-240A]\ * #,##0.00_-;_-[$$-240A]\ * &quot;-&quot;??_-;_-@_-"/>
    <numFmt numFmtId="180" formatCode="[$$-240A]\ #,##0"/>
    <numFmt numFmtId="183" formatCode="_(&quot;$&quot;* #,##0_);_(&quot;$&quot;* \(#,##0\);_(&quot;$&quot;* &quot;-&quot;??_);_(@_)"/>
  </numFmts>
  <fonts count="31"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name val="Arial"/>
      <family val="2"/>
    </font>
    <font>
      <sz val="11"/>
      <color theme="1"/>
      <name val="Arial"/>
      <family val="2"/>
    </font>
    <font>
      <b/>
      <sz val="14"/>
      <color theme="1"/>
      <name val="Arial"/>
      <family val="2"/>
    </font>
    <font>
      <b/>
      <sz val="11"/>
      <color theme="1"/>
      <name val="Arial"/>
      <family val="2"/>
    </font>
    <font>
      <sz val="10"/>
      <color indexed="8"/>
      <name val="MS Sans Serif"/>
      <family val="2"/>
    </font>
    <font>
      <b/>
      <sz val="11"/>
      <name val="Arial"/>
      <family val="2"/>
    </font>
    <font>
      <b/>
      <sz val="12"/>
      <name val="Arial"/>
      <family val="2"/>
    </font>
    <font>
      <b/>
      <sz val="14"/>
      <name val="Arial"/>
      <family val="2"/>
    </font>
    <font>
      <sz val="12"/>
      <name val="Arial"/>
      <family val="2"/>
    </font>
    <font>
      <sz val="11"/>
      <color theme="1"/>
      <name val="Calibri"/>
      <family val="2"/>
      <scheme val="minor"/>
    </font>
    <font>
      <sz val="12"/>
      <color theme="1"/>
      <name val="Calibri"/>
      <family val="2"/>
      <scheme val="minor"/>
    </font>
    <font>
      <b/>
      <sz val="10"/>
      <name val="Arial"/>
      <family val="2"/>
    </font>
    <font>
      <sz val="12"/>
      <color theme="1"/>
      <name val="Arial"/>
      <family val="2"/>
    </font>
    <font>
      <sz val="12"/>
      <color indexed="8"/>
      <name val="Arial"/>
      <family val="2"/>
    </font>
    <font>
      <b/>
      <sz val="12"/>
      <color theme="1"/>
      <name val="Arial"/>
      <family val="2"/>
    </font>
    <font>
      <b/>
      <sz val="11"/>
      <color indexed="8"/>
      <name val="Calibri"/>
      <family val="2"/>
    </font>
    <font>
      <b/>
      <sz val="8"/>
      <name val="Arial"/>
      <family val="2"/>
    </font>
    <font>
      <sz val="8"/>
      <name val="Arial"/>
      <family val="2"/>
    </font>
    <font>
      <i/>
      <sz val="8"/>
      <name val="Arial"/>
      <family val="2"/>
    </font>
    <font>
      <sz val="11"/>
      <color indexed="8"/>
      <name val="Calibri"/>
      <family val="2"/>
    </font>
    <font>
      <b/>
      <sz val="11"/>
      <color theme="1"/>
      <name val="Calibri"/>
      <family val="2"/>
      <scheme val="minor"/>
    </font>
    <font>
      <sz val="9"/>
      <color theme="1"/>
      <name val="Arial"/>
      <family val="2"/>
    </font>
    <font>
      <b/>
      <i/>
      <sz val="9"/>
      <color theme="1"/>
      <name val="Arial"/>
      <family val="2"/>
    </font>
    <font>
      <b/>
      <sz val="9"/>
      <color theme="1"/>
      <name val="Arial"/>
      <family val="2"/>
    </font>
    <font>
      <sz val="9"/>
      <name val="Arial"/>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22"/>
        <bgColor indexed="64"/>
      </patternFill>
    </fill>
    <fill>
      <patternFill patternType="gray0625"/>
    </fill>
    <fill>
      <patternFill patternType="solid">
        <fgColor theme="2" tint="-0.249977111117893"/>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s>
  <borders count="51">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bottom style="thin">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diagonal/>
    </border>
    <border>
      <left/>
      <right style="thin">
        <color auto="1"/>
      </right>
      <top style="thin">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top/>
      <bottom/>
      <diagonal/>
    </border>
    <border>
      <left/>
      <right style="medium">
        <color auto="1"/>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auto="1"/>
      </left>
      <right/>
      <top style="medium">
        <color indexed="64"/>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style="medium">
        <color indexed="64"/>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thin">
        <color auto="1"/>
      </right>
      <top style="medium">
        <color indexed="64"/>
      </top>
      <bottom style="thin">
        <color auto="1"/>
      </bottom>
      <diagonal/>
    </border>
    <border>
      <left/>
      <right style="thin">
        <color indexed="64"/>
      </right>
      <top/>
      <bottom/>
      <diagonal/>
    </border>
  </borders>
  <cellStyleXfs count="16">
    <xf numFmtId="0" fontId="0" fillId="0" borderId="0"/>
    <xf numFmtId="167"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5" fillId="0" borderId="0"/>
    <xf numFmtId="0" fontId="10" fillId="0" borderId="0"/>
    <xf numFmtId="171" fontId="15" fillId="0" borderId="0" applyFont="0" applyFill="0" applyBorder="0" applyAlignment="0" applyProtection="0"/>
    <xf numFmtId="9" fontId="16" fillId="0" borderId="0" applyFont="0" applyFill="0" applyBorder="0" applyAlignment="0" applyProtection="0"/>
    <xf numFmtId="0" fontId="15" fillId="0" borderId="0"/>
    <xf numFmtId="0" fontId="5" fillId="0" borderId="0"/>
    <xf numFmtId="9" fontId="15" fillId="0" borderId="0" applyFont="0" applyFill="0" applyBorder="0" applyAlignment="0" applyProtection="0"/>
    <xf numFmtId="43" fontId="25" fillId="0" borderId="0" applyFont="0" applyFill="0" applyBorder="0" applyAlignment="0" applyProtection="0"/>
    <xf numFmtId="0" fontId="4" fillId="0" borderId="0"/>
    <xf numFmtId="165" fontId="4" fillId="0" borderId="0" applyFont="0" applyFill="0" applyBorder="0" applyAlignment="0" applyProtection="0"/>
    <xf numFmtId="9" fontId="4" fillId="0" borderId="0" applyFont="0" applyFill="0" applyBorder="0" applyAlignment="0" applyProtection="0"/>
    <xf numFmtId="0" fontId="5" fillId="0" borderId="0"/>
  </cellStyleXfs>
  <cellXfs count="260">
    <xf numFmtId="0" fontId="0" fillId="0" borderId="0" xfId="0"/>
    <xf numFmtId="0" fontId="6" fillId="0" borderId="0" xfId="0" applyFont="1" applyAlignment="1">
      <alignment vertical="center"/>
    </xf>
    <xf numFmtId="0" fontId="6" fillId="0" borderId="0" xfId="4" applyFont="1" applyAlignment="1">
      <alignment horizontal="center" vertical="center"/>
    </xf>
    <xf numFmtId="0" fontId="6" fillId="0" borderId="0" xfId="4" applyFont="1" applyAlignment="1">
      <alignment vertical="center" wrapText="1"/>
    </xf>
    <xf numFmtId="0" fontId="6" fillId="0" borderId="0" xfId="4" applyFont="1" applyAlignment="1">
      <alignment vertical="center"/>
    </xf>
    <xf numFmtId="167" fontId="6" fillId="0" borderId="0" xfId="1" applyFont="1" applyAlignment="1">
      <alignment vertical="center"/>
    </xf>
    <xf numFmtId="0" fontId="7" fillId="0" borderId="0" xfId="0" applyFont="1" applyAlignment="1">
      <alignment vertical="center"/>
    </xf>
    <xf numFmtId="0" fontId="7" fillId="0" borderId="0" xfId="0" applyFont="1" applyAlignment="1">
      <alignment horizontal="right" vertical="center"/>
    </xf>
    <xf numFmtId="167" fontId="7" fillId="0" borderId="0" xfId="1" applyFont="1" applyAlignment="1">
      <alignment vertical="center"/>
    </xf>
    <xf numFmtId="168" fontId="11" fillId="0" borderId="2" xfId="5" applyNumberFormat="1" applyFont="1" applyBorder="1" applyAlignment="1">
      <alignment horizontal="left" vertical="center" wrapText="1"/>
    </xf>
    <xf numFmtId="168" fontId="11" fillId="0" borderId="2" xfId="5" applyNumberFormat="1" applyFont="1" applyBorder="1" applyAlignment="1">
      <alignment horizontal="center" vertical="center" wrapText="1"/>
    </xf>
    <xf numFmtId="168" fontId="11" fillId="0" borderId="0" xfId="5" applyNumberFormat="1" applyFont="1" applyAlignment="1">
      <alignment horizontal="center" vertical="center" wrapText="1"/>
    </xf>
    <xf numFmtId="168" fontId="11" fillId="2" borderId="0" xfId="5" applyNumberFormat="1" applyFont="1" applyFill="1" applyAlignment="1">
      <alignment vertical="center" wrapText="1"/>
    </xf>
    <xf numFmtId="169" fontId="13" fillId="0" borderId="0" xfId="0" applyNumberFormat="1" applyFont="1" applyAlignment="1">
      <alignment horizontal="center" vertical="center"/>
    </xf>
    <xf numFmtId="0" fontId="6" fillId="0" borderId="0" xfId="0" applyFont="1" applyAlignment="1">
      <alignment vertical="center" wrapText="1"/>
    </xf>
    <xf numFmtId="164" fontId="6" fillId="0" borderId="0" xfId="2" applyFont="1" applyFill="1" applyBorder="1" applyAlignment="1" applyProtection="1">
      <alignment horizontal="center" vertical="center" wrapText="1"/>
    </xf>
    <xf numFmtId="0" fontId="14" fillId="3" borderId="7" xfId="0" applyFont="1" applyFill="1" applyBorder="1" applyAlignment="1">
      <alignment horizontal="center" vertical="center"/>
    </xf>
    <xf numFmtId="168" fontId="14" fillId="3" borderId="7" xfId="5" applyNumberFormat="1" applyFont="1" applyFill="1" applyBorder="1" applyAlignment="1">
      <alignment horizontal="center" vertical="center" wrapText="1"/>
    </xf>
    <xf numFmtId="9" fontId="14" fillId="0" borderId="7" xfId="3" applyFont="1" applyFill="1" applyBorder="1" applyAlignment="1">
      <alignment horizontal="center" vertical="center"/>
    </xf>
    <xf numFmtId="9" fontId="6" fillId="0" borderId="0" xfId="3" applyFont="1" applyFill="1" applyBorder="1" applyAlignment="1">
      <alignment horizontal="right" vertical="center"/>
    </xf>
    <xf numFmtId="0" fontId="14" fillId="0" borderId="7" xfId="0" applyFont="1" applyBorder="1" applyAlignment="1">
      <alignment horizontal="center" vertical="center"/>
    </xf>
    <xf numFmtId="168" fontId="14" fillId="0" borderId="7" xfId="5" applyNumberFormat="1" applyFont="1" applyBorder="1" applyAlignment="1">
      <alignment horizontal="center" vertical="center" wrapText="1"/>
    </xf>
    <xf numFmtId="164" fontId="6" fillId="0" borderId="0" xfId="2" applyFont="1" applyFill="1" applyBorder="1" applyAlignment="1">
      <alignment horizontal="right" vertical="center"/>
    </xf>
    <xf numFmtId="169" fontId="6" fillId="0" borderId="8" xfId="0" applyNumberFormat="1" applyFont="1" applyBorder="1" applyAlignment="1">
      <alignment vertical="center"/>
    </xf>
    <xf numFmtId="169" fontId="6" fillId="0" borderId="0" xfId="0" applyNumberFormat="1" applyFont="1" applyAlignment="1">
      <alignment vertical="center"/>
    </xf>
    <xf numFmtId="169" fontId="11" fillId="0" borderId="8" xfId="0" applyNumberFormat="1" applyFont="1" applyBorder="1" applyAlignment="1">
      <alignment vertical="center"/>
    </xf>
    <xf numFmtId="171" fontId="5" fillId="0" borderId="0" xfId="6" applyFont="1" applyAlignment="1">
      <alignment horizontal="center" vertical="center" wrapText="1"/>
    </xf>
    <xf numFmtId="169" fontId="6" fillId="3" borderId="7" xfId="0" applyNumberFormat="1" applyFont="1" applyFill="1" applyBorder="1" applyAlignment="1">
      <alignment horizontal="center" vertical="center"/>
    </xf>
    <xf numFmtId="169" fontId="6" fillId="0" borderId="0" xfId="0" applyNumberFormat="1" applyFont="1" applyAlignment="1">
      <alignment horizontal="center" vertical="center" wrapText="1"/>
    </xf>
    <xf numFmtId="169" fontId="6" fillId="0" borderId="7" xfId="0" applyNumberFormat="1" applyFont="1" applyBorder="1" applyAlignment="1">
      <alignment vertical="center"/>
    </xf>
    <xf numFmtId="9" fontId="6" fillId="0" borderId="7" xfId="3" applyFont="1" applyBorder="1" applyAlignment="1">
      <alignment vertical="center"/>
    </xf>
    <xf numFmtId="172" fontId="6" fillId="0" borderId="0" xfId="7" applyNumberFormat="1" applyFont="1" applyFill="1" applyBorder="1" applyAlignment="1">
      <alignment horizontal="center" vertical="center"/>
    </xf>
    <xf numFmtId="164" fontId="11" fillId="0" borderId="7" xfId="2" applyFont="1" applyBorder="1" applyAlignment="1">
      <alignment horizontal="right" vertical="center"/>
    </xf>
    <xf numFmtId="172" fontId="11" fillId="0" borderId="0" xfId="7" applyNumberFormat="1" applyFont="1" applyFill="1" applyBorder="1" applyAlignment="1">
      <alignment horizontal="center" vertical="center"/>
    </xf>
    <xf numFmtId="169" fontId="6" fillId="0" borderId="7" xfId="0" applyNumberFormat="1" applyFont="1" applyBorder="1" applyAlignment="1">
      <alignment horizontal="center" vertical="center"/>
    </xf>
    <xf numFmtId="170" fontId="6" fillId="0" borderId="1" xfId="0" applyNumberFormat="1" applyFont="1" applyBorder="1" applyAlignment="1">
      <alignment vertical="center"/>
    </xf>
    <xf numFmtId="170" fontId="6" fillId="0" borderId="7" xfId="2" applyNumberFormat="1" applyFont="1" applyBorder="1" applyAlignment="1">
      <alignment vertical="center"/>
    </xf>
    <xf numFmtId="167" fontId="17" fillId="0" borderId="7" xfId="1" applyFont="1" applyBorder="1" applyAlignment="1">
      <alignment horizontal="center" vertical="center"/>
    </xf>
    <xf numFmtId="10" fontId="6" fillId="0" borderId="0" xfId="3" applyNumberFormat="1" applyFont="1" applyAlignment="1">
      <alignment vertical="center"/>
    </xf>
    <xf numFmtId="173" fontId="17" fillId="0" borderId="7" xfId="0" applyNumberFormat="1" applyFont="1" applyBorder="1" applyAlignment="1">
      <alignment vertical="center"/>
    </xf>
    <xf numFmtId="167" fontId="17" fillId="0" borderId="7" xfId="1" applyFont="1" applyBorder="1" applyAlignment="1">
      <alignment vertical="center"/>
    </xf>
    <xf numFmtId="172" fontId="11" fillId="0" borderId="0" xfId="7" applyNumberFormat="1" applyFont="1" applyFill="1" applyBorder="1" applyAlignment="1">
      <alignment vertical="center"/>
    </xf>
    <xf numFmtId="10" fontId="12" fillId="3" borderId="7" xfId="3" applyNumberFormat="1" applyFont="1" applyFill="1" applyBorder="1" applyAlignment="1">
      <alignment horizontal="center" vertical="center"/>
    </xf>
    <xf numFmtId="172" fontId="13" fillId="0" borderId="0" xfId="7" applyNumberFormat="1" applyFont="1" applyFill="1" applyBorder="1" applyAlignment="1">
      <alignment horizontal="center" vertical="center"/>
    </xf>
    <xf numFmtId="169" fontId="11" fillId="0" borderId="5" xfId="0" applyNumberFormat="1" applyFont="1" applyBorder="1" applyAlignment="1">
      <alignment horizontal="center" vertical="center"/>
    </xf>
    <xf numFmtId="169" fontId="6" fillId="0" borderId="0" xfId="0" applyNumberFormat="1" applyFont="1" applyAlignment="1">
      <alignment horizontal="center" vertical="center"/>
    </xf>
    <xf numFmtId="0" fontId="18" fillId="0" borderId="11" xfId="0" applyFont="1" applyBorder="1" applyAlignment="1">
      <alignment vertical="center" wrapText="1"/>
    </xf>
    <xf numFmtId="0" fontId="14" fillId="0" borderId="0" xfId="0" applyFont="1" applyAlignment="1">
      <alignment vertical="center"/>
    </xf>
    <xf numFmtId="0" fontId="18" fillId="0" borderId="0" xfId="0" applyFont="1" applyAlignment="1">
      <alignment horizontal="left" vertical="center" wrapText="1"/>
    </xf>
    <xf numFmtId="0" fontId="18" fillId="0" borderId="0" xfId="0" applyFont="1" applyAlignment="1">
      <alignment vertical="center" wrapText="1"/>
    </xf>
    <xf numFmtId="167" fontId="14" fillId="0" borderId="0" xfId="1" applyFont="1" applyAlignment="1">
      <alignment vertical="center"/>
    </xf>
    <xf numFmtId="0" fontId="14" fillId="0" borderId="0" xfId="4" applyFont="1" applyAlignment="1">
      <alignment vertical="center"/>
    </xf>
    <xf numFmtId="0" fontId="18" fillId="0" borderId="0" xfId="0" applyFont="1" applyAlignment="1" applyProtection="1">
      <alignment horizontal="left" vertical="center" wrapText="1"/>
      <protection locked="0"/>
    </xf>
    <xf numFmtId="0" fontId="20" fillId="0" borderId="0" xfId="0" applyFont="1" applyAlignment="1">
      <alignment horizontal="left" vertical="center" wrapText="1"/>
    </xf>
    <xf numFmtId="0" fontId="18" fillId="0" borderId="0" xfId="0" applyFont="1" applyAlignment="1">
      <alignment vertical="center"/>
    </xf>
    <xf numFmtId="0" fontId="9" fillId="0" borderId="0" xfId="0" applyFont="1" applyAlignment="1">
      <alignment horizontal="center" vertical="center" wrapText="1"/>
    </xf>
    <xf numFmtId="0" fontId="15" fillId="0" borderId="0" xfId="8"/>
    <xf numFmtId="0" fontId="15" fillId="0" borderId="20" xfId="8" applyBorder="1" applyAlignment="1">
      <alignment horizontal="center" vertical="center"/>
    </xf>
    <xf numFmtId="0" fontId="15" fillId="0" borderId="24" xfId="8" applyBorder="1" applyAlignment="1">
      <alignment horizontal="center" vertical="center"/>
    </xf>
    <xf numFmtId="0" fontId="22" fillId="0" borderId="7" xfId="9" applyFont="1" applyBorder="1" applyAlignment="1">
      <alignment horizontal="center" vertical="center"/>
    </xf>
    <xf numFmtId="0" fontId="22" fillId="0" borderId="25" xfId="9" applyFont="1" applyBorder="1" applyAlignment="1">
      <alignment horizontal="center" vertical="center"/>
    </xf>
    <xf numFmtId="0" fontId="22" fillId="5" borderId="7" xfId="9" applyFont="1" applyFill="1" applyBorder="1" applyAlignment="1">
      <alignment horizontal="center" vertical="center"/>
    </xf>
    <xf numFmtId="0" fontId="22" fillId="5" borderId="25" xfId="9" applyFont="1" applyFill="1" applyBorder="1" applyAlignment="1">
      <alignment horizontal="center" vertical="center"/>
    </xf>
    <xf numFmtId="0" fontId="23" fillId="0" borderId="7" xfId="9" applyFont="1" applyBorder="1" applyAlignment="1">
      <alignment horizontal="center" vertical="center"/>
    </xf>
    <xf numFmtId="10" fontId="23" fillId="0" borderId="25" xfId="10" applyNumberFormat="1" applyFont="1" applyBorder="1" applyAlignment="1" applyProtection="1">
      <alignment horizontal="center" vertical="center"/>
    </xf>
    <xf numFmtId="174" fontId="23" fillId="0" borderId="7" xfId="9" applyNumberFormat="1" applyFont="1" applyBorder="1" applyAlignment="1">
      <alignment horizontal="center" vertical="center"/>
    </xf>
    <xf numFmtId="10" fontId="23" fillId="0" borderId="7" xfId="10" applyNumberFormat="1" applyFont="1" applyBorder="1" applyAlignment="1" applyProtection="1">
      <alignment horizontal="center" vertical="center"/>
    </xf>
    <xf numFmtId="0" fontId="23" fillId="5" borderId="25" xfId="9" applyFont="1" applyFill="1" applyBorder="1" applyAlignment="1">
      <alignment horizontal="center" vertical="center"/>
    </xf>
    <xf numFmtId="10" fontId="21" fillId="4" borderId="31" xfId="8" applyNumberFormat="1" applyFont="1" applyFill="1" applyBorder="1" applyAlignment="1">
      <alignment horizontal="center" vertical="center"/>
    </xf>
    <xf numFmtId="0" fontId="15" fillId="0" borderId="32" xfId="8" applyBorder="1"/>
    <xf numFmtId="0" fontId="15" fillId="0" borderId="33" xfId="8" applyBorder="1"/>
    <xf numFmtId="10" fontId="14" fillId="2" borderId="7" xfId="3" applyNumberFormat="1" applyFont="1" applyFill="1" applyBorder="1" applyAlignment="1" applyProtection="1">
      <alignment horizontal="center" vertical="center" wrapText="1"/>
    </xf>
    <xf numFmtId="10" fontId="14" fillId="0" borderId="7" xfId="0" applyNumberFormat="1" applyFont="1" applyBorder="1" applyAlignment="1">
      <alignment horizontal="center" vertical="center"/>
    </xf>
    <xf numFmtId="0" fontId="14" fillId="0" borderId="0" xfId="0" applyFont="1" applyAlignment="1">
      <alignment horizontal="center" vertical="center"/>
    </xf>
    <xf numFmtId="0" fontId="12" fillId="7" borderId="7" xfId="0" applyFont="1" applyFill="1" applyBorder="1" applyAlignment="1">
      <alignment horizontal="left" vertical="center"/>
    </xf>
    <xf numFmtId="0" fontId="12" fillId="7" borderId="7" xfId="0" applyFont="1" applyFill="1" applyBorder="1" applyAlignment="1">
      <alignment horizontal="center" vertical="center"/>
    </xf>
    <xf numFmtId="0" fontId="14" fillId="0" borderId="7" xfId="0" applyFont="1" applyBorder="1" applyAlignment="1">
      <alignment horizontal="justify" vertical="center" wrapText="1"/>
    </xf>
    <xf numFmtId="0" fontId="15" fillId="0" borderId="26" xfId="8" applyBorder="1" applyAlignment="1">
      <alignment horizontal="center" vertical="center"/>
    </xf>
    <xf numFmtId="0" fontId="23" fillId="0" borderId="9" xfId="9" applyFont="1" applyBorder="1" applyAlignment="1">
      <alignment horizontal="center" vertical="center"/>
    </xf>
    <xf numFmtId="10" fontId="23" fillId="0" borderId="9" xfId="10" applyNumberFormat="1" applyFont="1" applyBorder="1" applyAlignment="1" applyProtection="1">
      <alignment horizontal="center" vertical="center"/>
    </xf>
    <xf numFmtId="9" fontId="6" fillId="0" borderId="7" xfId="3" applyFont="1" applyFill="1" applyBorder="1" applyAlignment="1">
      <alignment vertical="center"/>
    </xf>
    <xf numFmtId="170" fontId="6" fillId="0" borderId="7" xfId="2" applyNumberFormat="1" applyFont="1" applyFill="1" applyBorder="1" applyAlignment="1">
      <alignment vertical="center"/>
    </xf>
    <xf numFmtId="167" fontId="6" fillId="0" borderId="0" xfId="1" applyFont="1" applyFill="1" applyAlignment="1">
      <alignment vertical="center"/>
    </xf>
    <xf numFmtId="0" fontId="4" fillId="2" borderId="7" xfId="12" applyFill="1" applyBorder="1" applyAlignment="1">
      <alignment horizontal="center" vertical="center"/>
    </xf>
    <xf numFmtId="175" fontId="0" fillId="2" borderId="7" xfId="13" applyNumberFormat="1" applyFont="1" applyFill="1" applyBorder="1" applyAlignment="1">
      <alignment vertical="center"/>
    </xf>
    <xf numFmtId="175" fontId="26" fillId="2" borderId="25" xfId="13" applyNumberFormat="1" applyFont="1" applyFill="1" applyBorder="1" applyAlignment="1">
      <alignment vertical="center"/>
    </xf>
    <xf numFmtId="175" fontId="0" fillId="2" borderId="35" xfId="13" applyNumberFormat="1" applyFont="1" applyFill="1" applyBorder="1" applyAlignment="1">
      <alignment vertical="center"/>
    </xf>
    <xf numFmtId="175" fontId="26" fillId="2" borderId="36" xfId="13" applyNumberFormat="1" applyFont="1" applyFill="1" applyBorder="1" applyAlignment="1">
      <alignment vertical="center"/>
    </xf>
    <xf numFmtId="0" fontId="4" fillId="2" borderId="0" xfId="12" applyFill="1"/>
    <xf numFmtId="0" fontId="4" fillId="2" borderId="0" xfId="12" applyFill="1" applyAlignment="1">
      <alignment horizontal="center" vertical="center" wrapText="1"/>
    </xf>
    <xf numFmtId="0" fontId="4" fillId="2" borderId="0" xfId="12" applyFill="1" applyAlignment="1">
      <alignment vertical="center"/>
    </xf>
    <xf numFmtId="0" fontId="4" fillId="2" borderId="10" xfId="12" applyFill="1" applyBorder="1" applyAlignment="1">
      <alignment vertical="center"/>
    </xf>
    <xf numFmtId="0" fontId="4" fillId="2" borderId="10" xfId="12" applyFill="1" applyBorder="1" applyAlignment="1">
      <alignment horizontal="center" vertical="center"/>
    </xf>
    <xf numFmtId="0" fontId="4" fillId="2" borderId="20" xfId="12" applyFill="1" applyBorder="1" applyAlignment="1">
      <alignment vertical="center"/>
    </xf>
    <xf numFmtId="0" fontId="4" fillId="2" borderId="40" xfId="12" applyFill="1" applyBorder="1" applyAlignment="1">
      <alignment vertical="center"/>
    </xf>
    <xf numFmtId="0" fontId="4" fillId="2" borderId="42" xfId="12" applyFill="1" applyBorder="1" applyAlignment="1">
      <alignment horizontal="center" vertical="center" wrapText="1"/>
    </xf>
    <xf numFmtId="0" fontId="4" fillId="2" borderId="43" xfId="12" applyFill="1" applyBorder="1" applyAlignment="1">
      <alignment horizontal="center" vertical="center" wrapText="1"/>
    </xf>
    <xf numFmtId="9" fontId="0" fillId="2" borderId="7" xfId="14" applyFont="1" applyFill="1" applyBorder="1" applyAlignment="1">
      <alignment horizontal="center" vertical="center"/>
    </xf>
    <xf numFmtId="0" fontId="4" fillId="2" borderId="32" xfId="12" applyFill="1" applyBorder="1" applyAlignment="1">
      <alignment vertical="center"/>
    </xf>
    <xf numFmtId="0" fontId="4" fillId="2" borderId="33" xfId="12" applyFill="1" applyBorder="1" applyAlignment="1">
      <alignment vertical="center"/>
    </xf>
    <xf numFmtId="175" fontId="4" fillId="2" borderId="25" xfId="12" applyNumberFormat="1" applyFill="1" applyBorder="1" applyAlignment="1">
      <alignment vertical="center"/>
    </xf>
    <xf numFmtId="0" fontId="4" fillId="2" borderId="17" xfId="12" applyFill="1" applyBorder="1" applyAlignment="1">
      <alignment vertical="center"/>
    </xf>
    <xf numFmtId="0" fontId="4" fillId="2" borderId="18" xfId="12" applyFill="1" applyBorder="1" applyAlignment="1">
      <alignment vertical="center"/>
    </xf>
    <xf numFmtId="0" fontId="14" fillId="0" borderId="7" xfId="0" applyFont="1" applyBorder="1" applyAlignment="1">
      <alignment horizontal="justify" vertical="top" wrapText="1"/>
    </xf>
    <xf numFmtId="0" fontId="26" fillId="8" borderId="37" xfId="12" applyFont="1" applyFill="1" applyBorder="1" applyAlignment="1">
      <alignment horizontal="center" vertical="center"/>
    </xf>
    <xf numFmtId="0" fontId="26" fillId="8" borderId="38" xfId="12" applyFont="1" applyFill="1" applyBorder="1" applyAlignment="1">
      <alignment horizontal="center" vertical="center" wrapText="1"/>
    </xf>
    <xf numFmtId="0" fontId="26" fillId="8" borderId="39" xfId="12" applyFont="1" applyFill="1" applyBorder="1" applyAlignment="1">
      <alignment horizontal="center" vertical="center" wrapText="1"/>
    </xf>
    <xf numFmtId="0" fontId="4" fillId="2" borderId="45" xfId="12" applyFill="1" applyBorder="1" applyAlignment="1">
      <alignment horizontal="center" vertical="center" wrapText="1"/>
    </xf>
    <xf numFmtId="0" fontId="26" fillId="8" borderId="31" xfId="12" applyFont="1" applyFill="1" applyBorder="1" applyAlignment="1">
      <alignment horizontal="center" vertical="center" wrapText="1"/>
    </xf>
    <xf numFmtId="0" fontId="26" fillId="8" borderId="46" xfId="12" applyFont="1" applyFill="1" applyBorder="1" applyAlignment="1">
      <alignment horizontal="center" vertical="center"/>
    </xf>
    <xf numFmtId="0" fontId="26" fillId="8" borderId="46" xfId="12" applyFont="1" applyFill="1" applyBorder="1" applyAlignment="1">
      <alignment horizontal="center" vertical="center" wrapText="1"/>
    </xf>
    <xf numFmtId="0" fontId="4" fillId="2" borderId="47" xfId="12" applyFill="1" applyBorder="1" applyAlignment="1">
      <alignment vertical="center"/>
    </xf>
    <xf numFmtId="0" fontId="4" fillId="2" borderId="48" xfId="12" applyFill="1" applyBorder="1" applyAlignment="1">
      <alignment vertical="center"/>
    </xf>
    <xf numFmtId="0" fontId="4" fillId="2" borderId="35" xfId="12" applyFill="1" applyBorder="1" applyAlignment="1">
      <alignment horizontal="center" vertical="center"/>
    </xf>
    <xf numFmtId="9" fontId="0" fillId="2" borderId="35" xfId="14" applyFont="1" applyFill="1" applyBorder="1" applyAlignment="1">
      <alignment horizontal="center" vertical="center"/>
    </xf>
    <xf numFmtId="175" fontId="4" fillId="2" borderId="36" xfId="12" applyNumberFormat="1" applyFill="1" applyBorder="1" applyAlignment="1">
      <alignment vertical="center"/>
    </xf>
    <xf numFmtId="0" fontId="4" fillId="2" borderId="47" xfId="12" applyFill="1" applyBorder="1" applyAlignment="1">
      <alignment horizontal="center" vertical="center"/>
    </xf>
    <xf numFmtId="9" fontId="0" fillId="2" borderId="47" xfId="14" applyFont="1" applyFill="1" applyBorder="1" applyAlignment="1">
      <alignment horizontal="center" vertical="center"/>
    </xf>
    <xf numFmtId="175" fontId="4" fillId="2" borderId="48" xfId="12" applyNumberFormat="1" applyFill="1" applyBorder="1" applyAlignment="1">
      <alignment vertical="center"/>
    </xf>
    <xf numFmtId="0" fontId="26" fillId="8" borderId="16" xfId="12" applyFont="1" applyFill="1" applyBorder="1" applyAlignment="1">
      <alignment horizontal="center" vertical="center" wrapText="1"/>
    </xf>
    <xf numFmtId="0" fontId="4" fillId="2" borderId="49" xfId="12" applyFill="1" applyBorder="1" applyAlignment="1">
      <alignment vertical="center"/>
    </xf>
    <xf numFmtId="175" fontId="0" fillId="2" borderId="27" xfId="13" applyNumberFormat="1" applyFont="1" applyFill="1" applyBorder="1" applyAlignment="1">
      <alignment horizontal="right" vertical="center"/>
    </xf>
    <xf numFmtId="175" fontId="0" fillId="2" borderId="49" xfId="13" applyNumberFormat="1" applyFont="1" applyFill="1" applyBorder="1" applyAlignment="1">
      <alignment vertical="center"/>
    </xf>
    <xf numFmtId="175" fontId="0" fillId="2" borderId="3" xfId="13" applyNumberFormat="1" applyFont="1" applyFill="1" applyBorder="1" applyAlignment="1">
      <alignment horizontal="right" vertical="center"/>
    </xf>
    <xf numFmtId="175" fontId="0" fillId="2" borderId="3" xfId="13" applyNumberFormat="1" applyFont="1" applyFill="1" applyBorder="1" applyAlignment="1">
      <alignment vertical="center"/>
    </xf>
    <xf numFmtId="175" fontId="0" fillId="2" borderId="27" xfId="13" applyNumberFormat="1" applyFont="1" applyFill="1" applyBorder="1" applyAlignment="1">
      <alignment vertical="center"/>
    </xf>
    <xf numFmtId="0" fontId="26" fillId="2" borderId="41" xfId="12" applyFont="1" applyFill="1" applyBorder="1" applyAlignment="1">
      <alignment vertical="center"/>
    </xf>
    <xf numFmtId="0" fontId="4" fillId="2" borderId="43" xfId="12" applyFill="1" applyBorder="1" applyAlignment="1">
      <alignment horizontal="right" vertical="center"/>
    </xf>
    <xf numFmtId="0" fontId="4" fillId="2" borderId="42" xfId="12" applyFill="1" applyBorder="1" applyAlignment="1">
      <alignment horizontal="right" vertical="center"/>
    </xf>
    <xf numFmtId="0" fontId="4" fillId="2" borderId="42" xfId="12" applyFill="1" applyBorder="1" applyAlignment="1">
      <alignment horizontal="right" vertical="center" wrapText="1"/>
    </xf>
    <xf numFmtId="0" fontId="4" fillId="2" borderId="43" xfId="12" applyFill="1" applyBorder="1" applyAlignment="1">
      <alignment horizontal="right" vertical="center" wrapText="1"/>
    </xf>
    <xf numFmtId="0" fontId="26" fillId="8" borderId="28" xfId="12" applyFont="1" applyFill="1" applyBorder="1" applyAlignment="1">
      <alignment vertical="center"/>
    </xf>
    <xf numFmtId="175" fontId="26" fillId="8" borderId="31" xfId="12" applyNumberFormat="1" applyFont="1" applyFill="1" applyBorder="1" applyAlignment="1">
      <alignment vertical="center"/>
    </xf>
    <xf numFmtId="0" fontId="19" fillId="0" borderId="0" xfId="0" applyFont="1" applyAlignment="1">
      <alignment horizontal="left" vertical="center" wrapText="1"/>
    </xf>
    <xf numFmtId="168" fontId="11" fillId="0" borderId="11" xfId="5" applyNumberFormat="1" applyFont="1" applyBorder="1" applyAlignment="1">
      <alignment horizontal="left" vertical="center" wrapText="1"/>
    </xf>
    <xf numFmtId="168" fontId="11" fillId="0" borderId="11" xfId="5" applyNumberFormat="1" applyFont="1" applyBorder="1" applyAlignment="1">
      <alignment horizontal="center" vertical="center" wrapText="1"/>
    </xf>
    <xf numFmtId="164" fontId="6" fillId="0" borderId="7" xfId="2" applyFont="1" applyFill="1" applyBorder="1" applyAlignment="1">
      <alignment vertical="center"/>
    </xf>
    <xf numFmtId="0" fontId="30" fillId="0" borderId="0" xfId="4" applyFont="1" applyAlignment="1">
      <alignment horizontal="center" vertical="center"/>
    </xf>
    <xf numFmtId="0" fontId="30" fillId="0" borderId="0" xfId="4" applyFont="1" applyAlignment="1">
      <alignment vertical="center" wrapText="1"/>
    </xf>
    <xf numFmtId="0" fontId="30" fillId="0" borderId="0" xfId="4" applyFont="1" applyAlignment="1">
      <alignment vertical="center"/>
    </xf>
    <xf numFmtId="176" fontId="21" fillId="4" borderId="31" xfId="11" applyNumberFormat="1" applyFont="1" applyFill="1" applyBorder="1" applyAlignment="1">
      <alignment horizontal="center" vertical="center"/>
    </xf>
    <xf numFmtId="9" fontId="12" fillId="0" borderId="0" xfId="3" applyFont="1" applyFill="1" applyBorder="1" applyAlignment="1">
      <alignment vertical="center"/>
    </xf>
    <xf numFmtId="168" fontId="11" fillId="0" borderId="13" xfId="5" applyNumberFormat="1" applyFont="1" applyBorder="1" applyAlignment="1">
      <alignment horizontal="left" vertical="center" wrapText="1"/>
    </xf>
    <xf numFmtId="168" fontId="11" fillId="0" borderId="12" xfId="5" applyNumberFormat="1" applyFont="1" applyBorder="1" applyAlignment="1">
      <alignment horizontal="center" vertical="center" wrapText="1"/>
    </xf>
    <xf numFmtId="168" fontId="11" fillId="0" borderId="1" xfId="5" applyNumberFormat="1" applyFont="1" applyBorder="1" applyAlignment="1">
      <alignment horizontal="left" vertical="center" wrapText="1"/>
    </xf>
    <xf numFmtId="168" fontId="11" fillId="0" borderId="3" xfId="5" applyNumberFormat="1" applyFont="1" applyBorder="1" applyAlignment="1">
      <alignment horizontal="center" vertical="center" wrapText="1"/>
    </xf>
    <xf numFmtId="169" fontId="6" fillId="0" borderId="50" xfId="0" applyNumberFormat="1" applyFont="1" applyBorder="1" applyAlignment="1">
      <alignment vertical="center"/>
    </xf>
    <xf numFmtId="169" fontId="11" fillId="0" borderId="0" xfId="0" applyNumberFormat="1" applyFont="1" applyAlignment="1">
      <alignment vertical="center"/>
    </xf>
    <xf numFmtId="169" fontId="11" fillId="0" borderId="4" xfId="0" applyNumberFormat="1" applyFont="1" applyBorder="1" applyAlignment="1">
      <alignment horizontal="center" vertical="center"/>
    </xf>
    <xf numFmtId="169" fontId="6" fillId="0" borderId="6" xfId="0" applyNumberFormat="1" applyFont="1" applyBorder="1" applyAlignment="1">
      <alignment horizontal="center" vertical="center"/>
    </xf>
    <xf numFmtId="0" fontId="18" fillId="0" borderId="13" xfId="0" applyFont="1" applyBorder="1" applyAlignment="1">
      <alignment vertical="center" wrapText="1"/>
    </xf>
    <xf numFmtId="0" fontId="18" fillId="0" borderId="12" xfId="0" applyFont="1" applyBorder="1" applyAlignment="1">
      <alignment vertical="center" wrapText="1"/>
    </xf>
    <xf numFmtId="0" fontId="14" fillId="0" borderId="11" xfId="0" applyFont="1" applyBorder="1" applyAlignment="1">
      <alignment vertical="center"/>
    </xf>
    <xf numFmtId="0" fontId="19" fillId="0" borderId="8" xfId="0" applyFont="1" applyBorder="1" applyAlignment="1">
      <alignment horizontal="left" vertical="center" wrapText="1"/>
    </xf>
    <xf numFmtId="0" fontId="19" fillId="0" borderId="50" xfId="0" applyFont="1" applyBorder="1" applyAlignment="1">
      <alignment horizontal="left" vertical="center" wrapText="1"/>
    </xf>
    <xf numFmtId="0" fontId="19" fillId="0" borderId="13" xfId="0" applyFont="1" applyBorder="1" applyAlignment="1">
      <alignment horizontal="left" vertical="center" wrapText="1"/>
    </xf>
    <xf numFmtId="0" fontId="19" fillId="0" borderId="11" xfId="0" applyFont="1" applyBorder="1" applyAlignment="1">
      <alignment horizontal="left" vertical="center" wrapText="1"/>
    </xf>
    <xf numFmtId="0" fontId="19" fillId="0" borderId="12" xfId="0" applyFont="1" applyBorder="1" applyAlignment="1">
      <alignment horizontal="left" vertical="center" wrapText="1"/>
    </xf>
    <xf numFmtId="0" fontId="1" fillId="2" borderId="0" xfId="12" applyFont="1" applyFill="1"/>
    <xf numFmtId="0" fontId="4" fillId="0" borderId="24" xfId="12" applyBorder="1" applyAlignment="1">
      <alignment horizontal="left" vertical="center" wrapText="1"/>
    </xf>
    <xf numFmtId="0" fontId="2" fillId="0" borderId="24" xfId="12" applyFont="1" applyBorder="1" applyAlignment="1">
      <alignment horizontal="left" vertical="center" wrapText="1"/>
    </xf>
    <xf numFmtId="0" fontId="1" fillId="0" borderId="24" xfId="12" applyFont="1" applyBorder="1" applyAlignment="1">
      <alignment horizontal="left" vertical="center" wrapText="1"/>
    </xf>
    <xf numFmtId="0" fontId="1" fillId="0" borderId="24" xfId="12" applyFont="1" applyBorder="1" applyAlignment="1">
      <alignment vertical="center" wrapText="1"/>
    </xf>
    <xf numFmtId="0" fontId="4" fillId="0" borderId="34" xfId="12" applyBorder="1" applyAlignment="1">
      <alignment horizontal="left" vertical="center"/>
    </xf>
    <xf numFmtId="10" fontId="6" fillId="0" borderId="7" xfId="3" applyNumberFormat="1" applyFont="1" applyFill="1" applyBorder="1" applyAlignment="1">
      <alignment horizontal="center" vertical="center"/>
    </xf>
    <xf numFmtId="177" fontId="6" fillId="0" borderId="7" xfId="1" applyNumberFormat="1" applyFont="1" applyBorder="1" applyAlignment="1">
      <alignment horizontal="center" vertical="center"/>
    </xf>
    <xf numFmtId="167" fontId="11" fillId="0" borderId="7" xfId="1" applyFont="1" applyBorder="1" applyAlignment="1">
      <alignment horizontal="center" vertical="center"/>
    </xf>
    <xf numFmtId="9" fontId="6" fillId="0" borderId="7" xfId="3" applyFont="1" applyBorder="1" applyAlignment="1">
      <alignment horizontal="center" vertical="center"/>
    </xf>
    <xf numFmtId="167" fontId="6" fillId="0" borderId="7" xfId="1" applyFont="1" applyBorder="1" applyAlignment="1">
      <alignment horizontal="center" vertical="center"/>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0" xfId="0" applyFont="1" applyAlignment="1">
      <alignment horizontal="center" vertical="center" wrapText="1"/>
    </xf>
    <xf numFmtId="0" fontId="8" fillId="0" borderId="50" xfId="0" applyFont="1" applyBorder="1" applyAlignment="1">
      <alignment horizontal="center" vertical="center" wrapText="1"/>
    </xf>
    <xf numFmtId="0" fontId="29" fillId="0" borderId="0" xfId="0" applyFont="1" applyAlignment="1">
      <alignment horizontal="right" vertical="center" wrapText="1"/>
    </xf>
    <xf numFmtId="14" fontId="29" fillId="0" borderId="0" xfId="0" applyNumberFormat="1" applyFont="1" applyAlignment="1">
      <alignment horizontal="right" vertical="center" wrapText="1"/>
    </xf>
    <xf numFmtId="0" fontId="27" fillId="0" borderId="5" xfId="0" applyFont="1" applyBorder="1" applyAlignment="1">
      <alignment horizontal="left" vertical="top" wrapText="1"/>
    </xf>
    <xf numFmtId="0" fontId="27" fillId="0" borderId="0" xfId="0" applyFont="1" applyAlignment="1">
      <alignment horizontal="left" vertical="top" wrapText="1"/>
    </xf>
    <xf numFmtId="0" fontId="28" fillId="0" borderId="5" xfId="0" applyFont="1" applyBorder="1" applyAlignment="1">
      <alignment horizontal="right" vertical="center" wrapText="1"/>
    </xf>
    <xf numFmtId="169" fontId="12" fillId="3" borderId="7" xfId="0" applyNumberFormat="1" applyFont="1" applyFill="1" applyBorder="1" applyAlignment="1">
      <alignment horizontal="center" vertical="center"/>
    </xf>
    <xf numFmtId="0" fontId="18" fillId="0" borderId="4" xfId="0" applyFont="1" applyBorder="1" applyAlignment="1" applyProtection="1">
      <alignment horizontal="left" vertical="center"/>
      <protection locked="0"/>
    </xf>
    <xf numFmtId="0" fontId="18" fillId="0" borderId="5" xfId="0" applyFont="1" applyBorder="1" applyAlignment="1" applyProtection="1">
      <alignment horizontal="left" vertical="center"/>
      <protection locked="0"/>
    </xf>
    <xf numFmtId="0" fontId="18" fillId="0" borderId="6" xfId="0" applyFont="1" applyBorder="1" applyAlignment="1" applyProtection="1">
      <alignment horizontal="left" vertical="center"/>
      <protection locked="0"/>
    </xf>
    <xf numFmtId="0" fontId="19" fillId="0" borderId="8" xfId="0" applyFont="1" applyBorder="1" applyAlignment="1">
      <alignment horizontal="left" vertical="center" wrapText="1"/>
    </xf>
    <xf numFmtId="0" fontId="19" fillId="0" borderId="0" xfId="0" applyFont="1" applyAlignment="1">
      <alignment horizontal="left" vertical="center" wrapText="1"/>
    </xf>
    <xf numFmtId="0" fontId="19" fillId="0" borderId="50" xfId="0" applyFont="1" applyBorder="1" applyAlignment="1">
      <alignment horizontal="left" vertical="center" wrapText="1"/>
    </xf>
    <xf numFmtId="169" fontId="6" fillId="0" borderId="1" xfId="0" applyNumberFormat="1" applyFont="1" applyBorder="1" applyAlignment="1">
      <alignment horizontal="left" vertical="center"/>
    </xf>
    <xf numFmtId="169" fontId="6" fillId="0" borderId="2" xfId="0" applyNumberFormat="1" applyFont="1" applyBorder="1" applyAlignment="1">
      <alignment horizontal="left" vertical="center"/>
    </xf>
    <xf numFmtId="169" fontId="6" fillId="0" borderId="3" xfId="0" applyNumberFormat="1" applyFont="1" applyBorder="1" applyAlignment="1">
      <alignment horizontal="left" vertical="center"/>
    </xf>
    <xf numFmtId="169" fontId="6" fillId="0" borderId="7" xfId="0" applyNumberFormat="1" applyFont="1" applyBorder="1" applyAlignment="1">
      <alignment horizontal="center" vertical="center"/>
    </xf>
    <xf numFmtId="169" fontId="6" fillId="0" borderId="7" xfId="0" applyNumberFormat="1" applyFont="1" applyBorder="1" applyAlignment="1">
      <alignment horizontal="left" vertical="center"/>
    </xf>
    <xf numFmtId="170" fontId="6" fillId="0" borderId="1" xfId="0" applyNumberFormat="1" applyFont="1" applyBorder="1" applyAlignment="1">
      <alignment horizontal="center" vertical="center"/>
    </xf>
    <xf numFmtId="170" fontId="6" fillId="0" borderId="3" xfId="0" applyNumberFormat="1" applyFont="1" applyBorder="1" applyAlignment="1">
      <alignment horizontal="center" vertical="center"/>
    </xf>
    <xf numFmtId="169" fontId="6" fillId="3" borderId="7" xfId="0" applyNumberFormat="1" applyFont="1" applyFill="1" applyBorder="1" applyAlignment="1">
      <alignment horizontal="center" vertical="center"/>
    </xf>
    <xf numFmtId="164" fontId="6" fillId="0" borderId="7" xfId="2" applyFont="1" applyBorder="1" applyAlignment="1">
      <alignment horizontal="right" vertical="center"/>
    </xf>
    <xf numFmtId="169" fontId="6" fillId="3" borderId="9" xfId="0" applyNumberFormat="1" applyFont="1" applyFill="1" applyBorder="1" applyAlignment="1">
      <alignment horizontal="center" vertical="center" wrapText="1"/>
    </xf>
    <xf numFmtId="169" fontId="6" fillId="3" borderId="10" xfId="0" applyNumberFormat="1" applyFont="1" applyFill="1" applyBorder="1" applyAlignment="1">
      <alignment horizontal="center" vertical="center" wrapText="1"/>
    </xf>
    <xf numFmtId="169" fontId="6" fillId="3" borderId="5" xfId="0" applyNumberFormat="1" applyFont="1" applyFill="1" applyBorder="1" applyAlignment="1">
      <alignment horizontal="center" vertical="center"/>
    </xf>
    <xf numFmtId="169" fontId="6" fillId="3" borderId="6" xfId="0" applyNumberFormat="1" applyFont="1" applyFill="1" applyBorder="1" applyAlignment="1">
      <alignment horizontal="center" vertical="center"/>
    </xf>
    <xf numFmtId="169" fontId="6" fillId="3" borderId="11" xfId="0" applyNumberFormat="1" applyFont="1" applyFill="1" applyBorder="1" applyAlignment="1">
      <alignment horizontal="center" vertical="center"/>
    </xf>
    <xf numFmtId="169" fontId="6" fillId="3" borderId="12" xfId="0" applyNumberFormat="1" applyFont="1" applyFill="1" applyBorder="1" applyAlignment="1">
      <alignment horizontal="center" vertical="center"/>
    </xf>
    <xf numFmtId="169" fontId="6" fillId="3" borderId="9" xfId="0" applyNumberFormat="1" applyFont="1" applyFill="1" applyBorder="1" applyAlignment="1">
      <alignment horizontal="center" vertical="center"/>
    </xf>
    <xf numFmtId="169" fontId="6" fillId="3" borderId="10" xfId="0" applyNumberFormat="1" applyFont="1" applyFill="1" applyBorder="1" applyAlignment="1">
      <alignment horizontal="center" vertical="center"/>
    </xf>
    <xf numFmtId="169" fontId="6" fillId="3" borderId="4" xfId="0" applyNumberFormat="1" applyFont="1" applyFill="1" applyBorder="1" applyAlignment="1">
      <alignment horizontal="center" vertical="center"/>
    </xf>
    <xf numFmtId="169" fontId="6" fillId="3" borderId="13" xfId="0" applyNumberFormat="1" applyFont="1" applyFill="1" applyBorder="1" applyAlignment="1">
      <alignment horizontal="center" vertical="center"/>
    </xf>
    <xf numFmtId="167" fontId="6" fillId="0" borderId="0" xfId="1" applyFont="1" applyAlignment="1">
      <alignment horizontal="center" vertical="center"/>
    </xf>
    <xf numFmtId="169" fontId="6" fillId="0" borderId="7" xfId="0" applyNumberFormat="1" applyFont="1" applyBorder="1" applyAlignment="1">
      <alignment horizontal="left" vertical="center" wrapText="1"/>
    </xf>
    <xf numFmtId="169" fontId="12" fillId="0" borderId="4" xfId="0" applyNumberFormat="1" applyFont="1" applyBorder="1" applyAlignment="1">
      <alignment horizontal="center" vertical="center"/>
    </xf>
    <xf numFmtId="169" fontId="12" fillId="0" borderId="5" xfId="0" applyNumberFormat="1" applyFont="1" applyBorder="1" applyAlignment="1">
      <alignment horizontal="center" vertical="center"/>
    </xf>
    <xf numFmtId="169" fontId="12" fillId="0" borderId="6" xfId="0" applyNumberFormat="1" applyFont="1" applyBorder="1" applyAlignment="1">
      <alignment horizontal="center" vertical="center"/>
    </xf>
    <xf numFmtId="168" fontId="6" fillId="0" borderId="1" xfId="5" applyNumberFormat="1" applyFont="1" applyBorder="1" applyAlignment="1">
      <alignment horizontal="left" vertical="center" wrapText="1"/>
    </xf>
    <xf numFmtId="168" fontId="6" fillId="0" borderId="3" xfId="5" applyNumberFormat="1" applyFont="1" applyBorder="1" applyAlignment="1">
      <alignment horizontal="left" vertical="center" wrapText="1"/>
    </xf>
    <xf numFmtId="168" fontId="6" fillId="0" borderId="2" xfId="5" applyNumberFormat="1" applyFont="1" applyBorder="1" applyAlignment="1">
      <alignment horizontal="left" vertical="center" wrapText="1"/>
    </xf>
    <xf numFmtId="14" fontId="6" fillId="0" borderId="1" xfId="5" applyNumberFormat="1" applyFont="1" applyBorder="1" applyAlignment="1">
      <alignment horizontal="left" vertical="center" wrapText="1"/>
    </xf>
    <xf numFmtId="14" fontId="6" fillId="0" borderId="2" xfId="5" applyNumberFormat="1" applyFont="1" applyBorder="1" applyAlignment="1">
      <alignment horizontal="left" vertical="center" wrapText="1"/>
    </xf>
    <xf numFmtId="14" fontId="6" fillId="0" borderId="3" xfId="5" applyNumberFormat="1" applyFont="1" applyBorder="1" applyAlignment="1">
      <alignment horizontal="left" vertical="center" wrapText="1"/>
    </xf>
    <xf numFmtId="168" fontId="12" fillId="0" borderId="1" xfId="5" applyNumberFormat="1" applyFont="1" applyBorder="1" applyAlignment="1">
      <alignment horizontal="center" vertical="center" wrapText="1"/>
    </xf>
    <xf numFmtId="168" fontId="12" fillId="0" borderId="3" xfId="5" applyNumberFormat="1" applyFont="1" applyBorder="1" applyAlignment="1">
      <alignment horizontal="center" vertical="center" wrapText="1"/>
    </xf>
    <xf numFmtId="166" fontId="14" fillId="0" borderId="1" xfId="2" applyNumberFormat="1" applyFont="1" applyFill="1" applyBorder="1" applyAlignment="1" applyProtection="1">
      <alignment horizontal="center" vertical="center" wrapText="1"/>
    </xf>
    <xf numFmtId="170" fontId="14" fillId="0" borderId="2" xfId="2" applyNumberFormat="1" applyFont="1" applyFill="1" applyBorder="1" applyAlignment="1" applyProtection="1">
      <alignment horizontal="center" vertical="center" wrapText="1"/>
    </xf>
    <xf numFmtId="170" fontId="14" fillId="0" borderId="3" xfId="2" applyNumberFormat="1" applyFont="1" applyFill="1" applyBorder="1" applyAlignment="1" applyProtection="1">
      <alignment horizontal="center" vertical="center" wrapText="1"/>
    </xf>
    <xf numFmtId="0" fontId="6" fillId="0" borderId="8" xfId="4" applyFont="1" applyBorder="1" applyAlignment="1">
      <alignment horizontal="center" vertical="center"/>
    </xf>
    <xf numFmtId="0" fontId="6" fillId="0" borderId="0" xfId="4" applyFont="1" applyAlignment="1">
      <alignment horizontal="center" vertical="center"/>
    </xf>
    <xf numFmtId="0" fontId="6" fillId="0" borderId="50" xfId="4" applyFont="1" applyBorder="1" applyAlignment="1">
      <alignment horizontal="center" vertical="center"/>
    </xf>
    <xf numFmtId="169" fontId="11" fillId="0" borderId="8" xfId="0" applyNumberFormat="1" applyFont="1" applyBorder="1" applyAlignment="1">
      <alignment horizontal="center" vertical="center"/>
    </xf>
    <xf numFmtId="169" fontId="11" fillId="0" borderId="0" xfId="0" applyNumberFormat="1" applyFont="1" applyAlignment="1">
      <alignment horizontal="center" vertical="center"/>
    </xf>
    <xf numFmtId="169" fontId="11" fillId="0" borderId="50" xfId="0" applyNumberFormat="1" applyFont="1" applyBorder="1" applyAlignment="1">
      <alignment horizontal="center" vertical="center"/>
    </xf>
    <xf numFmtId="167" fontId="14" fillId="0" borderId="1" xfId="1" applyFont="1" applyFill="1" applyBorder="1" applyAlignment="1" applyProtection="1">
      <alignment horizontal="center" vertical="center" wrapText="1"/>
    </xf>
    <xf numFmtId="167" fontId="14" fillId="0" borderId="2" xfId="1" applyFont="1" applyFill="1" applyBorder="1" applyAlignment="1" applyProtection="1">
      <alignment horizontal="center" vertical="center" wrapText="1"/>
    </xf>
    <xf numFmtId="167" fontId="14" fillId="0" borderId="3" xfId="1" applyFont="1" applyFill="1" applyBorder="1" applyAlignment="1" applyProtection="1">
      <alignment horizontal="center" vertical="center" wrapText="1"/>
    </xf>
    <xf numFmtId="0" fontId="12" fillId="6" borderId="7" xfId="0" applyFont="1" applyFill="1" applyBorder="1" applyAlignment="1">
      <alignment horizontal="center" vertical="center"/>
    </xf>
    <xf numFmtId="0" fontId="12" fillId="10" borderId="1" xfId="0" applyFont="1" applyFill="1" applyBorder="1" applyAlignment="1">
      <alignment horizontal="left" vertical="center" wrapText="1"/>
    </xf>
    <xf numFmtId="0" fontId="12" fillId="10" borderId="3" xfId="0" applyFont="1" applyFill="1" applyBorder="1" applyAlignment="1">
      <alignment horizontal="left" vertical="center"/>
    </xf>
    <xf numFmtId="0" fontId="3" fillId="0" borderId="0" xfId="8" applyFont="1" applyAlignment="1">
      <alignment horizontal="center" vertical="center"/>
    </xf>
    <xf numFmtId="0" fontId="15" fillId="0" borderId="0" xfId="8" applyAlignment="1">
      <alignment horizontal="center" vertical="center"/>
    </xf>
    <xf numFmtId="0" fontId="17" fillId="0" borderId="14" xfId="8" applyFont="1" applyBorder="1" applyAlignment="1">
      <alignment horizontal="center" vertical="center" wrapText="1"/>
    </xf>
    <xf numFmtId="0" fontId="17" fillId="0" borderId="15" xfId="8" applyFont="1" applyBorder="1" applyAlignment="1">
      <alignment horizontal="center" vertical="center" wrapText="1"/>
    </xf>
    <xf numFmtId="0" fontId="17" fillId="0" borderId="16" xfId="8" applyFont="1" applyBorder="1" applyAlignment="1">
      <alignment horizontal="center" vertical="center" wrapText="1"/>
    </xf>
    <xf numFmtId="0" fontId="17" fillId="0" borderId="17" xfId="8" applyFont="1" applyBorder="1" applyAlignment="1">
      <alignment horizontal="center" vertical="center" wrapText="1"/>
    </xf>
    <xf numFmtId="0" fontId="17" fillId="0" borderId="18" xfId="8" applyFont="1" applyBorder="1" applyAlignment="1">
      <alignment horizontal="center" vertical="center" wrapText="1"/>
    </xf>
    <xf numFmtId="0" fontId="17" fillId="0" borderId="19" xfId="8" applyFont="1" applyBorder="1" applyAlignment="1">
      <alignment horizontal="center" vertical="center" wrapText="1"/>
    </xf>
    <xf numFmtId="0" fontId="21" fillId="4" borderId="21" xfId="8" applyFont="1" applyFill="1" applyBorder="1" applyAlignment="1">
      <alignment horizontal="center" vertical="center"/>
    </xf>
    <xf numFmtId="0" fontId="21" fillId="4" borderId="22" xfId="8" applyFont="1" applyFill="1" applyBorder="1" applyAlignment="1">
      <alignment horizontal="center" vertical="center"/>
    </xf>
    <xf numFmtId="0" fontId="21" fillId="4" borderId="23" xfId="8" applyFont="1" applyFill="1" applyBorder="1" applyAlignment="1">
      <alignment horizontal="center" vertical="center"/>
    </xf>
    <xf numFmtId="0" fontId="21" fillId="4" borderId="28" xfId="8" applyFont="1" applyFill="1" applyBorder="1" applyAlignment="1">
      <alignment horizontal="center" vertical="center"/>
    </xf>
    <xf numFmtId="0" fontId="21" fillId="4" borderId="29" xfId="8" applyFont="1" applyFill="1" applyBorder="1" applyAlignment="1">
      <alignment horizontal="center" vertical="center"/>
    </xf>
    <xf numFmtId="0" fontId="21" fillId="4" borderId="30" xfId="8" applyFont="1" applyFill="1" applyBorder="1" applyAlignment="1">
      <alignment horizontal="center" vertical="center"/>
    </xf>
    <xf numFmtId="0" fontId="3" fillId="0" borderId="11" xfId="8" applyFont="1" applyBorder="1" applyAlignment="1">
      <alignment horizontal="center"/>
    </xf>
    <xf numFmtId="0" fontId="26" fillId="8" borderId="38" xfId="12" applyFont="1" applyFill="1" applyBorder="1" applyAlignment="1">
      <alignment horizontal="center" vertical="center" wrapText="1"/>
    </xf>
    <xf numFmtId="0" fontId="26" fillId="9" borderId="37" xfId="12" applyFont="1" applyFill="1" applyBorder="1" applyAlignment="1">
      <alignment horizontal="center" vertical="center"/>
    </xf>
    <xf numFmtId="0" fontId="26" fillId="9" borderId="38" xfId="12" applyFont="1" applyFill="1" applyBorder="1" applyAlignment="1">
      <alignment horizontal="center" vertical="center"/>
    </xf>
    <xf numFmtId="0" fontId="26" fillId="9" borderId="44" xfId="12" applyFont="1" applyFill="1" applyBorder="1" applyAlignment="1">
      <alignment horizontal="center" vertical="center"/>
    </xf>
    <xf numFmtId="0" fontId="26" fillId="9" borderId="39" xfId="12" applyFont="1" applyFill="1" applyBorder="1" applyAlignment="1">
      <alignment horizontal="center" vertical="center"/>
    </xf>
    <xf numFmtId="180" fontId="12" fillId="3" borderId="7" xfId="0" applyNumberFormat="1" applyFont="1" applyFill="1" applyBorder="1" applyAlignment="1">
      <alignment horizontal="center" vertical="center"/>
    </xf>
    <xf numFmtId="164" fontId="14" fillId="2" borderId="7" xfId="2" applyNumberFormat="1" applyFont="1" applyFill="1" applyBorder="1" applyAlignment="1" applyProtection="1">
      <alignment horizontal="center" vertical="center" wrapText="1"/>
    </xf>
    <xf numFmtId="164" fontId="14" fillId="0" borderId="7" xfId="2" applyNumberFormat="1" applyFont="1" applyFill="1" applyBorder="1" applyAlignment="1">
      <alignment horizontal="center" vertical="center"/>
    </xf>
    <xf numFmtId="164" fontId="14" fillId="0" borderId="7" xfId="0" applyNumberFormat="1" applyFont="1" applyBorder="1" applyAlignment="1">
      <alignment horizontal="center" vertical="center"/>
    </xf>
    <xf numFmtId="183" fontId="11" fillId="0" borderId="7" xfId="1" applyNumberFormat="1" applyFont="1" applyBorder="1" applyAlignment="1">
      <alignment horizontal="center" vertical="center"/>
    </xf>
    <xf numFmtId="183" fontId="6" fillId="0" borderId="7" xfId="1" applyNumberFormat="1" applyFont="1" applyBorder="1" applyAlignment="1">
      <alignment horizontal="center" vertical="center"/>
    </xf>
  </cellXfs>
  <cellStyles count="16">
    <cellStyle name="Millares 2 2" xfId="11" xr:uid="{00000000-0005-0000-0000-000000000000}"/>
    <cellStyle name="Moneda" xfId="1" builtinId="4"/>
    <cellStyle name="Moneda [0]" xfId="2" builtinId="7"/>
    <cellStyle name="Moneda 2" xfId="13" xr:uid="{00000000-0005-0000-0000-000003000000}"/>
    <cellStyle name="Moneda 4" xfId="6" xr:uid="{00000000-0005-0000-0000-000004000000}"/>
    <cellStyle name="Normal" xfId="0" builtinId="0"/>
    <cellStyle name="Normal 2" xfId="4" xr:uid="{00000000-0005-0000-0000-000006000000}"/>
    <cellStyle name="Normal 2 3" xfId="15" xr:uid="{00000000-0005-0000-0000-000007000000}"/>
    <cellStyle name="Normal 3" xfId="8" xr:uid="{00000000-0005-0000-0000-000008000000}"/>
    <cellStyle name="Normal 4" xfId="12" xr:uid="{00000000-0005-0000-0000-000009000000}"/>
    <cellStyle name="Normal 9" xfId="5" xr:uid="{00000000-0005-0000-0000-00000A000000}"/>
    <cellStyle name="Normal_APU OBRAS PUBLICAS CASTILLA 2003" xfId="9" xr:uid="{00000000-0005-0000-0000-00000B000000}"/>
    <cellStyle name="Porcentaje" xfId="3" builtinId="5"/>
    <cellStyle name="Porcentaje 2" xfId="14" xr:uid="{00000000-0005-0000-0000-00000D000000}"/>
    <cellStyle name="Porcentaje 3" xfId="7" xr:uid="{00000000-0005-0000-0000-00000E000000}"/>
    <cellStyle name="Porcentaje 4" xfId="10"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1996552</xdr:colOff>
      <xdr:row>1</xdr:row>
      <xdr:rowOff>49978</xdr:rowOff>
    </xdr:from>
    <xdr:to>
      <xdr:col>1</xdr:col>
      <xdr:colOff>4228932</xdr:colOff>
      <xdr:row>1</xdr:row>
      <xdr:rowOff>787121</xdr:rowOff>
    </xdr:to>
    <xdr:pic>
      <xdr:nvPicPr>
        <xdr:cNvPr id="4" name="Imagen 3">
          <a:extLst>
            <a:ext uri="{FF2B5EF4-FFF2-40B4-BE49-F238E27FC236}">
              <a16:creationId xmlns:a16="http://schemas.microsoft.com/office/drawing/2014/main" id="{2782ACCD-448B-A61C-701B-3CF2650D6950}"/>
            </a:ext>
          </a:extLst>
        </xdr:cNvPr>
        <xdr:cNvPicPr>
          <a:picLocks noChangeAspect="1"/>
        </xdr:cNvPicPr>
      </xdr:nvPicPr>
      <xdr:blipFill>
        <a:blip xmlns:r="http://schemas.openxmlformats.org/officeDocument/2006/relationships" r:embed="rId1"/>
        <a:stretch>
          <a:fillRect/>
        </a:stretch>
      </xdr:blipFill>
      <xdr:spPr>
        <a:xfrm>
          <a:off x="4533564" y="399602"/>
          <a:ext cx="2232380" cy="7371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NSUMOS"/>
      <sheetName val="TRANSPORTE"/>
      <sheetName val="ESTADO RED TEC"/>
      <sheetName val="PUNITARIOS PARA 241201 2S"/>
      <sheetName val="PR 1"/>
      <sheetName val="items"/>
      <sheetName val="Hoja1"/>
      <sheetName val="A-HOR"/>
      <sheetName val="BANCOS"/>
      <sheetName val="CARGOS"/>
      <sheetName val="EPS"/>
      <sheetName val="PENSIONES"/>
      <sheetName val="PREACTA 10"/>
      <sheetName val="DATOS"/>
      <sheetName val="PREACTA 9"/>
      <sheetName val="Res-Accide-10"/>
      <sheetName val="TARIFAS"/>
      <sheetName val="c2.5y2.6"/>
      <sheetName val="SUB APU"/>
      <sheetName val="PRECIOS"/>
      <sheetName val="PREACTA 6"/>
      <sheetName val="TABLA 2008"/>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PRESUPUESTO"/>
      <sheetName val="ESTADO VÍA-CRIT.TECNICO"/>
      <sheetName val="5. ELECTRICO"/>
      <sheetName val="A.P.U"/>
      <sheetName val="Proveedores y acreedores"/>
      <sheetName val="Listas"/>
      <sheetName val="ESTADO_RED_TEC14"/>
      <sheetName val="PUNITARIOS_PARA_241201_2S14"/>
      <sheetName val="PR_114"/>
      <sheetName val="PREACTA_1014"/>
      <sheetName val="PREACTA_914"/>
      <sheetName val="c2_5y2_614"/>
      <sheetName val="PREACTA_63"/>
      <sheetName val="TABLA_20083"/>
      <sheetName val="Insum"/>
      <sheetName val="Excavación Mat. Común Estacione"/>
      <sheetName val="Demolición Pavimento"/>
      <sheetName val="Equipo"/>
      <sheetName val="PUNITARIOS%20PARA%20241201%202S"/>
      <sheetName val="RELACION MES"/>
      <sheetName val="GCB2000"/>
      <sheetName val="A. P. U."/>
      <sheetName val="Presup_Cancha"/>
      <sheetName val="CLASIFICACION"/>
      <sheetName val="FORMULA"/>
      <sheetName val=" Liquidacion de Obra por Tramos"/>
      <sheetName val="LISTA DE PRECIOS"/>
      <sheetName val="062"/>
      <sheetName val="Listado"/>
      <sheetName val="CRA.MODI"/>
      <sheetName val="K16+000 AL K18+500"/>
      <sheetName val="K23+200 AL K24+700"/>
      <sheetName val="k18+500 AL K23+050"/>
      <sheetName val="Presupuesto PUENTE"/>
      <sheetName val="VOLUMENES (4)"/>
      <sheetName val="VOLUMENES (4SA)"/>
      <sheetName val="REC-COD,"/>
      <sheetName val="Lp"/>
      <sheetName val="TRAPMO"/>
      <sheetName val="OCTUBRE"/>
      <sheetName val="Hoja2"/>
      <sheetName val="Cuadr."/>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_P_U1"/>
      <sheetName val="A_P_U"/>
      <sheetName val="materiales"/>
      <sheetName val="otros"/>
      <sheetName val="UNITARIOS"/>
      <sheetName val="THE"/>
      <sheetName val="ATHE"/>
      <sheetName val="SALARIOS"/>
      <sheetName val="APU NO PREVISTO"/>
      <sheetName val="PPTA (3)"/>
      <sheetName val="PPTA (2)"/>
      <sheetName val="PPTA"/>
      <sheetName val="Requisición1"/>
      <sheetName val="2,2,6,1 Pilotes 0,30"/>
      <sheetName val="Bajadas"/>
      <sheetName val="NARIÑO"/>
      <sheetName val="mdo"/>
      <sheetName val="equip"/>
      <sheetName val="mat"/>
      <sheetName val="CIRCUITOS CODENSA"/>
      <sheetName val="PREACTA Y CONTRATISTAS"/>
      <sheetName val="PERSONAL"/>
      <sheetName val="Tarifa MT"/>
      <sheetName val="PLAN DE INVERSION ANTICIPO"/>
      <sheetName val="inv mensual"/>
      <sheetName val="borrador flujo inv"/>
      <sheetName val="social-ambiental"/>
      <sheetName val="A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7.1.8.1.1"/>
      <sheetName val="i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ow r="48">
          <cell r="E48">
            <v>0</v>
          </cell>
        </row>
      </sheetData>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refreshError="1"/>
      <sheetData sheetId="30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6"/>
  <sheetViews>
    <sheetView view="pageBreakPreview" zoomScale="85" zoomScaleNormal="100" zoomScaleSheetLayoutView="85" workbookViewId="0">
      <selection activeCell="B3" sqref="B3"/>
    </sheetView>
  </sheetViews>
  <sheetFormatPr baseColWidth="10" defaultColWidth="11.44140625" defaultRowHeight="15" x14ac:dyDescent="0.25"/>
  <cols>
    <col min="1" max="1" width="37" style="73" customWidth="1"/>
    <col min="2" max="2" width="77.6640625" style="73" customWidth="1"/>
    <col min="3" max="16384" width="11.44140625" style="73"/>
  </cols>
  <sheetData>
    <row r="1" spans="1:2" ht="27.75" customHeight="1" x14ac:dyDescent="0.25">
      <c r="A1" s="231" t="s">
        <v>78</v>
      </c>
      <c r="B1" s="231"/>
    </row>
    <row r="2" spans="1:2" ht="111" customHeight="1" x14ac:dyDescent="0.25">
      <c r="A2" s="232" t="s">
        <v>139</v>
      </c>
      <c r="B2" s="233"/>
    </row>
    <row r="3" spans="1:2" ht="249" customHeight="1" x14ac:dyDescent="0.25">
      <c r="A3" s="74" t="s">
        <v>11</v>
      </c>
      <c r="B3" s="103" t="s">
        <v>134</v>
      </c>
    </row>
    <row r="4" spans="1:2" ht="165" x14ac:dyDescent="0.25">
      <c r="A4" s="75" t="s">
        <v>24</v>
      </c>
      <c r="B4" s="76" t="s">
        <v>135</v>
      </c>
    </row>
    <row r="5" spans="1:2" ht="45" x14ac:dyDescent="0.25">
      <c r="A5" s="75" t="s">
        <v>31</v>
      </c>
      <c r="B5" s="76" t="s">
        <v>136</v>
      </c>
    </row>
    <row r="6" spans="1:2" ht="30" x14ac:dyDescent="0.25">
      <c r="A6" s="75" t="s">
        <v>32</v>
      </c>
      <c r="B6" s="76" t="s">
        <v>76</v>
      </c>
    </row>
  </sheetData>
  <mergeCells count="2">
    <mergeCell ref="A1:B1"/>
    <mergeCell ref="A2:B2"/>
  </mergeCells>
  <pageMargins left="0.7" right="0.7" top="0.75" bottom="0.75" header="0.3" footer="0.3"/>
  <pageSetup scale="72"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B2:IN81"/>
  <sheetViews>
    <sheetView showGridLines="0" tabSelected="1" view="pageBreakPreview" topLeftCell="A49" zoomScale="74" zoomScaleNormal="50" zoomScaleSheetLayoutView="55" zoomScalePageLayoutView="50" workbookViewId="0">
      <selection activeCell="G65" sqref="G65:H65"/>
    </sheetView>
  </sheetViews>
  <sheetFormatPr baseColWidth="10" defaultColWidth="11.44140625" defaultRowHeight="13.8" x14ac:dyDescent="0.25"/>
  <cols>
    <col min="1" max="1" width="2.6640625" style="1" customWidth="1"/>
    <col min="2" max="2" width="14.44140625" style="2" customWidth="1"/>
    <col min="3" max="3" width="46.109375" style="2" customWidth="1"/>
    <col min="4" max="4" width="26.6640625" style="3" customWidth="1"/>
    <col min="5" max="5" width="26.6640625" style="3" bestFit="1" customWidth="1"/>
    <col min="6" max="6" width="24.44140625" style="2" customWidth="1"/>
    <col min="7" max="7" width="30.6640625" style="4" customWidth="1"/>
    <col min="8" max="8" width="22" style="4" customWidth="1"/>
    <col min="9" max="9" width="29.109375" style="4" customWidth="1"/>
    <col min="10" max="10" width="3.109375" style="4" customWidth="1"/>
    <col min="11" max="11" width="2.88671875" style="4" customWidth="1"/>
    <col min="12" max="13" width="21" style="5" bestFit="1" customWidth="1"/>
    <col min="14" max="14" width="13.109375" style="4" customWidth="1"/>
    <col min="15" max="248" width="10.88671875" style="4" customWidth="1"/>
    <col min="249" max="16384" width="11.44140625" style="1"/>
  </cols>
  <sheetData>
    <row r="2" spans="2:13" x14ac:dyDescent="0.25">
      <c r="B2" s="169" t="s">
        <v>125</v>
      </c>
      <c r="C2" s="170"/>
      <c r="D2" s="170"/>
      <c r="E2" s="170"/>
      <c r="F2" s="170"/>
      <c r="G2" s="170"/>
      <c r="H2" s="170"/>
      <c r="I2" s="171"/>
    </row>
    <row r="3" spans="2:13" x14ac:dyDescent="0.25">
      <c r="B3" s="172"/>
      <c r="C3" s="173"/>
      <c r="D3" s="173"/>
      <c r="E3" s="173"/>
      <c r="F3" s="173"/>
      <c r="G3" s="173"/>
      <c r="H3" s="173"/>
      <c r="I3" s="174"/>
    </row>
    <row r="4" spans="2:13" x14ac:dyDescent="0.25">
      <c r="B4" s="172"/>
      <c r="C4" s="173"/>
      <c r="D4" s="173"/>
      <c r="E4" s="173"/>
      <c r="F4" s="173"/>
      <c r="G4" s="173"/>
      <c r="H4" s="173"/>
      <c r="I4" s="174"/>
    </row>
    <row r="5" spans="2:13" x14ac:dyDescent="0.25">
      <c r="B5" s="172"/>
      <c r="C5" s="173"/>
      <c r="D5" s="173"/>
      <c r="E5" s="173"/>
      <c r="F5" s="173"/>
      <c r="G5" s="173"/>
      <c r="H5" s="173"/>
      <c r="I5" s="174"/>
    </row>
    <row r="6" spans="2:13" x14ac:dyDescent="0.25">
      <c r="B6" s="172"/>
      <c r="C6" s="173"/>
      <c r="D6" s="173"/>
      <c r="E6" s="173"/>
      <c r="F6" s="173"/>
      <c r="G6" s="173"/>
      <c r="H6" s="173"/>
      <c r="I6" s="174"/>
    </row>
    <row r="7" spans="2:13" ht="9" customHeight="1" x14ac:dyDescent="0.25">
      <c r="B7" s="172"/>
      <c r="C7" s="173"/>
      <c r="D7" s="173"/>
      <c r="E7" s="173"/>
      <c r="F7" s="173"/>
      <c r="G7" s="173"/>
      <c r="H7" s="173"/>
      <c r="I7" s="174"/>
    </row>
    <row r="8" spans="2:13" s="6" customFormat="1" ht="17.399999999999999" customHeight="1" x14ac:dyDescent="0.25">
      <c r="B8" s="172"/>
      <c r="C8" s="173"/>
      <c r="D8" s="173"/>
      <c r="E8" s="173"/>
      <c r="F8" s="173"/>
      <c r="G8" s="173"/>
      <c r="H8" s="173"/>
      <c r="I8" s="174"/>
      <c r="J8" s="7"/>
      <c r="L8" s="8"/>
      <c r="M8" s="8"/>
    </row>
    <row r="9" spans="2:13" ht="5.25" customHeight="1" x14ac:dyDescent="0.25">
      <c r="B9" s="142"/>
      <c r="C9" s="134"/>
      <c r="D9" s="135"/>
      <c r="E9" s="135"/>
      <c r="F9" s="135"/>
      <c r="G9" s="134"/>
      <c r="H9" s="135"/>
      <c r="I9" s="143"/>
      <c r="J9" s="11"/>
      <c r="K9" s="12"/>
    </row>
    <row r="10" spans="2:13" ht="30" customHeight="1" x14ac:dyDescent="0.25">
      <c r="B10" s="211" t="s">
        <v>0</v>
      </c>
      <c r="C10" s="212"/>
      <c r="D10" s="211" t="s">
        <v>146</v>
      </c>
      <c r="E10" s="213"/>
      <c r="F10" s="213"/>
      <c r="G10" s="213"/>
      <c r="H10" s="213"/>
      <c r="I10" s="212"/>
      <c r="J10" s="11"/>
      <c r="K10" s="12"/>
    </row>
    <row r="11" spans="2:13" ht="30" customHeight="1" x14ac:dyDescent="0.25">
      <c r="B11" s="211" t="s">
        <v>1</v>
      </c>
      <c r="C11" s="212"/>
      <c r="D11" s="214">
        <v>46066</v>
      </c>
      <c r="E11" s="215"/>
      <c r="F11" s="215"/>
      <c r="G11" s="215"/>
      <c r="H11" s="215"/>
      <c r="I11" s="216"/>
      <c r="J11" s="11"/>
      <c r="K11" s="12"/>
    </row>
    <row r="12" spans="2:13" ht="5.25" customHeight="1" x14ac:dyDescent="0.25">
      <c r="B12" s="144"/>
      <c r="C12" s="9"/>
      <c r="D12" s="10"/>
      <c r="E12" s="10"/>
      <c r="F12" s="10"/>
      <c r="G12" s="9"/>
      <c r="H12" s="10"/>
      <c r="I12" s="145"/>
      <c r="J12" s="11"/>
      <c r="K12" s="12"/>
    </row>
    <row r="13" spans="2:13" s="4" customFormat="1" ht="22.95" customHeight="1" x14ac:dyDescent="0.25">
      <c r="B13" s="208" t="s">
        <v>2</v>
      </c>
      <c r="C13" s="209"/>
      <c r="D13" s="209"/>
      <c r="E13" s="209"/>
      <c r="F13" s="209"/>
      <c r="G13" s="209"/>
      <c r="H13" s="209"/>
      <c r="I13" s="210"/>
      <c r="J13" s="13"/>
      <c r="K13" s="14"/>
      <c r="L13" s="5"/>
      <c r="M13" s="5"/>
    </row>
    <row r="14" spans="2:13" s="4" customFormat="1" ht="20.399999999999999" customHeight="1" x14ac:dyDescent="0.25">
      <c r="B14" s="217" t="s">
        <v>138</v>
      </c>
      <c r="C14" s="218"/>
      <c r="D14" s="228">
        <v>396400202</v>
      </c>
      <c r="E14" s="229"/>
      <c r="F14" s="229"/>
      <c r="G14" s="229"/>
      <c r="H14" s="229"/>
      <c r="I14" s="230"/>
      <c r="J14" s="13"/>
      <c r="K14" s="14"/>
      <c r="L14" s="5"/>
      <c r="M14" s="5">
        <f>+D14*0.28</f>
        <v>110992056.56000002</v>
      </c>
    </row>
    <row r="15" spans="2:13" ht="33.6" customHeight="1" x14ac:dyDescent="0.25">
      <c r="B15" s="217" t="s">
        <v>137</v>
      </c>
      <c r="C15" s="218"/>
      <c r="D15" s="219">
        <v>535140273</v>
      </c>
      <c r="E15" s="220"/>
      <c r="F15" s="220"/>
      <c r="G15" s="220"/>
      <c r="H15" s="220"/>
      <c r="I15" s="221"/>
      <c r="J15" s="15"/>
      <c r="K15" s="12"/>
    </row>
    <row r="16" spans="2:13" ht="31.2" customHeight="1" x14ac:dyDescent="0.25">
      <c r="B16" s="16" t="s">
        <v>3</v>
      </c>
      <c r="C16" s="72">
        <f>+I65</f>
        <v>0.35</v>
      </c>
      <c r="D16" s="17" t="s">
        <v>157</v>
      </c>
      <c r="E16" s="71">
        <v>0.28000000000000003</v>
      </c>
      <c r="F16" s="17" t="s">
        <v>4</v>
      </c>
      <c r="G16" s="18">
        <v>0.02</v>
      </c>
      <c r="H16" s="17" t="s">
        <v>5</v>
      </c>
      <c r="I16" s="18">
        <v>0.05</v>
      </c>
      <c r="J16" s="19"/>
      <c r="K16" s="12"/>
      <c r="M16" s="5">
        <v>110992056.56</v>
      </c>
    </row>
    <row r="17" spans="2:248" ht="39.9" customHeight="1" x14ac:dyDescent="0.25">
      <c r="B17" s="20" t="s">
        <v>6</v>
      </c>
      <c r="C17" s="257">
        <f>+E17+G17+I17</f>
        <v>138740070</v>
      </c>
      <c r="D17" s="21" t="s">
        <v>7</v>
      </c>
      <c r="E17" s="255">
        <f>G62</f>
        <v>110992055.86</v>
      </c>
      <c r="F17" s="21" t="s">
        <v>8</v>
      </c>
      <c r="G17" s="256">
        <f>G16*D14</f>
        <v>7928004.04</v>
      </c>
      <c r="H17" s="21" t="s">
        <v>9</v>
      </c>
      <c r="I17" s="256">
        <f>I16*D14</f>
        <v>19820010.100000001</v>
      </c>
      <c r="J17" s="22"/>
      <c r="K17" s="12"/>
    </row>
    <row r="18" spans="2:248" x14ac:dyDescent="0.25">
      <c r="B18" s="222"/>
      <c r="C18" s="223"/>
      <c r="D18" s="223"/>
      <c r="E18" s="223"/>
      <c r="F18" s="223"/>
      <c r="G18" s="223"/>
      <c r="H18" s="223"/>
      <c r="I18" s="224"/>
      <c r="J18" s="2"/>
    </row>
    <row r="19" spans="2:248" s="4" customFormat="1" ht="17.399999999999999" x14ac:dyDescent="0.25">
      <c r="B19" s="225" t="s">
        <v>10</v>
      </c>
      <c r="C19" s="226"/>
      <c r="D19" s="226"/>
      <c r="E19" s="226"/>
      <c r="F19" s="226"/>
      <c r="G19" s="226"/>
      <c r="H19" s="226"/>
      <c r="I19" s="227"/>
      <c r="J19" s="13"/>
      <c r="K19" s="14"/>
      <c r="L19" s="5"/>
      <c r="M19" s="5"/>
    </row>
    <row r="20" spans="2:248" s="4" customFormat="1" x14ac:dyDescent="0.25">
      <c r="B20" s="23"/>
      <c r="C20" s="24"/>
      <c r="D20" s="24"/>
      <c r="E20" s="24"/>
      <c r="F20" s="24"/>
      <c r="G20" s="24"/>
      <c r="H20" s="24"/>
      <c r="I20" s="146"/>
      <c r="J20" s="24"/>
      <c r="K20" s="14"/>
      <c r="L20" s="5"/>
      <c r="M20" s="5"/>
    </row>
    <row r="21" spans="2:248" s="4" customFormat="1" x14ac:dyDescent="0.25">
      <c r="B21" s="25" t="s">
        <v>11</v>
      </c>
      <c r="C21" s="147"/>
      <c r="D21" s="24"/>
      <c r="E21" s="24"/>
      <c r="F21" s="24"/>
      <c r="G21" s="24"/>
      <c r="H21" s="24"/>
      <c r="I21" s="146"/>
      <c r="J21" s="24"/>
      <c r="K21" s="14"/>
      <c r="L21" s="5"/>
      <c r="M21" s="5"/>
    </row>
    <row r="22" spans="2:248" s="4" customFormat="1" x14ac:dyDescent="0.25">
      <c r="B22" s="23"/>
      <c r="C22" s="24"/>
      <c r="D22" s="24"/>
      <c r="E22" s="24"/>
      <c r="F22" s="24"/>
      <c r="G22" s="24"/>
      <c r="H22" s="24"/>
      <c r="I22" s="146"/>
      <c r="J22" s="24"/>
      <c r="K22" s="14"/>
      <c r="L22" s="5"/>
      <c r="M22" s="26"/>
      <c r="N22" s="26"/>
    </row>
    <row r="23" spans="2:248" s="4" customFormat="1" x14ac:dyDescent="0.25">
      <c r="B23" s="23" t="s">
        <v>12</v>
      </c>
      <c r="C23" s="24"/>
      <c r="D23" s="24"/>
      <c r="E23" s="24"/>
      <c r="F23" s="24"/>
      <c r="G23" s="24"/>
      <c r="H23" s="24"/>
      <c r="I23" s="146"/>
      <c r="J23" s="24"/>
      <c r="K23" s="14"/>
      <c r="L23" s="5"/>
      <c r="M23" s="26"/>
      <c r="N23" s="26"/>
    </row>
    <row r="24" spans="2:248" s="4" customFormat="1" x14ac:dyDescent="0.25">
      <c r="B24" s="23"/>
      <c r="D24" s="24"/>
      <c r="E24" s="24"/>
      <c r="F24" s="24"/>
      <c r="G24" s="24"/>
      <c r="H24" s="24"/>
      <c r="I24" s="146"/>
      <c r="J24" s="24"/>
      <c r="K24" s="14"/>
      <c r="L24" s="5"/>
      <c r="M24" s="5"/>
    </row>
    <row r="25" spans="2:248" s="4" customFormat="1" ht="14.25" customHeight="1" x14ac:dyDescent="0.25">
      <c r="B25" s="196" t="s">
        <v>13</v>
      </c>
      <c r="C25" s="196" t="s">
        <v>14</v>
      </c>
      <c r="D25" s="204" t="s">
        <v>15</v>
      </c>
      <c r="E25" s="198"/>
      <c r="F25" s="199"/>
      <c r="G25" s="196" t="s">
        <v>16</v>
      </c>
      <c r="H25" s="194" t="s">
        <v>17</v>
      </c>
      <c r="I25" s="194" t="s">
        <v>18</v>
      </c>
      <c r="J25" s="28"/>
      <c r="K25" s="14"/>
      <c r="L25" s="5"/>
      <c r="M25" s="5"/>
    </row>
    <row r="26" spans="2:248" s="4" customFormat="1" ht="26.25" customHeight="1" x14ac:dyDescent="0.25">
      <c r="B26" s="197"/>
      <c r="C26" s="197"/>
      <c r="D26" s="27" t="s">
        <v>19</v>
      </c>
      <c r="E26" s="27" t="s">
        <v>20</v>
      </c>
      <c r="F26" s="27" t="s">
        <v>21</v>
      </c>
      <c r="G26" s="197"/>
      <c r="H26" s="194"/>
      <c r="I26" s="194"/>
      <c r="J26" s="28"/>
      <c r="K26" s="14"/>
      <c r="L26" s="5"/>
      <c r="M26" s="5"/>
    </row>
    <row r="27" spans="2:248" s="4" customFormat="1" x14ac:dyDescent="0.25">
      <c r="B27" s="29">
        <v>1</v>
      </c>
      <c r="C27" s="29" t="s">
        <v>152</v>
      </c>
      <c r="D27" s="165">
        <v>3658536.59</v>
      </c>
      <c r="E27" s="34">
        <v>1.64</v>
      </c>
      <c r="F27" s="258">
        <f>+D27*E27</f>
        <v>6000000.0075999992</v>
      </c>
      <c r="G27" s="34">
        <v>4</v>
      </c>
      <c r="H27" s="167">
        <v>0.5</v>
      </c>
      <c r="I27" s="259">
        <f>+B27*F27*G27*H27</f>
        <v>12000000.015199998</v>
      </c>
      <c r="J27" s="31"/>
      <c r="K27" s="14"/>
      <c r="L27" s="5"/>
      <c r="M27" s="5"/>
    </row>
    <row r="28" spans="2:248" s="4" customFormat="1" x14ac:dyDescent="0.25">
      <c r="B28" s="29">
        <v>1</v>
      </c>
      <c r="C28" s="29" t="s">
        <v>22</v>
      </c>
      <c r="D28" s="165">
        <v>2743902.44</v>
      </c>
      <c r="E28" s="34">
        <v>1.64</v>
      </c>
      <c r="F28" s="258">
        <f>+D28*E28</f>
        <v>4500000.0016000001</v>
      </c>
      <c r="G28" s="34">
        <v>4</v>
      </c>
      <c r="H28" s="167">
        <v>1</v>
      </c>
      <c r="I28" s="259">
        <f>+B28*F28*G28*H28</f>
        <v>18000000.0064</v>
      </c>
      <c r="J28" s="31"/>
      <c r="K28" s="14"/>
      <c r="L28" s="5"/>
      <c r="M28" s="5"/>
    </row>
    <row r="29" spans="2:248" s="4" customFormat="1" x14ac:dyDescent="0.25">
      <c r="B29" s="29"/>
      <c r="C29" s="29"/>
      <c r="D29" s="165"/>
      <c r="E29" s="34"/>
      <c r="F29" s="166"/>
      <c r="G29" s="34"/>
      <c r="H29" s="167"/>
      <c r="I29" s="168"/>
      <c r="J29" s="31"/>
      <c r="K29" s="14"/>
      <c r="L29" s="5"/>
      <c r="M29" s="5"/>
    </row>
    <row r="30" spans="2:248" s="4" customFormat="1" x14ac:dyDescent="0.25">
      <c r="B30" s="187" t="s">
        <v>23</v>
      </c>
      <c r="C30" s="188"/>
      <c r="D30" s="188"/>
      <c r="E30" s="188"/>
      <c r="F30" s="188"/>
      <c r="G30" s="188"/>
      <c r="H30" s="189"/>
      <c r="I30" s="32">
        <f>SUM(I27:I29)</f>
        <v>30000000.021600001</v>
      </c>
      <c r="J30" s="33"/>
      <c r="K30" s="14"/>
      <c r="L30" s="5"/>
      <c r="M30" s="5"/>
    </row>
    <row r="31" spans="2:248" s="4" customFormat="1" x14ac:dyDescent="0.25">
      <c r="B31" s="23"/>
      <c r="C31" s="24"/>
      <c r="D31" s="24"/>
      <c r="E31" s="24"/>
      <c r="F31" s="24"/>
      <c r="G31" s="24"/>
      <c r="H31" s="24"/>
      <c r="I31" s="146"/>
      <c r="J31" s="24"/>
      <c r="K31" s="14"/>
      <c r="L31" s="5"/>
      <c r="M31" s="5"/>
    </row>
    <row r="32" spans="2:248" x14ac:dyDescent="0.25">
      <c r="B32" s="25" t="s">
        <v>24</v>
      </c>
      <c r="C32" s="24"/>
      <c r="D32" s="24"/>
      <c r="E32" s="24"/>
      <c r="F32" s="24"/>
      <c r="G32" s="24"/>
      <c r="H32" s="24"/>
      <c r="I32" s="146"/>
      <c r="J32" s="24"/>
      <c r="K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row>
    <row r="33" spans="2:248" x14ac:dyDescent="0.25">
      <c r="B33" s="23"/>
      <c r="C33" s="24"/>
      <c r="D33" s="24"/>
      <c r="E33" s="24"/>
      <c r="F33" s="24"/>
      <c r="G33" s="24"/>
      <c r="H33" s="24"/>
      <c r="I33" s="146"/>
      <c r="J33" s="24"/>
      <c r="K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row>
    <row r="34" spans="2:248" ht="14.25" customHeight="1" x14ac:dyDescent="0.25">
      <c r="B34" s="196" t="s">
        <v>25</v>
      </c>
      <c r="C34" s="198" t="s">
        <v>26</v>
      </c>
      <c r="D34" s="199"/>
      <c r="E34" s="202" t="s">
        <v>27</v>
      </c>
      <c r="F34" s="196" t="s">
        <v>28</v>
      </c>
      <c r="G34" s="202" t="s">
        <v>29</v>
      </c>
      <c r="H34" s="194" t="s">
        <v>17</v>
      </c>
      <c r="I34" s="194" t="s">
        <v>30</v>
      </c>
      <c r="J34" s="28"/>
      <c r="K34" s="1"/>
      <c r="L34" s="206"/>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row>
    <row r="35" spans="2:248" ht="21.75" customHeight="1" x14ac:dyDescent="0.25">
      <c r="B35" s="197"/>
      <c r="C35" s="200"/>
      <c r="D35" s="201"/>
      <c r="E35" s="203"/>
      <c r="F35" s="197"/>
      <c r="G35" s="203"/>
      <c r="H35" s="194"/>
      <c r="I35" s="194"/>
      <c r="J35" s="28"/>
      <c r="K35" s="1"/>
      <c r="L35" s="206"/>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row>
    <row r="36" spans="2:248" s="4" customFormat="1" x14ac:dyDescent="0.25">
      <c r="B36" s="29">
        <v>1</v>
      </c>
      <c r="C36" s="191" t="s">
        <v>153</v>
      </c>
      <c r="D36" s="191"/>
      <c r="E36" s="34" t="s">
        <v>154</v>
      </c>
      <c r="F36" s="29">
        <v>1</v>
      </c>
      <c r="G36" s="35">
        <v>400000</v>
      </c>
      <c r="H36" s="80">
        <v>1</v>
      </c>
      <c r="I36" s="168">
        <f>+B36*F36*G36*H36</f>
        <v>400000</v>
      </c>
      <c r="J36" s="31"/>
      <c r="L36" s="82"/>
      <c r="M36" s="82"/>
    </row>
    <row r="37" spans="2:248" s="4" customFormat="1" ht="67.8" customHeight="1" x14ac:dyDescent="0.25">
      <c r="B37" s="29">
        <v>1</v>
      </c>
      <c r="C37" s="207" t="s">
        <v>155</v>
      </c>
      <c r="D37" s="191"/>
      <c r="E37" s="34" t="s">
        <v>156</v>
      </c>
      <c r="F37" s="29">
        <v>4</v>
      </c>
      <c r="G37" s="35">
        <v>615393.99444028467</v>
      </c>
      <c r="H37" s="80">
        <v>1</v>
      </c>
      <c r="I37" s="168">
        <f>+B37*F37*G37*H37</f>
        <v>2461575.9777611387</v>
      </c>
      <c r="J37" s="31"/>
      <c r="L37" s="5"/>
      <c r="M37" s="5"/>
    </row>
    <row r="38" spans="2:248" s="4" customFormat="1" ht="45.6" customHeight="1" x14ac:dyDescent="0.25">
      <c r="B38" s="29"/>
      <c r="C38" s="207"/>
      <c r="D38" s="207"/>
      <c r="E38" s="34"/>
      <c r="F38" s="29"/>
      <c r="G38" s="35"/>
      <c r="H38" s="30"/>
      <c r="I38" s="36"/>
      <c r="J38" s="31"/>
      <c r="L38" s="5"/>
      <c r="M38" s="5"/>
    </row>
    <row r="39" spans="2:248" s="4" customFormat="1" x14ac:dyDescent="0.25">
      <c r="B39" s="187" t="s">
        <v>23</v>
      </c>
      <c r="C39" s="188"/>
      <c r="D39" s="188"/>
      <c r="E39" s="188"/>
      <c r="F39" s="188"/>
      <c r="G39" s="189"/>
      <c r="H39" s="32"/>
      <c r="I39" s="37">
        <f>SUM(I36:I38)</f>
        <v>2861575.9777611387</v>
      </c>
      <c r="J39" s="33"/>
      <c r="L39" s="5"/>
      <c r="M39" s="5"/>
    </row>
    <row r="40" spans="2:248" s="4" customFormat="1" x14ac:dyDescent="0.25">
      <c r="B40" s="23"/>
      <c r="C40" s="24"/>
      <c r="D40" s="24"/>
      <c r="E40" s="24"/>
      <c r="F40" s="24"/>
      <c r="G40" s="24"/>
      <c r="H40" s="24"/>
      <c r="I40" s="146"/>
      <c r="J40" s="24"/>
      <c r="L40" s="5"/>
      <c r="M40" s="5"/>
    </row>
    <row r="41" spans="2:248" s="4" customFormat="1" x14ac:dyDescent="0.25">
      <c r="B41" s="25" t="s">
        <v>31</v>
      </c>
      <c r="C41" s="147"/>
      <c r="D41" s="24"/>
      <c r="E41" s="24"/>
      <c r="F41" s="24"/>
      <c r="G41" s="24"/>
      <c r="H41" s="24"/>
      <c r="I41" s="146"/>
      <c r="J41" s="24"/>
      <c r="L41" s="5"/>
      <c r="M41" s="5"/>
    </row>
    <row r="42" spans="2:248" s="4" customFormat="1" x14ac:dyDescent="0.25">
      <c r="B42" s="25" t="s">
        <v>133</v>
      </c>
      <c r="C42" s="24"/>
      <c r="D42" s="24"/>
      <c r="E42" s="24"/>
      <c r="F42" s="24"/>
      <c r="G42" s="24"/>
      <c r="H42" s="24"/>
      <c r="I42" s="146"/>
      <c r="J42" s="24"/>
      <c r="L42" s="5"/>
      <c r="M42" s="5"/>
    </row>
    <row r="43" spans="2:248" s="4" customFormat="1" ht="23.25" customHeight="1" x14ac:dyDescent="0.25">
      <c r="B43" s="196" t="s">
        <v>25</v>
      </c>
      <c r="C43" s="198" t="s">
        <v>26</v>
      </c>
      <c r="D43" s="199"/>
      <c r="E43" s="202" t="s">
        <v>27</v>
      </c>
      <c r="F43" s="196" t="s">
        <v>28</v>
      </c>
      <c r="G43" s="204" t="s">
        <v>29</v>
      </c>
      <c r="H43" s="199"/>
      <c r="I43" s="194" t="s">
        <v>30</v>
      </c>
      <c r="J43" s="28"/>
      <c r="L43" s="5"/>
      <c r="M43" s="5"/>
    </row>
    <row r="44" spans="2:248" s="4" customFormat="1" ht="9.75" customHeight="1" x14ac:dyDescent="0.25">
      <c r="B44" s="197"/>
      <c r="C44" s="200"/>
      <c r="D44" s="201"/>
      <c r="E44" s="203"/>
      <c r="F44" s="197"/>
      <c r="G44" s="205"/>
      <c r="H44" s="201"/>
      <c r="I44" s="194"/>
      <c r="J44" s="28"/>
      <c r="L44" s="5"/>
      <c r="M44" s="5"/>
    </row>
    <row r="45" spans="2:248" s="4" customFormat="1" x14ac:dyDescent="0.25">
      <c r="B45" s="29">
        <v>1</v>
      </c>
      <c r="C45" s="191" t="s">
        <v>127</v>
      </c>
      <c r="D45" s="191"/>
      <c r="E45" s="34" t="s">
        <v>41</v>
      </c>
      <c r="F45" s="164">
        <v>1.5E-3</v>
      </c>
      <c r="G45" s="192">
        <f t="shared" ref="G45:G48" si="0">+$D$15</f>
        <v>535140273</v>
      </c>
      <c r="H45" s="193"/>
      <c r="I45" s="136">
        <f t="shared" ref="I45:I46" si="1">+B45*F45*G45</f>
        <v>802710.40950000007</v>
      </c>
      <c r="J45" s="31"/>
      <c r="L45" s="5"/>
      <c r="M45" s="5"/>
      <c r="N45" s="38"/>
    </row>
    <row r="46" spans="2:248" s="4" customFormat="1" x14ac:dyDescent="0.25">
      <c r="B46" s="29">
        <v>1</v>
      </c>
      <c r="C46" s="191" t="s">
        <v>128</v>
      </c>
      <c r="D46" s="191"/>
      <c r="E46" s="34" t="s">
        <v>41</v>
      </c>
      <c r="F46" s="164">
        <v>1.5E-3</v>
      </c>
      <c r="G46" s="192">
        <f t="shared" si="0"/>
        <v>535140273</v>
      </c>
      <c r="H46" s="193"/>
      <c r="I46" s="136">
        <f t="shared" si="1"/>
        <v>802710.40950000007</v>
      </c>
      <c r="J46" s="31"/>
      <c r="L46" s="5"/>
      <c r="M46" s="5"/>
      <c r="N46" s="38"/>
    </row>
    <row r="47" spans="2:248" s="4" customFormat="1" x14ac:dyDescent="0.25">
      <c r="B47" s="29">
        <v>1</v>
      </c>
      <c r="C47" s="191" t="s">
        <v>129</v>
      </c>
      <c r="D47" s="191"/>
      <c r="E47" s="34" t="s">
        <v>41</v>
      </c>
      <c r="F47" s="164">
        <v>2E-3</v>
      </c>
      <c r="G47" s="192">
        <f t="shared" si="0"/>
        <v>535140273</v>
      </c>
      <c r="H47" s="193"/>
      <c r="I47" s="136">
        <f>+B47*F47*G47</f>
        <v>1070280.5460000001</v>
      </c>
      <c r="J47" s="31"/>
      <c r="L47" s="5"/>
      <c r="M47" s="5"/>
      <c r="N47" s="38"/>
    </row>
    <row r="48" spans="2:248" s="4" customFormat="1" x14ac:dyDescent="0.25">
      <c r="B48" s="29">
        <v>1</v>
      </c>
      <c r="C48" s="191" t="s">
        <v>130</v>
      </c>
      <c r="D48" s="191"/>
      <c r="E48" s="34" t="s">
        <v>41</v>
      </c>
      <c r="F48" s="164">
        <v>1E-3</v>
      </c>
      <c r="G48" s="192">
        <f t="shared" si="0"/>
        <v>535140273</v>
      </c>
      <c r="H48" s="193"/>
      <c r="I48" s="136">
        <f>+B48*F48*G48</f>
        <v>535140.27300000004</v>
      </c>
      <c r="J48" s="31"/>
      <c r="L48" s="5"/>
      <c r="M48" s="5"/>
      <c r="N48" s="38"/>
    </row>
    <row r="49" spans="2:13" s="4" customFormat="1" x14ac:dyDescent="0.25">
      <c r="B49" s="187" t="s">
        <v>23</v>
      </c>
      <c r="C49" s="188"/>
      <c r="D49" s="188"/>
      <c r="E49" s="188"/>
      <c r="F49" s="189"/>
      <c r="G49" s="195"/>
      <c r="H49" s="195"/>
      <c r="I49" s="39">
        <f>SUM(I45:I48)</f>
        <v>3210841.6380000003</v>
      </c>
      <c r="J49" s="33"/>
      <c r="L49" s="5"/>
      <c r="M49" s="5"/>
    </row>
    <row r="50" spans="2:13" s="4" customFormat="1" x14ac:dyDescent="0.25">
      <c r="B50" s="23"/>
      <c r="C50" s="24"/>
      <c r="D50" s="24"/>
      <c r="E50" s="24"/>
      <c r="F50" s="24"/>
      <c r="G50" s="24"/>
      <c r="H50" s="24"/>
      <c r="I50" s="146"/>
      <c r="J50" s="24"/>
      <c r="L50" s="5"/>
      <c r="M50" s="5"/>
    </row>
    <row r="51" spans="2:13" s="4" customFormat="1" x14ac:dyDescent="0.25">
      <c r="B51" s="25" t="s">
        <v>32</v>
      </c>
      <c r="C51" s="147"/>
      <c r="D51" s="24"/>
      <c r="E51" s="24"/>
      <c r="F51" s="24"/>
      <c r="G51" s="24"/>
      <c r="H51" s="24"/>
      <c r="I51" s="146"/>
      <c r="J51" s="24"/>
      <c r="L51" s="5"/>
      <c r="M51" s="5"/>
    </row>
    <row r="52" spans="2:13" s="4" customFormat="1" x14ac:dyDescent="0.25">
      <c r="B52" s="23"/>
      <c r="C52" s="24"/>
      <c r="D52" s="24"/>
      <c r="E52" s="24"/>
      <c r="F52" s="24"/>
      <c r="G52" s="24"/>
      <c r="H52" s="24"/>
      <c r="I52" s="146"/>
      <c r="J52" s="24"/>
      <c r="L52" s="5"/>
      <c r="M52" s="5"/>
    </row>
    <row r="53" spans="2:13" s="4" customFormat="1" ht="14.25" customHeight="1" x14ac:dyDescent="0.25">
      <c r="B53" s="196" t="s">
        <v>25</v>
      </c>
      <c r="C53" s="198" t="s">
        <v>26</v>
      </c>
      <c r="D53" s="199"/>
      <c r="E53" s="202" t="s">
        <v>27</v>
      </c>
      <c r="F53" s="196" t="s">
        <v>28</v>
      </c>
      <c r="G53" s="204" t="s">
        <v>29</v>
      </c>
      <c r="H53" s="199"/>
      <c r="I53" s="194" t="s">
        <v>30</v>
      </c>
      <c r="J53" s="28"/>
      <c r="L53" s="5"/>
      <c r="M53" s="5"/>
    </row>
    <row r="54" spans="2:13" s="4" customFormat="1" ht="27" customHeight="1" x14ac:dyDescent="0.25">
      <c r="B54" s="197"/>
      <c r="C54" s="200"/>
      <c r="D54" s="201"/>
      <c r="E54" s="203"/>
      <c r="F54" s="197"/>
      <c r="G54" s="205"/>
      <c r="H54" s="201"/>
      <c r="I54" s="194"/>
      <c r="J54" s="28"/>
      <c r="L54" s="5"/>
      <c r="M54" s="5"/>
    </row>
    <row r="55" spans="2:13" s="4" customFormat="1" x14ac:dyDescent="0.25">
      <c r="B55" s="29">
        <v>1</v>
      </c>
      <c r="C55" s="191" t="s">
        <v>147</v>
      </c>
      <c r="D55" s="191"/>
      <c r="E55" s="34" t="s">
        <v>41</v>
      </c>
      <c r="F55" s="164">
        <v>0.05</v>
      </c>
      <c r="G55" s="192">
        <f>+$D$15</f>
        <v>535140273</v>
      </c>
      <c r="H55" s="193"/>
      <c r="I55" s="81">
        <f>+B55*G55*F55</f>
        <v>26757013.650000002</v>
      </c>
      <c r="J55" s="31"/>
      <c r="L55" s="5"/>
      <c r="M55" s="5"/>
    </row>
    <row r="56" spans="2:13" s="4" customFormat="1" x14ac:dyDescent="0.25">
      <c r="B56" s="29">
        <v>1</v>
      </c>
      <c r="C56" s="191" t="s">
        <v>148</v>
      </c>
      <c r="D56" s="191"/>
      <c r="E56" s="34" t="s">
        <v>41</v>
      </c>
      <c r="F56" s="164">
        <v>0.02</v>
      </c>
      <c r="G56" s="192">
        <f t="shared" ref="G56:G59" si="2">+$D$15</f>
        <v>535140273</v>
      </c>
      <c r="H56" s="193"/>
      <c r="I56" s="81">
        <f t="shared" ref="I56:I58" si="3">+B56*G56*F56</f>
        <v>10702805.460000001</v>
      </c>
      <c r="J56" s="31"/>
      <c r="L56" s="5"/>
      <c r="M56" s="5"/>
    </row>
    <row r="57" spans="2:13" s="4" customFormat="1" x14ac:dyDescent="0.25">
      <c r="B57" s="29">
        <v>1</v>
      </c>
      <c r="C57" s="191" t="s">
        <v>149</v>
      </c>
      <c r="D57" s="191"/>
      <c r="E57" s="34" t="s">
        <v>41</v>
      </c>
      <c r="F57" s="164">
        <v>0.03</v>
      </c>
      <c r="G57" s="192">
        <f t="shared" si="2"/>
        <v>535140273</v>
      </c>
      <c r="H57" s="193"/>
      <c r="I57" s="81">
        <f t="shared" si="3"/>
        <v>16054208.189999999</v>
      </c>
      <c r="J57" s="31"/>
      <c r="L57" s="5"/>
      <c r="M57" s="5"/>
    </row>
    <row r="58" spans="2:13" s="4" customFormat="1" x14ac:dyDescent="0.25">
      <c r="B58" s="29">
        <v>1</v>
      </c>
      <c r="C58" s="191" t="s">
        <v>150</v>
      </c>
      <c r="D58" s="191"/>
      <c r="E58" s="34" t="s">
        <v>41</v>
      </c>
      <c r="F58" s="164">
        <v>0.02</v>
      </c>
      <c r="G58" s="192">
        <f t="shared" si="2"/>
        <v>535140273</v>
      </c>
      <c r="H58" s="193"/>
      <c r="I58" s="81">
        <f t="shared" si="3"/>
        <v>10702805.460000001</v>
      </c>
      <c r="J58" s="31"/>
      <c r="L58" s="5"/>
      <c r="M58" s="5"/>
    </row>
    <row r="59" spans="2:13" s="4" customFormat="1" x14ac:dyDescent="0.25">
      <c r="B59" s="29">
        <v>1</v>
      </c>
      <c r="C59" s="191" t="s">
        <v>151</v>
      </c>
      <c r="D59" s="191"/>
      <c r="E59" s="34" t="s">
        <v>41</v>
      </c>
      <c r="F59" s="164">
        <v>0.02</v>
      </c>
      <c r="G59" s="192">
        <f t="shared" si="2"/>
        <v>535140273</v>
      </c>
      <c r="H59" s="193"/>
      <c r="I59" s="81">
        <f t="shared" ref="I59" si="4">+B59*G59*F59</f>
        <v>10702805.460000001</v>
      </c>
      <c r="J59" s="31"/>
      <c r="L59" s="5"/>
      <c r="M59" s="5"/>
    </row>
    <row r="60" spans="2:13" s="4" customFormat="1" ht="15" customHeight="1" x14ac:dyDescent="0.25">
      <c r="B60" s="187" t="s">
        <v>23</v>
      </c>
      <c r="C60" s="188"/>
      <c r="D60" s="188"/>
      <c r="E60" s="188"/>
      <c r="F60" s="189"/>
      <c r="G60" s="190"/>
      <c r="H60" s="190"/>
      <c r="I60" s="40">
        <f>SUM(I55:I59)</f>
        <v>74919638.219999999</v>
      </c>
      <c r="J60" s="41"/>
      <c r="L60" s="38"/>
      <c r="M60" s="5"/>
    </row>
    <row r="61" spans="2:13" s="4" customFormat="1" ht="9" customHeight="1" x14ac:dyDescent="0.25">
      <c r="B61" s="144"/>
      <c r="C61" s="9"/>
      <c r="D61" s="10"/>
      <c r="E61" s="10"/>
      <c r="F61" s="10"/>
      <c r="G61" s="9"/>
      <c r="H61" s="10"/>
      <c r="I61" s="145"/>
      <c r="J61" s="11"/>
      <c r="K61" s="12"/>
      <c r="L61" s="5"/>
      <c r="M61" s="5"/>
    </row>
    <row r="62" spans="2:13" s="4" customFormat="1" ht="17.399999999999999" x14ac:dyDescent="0.25">
      <c r="B62" s="180" t="s">
        <v>33</v>
      </c>
      <c r="C62" s="180"/>
      <c r="D62" s="180"/>
      <c r="E62" s="180"/>
      <c r="F62" s="180"/>
      <c r="G62" s="254">
        <f>ROUND(I60+I49+I39+I30,2)</f>
        <v>110992055.86</v>
      </c>
      <c r="H62" s="254"/>
      <c r="I62" s="42">
        <f>ROUND(E17/D14,2)</f>
        <v>0.28000000000000003</v>
      </c>
      <c r="J62" s="43"/>
      <c r="L62" s="5"/>
      <c r="M62" s="5"/>
    </row>
    <row r="63" spans="2:13" ht="17.399999999999999" x14ac:dyDescent="0.25">
      <c r="B63" s="180" t="s">
        <v>131</v>
      </c>
      <c r="C63" s="180"/>
      <c r="D63" s="180"/>
      <c r="E63" s="180"/>
      <c r="F63" s="180"/>
      <c r="G63" s="254">
        <f>+G17</f>
        <v>7928004.04</v>
      </c>
      <c r="H63" s="254"/>
      <c r="I63" s="42">
        <v>0.02</v>
      </c>
      <c r="J63" s="43"/>
    </row>
    <row r="64" spans="2:13" ht="17.399999999999999" x14ac:dyDescent="0.25">
      <c r="B64" s="180" t="s">
        <v>132</v>
      </c>
      <c r="C64" s="180"/>
      <c r="D64" s="180"/>
      <c r="E64" s="180"/>
      <c r="F64" s="180"/>
      <c r="G64" s="254">
        <f>I17</f>
        <v>19820010.100000001</v>
      </c>
      <c r="H64" s="254"/>
      <c r="I64" s="42">
        <v>0.05</v>
      </c>
      <c r="J64" s="43"/>
    </row>
    <row r="65" spans="2:248" ht="15.6" x14ac:dyDescent="0.25">
      <c r="B65" s="180" t="s">
        <v>34</v>
      </c>
      <c r="C65" s="180"/>
      <c r="D65" s="180"/>
      <c r="E65" s="180"/>
      <c r="F65" s="180"/>
      <c r="G65" s="254">
        <f>+G62+G63+G64</f>
        <v>138740070</v>
      </c>
      <c r="H65" s="254"/>
      <c r="I65" s="42">
        <f>ROUND(I62+I63+I64,4)</f>
        <v>0.35</v>
      </c>
      <c r="J65" s="141"/>
    </row>
    <row r="66" spans="2:248" x14ac:dyDescent="0.25">
      <c r="B66" s="148"/>
      <c r="C66" s="44"/>
      <c r="D66" s="44"/>
      <c r="E66" s="44"/>
      <c r="F66" s="44"/>
      <c r="G66" s="24"/>
      <c r="H66" s="24"/>
      <c r="I66" s="149"/>
      <c r="J66" s="45"/>
    </row>
    <row r="67" spans="2:248" ht="17.399999999999999" x14ac:dyDescent="0.25">
      <c r="B67" s="23"/>
      <c r="C67" s="24"/>
      <c r="D67" s="24"/>
      <c r="E67" s="24"/>
      <c r="F67" s="24"/>
      <c r="G67" s="24"/>
      <c r="H67" s="24"/>
      <c r="I67" s="146"/>
      <c r="J67" s="13"/>
    </row>
    <row r="68" spans="2:248" x14ac:dyDescent="0.25">
      <c r="B68" s="23"/>
      <c r="C68" s="24"/>
      <c r="D68" s="24"/>
      <c r="E68" s="24"/>
      <c r="F68" s="24"/>
      <c r="G68" s="24"/>
      <c r="H68" s="24"/>
      <c r="I68" s="146"/>
      <c r="J68" s="24"/>
    </row>
    <row r="69" spans="2:248" s="47" customFormat="1" ht="20.100000000000001" customHeight="1" x14ac:dyDescent="0.25">
      <c r="B69" s="150" t="s">
        <v>35</v>
      </c>
      <c r="C69" s="46"/>
      <c r="D69" s="46"/>
      <c r="G69" s="46" t="s">
        <v>35</v>
      </c>
      <c r="H69" s="46"/>
      <c r="I69" s="151"/>
      <c r="J69" s="48"/>
      <c r="K69" s="49"/>
      <c r="L69" s="50"/>
      <c r="M69" s="50"/>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c r="AW69" s="51"/>
      <c r="AX69" s="51"/>
      <c r="AY69" s="51"/>
      <c r="AZ69" s="51"/>
      <c r="BA69" s="51"/>
      <c r="BB69" s="51"/>
      <c r="BC69" s="51"/>
      <c r="BD69" s="51"/>
      <c r="BE69" s="51"/>
      <c r="BF69" s="51"/>
      <c r="BG69" s="51"/>
      <c r="BH69" s="51"/>
      <c r="BI69" s="51"/>
      <c r="BJ69" s="51"/>
      <c r="BK69" s="51"/>
      <c r="BL69" s="51"/>
      <c r="BM69" s="51"/>
      <c r="BN69" s="51"/>
      <c r="BO69" s="51"/>
      <c r="BP69" s="51"/>
      <c r="BQ69" s="51"/>
      <c r="BR69" s="51"/>
      <c r="BS69" s="51"/>
      <c r="BT69" s="51"/>
      <c r="BU69" s="51"/>
      <c r="BV69" s="51"/>
      <c r="BW69" s="51"/>
      <c r="BX69" s="51"/>
      <c r="BY69" s="51"/>
      <c r="BZ69" s="51"/>
      <c r="CA69" s="51"/>
      <c r="CB69" s="51"/>
      <c r="CC69" s="51"/>
      <c r="CD69" s="51"/>
      <c r="CE69" s="51"/>
      <c r="CF69" s="51"/>
      <c r="CG69" s="51"/>
      <c r="CH69" s="51"/>
      <c r="CI69" s="51"/>
      <c r="CJ69" s="51"/>
      <c r="CK69" s="51"/>
      <c r="CL69" s="51"/>
      <c r="CM69" s="51"/>
      <c r="CN69" s="51"/>
      <c r="CO69" s="51"/>
      <c r="CP69" s="51"/>
      <c r="CQ69" s="51"/>
      <c r="CR69" s="51"/>
      <c r="CS69" s="51"/>
      <c r="CT69" s="51"/>
      <c r="CU69" s="51"/>
      <c r="CV69" s="51"/>
      <c r="CW69" s="51"/>
      <c r="CX69" s="51"/>
      <c r="CY69" s="51"/>
      <c r="CZ69" s="51"/>
      <c r="DA69" s="51"/>
      <c r="DB69" s="51"/>
      <c r="DC69" s="51"/>
      <c r="DD69" s="51"/>
      <c r="DE69" s="51"/>
      <c r="DF69" s="51"/>
      <c r="DG69" s="51"/>
      <c r="DH69" s="51"/>
      <c r="DI69" s="51"/>
      <c r="DJ69" s="51"/>
      <c r="DK69" s="51"/>
      <c r="DL69" s="51"/>
      <c r="DM69" s="51"/>
      <c r="DN69" s="51"/>
      <c r="DO69" s="51"/>
      <c r="DP69" s="51"/>
      <c r="DQ69" s="51"/>
      <c r="DR69" s="51"/>
      <c r="DS69" s="51"/>
      <c r="DT69" s="51"/>
      <c r="DU69" s="51"/>
      <c r="DV69" s="51"/>
      <c r="DW69" s="51"/>
      <c r="DX69" s="51"/>
      <c r="DY69" s="51"/>
      <c r="DZ69" s="51"/>
      <c r="EA69" s="51"/>
      <c r="EB69" s="51"/>
      <c r="EC69" s="51"/>
      <c r="ED69" s="51"/>
      <c r="EE69" s="51"/>
      <c r="EF69" s="51"/>
      <c r="EG69" s="51"/>
      <c r="EH69" s="51"/>
      <c r="EI69" s="51"/>
      <c r="EJ69" s="51"/>
      <c r="EK69" s="51"/>
      <c r="EL69" s="51"/>
      <c r="EM69" s="51"/>
      <c r="EN69" s="51"/>
      <c r="EO69" s="51"/>
      <c r="EP69" s="51"/>
      <c r="EQ69" s="51"/>
      <c r="ER69" s="51"/>
      <c r="ES69" s="51"/>
      <c r="ET69" s="51"/>
      <c r="EU69" s="51"/>
      <c r="EV69" s="51"/>
      <c r="EW69" s="51"/>
      <c r="EX69" s="51"/>
      <c r="EY69" s="51"/>
      <c r="EZ69" s="51"/>
      <c r="FA69" s="51"/>
      <c r="FB69" s="51"/>
      <c r="FC69" s="51"/>
      <c r="FD69" s="51"/>
      <c r="FE69" s="51"/>
      <c r="FF69" s="51"/>
      <c r="FG69" s="51"/>
      <c r="FH69" s="51"/>
      <c r="FI69" s="51"/>
      <c r="FJ69" s="51"/>
      <c r="FK69" s="51"/>
      <c r="FL69" s="51"/>
      <c r="FM69" s="51"/>
      <c r="FN69" s="51"/>
      <c r="FO69" s="51"/>
      <c r="FP69" s="51"/>
      <c r="FQ69" s="51"/>
      <c r="FR69" s="51"/>
      <c r="FS69" s="51"/>
      <c r="FT69" s="51"/>
      <c r="FU69" s="51"/>
      <c r="FV69" s="51"/>
      <c r="FW69" s="51"/>
      <c r="FX69" s="51"/>
      <c r="FY69" s="51"/>
      <c r="FZ69" s="51"/>
      <c r="GA69" s="51"/>
      <c r="GB69" s="51"/>
      <c r="GC69" s="51"/>
      <c r="GD69" s="51"/>
      <c r="GE69" s="51"/>
      <c r="GF69" s="51"/>
      <c r="GG69" s="51"/>
      <c r="GH69" s="51"/>
      <c r="GI69" s="51"/>
      <c r="GJ69" s="51"/>
      <c r="GK69" s="51"/>
      <c r="GL69" s="51"/>
      <c r="GM69" s="51"/>
      <c r="GN69" s="51"/>
      <c r="GO69" s="51"/>
      <c r="GP69" s="51"/>
      <c r="GQ69" s="51"/>
      <c r="GR69" s="51"/>
      <c r="GS69" s="51"/>
      <c r="GT69" s="51"/>
      <c r="GU69" s="51"/>
      <c r="GV69" s="51"/>
      <c r="GW69" s="51"/>
      <c r="GX69" s="51"/>
      <c r="GY69" s="51"/>
      <c r="GZ69" s="51"/>
      <c r="HA69" s="51"/>
      <c r="HB69" s="51"/>
      <c r="HC69" s="51"/>
      <c r="HD69" s="51"/>
      <c r="HE69" s="51"/>
      <c r="HF69" s="51"/>
      <c r="HG69" s="51"/>
      <c r="HH69" s="51"/>
      <c r="HI69" s="51"/>
      <c r="HJ69" s="51"/>
      <c r="HK69" s="51"/>
      <c r="HL69" s="51"/>
      <c r="HM69" s="51"/>
      <c r="HN69" s="51"/>
      <c r="HO69" s="51"/>
      <c r="HP69" s="51"/>
      <c r="HQ69" s="51"/>
      <c r="HR69" s="51"/>
      <c r="HS69" s="51"/>
      <c r="HT69" s="51"/>
      <c r="HU69" s="51"/>
      <c r="HV69" s="51"/>
      <c r="HW69" s="51"/>
      <c r="HX69" s="51"/>
      <c r="HY69" s="51"/>
      <c r="HZ69" s="51"/>
      <c r="IA69" s="51"/>
      <c r="IB69" s="51"/>
      <c r="IC69" s="51"/>
      <c r="ID69" s="51"/>
      <c r="IE69" s="51"/>
      <c r="IF69" s="51"/>
      <c r="IG69" s="51"/>
      <c r="IH69" s="51"/>
      <c r="II69" s="51"/>
      <c r="IJ69" s="51"/>
      <c r="IK69" s="51"/>
      <c r="IL69" s="51"/>
      <c r="IM69" s="51"/>
      <c r="IN69" s="51"/>
    </row>
    <row r="70" spans="2:248" s="47" customFormat="1" ht="20.100000000000001" customHeight="1" x14ac:dyDescent="0.25">
      <c r="B70" s="181" t="s">
        <v>158</v>
      </c>
      <c r="C70" s="182"/>
      <c r="D70" s="182"/>
      <c r="G70" s="182" t="s">
        <v>160</v>
      </c>
      <c r="H70" s="182"/>
      <c r="I70" s="183"/>
      <c r="J70" s="52"/>
      <c r="K70" s="52"/>
      <c r="L70" s="50"/>
      <c r="M70" s="50"/>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c r="AW70" s="51"/>
      <c r="AX70" s="51"/>
      <c r="AY70" s="51"/>
      <c r="AZ70" s="51"/>
      <c r="BA70" s="51"/>
      <c r="BB70" s="51"/>
      <c r="BC70" s="51"/>
      <c r="BD70" s="51"/>
      <c r="BE70" s="51"/>
      <c r="BF70" s="51"/>
      <c r="BG70" s="51"/>
      <c r="BH70" s="51"/>
      <c r="BI70" s="51"/>
      <c r="BJ70" s="51"/>
      <c r="BK70" s="51"/>
      <c r="BL70" s="51"/>
      <c r="BM70" s="51"/>
      <c r="BN70" s="51"/>
      <c r="BO70" s="51"/>
      <c r="BP70" s="51"/>
      <c r="BQ70" s="51"/>
      <c r="BR70" s="51"/>
      <c r="BS70" s="51"/>
      <c r="BT70" s="51"/>
      <c r="BU70" s="51"/>
      <c r="BV70" s="51"/>
      <c r="BW70" s="51"/>
      <c r="BX70" s="51"/>
      <c r="BY70" s="51"/>
      <c r="BZ70" s="51"/>
      <c r="CA70" s="51"/>
      <c r="CB70" s="51"/>
      <c r="CC70" s="51"/>
      <c r="CD70" s="51"/>
      <c r="CE70" s="51"/>
      <c r="CF70" s="51"/>
      <c r="CG70" s="51"/>
      <c r="CH70" s="51"/>
      <c r="CI70" s="51"/>
      <c r="CJ70" s="51"/>
      <c r="CK70" s="51"/>
      <c r="CL70" s="51"/>
      <c r="CM70" s="51"/>
      <c r="CN70" s="51"/>
      <c r="CO70" s="51"/>
      <c r="CP70" s="51"/>
      <c r="CQ70" s="51"/>
      <c r="CR70" s="51"/>
      <c r="CS70" s="51"/>
      <c r="CT70" s="51"/>
      <c r="CU70" s="51"/>
      <c r="CV70" s="51"/>
      <c r="CW70" s="51"/>
      <c r="CX70" s="51"/>
      <c r="CY70" s="51"/>
      <c r="CZ70" s="51"/>
      <c r="DA70" s="51"/>
      <c r="DB70" s="51"/>
      <c r="DC70" s="51"/>
      <c r="DD70" s="51"/>
      <c r="DE70" s="51"/>
      <c r="DF70" s="51"/>
      <c r="DG70" s="51"/>
      <c r="DH70" s="51"/>
      <c r="DI70" s="51"/>
      <c r="DJ70" s="51"/>
      <c r="DK70" s="51"/>
      <c r="DL70" s="51"/>
      <c r="DM70" s="51"/>
      <c r="DN70" s="51"/>
      <c r="DO70" s="51"/>
      <c r="DP70" s="51"/>
      <c r="DQ70" s="51"/>
      <c r="DR70" s="51"/>
      <c r="DS70" s="51"/>
      <c r="DT70" s="51"/>
      <c r="DU70" s="51"/>
      <c r="DV70" s="51"/>
      <c r="DW70" s="51"/>
      <c r="DX70" s="51"/>
      <c r="DY70" s="51"/>
      <c r="DZ70" s="51"/>
      <c r="EA70" s="51"/>
      <c r="EB70" s="51"/>
      <c r="EC70" s="51"/>
      <c r="ED70" s="51"/>
      <c r="EE70" s="51"/>
      <c r="EF70" s="51"/>
      <c r="EG70" s="51"/>
      <c r="EH70" s="51"/>
      <c r="EI70" s="51"/>
      <c r="EJ70" s="51"/>
      <c r="EK70" s="51"/>
      <c r="EL70" s="51"/>
      <c r="EM70" s="51"/>
      <c r="EN70" s="51"/>
      <c r="EO70" s="51"/>
      <c r="EP70" s="51"/>
      <c r="EQ70" s="51"/>
      <c r="ER70" s="51"/>
      <c r="ES70" s="51"/>
      <c r="ET70" s="51"/>
      <c r="EU70" s="51"/>
      <c r="EV70" s="51"/>
      <c r="EW70" s="51"/>
      <c r="EX70" s="51"/>
      <c r="EY70" s="51"/>
      <c r="EZ70" s="51"/>
      <c r="FA70" s="51"/>
      <c r="FB70" s="51"/>
      <c r="FC70" s="51"/>
      <c r="FD70" s="51"/>
      <c r="FE70" s="51"/>
      <c r="FF70" s="51"/>
      <c r="FG70" s="51"/>
      <c r="FH70" s="51"/>
      <c r="FI70" s="51"/>
      <c r="FJ70" s="51"/>
      <c r="FK70" s="51"/>
      <c r="FL70" s="51"/>
      <c r="FM70" s="51"/>
      <c r="FN70" s="51"/>
      <c r="FO70" s="51"/>
      <c r="FP70" s="51"/>
      <c r="FQ70" s="51"/>
      <c r="FR70" s="51"/>
      <c r="FS70" s="51"/>
      <c r="FT70" s="51"/>
      <c r="FU70" s="51"/>
      <c r="FV70" s="51"/>
      <c r="FW70" s="51"/>
      <c r="FX70" s="51"/>
      <c r="FY70" s="51"/>
      <c r="FZ70" s="51"/>
      <c r="GA70" s="51"/>
      <c r="GB70" s="51"/>
      <c r="GC70" s="51"/>
      <c r="GD70" s="51"/>
      <c r="GE70" s="51"/>
      <c r="GF70" s="51"/>
      <c r="GG70" s="51"/>
      <c r="GH70" s="51"/>
      <c r="GI70" s="51"/>
      <c r="GJ70" s="51"/>
      <c r="GK70" s="51"/>
      <c r="GL70" s="51"/>
      <c r="GM70" s="51"/>
      <c r="GN70" s="51"/>
      <c r="GO70" s="51"/>
      <c r="GP70" s="51"/>
      <c r="GQ70" s="51"/>
      <c r="GR70" s="51"/>
      <c r="GS70" s="51"/>
      <c r="GT70" s="51"/>
      <c r="GU70" s="51"/>
      <c r="GV70" s="51"/>
      <c r="GW70" s="51"/>
      <c r="GX70" s="51"/>
      <c r="GY70" s="51"/>
      <c r="GZ70" s="51"/>
      <c r="HA70" s="51"/>
      <c r="HB70" s="51"/>
      <c r="HC70" s="51"/>
      <c r="HD70" s="51"/>
      <c r="HE70" s="51"/>
      <c r="HF70" s="51"/>
      <c r="HG70" s="51"/>
      <c r="HH70" s="51"/>
      <c r="HI70" s="51"/>
      <c r="HJ70" s="51"/>
      <c r="HK70" s="51"/>
      <c r="HL70" s="51"/>
      <c r="HM70" s="51"/>
      <c r="HN70" s="51"/>
      <c r="HO70" s="51"/>
      <c r="HP70" s="51"/>
      <c r="HQ70" s="51"/>
      <c r="HR70" s="51"/>
      <c r="HS70" s="51"/>
      <c r="HT70" s="51"/>
      <c r="HU70" s="51"/>
      <c r="HV70" s="51"/>
      <c r="HW70" s="51"/>
      <c r="HX70" s="51"/>
      <c r="HY70" s="51"/>
      <c r="HZ70" s="51"/>
      <c r="IA70" s="51"/>
      <c r="IB70" s="51"/>
      <c r="IC70" s="51"/>
      <c r="ID70" s="51"/>
      <c r="IE70" s="51"/>
      <c r="IF70" s="51"/>
      <c r="IG70" s="51"/>
      <c r="IH70" s="51"/>
      <c r="II70" s="51"/>
      <c r="IJ70" s="51"/>
      <c r="IK70" s="51"/>
      <c r="IL70" s="51"/>
      <c r="IM70" s="51"/>
      <c r="IN70" s="51"/>
    </row>
    <row r="71" spans="2:248" s="47" customFormat="1" ht="20.100000000000001" customHeight="1" x14ac:dyDescent="0.25">
      <c r="B71" s="184" t="s">
        <v>159</v>
      </c>
      <c r="C71" s="185"/>
      <c r="D71" s="185"/>
      <c r="G71" s="185" t="s">
        <v>161</v>
      </c>
      <c r="H71" s="185"/>
      <c r="I71" s="186"/>
      <c r="J71" s="53"/>
      <c r="K71" s="54"/>
      <c r="L71" s="50"/>
      <c r="M71" s="50"/>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c r="AW71" s="51"/>
      <c r="AX71" s="51"/>
      <c r="AY71" s="51"/>
      <c r="AZ71" s="51"/>
      <c r="BA71" s="51"/>
      <c r="BB71" s="51"/>
      <c r="BC71" s="51"/>
      <c r="BD71" s="51"/>
      <c r="BE71" s="51"/>
      <c r="BF71" s="51"/>
      <c r="BG71" s="51"/>
      <c r="BH71" s="51"/>
      <c r="BI71" s="51"/>
      <c r="BJ71" s="51"/>
      <c r="BK71" s="51"/>
      <c r="BL71" s="51"/>
      <c r="BM71" s="51"/>
      <c r="BN71" s="51"/>
      <c r="BO71" s="51"/>
      <c r="BP71" s="51"/>
      <c r="BQ71" s="51"/>
      <c r="BR71" s="51"/>
      <c r="BS71" s="51"/>
      <c r="BT71" s="51"/>
      <c r="BU71" s="51"/>
      <c r="BV71" s="51"/>
      <c r="BW71" s="51"/>
      <c r="BX71" s="51"/>
      <c r="BY71" s="51"/>
      <c r="BZ71" s="51"/>
      <c r="CA71" s="51"/>
      <c r="CB71" s="51"/>
      <c r="CC71" s="51"/>
      <c r="CD71" s="51"/>
      <c r="CE71" s="51"/>
      <c r="CF71" s="51"/>
      <c r="CG71" s="51"/>
      <c r="CH71" s="51"/>
      <c r="CI71" s="51"/>
      <c r="CJ71" s="51"/>
      <c r="CK71" s="51"/>
      <c r="CL71" s="51"/>
      <c r="CM71" s="51"/>
      <c r="CN71" s="51"/>
      <c r="CO71" s="51"/>
      <c r="CP71" s="51"/>
      <c r="CQ71" s="51"/>
      <c r="CR71" s="51"/>
      <c r="CS71" s="51"/>
      <c r="CT71" s="51"/>
      <c r="CU71" s="51"/>
      <c r="CV71" s="51"/>
      <c r="CW71" s="51"/>
      <c r="CX71" s="51"/>
      <c r="CY71" s="51"/>
      <c r="CZ71" s="51"/>
      <c r="DA71" s="51"/>
      <c r="DB71" s="51"/>
      <c r="DC71" s="51"/>
      <c r="DD71" s="51"/>
      <c r="DE71" s="51"/>
      <c r="DF71" s="51"/>
      <c r="DG71" s="51"/>
      <c r="DH71" s="51"/>
      <c r="DI71" s="51"/>
      <c r="DJ71" s="51"/>
      <c r="DK71" s="51"/>
      <c r="DL71" s="51"/>
      <c r="DM71" s="51"/>
      <c r="DN71" s="51"/>
      <c r="DO71" s="51"/>
      <c r="DP71" s="51"/>
      <c r="DQ71" s="51"/>
      <c r="DR71" s="51"/>
      <c r="DS71" s="51"/>
      <c r="DT71" s="51"/>
      <c r="DU71" s="51"/>
      <c r="DV71" s="51"/>
      <c r="DW71" s="51"/>
      <c r="DX71" s="51"/>
      <c r="DY71" s="51"/>
      <c r="DZ71" s="51"/>
      <c r="EA71" s="51"/>
      <c r="EB71" s="51"/>
      <c r="EC71" s="51"/>
      <c r="ED71" s="51"/>
      <c r="EE71" s="51"/>
      <c r="EF71" s="51"/>
      <c r="EG71" s="51"/>
      <c r="EH71" s="51"/>
      <c r="EI71" s="51"/>
      <c r="EJ71" s="51"/>
      <c r="EK71" s="51"/>
      <c r="EL71" s="51"/>
      <c r="EM71" s="51"/>
      <c r="EN71" s="51"/>
      <c r="EO71" s="51"/>
      <c r="EP71" s="51"/>
      <c r="EQ71" s="51"/>
      <c r="ER71" s="51"/>
      <c r="ES71" s="51"/>
      <c r="ET71" s="51"/>
      <c r="EU71" s="51"/>
      <c r="EV71" s="51"/>
      <c r="EW71" s="51"/>
      <c r="EX71" s="51"/>
      <c r="EY71" s="51"/>
      <c r="EZ71" s="51"/>
      <c r="FA71" s="51"/>
      <c r="FB71" s="51"/>
      <c r="FC71" s="51"/>
      <c r="FD71" s="51"/>
      <c r="FE71" s="51"/>
      <c r="FF71" s="51"/>
      <c r="FG71" s="51"/>
      <c r="FH71" s="51"/>
      <c r="FI71" s="51"/>
      <c r="FJ71" s="51"/>
      <c r="FK71" s="51"/>
      <c r="FL71" s="51"/>
      <c r="FM71" s="51"/>
      <c r="FN71" s="51"/>
      <c r="FO71" s="51"/>
      <c r="FP71" s="51"/>
      <c r="FQ71" s="51"/>
      <c r="FR71" s="51"/>
      <c r="FS71" s="51"/>
      <c r="FT71" s="51"/>
      <c r="FU71" s="51"/>
      <c r="FV71" s="51"/>
      <c r="FW71" s="51"/>
      <c r="FX71" s="51"/>
      <c r="FY71" s="51"/>
      <c r="FZ71" s="51"/>
      <c r="GA71" s="51"/>
      <c r="GB71" s="51"/>
      <c r="GC71" s="51"/>
      <c r="GD71" s="51"/>
      <c r="GE71" s="51"/>
      <c r="GF71" s="51"/>
      <c r="GG71" s="51"/>
      <c r="GH71" s="51"/>
      <c r="GI71" s="51"/>
      <c r="GJ71" s="51"/>
      <c r="GK71" s="51"/>
      <c r="GL71" s="51"/>
      <c r="GM71" s="51"/>
      <c r="GN71" s="51"/>
      <c r="GO71" s="51"/>
      <c r="GP71" s="51"/>
      <c r="GQ71" s="51"/>
      <c r="GR71" s="51"/>
      <c r="GS71" s="51"/>
      <c r="GT71" s="51"/>
      <c r="GU71" s="51"/>
      <c r="GV71" s="51"/>
      <c r="GW71" s="51"/>
      <c r="GX71" s="51"/>
      <c r="GY71" s="51"/>
      <c r="GZ71" s="51"/>
      <c r="HA71" s="51"/>
      <c r="HB71" s="51"/>
      <c r="HC71" s="51"/>
      <c r="HD71" s="51"/>
      <c r="HE71" s="51"/>
      <c r="HF71" s="51"/>
      <c r="HG71" s="51"/>
      <c r="HH71" s="51"/>
      <c r="HI71" s="51"/>
      <c r="HJ71" s="51"/>
      <c r="HK71" s="51"/>
      <c r="HL71" s="51"/>
      <c r="HM71" s="51"/>
      <c r="HN71" s="51"/>
      <c r="HO71" s="51"/>
      <c r="HP71" s="51"/>
      <c r="HQ71" s="51"/>
      <c r="HR71" s="51"/>
      <c r="HS71" s="51"/>
      <c r="HT71" s="51"/>
      <c r="HU71" s="51"/>
      <c r="HV71" s="51"/>
      <c r="HW71" s="51"/>
      <c r="HX71" s="51"/>
      <c r="HY71" s="51"/>
      <c r="HZ71" s="51"/>
      <c r="IA71" s="51"/>
      <c r="IB71" s="51"/>
      <c r="IC71" s="51"/>
      <c r="ID71" s="51"/>
      <c r="IE71" s="51"/>
      <c r="IF71" s="51"/>
      <c r="IG71" s="51"/>
      <c r="IH71" s="51"/>
      <c r="II71" s="51"/>
      <c r="IJ71" s="51"/>
      <c r="IK71" s="51"/>
      <c r="IL71" s="51"/>
      <c r="IM71" s="51"/>
      <c r="IN71" s="51"/>
    </row>
    <row r="72" spans="2:248" s="47" customFormat="1" ht="20.100000000000001" customHeight="1" x14ac:dyDescent="0.25">
      <c r="B72" s="153"/>
      <c r="C72" s="133"/>
      <c r="D72" s="133"/>
      <c r="G72" s="133"/>
      <c r="H72" s="133"/>
      <c r="I72" s="154"/>
      <c r="J72" s="53"/>
      <c r="K72" s="54"/>
      <c r="L72" s="50"/>
      <c r="M72" s="50"/>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c r="AW72" s="51"/>
      <c r="AX72" s="51"/>
      <c r="AY72" s="51"/>
      <c r="AZ72" s="51"/>
      <c r="BA72" s="51"/>
      <c r="BB72" s="51"/>
      <c r="BC72" s="51"/>
      <c r="BD72" s="51"/>
      <c r="BE72" s="51"/>
      <c r="BF72" s="51"/>
      <c r="BG72" s="51"/>
      <c r="BH72" s="51"/>
      <c r="BI72" s="51"/>
      <c r="BJ72" s="51"/>
      <c r="BK72" s="51"/>
      <c r="BL72" s="51"/>
      <c r="BM72" s="51"/>
      <c r="BN72" s="51"/>
      <c r="BO72" s="51"/>
      <c r="BP72" s="51"/>
      <c r="BQ72" s="51"/>
      <c r="BR72" s="51"/>
      <c r="BS72" s="51"/>
      <c r="BT72" s="51"/>
      <c r="BU72" s="51"/>
      <c r="BV72" s="51"/>
      <c r="BW72" s="51"/>
      <c r="BX72" s="51"/>
      <c r="BY72" s="51"/>
      <c r="BZ72" s="51"/>
      <c r="CA72" s="51"/>
      <c r="CB72" s="51"/>
      <c r="CC72" s="51"/>
      <c r="CD72" s="51"/>
      <c r="CE72" s="51"/>
      <c r="CF72" s="51"/>
      <c r="CG72" s="51"/>
      <c r="CH72" s="51"/>
      <c r="CI72" s="51"/>
      <c r="CJ72" s="51"/>
      <c r="CK72" s="51"/>
      <c r="CL72" s="51"/>
      <c r="CM72" s="51"/>
      <c r="CN72" s="51"/>
      <c r="CO72" s="51"/>
      <c r="CP72" s="51"/>
      <c r="CQ72" s="51"/>
      <c r="CR72" s="51"/>
      <c r="CS72" s="51"/>
      <c r="CT72" s="51"/>
      <c r="CU72" s="51"/>
      <c r="CV72" s="51"/>
      <c r="CW72" s="51"/>
      <c r="CX72" s="51"/>
      <c r="CY72" s="51"/>
      <c r="CZ72" s="51"/>
      <c r="DA72" s="51"/>
      <c r="DB72" s="51"/>
      <c r="DC72" s="51"/>
      <c r="DD72" s="51"/>
      <c r="DE72" s="51"/>
      <c r="DF72" s="51"/>
      <c r="DG72" s="51"/>
      <c r="DH72" s="51"/>
      <c r="DI72" s="51"/>
      <c r="DJ72" s="51"/>
      <c r="DK72" s="51"/>
      <c r="DL72" s="51"/>
      <c r="DM72" s="51"/>
      <c r="DN72" s="51"/>
      <c r="DO72" s="51"/>
      <c r="DP72" s="51"/>
      <c r="DQ72" s="51"/>
      <c r="DR72" s="51"/>
      <c r="DS72" s="51"/>
      <c r="DT72" s="51"/>
      <c r="DU72" s="51"/>
      <c r="DV72" s="51"/>
      <c r="DW72" s="51"/>
      <c r="DX72" s="51"/>
      <c r="DY72" s="51"/>
      <c r="DZ72" s="51"/>
      <c r="EA72" s="51"/>
      <c r="EB72" s="51"/>
      <c r="EC72" s="51"/>
      <c r="ED72" s="51"/>
      <c r="EE72" s="51"/>
      <c r="EF72" s="51"/>
      <c r="EG72" s="51"/>
      <c r="EH72" s="51"/>
      <c r="EI72" s="51"/>
      <c r="EJ72" s="51"/>
      <c r="EK72" s="51"/>
      <c r="EL72" s="51"/>
      <c r="EM72" s="51"/>
      <c r="EN72" s="51"/>
      <c r="EO72" s="51"/>
      <c r="EP72" s="51"/>
      <c r="EQ72" s="51"/>
      <c r="ER72" s="51"/>
      <c r="ES72" s="51"/>
      <c r="ET72" s="51"/>
      <c r="EU72" s="51"/>
      <c r="EV72" s="51"/>
      <c r="EW72" s="51"/>
      <c r="EX72" s="51"/>
      <c r="EY72" s="51"/>
      <c r="EZ72" s="51"/>
      <c r="FA72" s="51"/>
      <c r="FB72" s="51"/>
      <c r="FC72" s="51"/>
      <c r="FD72" s="51"/>
      <c r="FE72" s="51"/>
      <c r="FF72" s="51"/>
      <c r="FG72" s="51"/>
      <c r="FH72" s="51"/>
      <c r="FI72" s="51"/>
      <c r="FJ72" s="51"/>
      <c r="FK72" s="51"/>
      <c r="FL72" s="51"/>
      <c r="FM72" s="51"/>
      <c r="FN72" s="51"/>
      <c r="FO72" s="51"/>
      <c r="FP72" s="51"/>
      <c r="FQ72" s="51"/>
      <c r="FR72" s="51"/>
      <c r="FS72" s="51"/>
      <c r="FT72" s="51"/>
      <c r="FU72" s="51"/>
      <c r="FV72" s="51"/>
      <c r="FW72" s="51"/>
      <c r="FX72" s="51"/>
      <c r="FY72" s="51"/>
      <c r="FZ72" s="51"/>
      <c r="GA72" s="51"/>
      <c r="GB72" s="51"/>
      <c r="GC72" s="51"/>
      <c r="GD72" s="51"/>
      <c r="GE72" s="51"/>
      <c r="GF72" s="51"/>
      <c r="GG72" s="51"/>
      <c r="GH72" s="51"/>
      <c r="GI72" s="51"/>
      <c r="GJ72" s="51"/>
      <c r="GK72" s="51"/>
      <c r="GL72" s="51"/>
      <c r="GM72" s="51"/>
      <c r="GN72" s="51"/>
      <c r="GO72" s="51"/>
      <c r="GP72" s="51"/>
      <c r="GQ72" s="51"/>
      <c r="GR72" s="51"/>
      <c r="GS72" s="51"/>
      <c r="GT72" s="51"/>
      <c r="GU72" s="51"/>
      <c r="GV72" s="51"/>
      <c r="GW72" s="51"/>
      <c r="GX72" s="51"/>
      <c r="GY72" s="51"/>
      <c r="GZ72" s="51"/>
      <c r="HA72" s="51"/>
      <c r="HB72" s="51"/>
      <c r="HC72" s="51"/>
      <c r="HD72" s="51"/>
      <c r="HE72" s="51"/>
      <c r="HF72" s="51"/>
      <c r="HG72" s="51"/>
      <c r="HH72" s="51"/>
      <c r="HI72" s="51"/>
      <c r="HJ72" s="51"/>
      <c r="HK72" s="51"/>
      <c r="HL72" s="51"/>
      <c r="HM72" s="51"/>
      <c r="HN72" s="51"/>
      <c r="HO72" s="51"/>
      <c r="HP72" s="51"/>
      <c r="HQ72" s="51"/>
      <c r="HR72" s="51"/>
      <c r="HS72" s="51"/>
      <c r="HT72" s="51"/>
      <c r="HU72" s="51"/>
      <c r="HV72" s="51"/>
      <c r="HW72" s="51"/>
      <c r="HX72" s="51"/>
      <c r="HY72" s="51"/>
      <c r="HZ72" s="51"/>
      <c r="IA72" s="51"/>
      <c r="IB72" s="51"/>
      <c r="IC72" s="51"/>
      <c r="ID72" s="51"/>
      <c r="IE72" s="51"/>
      <c r="IF72" s="51"/>
      <c r="IG72" s="51"/>
      <c r="IH72" s="51"/>
      <c r="II72" s="51"/>
      <c r="IJ72" s="51"/>
      <c r="IK72" s="51"/>
      <c r="IL72" s="51"/>
      <c r="IM72" s="51"/>
      <c r="IN72" s="51"/>
    </row>
    <row r="73" spans="2:248" s="47" customFormat="1" ht="20.100000000000001" customHeight="1" x14ac:dyDescent="0.25">
      <c r="B73" s="155"/>
      <c r="C73" s="156"/>
      <c r="D73" s="156"/>
      <c r="E73" s="152"/>
      <c r="F73" s="152"/>
      <c r="G73" s="156"/>
      <c r="H73" s="156"/>
      <c r="I73" s="157"/>
      <c r="J73" s="53"/>
      <c r="K73" s="54"/>
      <c r="L73" s="50"/>
      <c r="M73" s="50"/>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c r="AW73" s="51"/>
      <c r="AX73" s="51"/>
      <c r="AY73" s="51"/>
      <c r="AZ73" s="51"/>
      <c r="BA73" s="51"/>
      <c r="BB73" s="51"/>
      <c r="BC73" s="51"/>
      <c r="BD73" s="51"/>
      <c r="BE73" s="51"/>
      <c r="BF73" s="51"/>
      <c r="BG73" s="51"/>
      <c r="BH73" s="51"/>
      <c r="BI73" s="51"/>
      <c r="BJ73" s="51"/>
      <c r="BK73" s="51"/>
      <c r="BL73" s="51"/>
      <c r="BM73" s="51"/>
      <c r="BN73" s="51"/>
      <c r="BO73" s="51"/>
      <c r="BP73" s="51"/>
      <c r="BQ73" s="51"/>
      <c r="BR73" s="51"/>
      <c r="BS73" s="51"/>
      <c r="BT73" s="51"/>
      <c r="BU73" s="51"/>
      <c r="BV73" s="51"/>
      <c r="BW73" s="51"/>
      <c r="BX73" s="51"/>
      <c r="BY73" s="51"/>
      <c r="BZ73" s="51"/>
      <c r="CA73" s="51"/>
      <c r="CB73" s="51"/>
      <c r="CC73" s="51"/>
      <c r="CD73" s="51"/>
      <c r="CE73" s="51"/>
      <c r="CF73" s="51"/>
      <c r="CG73" s="51"/>
      <c r="CH73" s="51"/>
      <c r="CI73" s="51"/>
      <c r="CJ73" s="51"/>
      <c r="CK73" s="51"/>
      <c r="CL73" s="51"/>
      <c r="CM73" s="51"/>
      <c r="CN73" s="51"/>
      <c r="CO73" s="51"/>
      <c r="CP73" s="51"/>
      <c r="CQ73" s="51"/>
      <c r="CR73" s="51"/>
      <c r="CS73" s="51"/>
      <c r="CT73" s="51"/>
      <c r="CU73" s="51"/>
      <c r="CV73" s="51"/>
      <c r="CW73" s="51"/>
      <c r="CX73" s="51"/>
      <c r="CY73" s="51"/>
      <c r="CZ73" s="51"/>
      <c r="DA73" s="51"/>
      <c r="DB73" s="51"/>
      <c r="DC73" s="51"/>
      <c r="DD73" s="51"/>
      <c r="DE73" s="51"/>
      <c r="DF73" s="51"/>
      <c r="DG73" s="51"/>
      <c r="DH73" s="51"/>
      <c r="DI73" s="51"/>
      <c r="DJ73" s="51"/>
      <c r="DK73" s="51"/>
      <c r="DL73" s="51"/>
      <c r="DM73" s="51"/>
      <c r="DN73" s="51"/>
      <c r="DO73" s="51"/>
      <c r="DP73" s="51"/>
      <c r="DQ73" s="51"/>
      <c r="DR73" s="51"/>
      <c r="DS73" s="51"/>
      <c r="DT73" s="51"/>
      <c r="DU73" s="51"/>
      <c r="DV73" s="51"/>
      <c r="DW73" s="51"/>
      <c r="DX73" s="51"/>
      <c r="DY73" s="51"/>
      <c r="DZ73" s="51"/>
      <c r="EA73" s="51"/>
      <c r="EB73" s="51"/>
      <c r="EC73" s="51"/>
      <c r="ED73" s="51"/>
      <c r="EE73" s="51"/>
      <c r="EF73" s="51"/>
      <c r="EG73" s="51"/>
      <c r="EH73" s="51"/>
      <c r="EI73" s="51"/>
      <c r="EJ73" s="51"/>
      <c r="EK73" s="51"/>
      <c r="EL73" s="51"/>
      <c r="EM73" s="51"/>
      <c r="EN73" s="51"/>
      <c r="EO73" s="51"/>
      <c r="EP73" s="51"/>
      <c r="EQ73" s="51"/>
      <c r="ER73" s="51"/>
      <c r="ES73" s="51"/>
      <c r="ET73" s="51"/>
      <c r="EU73" s="51"/>
      <c r="EV73" s="51"/>
      <c r="EW73" s="51"/>
      <c r="EX73" s="51"/>
      <c r="EY73" s="51"/>
      <c r="EZ73" s="51"/>
      <c r="FA73" s="51"/>
      <c r="FB73" s="51"/>
      <c r="FC73" s="51"/>
      <c r="FD73" s="51"/>
      <c r="FE73" s="51"/>
      <c r="FF73" s="51"/>
      <c r="FG73" s="51"/>
      <c r="FH73" s="51"/>
      <c r="FI73" s="51"/>
      <c r="FJ73" s="51"/>
      <c r="FK73" s="51"/>
      <c r="FL73" s="51"/>
      <c r="FM73" s="51"/>
      <c r="FN73" s="51"/>
      <c r="FO73" s="51"/>
      <c r="FP73" s="51"/>
      <c r="FQ73" s="51"/>
      <c r="FR73" s="51"/>
      <c r="FS73" s="51"/>
      <c r="FT73" s="51"/>
      <c r="FU73" s="51"/>
      <c r="FV73" s="51"/>
      <c r="FW73" s="51"/>
      <c r="FX73" s="51"/>
      <c r="FY73" s="51"/>
      <c r="FZ73" s="51"/>
      <c r="GA73" s="51"/>
      <c r="GB73" s="51"/>
      <c r="GC73" s="51"/>
      <c r="GD73" s="51"/>
      <c r="GE73" s="51"/>
      <c r="GF73" s="51"/>
      <c r="GG73" s="51"/>
      <c r="GH73" s="51"/>
      <c r="GI73" s="51"/>
      <c r="GJ73" s="51"/>
      <c r="GK73" s="51"/>
      <c r="GL73" s="51"/>
      <c r="GM73" s="51"/>
      <c r="GN73" s="51"/>
      <c r="GO73" s="51"/>
      <c r="GP73" s="51"/>
      <c r="GQ73" s="51"/>
      <c r="GR73" s="51"/>
      <c r="GS73" s="51"/>
      <c r="GT73" s="51"/>
      <c r="GU73" s="51"/>
      <c r="GV73" s="51"/>
      <c r="GW73" s="51"/>
      <c r="GX73" s="51"/>
      <c r="GY73" s="51"/>
      <c r="GZ73" s="51"/>
      <c r="HA73" s="51"/>
      <c r="HB73" s="51"/>
      <c r="HC73" s="51"/>
      <c r="HD73" s="51"/>
      <c r="HE73" s="51"/>
      <c r="HF73" s="51"/>
      <c r="HG73" s="51"/>
      <c r="HH73" s="51"/>
      <c r="HI73" s="51"/>
      <c r="HJ73" s="51"/>
      <c r="HK73" s="51"/>
      <c r="HL73" s="51"/>
      <c r="HM73" s="51"/>
      <c r="HN73" s="51"/>
      <c r="HO73" s="51"/>
      <c r="HP73" s="51"/>
      <c r="HQ73" s="51"/>
      <c r="HR73" s="51"/>
      <c r="HS73" s="51"/>
      <c r="HT73" s="51"/>
      <c r="HU73" s="51"/>
      <c r="HV73" s="51"/>
      <c r="HW73" s="51"/>
      <c r="HX73" s="51"/>
      <c r="HY73" s="51"/>
      <c r="HZ73" s="51"/>
      <c r="IA73" s="51"/>
      <c r="IB73" s="51"/>
      <c r="IC73" s="51"/>
      <c r="ID73" s="51"/>
      <c r="IE73" s="51"/>
      <c r="IF73" s="51"/>
      <c r="IG73" s="51"/>
      <c r="IH73" s="51"/>
      <c r="II73" s="51"/>
      <c r="IJ73" s="51"/>
      <c r="IK73" s="51"/>
      <c r="IL73" s="51"/>
      <c r="IM73" s="51"/>
      <c r="IN73" s="51"/>
    </row>
    <row r="74" spans="2:248" s="47" customFormat="1" ht="20.100000000000001" customHeight="1" x14ac:dyDescent="0.25">
      <c r="B74" s="133"/>
      <c r="C74" s="133"/>
      <c r="D74" s="133"/>
      <c r="G74" s="133"/>
      <c r="H74" s="133"/>
      <c r="I74" s="133"/>
      <c r="J74" s="53"/>
      <c r="K74" s="54"/>
      <c r="L74" s="50"/>
      <c r="M74" s="50"/>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c r="AW74" s="51"/>
      <c r="AX74" s="51"/>
      <c r="AY74" s="51"/>
      <c r="AZ74" s="51"/>
      <c r="BA74" s="51"/>
      <c r="BB74" s="51"/>
      <c r="BC74" s="51"/>
      <c r="BD74" s="51"/>
      <c r="BE74" s="51"/>
      <c r="BF74" s="51"/>
      <c r="BG74" s="51"/>
      <c r="BH74" s="51"/>
      <c r="BI74" s="51"/>
      <c r="BJ74" s="51"/>
      <c r="BK74" s="51"/>
      <c r="BL74" s="51"/>
      <c r="BM74" s="51"/>
      <c r="BN74" s="51"/>
      <c r="BO74" s="51"/>
      <c r="BP74" s="51"/>
      <c r="BQ74" s="51"/>
      <c r="BR74" s="51"/>
      <c r="BS74" s="51"/>
      <c r="BT74" s="51"/>
      <c r="BU74" s="51"/>
      <c r="BV74" s="51"/>
      <c r="BW74" s="51"/>
      <c r="BX74" s="51"/>
      <c r="BY74" s="51"/>
      <c r="BZ74" s="51"/>
      <c r="CA74" s="51"/>
      <c r="CB74" s="51"/>
      <c r="CC74" s="51"/>
      <c r="CD74" s="51"/>
      <c r="CE74" s="51"/>
      <c r="CF74" s="51"/>
      <c r="CG74" s="51"/>
      <c r="CH74" s="51"/>
      <c r="CI74" s="51"/>
      <c r="CJ74" s="51"/>
      <c r="CK74" s="51"/>
      <c r="CL74" s="51"/>
      <c r="CM74" s="51"/>
      <c r="CN74" s="51"/>
      <c r="CO74" s="51"/>
      <c r="CP74" s="51"/>
      <c r="CQ74" s="51"/>
      <c r="CR74" s="51"/>
      <c r="CS74" s="51"/>
      <c r="CT74" s="51"/>
      <c r="CU74" s="51"/>
      <c r="CV74" s="51"/>
      <c r="CW74" s="51"/>
      <c r="CX74" s="51"/>
      <c r="CY74" s="51"/>
      <c r="CZ74" s="51"/>
      <c r="DA74" s="51"/>
      <c r="DB74" s="51"/>
      <c r="DC74" s="51"/>
      <c r="DD74" s="51"/>
      <c r="DE74" s="51"/>
      <c r="DF74" s="51"/>
      <c r="DG74" s="51"/>
      <c r="DH74" s="51"/>
      <c r="DI74" s="51"/>
      <c r="DJ74" s="51"/>
      <c r="DK74" s="51"/>
      <c r="DL74" s="51"/>
      <c r="DM74" s="51"/>
      <c r="DN74" s="51"/>
      <c r="DO74" s="51"/>
      <c r="DP74" s="51"/>
      <c r="DQ74" s="51"/>
      <c r="DR74" s="51"/>
      <c r="DS74" s="51"/>
      <c r="DT74" s="51"/>
      <c r="DU74" s="51"/>
      <c r="DV74" s="51"/>
      <c r="DW74" s="51"/>
      <c r="DX74" s="51"/>
      <c r="DY74" s="51"/>
      <c r="DZ74" s="51"/>
      <c r="EA74" s="51"/>
      <c r="EB74" s="51"/>
      <c r="EC74" s="51"/>
      <c r="ED74" s="51"/>
      <c r="EE74" s="51"/>
      <c r="EF74" s="51"/>
      <c r="EG74" s="51"/>
      <c r="EH74" s="51"/>
      <c r="EI74" s="51"/>
      <c r="EJ74" s="51"/>
      <c r="EK74" s="51"/>
      <c r="EL74" s="51"/>
      <c r="EM74" s="51"/>
      <c r="EN74" s="51"/>
      <c r="EO74" s="51"/>
      <c r="EP74" s="51"/>
      <c r="EQ74" s="51"/>
      <c r="ER74" s="51"/>
      <c r="ES74" s="51"/>
      <c r="ET74" s="51"/>
      <c r="EU74" s="51"/>
      <c r="EV74" s="51"/>
      <c r="EW74" s="51"/>
      <c r="EX74" s="51"/>
      <c r="EY74" s="51"/>
      <c r="EZ74" s="51"/>
      <c r="FA74" s="51"/>
      <c r="FB74" s="51"/>
      <c r="FC74" s="51"/>
      <c r="FD74" s="51"/>
      <c r="FE74" s="51"/>
      <c r="FF74" s="51"/>
      <c r="FG74" s="51"/>
      <c r="FH74" s="51"/>
      <c r="FI74" s="51"/>
      <c r="FJ74" s="51"/>
      <c r="FK74" s="51"/>
      <c r="FL74" s="51"/>
      <c r="FM74" s="51"/>
      <c r="FN74" s="51"/>
      <c r="FO74" s="51"/>
      <c r="FP74" s="51"/>
      <c r="FQ74" s="51"/>
      <c r="FR74" s="51"/>
      <c r="FS74" s="51"/>
      <c r="FT74" s="51"/>
      <c r="FU74" s="51"/>
      <c r="FV74" s="51"/>
      <c r="FW74" s="51"/>
      <c r="FX74" s="51"/>
      <c r="FY74" s="51"/>
      <c r="FZ74" s="51"/>
      <c r="GA74" s="51"/>
      <c r="GB74" s="51"/>
      <c r="GC74" s="51"/>
      <c r="GD74" s="51"/>
      <c r="GE74" s="51"/>
      <c r="GF74" s="51"/>
      <c r="GG74" s="51"/>
      <c r="GH74" s="51"/>
      <c r="GI74" s="51"/>
      <c r="GJ74" s="51"/>
      <c r="GK74" s="51"/>
      <c r="GL74" s="51"/>
      <c r="GM74" s="51"/>
      <c r="GN74" s="51"/>
      <c r="GO74" s="51"/>
      <c r="GP74" s="51"/>
      <c r="GQ74" s="51"/>
      <c r="GR74" s="51"/>
      <c r="GS74" s="51"/>
      <c r="GT74" s="51"/>
      <c r="GU74" s="51"/>
      <c r="GV74" s="51"/>
      <c r="GW74" s="51"/>
      <c r="GX74" s="51"/>
      <c r="GY74" s="51"/>
      <c r="GZ74" s="51"/>
      <c r="HA74" s="51"/>
      <c r="HB74" s="51"/>
      <c r="HC74" s="51"/>
      <c r="HD74" s="51"/>
      <c r="HE74" s="51"/>
      <c r="HF74" s="51"/>
      <c r="HG74" s="51"/>
      <c r="HH74" s="51"/>
      <c r="HI74" s="51"/>
      <c r="HJ74" s="51"/>
      <c r="HK74" s="51"/>
      <c r="HL74" s="51"/>
      <c r="HM74" s="51"/>
      <c r="HN74" s="51"/>
      <c r="HO74" s="51"/>
      <c r="HP74" s="51"/>
      <c r="HQ74" s="51"/>
      <c r="HR74" s="51"/>
      <c r="HS74" s="51"/>
      <c r="HT74" s="51"/>
      <c r="HU74" s="51"/>
      <c r="HV74" s="51"/>
      <c r="HW74" s="51"/>
      <c r="HX74" s="51"/>
      <c r="HY74" s="51"/>
      <c r="HZ74" s="51"/>
      <c r="IA74" s="51"/>
      <c r="IB74" s="51"/>
      <c r="IC74" s="51"/>
      <c r="ID74" s="51"/>
      <c r="IE74" s="51"/>
      <c r="IF74" s="51"/>
      <c r="IG74" s="51"/>
      <c r="IH74" s="51"/>
      <c r="II74" s="51"/>
      <c r="IJ74" s="51"/>
      <c r="IK74" s="51"/>
      <c r="IL74" s="51"/>
      <c r="IM74" s="51"/>
      <c r="IN74" s="51"/>
    </row>
    <row r="75" spans="2:248" x14ac:dyDescent="0.25">
      <c r="B75" s="177" t="s">
        <v>126</v>
      </c>
      <c r="C75" s="177"/>
      <c r="D75" s="177"/>
      <c r="E75" s="177"/>
      <c r="F75" s="179" t="s">
        <v>123</v>
      </c>
      <c r="G75" s="179"/>
      <c r="H75" s="179"/>
      <c r="I75" s="179"/>
      <c r="J75" s="55"/>
      <c r="K75" s="6"/>
    </row>
    <row r="76" spans="2:248" x14ac:dyDescent="0.25">
      <c r="B76" s="178"/>
      <c r="C76" s="178"/>
      <c r="D76" s="178"/>
      <c r="E76" s="178"/>
      <c r="F76" s="175"/>
      <c r="G76" s="175"/>
      <c r="H76" s="175"/>
      <c r="I76" s="175"/>
      <c r="J76" s="55"/>
      <c r="K76" s="6"/>
    </row>
    <row r="77" spans="2:248" x14ac:dyDescent="0.25">
      <c r="B77" s="178"/>
      <c r="C77" s="178"/>
      <c r="D77" s="178"/>
      <c r="E77" s="178"/>
      <c r="F77" s="175" t="s">
        <v>124</v>
      </c>
      <c r="G77" s="175"/>
      <c r="H77" s="175"/>
      <c r="I77" s="175"/>
      <c r="J77" s="55"/>
      <c r="K77" s="6"/>
    </row>
    <row r="78" spans="2:248" x14ac:dyDescent="0.25">
      <c r="B78" s="178"/>
      <c r="C78" s="178"/>
      <c r="D78" s="178"/>
      <c r="E78" s="178"/>
      <c r="F78" s="175" t="s">
        <v>125</v>
      </c>
      <c r="G78" s="175"/>
      <c r="H78" s="175"/>
      <c r="I78" s="175"/>
      <c r="J78" s="55"/>
      <c r="K78" s="6"/>
    </row>
    <row r="79" spans="2:248" x14ac:dyDescent="0.25">
      <c r="B79" s="137"/>
      <c r="C79" s="137"/>
      <c r="D79" s="138"/>
      <c r="E79" s="138"/>
      <c r="F79" s="175" t="s">
        <v>145</v>
      </c>
      <c r="G79" s="175"/>
      <c r="H79" s="175"/>
      <c r="I79" s="175"/>
    </row>
    <row r="80" spans="2:248" x14ac:dyDescent="0.25">
      <c r="B80" s="137"/>
      <c r="C80" s="137"/>
      <c r="D80" s="138"/>
      <c r="E80" s="138"/>
      <c r="F80" s="176">
        <v>45770</v>
      </c>
      <c r="G80" s="175"/>
      <c r="H80" s="175"/>
      <c r="I80" s="175"/>
    </row>
    <row r="81" spans="2:9" x14ac:dyDescent="0.25">
      <c r="B81" s="137"/>
      <c r="C81" s="137"/>
      <c r="D81" s="138"/>
      <c r="E81" s="138"/>
      <c r="F81" s="137"/>
      <c r="G81" s="139"/>
      <c r="H81" s="139"/>
      <c r="I81" s="139"/>
    </row>
  </sheetData>
  <mergeCells count="84">
    <mergeCell ref="B14:C14"/>
    <mergeCell ref="D14:I14"/>
    <mergeCell ref="G45:H45"/>
    <mergeCell ref="C46:D46"/>
    <mergeCell ref="G46:H46"/>
    <mergeCell ref="H25:H26"/>
    <mergeCell ref="I25:I26"/>
    <mergeCell ref="B30:H30"/>
    <mergeCell ref="B34:B35"/>
    <mergeCell ref="C34:D35"/>
    <mergeCell ref="E34:E35"/>
    <mergeCell ref="F34:F35"/>
    <mergeCell ref="G34:G35"/>
    <mergeCell ref="H34:H35"/>
    <mergeCell ref="I34:I35"/>
    <mergeCell ref="B39:G39"/>
    <mergeCell ref="B15:C15"/>
    <mergeCell ref="D15:I15"/>
    <mergeCell ref="B18:I18"/>
    <mergeCell ref="B19:I19"/>
    <mergeCell ref="B25:B26"/>
    <mergeCell ref="C25:C26"/>
    <mergeCell ref="D25:F25"/>
    <mergeCell ref="G25:G26"/>
    <mergeCell ref="B13:I13"/>
    <mergeCell ref="B10:C10"/>
    <mergeCell ref="D10:I10"/>
    <mergeCell ref="B11:C11"/>
    <mergeCell ref="D11:I11"/>
    <mergeCell ref="L34:L35"/>
    <mergeCell ref="C37:D37"/>
    <mergeCell ref="C36:D36"/>
    <mergeCell ref="C38:D38"/>
    <mergeCell ref="B43:B44"/>
    <mergeCell ref="C43:D44"/>
    <mergeCell ref="E43:E44"/>
    <mergeCell ref="F43:F44"/>
    <mergeCell ref="G43:H44"/>
    <mergeCell ref="I53:I54"/>
    <mergeCell ref="I43:I44"/>
    <mergeCell ref="C47:D47"/>
    <mergeCell ref="G47:H47"/>
    <mergeCell ref="C48:D48"/>
    <mergeCell ref="G48:H48"/>
    <mergeCell ref="B49:F49"/>
    <mergeCell ref="G49:H49"/>
    <mergeCell ref="B53:B54"/>
    <mergeCell ref="C53:D54"/>
    <mergeCell ref="E53:E54"/>
    <mergeCell ref="F53:F54"/>
    <mergeCell ref="G53:H54"/>
    <mergeCell ref="C45:D45"/>
    <mergeCell ref="C59:D59"/>
    <mergeCell ref="G59:H59"/>
    <mergeCell ref="C58:D58"/>
    <mergeCell ref="G58:H58"/>
    <mergeCell ref="C55:D55"/>
    <mergeCell ref="G55:H55"/>
    <mergeCell ref="C56:D56"/>
    <mergeCell ref="G56:H56"/>
    <mergeCell ref="C57:D57"/>
    <mergeCell ref="G57:H57"/>
    <mergeCell ref="B63:F63"/>
    <mergeCell ref="G63:H63"/>
    <mergeCell ref="B64:F64"/>
    <mergeCell ref="G64:H64"/>
    <mergeCell ref="B60:F60"/>
    <mergeCell ref="G60:H60"/>
    <mergeCell ref="B2:I8"/>
    <mergeCell ref="F79:I79"/>
    <mergeCell ref="F80:I80"/>
    <mergeCell ref="B75:E78"/>
    <mergeCell ref="F75:I75"/>
    <mergeCell ref="F76:I76"/>
    <mergeCell ref="F77:I77"/>
    <mergeCell ref="F78:I78"/>
    <mergeCell ref="B65:F65"/>
    <mergeCell ref="G65:H65"/>
    <mergeCell ref="B70:D70"/>
    <mergeCell ref="G70:I70"/>
    <mergeCell ref="B71:D71"/>
    <mergeCell ref="G71:I71"/>
    <mergeCell ref="B62:F62"/>
    <mergeCell ref="G62:H62"/>
  </mergeCells>
  <printOptions horizontalCentered="1"/>
  <pageMargins left="0" right="0" top="0.39370078740157483" bottom="0.98425196850393704" header="0.31496062992125984" footer="0.78740157480314965"/>
  <pageSetup scale="48" orientation="portrait" r:id="rId1"/>
  <headerFooter alignWithMargins="0">
    <oddHeader>&amp;C
&amp;G</oddHeader>
    <oddFooter xml:space="preserve">&amp;C&amp;8&amp;K000000Página &amp;P de &amp;N&amp;R&amp;8&amp;K000000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29"/>
  <sheetViews>
    <sheetView view="pageBreakPreview" topLeftCell="A16" zoomScale="115" zoomScaleNormal="100" zoomScaleSheetLayoutView="115" workbookViewId="0">
      <selection sqref="A1:D25"/>
    </sheetView>
  </sheetViews>
  <sheetFormatPr baseColWidth="10" defaultRowHeight="14.4" x14ac:dyDescent="0.3"/>
  <cols>
    <col min="1" max="1" width="11.44140625" style="56"/>
    <col min="2" max="2" width="37.109375" style="56" customWidth="1"/>
    <col min="3" max="3" width="18" style="56" customWidth="1"/>
    <col min="4" max="4" width="26" style="56" customWidth="1"/>
    <col min="5" max="257" width="11.44140625" style="56"/>
    <col min="258" max="258" width="37.109375" style="56" customWidth="1"/>
    <col min="259" max="259" width="12.44140625" style="56" customWidth="1"/>
    <col min="260" max="260" width="13.33203125" style="56" customWidth="1"/>
    <col min="261" max="513" width="11.44140625" style="56"/>
    <col min="514" max="514" width="37.109375" style="56" customWidth="1"/>
    <col min="515" max="515" width="12.44140625" style="56" customWidth="1"/>
    <col min="516" max="516" width="13.33203125" style="56" customWidth="1"/>
    <col min="517" max="769" width="11.44140625" style="56"/>
    <col min="770" max="770" width="37.109375" style="56" customWidth="1"/>
    <col min="771" max="771" width="12.44140625" style="56" customWidth="1"/>
    <col min="772" max="772" width="13.33203125" style="56" customWidth="1"/>
    <col min="773" max="1025" width="11.44140625" style="56"/>
    <col min="1026" max="1026" width="37.109375" style="56" customWidth="1"/>
    <col min="1027" max="1027" width="12.44140625" style="56" customWidth="1"/>
    <col min="1028" max="1028" width="13.33203125" style="56" customWidth="1"/>
    <col min="1029" max="1281" width="11.44140625" style="56"/>
    <col min="1282" max="1282" width="37.109375" style="56" customWidth="1"/>
    <col min="1283" max="1283" width="12.44140625" style="56" customWidth="1"/>
    <col min="1284" max="1284" width="13.33203125" style="56" customWidth="1"/>
    <col min="1285" max="1537" width="11.44140625" style="56"/>
    <col min="1538" max="1538" width="37.109375" style="56" customWidth="1"/>
    <col min="1539" max="1539" width="12.44140625" style="56" customWidth="1"/>
    <col min="1540" max="1540" width="13.33203125" style="56" customWidth="1"/>
    <col min="1541" max="1793" width="11.44140625" style="56"/>
    <col min="1794" max="1794" width="37.109375" style="56" customWidth="1"/>
    <col min="1795" max="1795" width="12.44140625" style="56" customWidth="1"/>
    <col min="1796" max="1796" width="13.33203125" style="56" customWidth="1"/>
    <col min="1797" max="2049" width="11.44140625" style="56"/>
    <col min="2050" max="2050" width="37.109375" style="56" customWidth="1"/>
    <col min="2051" max="2051" width="12.44140625" style="56" customWidth="1"/>
    <col min="2052" max="2052" width="13.33203125" style="56" customWidth="1"/>
    <col min="2053" max="2305" width="11.44140625" style="56"/>
    <col min="2306" max="2306" width="37.109375" style="56" customWidth="1"/>
    <col min="2307" max="2307" width="12.44140625" style="56" customWidth="1"/>
    <col min="2308" max="2308" width="13.33203125" style="56" customWidth="1"/>
    <col min="2309" max="2561" width="11.44140625" style="56"/>
    <col min="2562" max="2562" width="37.109375" style="56" customWidth="1"/>
    <col min="2563" max="2563" width="12.44140625" style="56" customWidth="1"/>
    <col min="2564" max="2564" width="13.33203125" style="56" customWidth="1"/>
    <col min="2565" max="2817" width="11.44140625" style="56"/>
    <col min="2818" max="2818" width="37.109375" style="56" customWidth="1"/>
    <col min="2819" max="2819" width="12.44140625" style="56" customWidth="1"/>
    <col min="2820" max="2820" width="13.33203125" style="56" customWidth="1"/>
    <col min="2821" max="3073" width="11.44140625" style="56"/>
    <col min="3074" max="3074" width="37.109375" style="56" customWidth="1"/>
    <col min="3075" max="3075" width="12.44140625" style="56" customWidth="1"/>
    <col min="3076" max="3076" width="13.33203125" style="56" customWidth="1"/>
    <col min="3077" max="3329" width="11.44140625" style="56"/>
    <col min="3330" max="3330" width="37.109375" style="56" customWidth="1"/>
    <col min="3331" max="3331" width="12.44140625" style="56" customWidth="1"/>
    <col min="3332" max="3332" width="13.33203125" style="56" customWidth="1"/>
    <col min="3333" max="3585" width="11.44140625" style="56"/>
    <col min="3586" max="3586" width="37.109375" style="56" customWidth="1"/>
    <col min="3587" max="3587" width="12.44140625" style="56" customWidth="1"/>
    <col min="3588" max="3588" width="13.33203125" style="56" customWidth="1"/>
    <col min="3589" max="3841" width="11.44140625" style="56"/>
    <col min="3842" max="3842" width="37.109375" style="56" customWidth="1"/>
    <col min="3843" max="3843" width="12.44140625" style="56" customWidth="1"/>
    <col min="3844" max="3844" width="13.33203125" style="56" customWidth="1"/>
    <col min="3845" max="4097" width="11.44140625" style="56"/>
    <col min="4098" max="4098" width="37.109375" style="56" customWidth="1"/>
    <col min="4099" max="4099" width="12.44140625" style="56" customWidth="1"/>
    <col min="4100" max="4100" width="13.33203125" style="56" customWidth="1"/>
    <col min="4101" max="4353" width="11.44140625" style="56"/>
    <col min="4354" max="4354" width="37.109375" style="56" customWidth="1"/>
    <col min="4355" max="4355" width="12.44140625" style="56" customWidth="1"/>
    <col min="4356" max="4356" width="13.33203125" style="56" customWidth="1"/>
    <col min="4357" max="4609" width="11.44140625" style="56"/>
    <col min="4610" max="4610" width="37.109375" style="56" customWidth="1"/>
    <col min="4611" max="4611" width="12.44140625" style="56" customWidth="1"/>
    <col min="4612" max="4612" width="13.33203125" style="56" customWidth="1"/>
    <col min="4613" max="4865" width="11.44140625" style="56"/>
    <col min="4866" max="4866" width="37.109375" style="56" customWidth="1"/>
    <col min="4867" max="4867" width="12.44140625" style="56" customWidth="1"/>
    <col min="4868" max="4868" width="13.33203125" style="56" customWidth="1"/>
    <col min="4869" max="5121" width="11.44140625" style="56"/>
    <col min="5122" max="5122" width="37.109375" style="56" customWidth="1"/>
    <col min="5123" max="5123" width="12.44140625" style="56" customWidth="1"/>
    <col min="5124" max="5124" width="13.33203125" style="56" customWidth="1"/>
    <col min="5125" max="5377" width="11.44140625" style="56"/>
    <col min="5378" max="5378" width="37.109375" style="56" customWidth="1"/>
    <col min="5379" max="5379" width="12.44140625" style="56" customWidth="1"/>
    <col min="5380" max="5380" width="13.33203125" style="56" customWidth="1"/>
    <col min="5381" max="5633" width="11.44140625" style="56"/>
    <col min="5634" max="5634" width="37.109375" style="56" customWidth="1"/>
    <col min="5635" max="5635" width="12.44140625" style="56" customWidth="1"/>
    <col min="5636" max="5636" width="13.33203125" style="56" customWidth="1"/>
    <col min="5637" max="5889" width="11.44140625" style="56"/>
    <col min="5890" max="5890" width="37.109375" style="56" customWidth="1"/>
    <col min="5891" max="5891" width="12.44140625" style="56" customWidth="1"/>
    <col min="5892" max="5892" width="13.33203125" style="56" customWidth="1"/>
    <col min="5893" max="6145" width="11.44140625" style="56"/>
    <col min="6146" max="6146" width="37.109375" style="56" customWidth="1"/>
    <col min="6147" max="6147" width="12.44140625" style="56" customWidth="1"/>
    <col min="6148" max="6148" width="13.33203125" style="56" customWidth="1"/>
    <col min="6149" max="6401" width="11.44140625" style="56"/>
    <col min="6402" max="6402" width="37.109375" style="56" customWidth="1"/>
    <col min="6403" max="6403" width="12.44140625" style="56" customWidth="1"/>
    <col min="6404" max="6404" width="13.33203125" style="56" customWidth="1"/>
    <col min="6405" max="6657" width="11.44140625" style="56"/>
    <col min="6658" max="6658" width="37.109375" style="56" customWidth="1"/>
    <col min="6659" max="6659" width="12.44140625" style="56" customWidth="1"/>
    <col min="6660" max="6660" width="13.33203125" style="56" customWidth="1"/>
    <col min="6661" max="6913" width="11.44140625" style="56"/>
    <col min="6914" max="6914" width="37.109375" style="56" customWidth="1"/>
    <col min="6915" max="6915" width="12.44140625" style="56" customWidth="1"/>
    <col min="6916" max="6916" width="13.33203125" style="56" customWidth="1"/>
    <col min="6917" max="7169" width="11.44140625" style="56"/>
    <col min="7170" max="7170" width="37.109375" style="56" customWidth="1"/>
    <col min="7171" max="7171" width="12.44140625" style="56" customWidth="1"/>
    <col min="7172" max="7172" width="13.33203125" style="56" customWidth="1"/>
    <col min="7173" max="7425" width="11.44140625" style="56"/>
    <col min="7426" max="7426" width="37.109375" style="56" customWidth="1"/>
    <col min="7427" max="7427" width="12.44140625" style="56" customWidth="1"/>
    <col min="7428" max="7428" width="13.33203125" style="56" customWidth="1"/>
    <col min="7429" max="7681" width="11.44140625" style="56"/>
    <col min="7682" max="7682" width="37.109375" style="56" customWidth="1"/>
    <col min="7683" max="7683" width="12.44140625" style="56" customWidth="1"/>
    <col min="7684" max="7684" width="13.33203125" style="56" customWidth="1"/>
    <col min="7685" max="7937" width="11.44140625" style="56"/>
    <col min="7938" max="7938" width="37.109375" style="56" customWidth="1"/>
    <col min="7939" max="7939" width="12.44140625" style="56" customWidth="1"/>
    <col min="7940" max="7940" width="13.33203125" style="56" customWidth="1"/>
    <col min="7941" max="8193" width="11.44140625" style="56"/>
    <col min="8194" max="8194" width="37.109375" style="56" customWidth="1"/>
    <col min="8195" max="8195" width="12.44140625" style="56" customWidth="1"/>
    <col min="8196" max="8196" width="13.33203125" style="56" customWidth="1"/>
    <col min="8197" max="8449" width="11.44140625" style="56"/>
    <col min="8450" max="8450" width="37.109375" style="56" customWidth="1"/>
    <col min="8451" max="8451" width="12.44140625" style="56" customWidth="1"/>
    <col min="8452" max="8452" width="13.33203125" style="56" customWidth="1"/>
    <col min="8453" max="8705" width="11.44140625" style="56"/>
    <col min="8706" max="8706" width="37.109375" style="56" customWidth="1"/>
    <col min="8707" max="8707" width="12.44140625" style="56" customWidth="1"/>
    <col min="8708" max="8708" width="13.33203125" style="56" customWidth="1"/>
    <col min="8709" max="8961" width="11.44140625" style="56"/>
    <col min="8962" max="8962" width="37.109375" style="56" customWidth="1"/>
    <col min="8963" max="8963" width="12.44140625" style="56" customWidth="1"/>
    <col min="8964" max="8964" width="13.33203125" style="56" customWidth="1"/>
    <col min="8965" max="9217" width="11.44140625" style="56"/>
    <col min="9218" max="9218" width="37.109375" style="56" customWidth="1"/>
    <col min="9219" max="9219" width="12.44140625" style="56" customWidth="1"/>
    <col min="9220" max="9220" width="13.33203125" style="56" customWidth="1"/>
    <col min="9221" max="9473" width="11.44140625" style="56"/>
    <col min="9474" max="9474" width="37.109375" style="56" customWidth="1"/>
    <col min="9475" max="9475" width="12.44140625" style="56" customWidth="1"/>
    <col min="9476" max="9476" width="13.33203125" style="56" customWidth="1"/>
    <col min="9477" max="9729" width="11.44140625" style="56"/>
    <col min="9730" max="9730" width="37.109375" style="56" customWidth="1"/>
    <col min="9731" max="9731" width="12.44140625" style="56" customWidth="1"/>
    <col min="9732" max="9732" width="13.33203125" style="56" customWidth="1"/>
    <col min="9733" max="9985" width="11.44140625" style="56"/>
    <col min="9986" max="9986" width="37.109375" style="56" customWidth="1"/>
    <col min="9987" max="9987" width="12.44140625" style="56" customWidth="1"/>
    <col min="9988" max="9988" width="13.33203125" style="56" customWidth="1"/>
    <col min="9989" max="10241" width="11.44140625" style="56"/>
    <col min="10242" max="10242" width="37.109375" style="56" customWidth="1"/>
    <col min="10243" max="10243" width="12.44140625" style="56" customWidth="1"/>
    <col min="10244" max="10244" width="13.33203125" style="56" customWidth="1"/>
    <col min="10245" max="10497" width="11.44140625" style="56"/>
    <col min="10498" max="10498" width="37.109375" style="56" customWidth="1"/>
    <col min="10499" max="10499" width="12.44140625" style="56" customWidth="1"/>
    <col min="10500" max="10500" width="13.33203125" style="56" customWidth="1"/>
    <col min="10501" max="10753" width="11.44140625" style="56"/>
    <col min="10754" max="10754" width="37.109375" style="56" customWidth="1"/>
    <col min="10755" max="10755" width="12.44140625" style="56" customWidth="1"/>
    <col min="10756" max="10756" width="13.33203125" style="56" customWidth="1"/>
    <col min="10757" max="11009" width="11.44140625" style="56"/>
    <col min="11010" max="11010" width="37.109375" style="56" customWidth="1"/>
    <col min="11011" max="11011" width="12.44140625" style="56" customWidth="1"/>
    <col min="11012" max="11012" width="13.33203125" style="56" customWidth="1"/>
    <col min="11013" max="11265" width="11.44140625" style="56"/>
    <col min="11266" max="11266" width="37.109375" style="56" customWidth="1"/>
    <col min="11267" max="11267" width="12.44140625" style="56" customWidth="1"/>
    <col min="11268" max="11268" width="13.33203125" style="56" customWidth="1"/>
    <col min="11269" max="11521" width="11.44140625" style="56"/>
    <col min="11522" max="11522" width="37.109375" style="56" customWidth="1"/>
    <col min="11523" max="11523" width="12.44140625" style="56" customWidth="1"/>
    <col min="11524" max="11524" width="13.33203125" style="56" customWidth="1"/>
    <col min="11525" max="11777" width="11.44140625" style="56"/>
    <col min="11778" max="11778" width="37.109375" style="56" customWidth="1"/>
    <col min="11779" max="11779" width="12.44140625" style="56" customWidth="1"/>
    <col min="11780" max="11780" width="13.33203125" style="56" customWidth="1"/>
    <col min="11781" max="12033" width="11.44140625" style="56"/>
    <col min="12034" max="12034" width="37.109375" style="56" customWidth="1"/>
    <col min="12035" max="12035" width="12.44140625" style="56" customWidth="1"/>
    <col min="12036" max="12036" width="13.33203125" style="56" customWidth="1"/>
    <col min="12037" max="12289" width="11.44140625" style="56"/>
    <col min="12290" max="12290" width="37.109375" style="56" customWidth="1"/>
    <col min="12291" max="12291" width="12.44140625" style="56" customWidth="1"/>
    <col min="12292" max="12292" width="13.33203125" style="56" customWidth="1"/>
    <col min="12293" max="12545" width="11.44140625" style="56"/>
    <col min="12546" max="12546" width="37.109375" style="56" customWidth="1"/>
    <col min="12547" max="12547" width="12.44140625" style="56" customWidth="1"/>
    <col min="12548" max="12548" width="13.33203125" style="56" customWidth="1"/>
    <col min="12549" max="12801" width="11.44140625" style="56"/>
    <col min="12802" max="12802" width="37.109375" style="56" customWidth="1"/>
    <col min="12803" max="12803" width="12.44140625" style="56" customWidth="1"/>
    <col min="12804" max="12804" width="13.33203125" style="56" customWidth="1"/>
    <col min="12805" max="13057" width="11.44140625" style="56"/>
    <col min="13058" max="13058" width="37.109375" style="56" customWidth="1"/>
    <col min="13059" max="13059" width="12.44140625" style="56" customWidth="1"/>
    <col min="13060" max="13060" width="13.33203125" style="56" customWidth="1"/>
    <col min="13061" max="13313" width="11.44140625" style="56"/>
    <col min="13314" max="13314" width="37.109375" style="56" customWidth="1"/>
    <col min="13315" max="13315" width="12.44140625" style="56" customWidth="1"/>
    <col min="13316" max="13316" width="13.33203125" style="56" customWidth="1"/>
    <col min="13317" max="13569" width="11.44140625" style="56"/>
    <col min="13570" max="13570" width="37.109375" style="56" customWidth="1"/>
    <col min="13571" max="13571" width="12.44140625" style="56" customWidth="1"/>
    <col min="13572" max="13572" width="13.33203125" style="56" customWidth="1"/>
    <col min="13573" max="13825" width="11.44140625" style="56"/>
    <col min="13826" max="13826" width="37.109375" style="56" customWidth="1"/>
    <col min="13827" max="13827" width="12.44140625" style="56" customWidth="1"/>
    <col min="13828" max="13828" width="13.33203125" style="56" customWidth="1"/>
    <col min="13829" max="14081" width="11.44140625" style="56"/>
    <col min="14082" max="14082" width="37.109375" style="56" customWidth="1"/>
    <col min="14083" max="14083" width="12.44140625" style="56" customWidth="1"/>
    <col min="14084" max="14084" width="13.33203125" style="56" customWidth="1"/>
    <col min="14085" max="14337" width="11.44140625" style="56"/>
    <col min="14338" max="14338" width="37.109375" style="56" customWidth="1"/>
    <col min="14339" max="14339" width="12.44140625" style="56" customWidth="1"/>
    <col min="14340" max="14340" width="13.33203125" style="56" customWidth="1"/>
    <col min="14341" max="14593" width="11.44140625" style="56"/>
    <col min="14594" max="14594" width="37.109375" style="56" customWidth="1"/>
    <col min="14595" max="14595" width="12.44140625" style="56" customWidth="1"/>
    <col min="14596" max="14596" width="13.33203125" style="56" customWidth="1"/>
    <col min="14597" max="14849" width="11.44140625" style="56"/>
    <col min="14850" max="14850" width="37.109375" style="56" customWidth="1"/>
    <col min="14851" max="14851" width="12.44140625" style="56" customWidth="1"/>
    <col min="14852" max="14852" width="13.33203125" style="56" customWidth="1"/>
    <col min="14853" max="15105" width="11.44140625" style="56"/>
    <col min="15106" max="15106" width="37.109375" style="56" customWidth="1"/>
    <col min="15107" max="15107" width="12.44140625" style="56" customWidth="1"/>
    <col min="15108" max="15108" width="13.33203125" style="56" customWidth="1"/>
    <col min="15109" max="15361" width="11.44140625" style="56"/>
    <col min="15362" max="15362" width="37.109375" style="56" customWidth="1"/>
    <col min="15363" max="15363" width="12.44140625" style="56" customWidth="1"/>
    <col min="15364" max="15364" width="13.33203125" style="56" customWidth="1"/>
    <col min="15365" max="15617" width="11.44140625" style="56"/>
    <col min="15618" max="15618" width="37.109375" style="56" customWidth="1"/>
    <col min="15619" max="15619" width="12.44140625" style="56" customWidth="1"/>
    <col min="15620" max="15620" width="13.33203125" style="56" customWidth="1"/>
    <col min="15621" max="15873" width="11.44140625" style="56"/>
    <col min="15874" max="15874" width="37.109375" style="56" customWidth="1"/>
    <col min="15875" max="15875" width="12.44140625" style="56" customWidth="1"/>
    <col min="15876" max="15876" width="13.33203125" style="56" customWidth="1"/>
    <col min="15877" max="16129" width="11.44140625" style="56"/>
    <col min="16130" max="16130" width="37.109375" style="56" customWidth="1"/>
    <col min="16131" max="16131" width="12.44140625" style="56" customWidth="1"/>
    <col min="16132" max="16132" width="13.33203125" style="56" customWidth="1"/>
    <col min="16133" max="16384" width="11.44140625" style="56"/>
  </cols>
  <sheetData>
    <row r="1" spans="1:4" x14ac:dyDescent="0.3">
      <c r="A1" s="236" t="s">
        <v>122</v>
      </c>
      <c r="B1" s="237"/>
      <c r="C1" s="237"/>
      <c r="D1" s="238"/>
    </row>
    <row r="2" spans="1:4" ht="15" thickBot="1" x14ac:dyDescent="0.35">
      <c r="A2" s="239"/>
      <c r="B2" s="240"/>
      <c r="C2" s="240"/>
      <c r="D2" s="241"/>
    </row>
    <row r="3" spans="1:4" x14ac:dyDescent="0.3">
      <c r="A3" s="57"/>
      <c r="B3" s="242" t="s">
        <v>38</v>
      </c>
      <c r="C3" s="243"/>
      <c r="D3" s="244"/>
    </row>
    <row r="4" spans="1:4" x14ac:dyDescent="0.3">
      <c r="A4" s="58"/>
      <c r="B4" s="59" t="s">
        <v>39</v>
      </c>
      <c r="C4" s="59" t="s">
        <v>40</v>
      </c>
      <c r="D4" s="60" t="s">
        <v>41</v>
      </c>
    </row>
    <row r="5" spans="1:4" x14ac:dyDescent="0.3">
      <c r="A5" s="58"/>
      <c r="B5" s="61" t="s">
        <v>42</v>
      </c>
      <c r="C5" s="61"/>
      <c r="D5" s="62"/>
    </row>
    <row r="6" spans="1:4" x14ac:dyDescent="0.3">
      <c r="A6" s="58" t="s">
        <v>43</v>
      </c>
      <c r="B6" s="63" t="s">
        <v>44</v>
      </c>
      <c r="C6" s="63"/>
      <c r="D6" s="64">
        <v>1</v>
      </c>
    </row>
    <row r="7" spans="1:4" x14ac:dyDescent="0.3">
      <c r="A7" s="58" t="s">
        <v>45</v>
      </c>
      <c r="B7" s="61" t="s">
        <v>46</v>
      </c>
      <c r="C7" s="61"/>
      <c r="D7" s="62"/>
    </row>
    <row r="8" spans="1:4" x14ac:dyDescent="0.3">
      <c r="A8" s="58" t="s">
        <v>47</v>
      </c>
      <c r="B8" s="63" t="s">
        <v>48</v>
      </c>
      <c r="C8" s="65" t="s">
        <v>49</v>
      </c>
      <c r="D8" s="64">
        <f>+D6/12</f>
        <v>8.3333333333333329E-2</v>
      </c>
    </row>
    <row r="9" spans="1:4" x14ac:dyDescent="0.3">
      <c r="A9" s="58" t="s">
        <v>50</v>
      </c>
      <c r="B9" s="63" t="s">
        <v>51</v>
      </c>
      <c r="C9" s="66" t="s">
        <v>52</v>
      </c>
      <c r="D9" s="64">
        <f>+D8*12%</f>
        <v>9.9999999999999985E-3</v>
      </c>
    </row>
    <row r="10" spans="1:4" x14ac:dyDescent="0.3">
      <c r="A10" s="58" t="s">
        <v>53</v>
      </c>
      <c r="B10" s="63" t="s">
        <v>54</v>
      </c>
      <c r="C10" s="65" t="s">
        <v>49</v>
      </c>
      <c r="D10" s="64">
        <f>+D6/12</f>
        <v>8.3333333333333329E-2</v>
      </c>
    </row>
    <row r="11" spans="1:4" x14ac:dyDescent="0.3">
      <c r="A11" s="58" t="s">
        <v>55</v>
      </c>
      <c r="B11" s="63" t="s">
        <v>56</v>
      </c>
      <c r="C11" s="66" t="s">
        <v>57</v>
      </c>
      <c r="D11" s="64">
        <f>0.0416666666666667*100%</f>
        <v>4.1666666666666699E-2</v>
      </c>
    </row>
    <row r="12" spans="1:4" x14ac:dyDescent="0.3">
      <c r="A12" s="58" t="s">
        <v>58</v>
      </c>
      <c r="B12" s="61" t="s">
        <v>59</v>
      </c>
      <c r="C12" s="61"/>
      <c r="D12" s="62"/>
    </row>
    <row r="13" spans="1:4" x14ac:dyDescent="0.3">
      <c r="A13" s="58"/>
      <c r="B13" s="63" t="s">
        <v>77</v>
      </c>
      <c r="C13" s="63" t="s">
        <v>60</v>
      </c>
      <c r="D13" s="64">
        <v>0.05</v>
      </c>
    </row>
    <row r="14" spans="1:4" x14ac:dyDescent="0.3">
      <c r="A14" s="58" t="s">
        <v>61</v>
      </c>
      <c r="B14" s="61" t="s">
        <v>62</v>
      </c>
      <c r="C14" s="61"/>
      <c r="D14" s="67"/>
    </row>
    <row r="15" spans="1:4" x14ac:dyDescent="0.3">
      <c r="A15" s="58"/>
      <c r="B15" s="63" t="s">
        <v>63</v>
      </c>
      <c r="C15" s="66">
        <v>0.12</v>
      </c>
      <c r="D15" s="64">
        <v>0.12</v>
      </c>
    </row>
    <row r="16" spans="1:4" x14ac:dyDescent="0.3">
      <c r="A16" s="58"/>
      <c r="B16" s="63" t="s">
        <v>64</v>
      </c>
      <c r="C16" s="66">
        <v>8.5000000000000006E-2</v>
      </c>
      <c r="D16" s="64">
        <v>8.5000000000000006E-2</v>
      </c>
    </row>
    <row r="17" spans="1:4" x14ac:dyDescent="0.3">
      <c r="A17" s="58"/>
      <c r="B17" s="63" t="s">
        <v>65</v>
      </c>
      <c r="C17" s="66" t="s">
        <v>60</v>
      </c>
      <c r="D17" s="64">
        <v>6.9599999999999995E-2</v>
      </c>
    </row>
    <row r="18" spans="1:4" x14ac:dyDescent="0.3">
      <c r="A18" s="58"/>
      <c r="B18" s="63" t="s">
        <v>66</v>
      </c>
      <c r="C18" s="66" t="s">
        <v>60</v>
      </c>
      <c r="D18" s="64">
        <v>5.1999999999999998E-3</v>
      </c>
    </row>
    <row r="19" spans="1:4" x14ac:dyDescent="0.3">
      <c r="A19" s="58" t="s">
        <v>67</v>
      </c>
      <c r="B19" s="61" t="s">
        <v>68</v>
      </c>
      <c r="C19" s="61"/>
      <c r="D19" s="67"/>
    </row>
    <row r="20" spans="1:4" x14ac:dyDescent="0.3">
      <c r="A20" s="58"/>
      <c r="B20" s="63" t="s">
        <v>69</v>
      </c>
      <c r="C20" s="66" t="s">
        <v>60</v>
      </c>
      <c r="D20" s="64">
        <v>0.02</v>
      </c>
    </row>
    <row r="21" spans="1:4" x14ac:dyDescent="0.3">
      <c r="A21" s="58" t="s">
        <v>70</v>
      </c>
      <c r="B21" s="61" t="s">
        <v>71</v>
      </c>
      <c r="C21" s="61"/>
      <c r="D21" s="67"/>
    </row>
    <row r="22" spans="1:4" x14ac:dyDescent="0.3">
      <c r="A22" s="58"/>
      <c r="B22" s="63" t="s">
        <v>72</v>
      </c>
      <c r="C22" s="66" t="s">
        <v>60</v>
      </c>
      <c r="D22" s="64">
        <v>0.03</v>
      </c>
    </row>
    <row r="23" spans="1:4" ht="15" thickBot="1" x14ac:dyDescent="0.35">
      <c r="A23" s="77"/>
      <c r="B23" s="78" t="s">
        <v>73</v>
      </c>
      <c r="C23" s="79" t="s">
        <v>60</v>
      </c>
      <c r="D23" s="64">
        <v>0.04</v>
      </c>
    </row>
    <row r="24" spans="1:4" ht="15" thickBot="1" x14ac:dyDescent="0.35">
      <c r="A24" s="245" t="s">
        <v>74</v>
      </c>
      <c r="B24" s="246"/>
      <c r="C24" s="247"/>
      <c r="D24" s="68">
        <f>SUM(D6:D23)</f>
        <v>1.6381333333333332</v>
      </c>
    </row>
    <row r="25" spans="1:4" ht="15" thickBot="1" x14ac:dyDescent="0.35">
      <c r="A25" s="245" t="s">
        <v>75</v>
      </c>
      <c r="B25" s="246"/>
      <c r="C25" s="247"/>
      <c r="D25" s="140">
        <f>+ROUND(D24,2)</f>
        <v>1.64</v>
      </c>
    </row>
    <row r="26" spans="1:4" x14ac:dyDescent="0.3">
      <c r="A26" s="69"/>
      <c r="D26" s="70"/>
    </row>
    <row r="27" spans="1:4" x14ac:dyDescent="0.3">
      <c r="A27" s="248" t="s">
        <v>35</v>
      </c>
      <c r="B27" s="248"/>
      <c r="C27" s="248" t="s">
        <v>35</v>
      </c>
      <c r="D27" s="248"/>
    </row>
    <row r="28" spans="1:4" x14ac:dyDescent="0.3">
      <c r="A28" s="234" t="s">
        <v>36</v>
      </c>
      <c r="B28" s="235"/>
      <c r="C28" s="234" t="s">
        <v>36</v>
      </c>
      <c r="D28" s="235"/>
    </row>
    <row r="29" spans="1:4" x14ac:dyDescent="0.3">
      <c r="A29" s="234" t="s">
        <v>37</v>
      </c>
      <c r="B29" s="235"/>
      <c r="C29" s="234" t="s">
        <v>37</v>
      </c>
      <c r="D29" s="235"/>
    </row>
  </sheetData>
  <mergeCells count="10">
    <mergeCell ref="A28:B28"/>
    <mergeCell ref="C28:D28"/>
    <mergeCell ref="A29:B29"/>
    <mergeCell ref="C29:D29"/>
    <mergeCell ref="A1:D2"/>
    <mergeCell ref="B3:D3"/>
    <mergeCell ref="A24:C24"/>
    <mergeCell ref="A25:C25"/>
    <mergeCell ref="A27:B27"/>
    <mergeCell ref="C27:D27"/>
  </mergeCells>
  <pageMargins left="0.7" right="0.7" top="0.75" bottom="0.75" header="0.3" footer="0.3"/>
  <pageSetup scale="99" fitToHeight="0"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J15"/>
  <sheetViews>
    <sheetView view="pageBreakPreview" topLeftCell="A6" zoomScaleNormal="100" zoomScaleSheetLayoutView="100" workbookViewId="0">
      <selection activeCell="H15" sqref="H15"/>
    </sheetView>
  </sheetViews>
  <sheetFormatPr baseColWidth="10" defaultColWidth="11.5546875" defaultRowHeight="14.4" x14ac:dyDescent="0.3"/>
  <cols>
    <col min="1" max="1" width="2.5546875" style="88" customWidth="1"/>
    <col min="2" max="2" width="34" style="88" bestFit="1" customWidth="1"/>
    <col min="3" max="3" width="14.33203125" style="88" bestFit="1" customWidth="1"/>
    <col min="4" max="4" width="17.33203125" style="88" bestFit="1" customWidth="1"/>
    <col min="5" max="5" width="14.33203125" style="88" bestFit="1" customWidth="1"/>
    <col min="6" max="6" width="12.6640625" style="88" bestFit="1" customWidth="1"/>
    <col min="7" max="7" width="11.88671875" style="88" bestFit="1" customWidth="1"/>
    <col min="8" max="8" width="16.44140625" style="88" customWidth="1"/>
    <col min="9" max="9" width="3.88671875" style="88" customWidth="1"/>
    <col min="10" max="10" width="15.5546875" style="89" customWidth="1"/>
    <col min="11" max="11" width="2.44140625" style="88" customWidth="1"/>
    <col min="12" max="16384" width="11.5546875" style="88"/>
  </cols>
  <sheetData>
    <row r="1" spans="2:10" ht="15" thickBot="1" x14ac:dyDescent="0.35"/>
    <row r="2" spans="2:10" ht="58.2" thickBot="1" x14ac:dyDescent="0.35">
      <c r="B2" s="104" t="s">
        <v>140</v>
      </c>
      <c r="C2" s="249" t="s">
        <v>79</v>
      </c>
      <c r="D2" s="249"/>
      <c r="E2" s="249"/>
      <c r="F2" s="249"/>
      <c r="G2" s="105" t="s">
        <v>80</v>
      </c>
      <c r="H2" s="106" t="s">
        <v>81</v>
      </c>
      <c r="J2" s="108" t="s">
        <v>82</v>
      </c>
    </row>
    <row r="3" spans="2:10" x14ac:dyDescent="0.3">
      <c r="B3" s="93"/>
      <c r="C3" s="92" t="s">
        <v>83</v>
      </c>
      <c r="D3" s="92" t="s">
        <v>84</v>
      </c>
      <c r="E3" s="92" t="s">
        <v>85</v>
      </c>
      <c r="F3" s="92" t="s">
        <v>86</v>
      </c>
      <c r="G3" s="91"/>
      <c r="H3" s="94"/>
      <c r="J3" s="107"/>
    </row>
    <row r="4" spans="2:10" ht="28.8" x14ac:dyDescent="0.3">
      <c r="B4" s="159" t="s">
        <v>87</v>
      </c>
      <c r="C4" s="84">
        <v>29900</v>
      </c>
      <c r="D4" s="84">
        <v>19900</v>
      </c>
      <c r="E4" s="84">
        <v>24100</v>
      </c>
      <c r="F4" s="84">
        <v>27900</v>
      </c>
      <c r="G4" s="84">
        <f t="shared" ref="G4:G12" si="0">AVERAGE(C4:F4)</f>
        <v>25450</v>
      </c>
      <c r="H4" s="85">
        <f>+G4*1.05</f>
        <v>26722.5</v>
      </c>
      <c r="J4" s="95"/>
    </row>
    <row r="5" spans="2:10" ht="28.8" x14ac:dyDescent="0.3">
      <c r="B5" s="160" t="s">
        <v>88</v>
      </c>
      <c r="C5" s="84">
        <v>1599000</v>
      </c>
      <c r="D5" s="84">
        <v>1599000</v>
      </c>
      <c r="E5" s="84">
        <v>1699900</v>
      </c>
      <c r="F5" s="84"/>
      <c r="G5" s="84">
        <f t="shared" si="0"/>
        <v>1632633.3333333333</v>
      </c>
      <c r="H5" s="85">
        <f t="shared" ref="H5:H13" si="1">+G5*1.05</f>
        <v>1714265</v>
      </c>
      <c r="J5" s="95" t="s">
        <v>89</v>
      </c>
    </row>
    <row r="6" spans="2:10" ht="43.2" x14ac:dyDescent="0.3">
      <c r="B6" s="160" t="s">
        <v>90</v>
      </c>
      <c r="C6" s="84">
        <v>180000</v>
      </c>
      <c r="D6" s="84">
        <v>180900</v>
      </c>
      <c r="E6" s="84">
        <v>192900</v>
      </c>
      <c r="F6" s="84"/>
      <c r="G6" s="84">
        <f t="shared" si="0"/>
        <v>184600</v>
      </c>
      <c r="H6" s="85">
        <f t="shared" si="1"/>
        <v>193830</v>
      </c>
      <c r="J6" s="95" t="s">
        <v>91</v>
      </c>
    </row>
    <row r="7" spans="2:10" ht="28.8" x14ac:dyDescent="0.3">
      <c r="B7" s="159" t="s">
        <v>92</v>
      </c>
      <c r="C7" s="84">
        <v>529900</v>
      </c>
      <c r="D7" s="84">
        <v>499900</v>
      </c>
      <c r="E7" s="84">
        <v>479990</v>
      </c>
      <c r="F7" s="84">
        <v>599900</v>
      </c>
      <c r="G7" s="84">
        <f t="shared" si="0"/>
        <v>527422.5</v>
      </c>
      <c r="H7" s="85">
        <f t="shared" si="1"/>
        <v>553793.625</v>
      </c>
      <c r="J7" s="95" t="s">
        <v>93</v>
      </c>
    </row>
    <row r="8" spans="2:10" ht="28.8" x14ac:dyDescent="0.3">
      <c r="B8" s="159" t="s">
        <v>94</v>
      </c>
      <c r="C8" s="84">
        <v>369990</v>
      </c>
      <c r="D8" s="84">
        <v>399900</v>
      </c>
      <c r="E8" s="84">
        <v>309900</v>
      </c>
      <c r="F8" s="84">
        <v>279900</v>
      </c>
      <c r="G8" s="84">
        <f t="shared" si="0"/>
        <v>339922.5</v>
      </c>
      <c r="H8" s="85">
        <f t="shared" si="1"/>
        <v>356918.625</v>
      </c>
      <c r="J8" s="95" t="s">
        <v>93</v>
      </c>
    </row>
    <row r="9" spans="2:10" ht="28.8" x14ac:dyDescent="0.3">
      <c r="B9" s="161" t="s">
        <v>142</v>
      </c>
      <c r="C9" s="84">
        <v>763900</v>
      </c>
      <c r="D9" s="84"/>
      <c r="E9" s="84">
        <v>900000</v>
      </c>
      <c r="F9" s="84">
        <v>749900</v>
      </c>
      <c r="G9" s="84">
        <f t="shared" si="0"/>
        <v>804600</v>
      </c>
      <c r="H9" s="85">
        <f t="shared" si="1"/>
        <v>844830</v>
      </c>
      <c r="J9" s="95" t="s">
        <v>93</v>
      </c>
    </row>
    <row r="10" spans="2:10" ht="28.8" x14ac:dyDescent="0.3">
      <c r="B10" s="159" t="s">
        <v>95</v>
      </c>
      <c r="C10" s="84">
        <v>699900</v>
      </c>
      <c r="D10" s="84">
        <v>629900</v>
      </c>
      <c r="E10" s="84">
        <v>729990</v>
      </c>
      <c r="F10" s="84">
        <v>969900</v>
      </c>
      <c r="G10" s="84">
        <f t="shared" si="0"/>
        <v>757422.5</v>
      </c>
      <c r="H10" s="85">
        <f t="shared" si="1"/>
        <v>795293.625</v>
      </c>
      <c r="J10" s="95" t="s">
        <v>96</v>
      </c>
    </row>
    <row r="11" spans="2:10" ht="43.2" x14ac:dyDescent="0.3">
      <c r="B11" s="162" t="s">
        <v>143</v>
      </c>
      <c r="C11" s="84">
        <v>3999000</v>
      </c>
      <c r="D11" s="84">
        <v>3299000</v>
      </c>
      <c r="E11" s="84">
        <v>2899900</v>
      </c>
      <c r="F11" s="84">
        <v>2899900</v>
      </c>
      <c r="G11" s="84">
        <f t="shared" si="0"/>
        <v>3274450</v>
      </c>
      <c r="H11" s="85">
        <f t="shared" si="1"/>
        <v>3438172.5</v>
      </c>
      <c r="J11" s="95" t="s">
        <v>97</v>
      </c>
    </row>
    <row r="12" spans="2:10" ht="43.2" x14ac:dyDescent="0.3">
      <c r="B12" s="162" t="s">
        <v>144</v>
      </c>
      <c r="C12" s="84">
        <v>4699000</v>
      </c>
      <c r="D12" s="84">
        <v>4099000</v>
      </c>
      <c r="E12" s="84">
        <v>4099900</v>
      </c>
      <c r="F12" s="84">
        <v>4099900</v>
      </c>
      <c r="G12" s="84">
        <f t="shared" si="0"/>
        <v>4249450</v>
      </c>
      <c r="H12" s="85">
        <f t="shared" si="1"/>
        <v>4461922.5</v>
      </c>
      <c r="J12" s="95" t="s">
        <v>97</v>
      </c>
    </row>
    <row r="13" spans="2:10" ht="29.4" thickBot="1" x14ac:dyDescent="0.35">
      <c r="B13" s="163" t="s">
        <v>98</v>
      </c>
      <c r="C13" s="86">
        <v>3299900</v>
      </c>
      <c r="D13" s="86">
        <v>3399900</v>
      </c>
      <c r="E13" s="86">
        <v>3299900</v>
      </c>
      <c r="F13" s="86">
        <v>3299900</v>
      </c>
      <c r="G13" s="86">
        <f>AVERAGE(C13:F13)</f>
        <v>3324900</v>
      </c>
      <c r="H13" s="87">
        <f t="shared" si="1"/>
        <v>3491145</v>
      </c>
      <c r="J13" s="96" t="s">
        <v>93</v>
      </c>
    </row>
    <row r="15" spans="2:10" x14ac:dyDescent="0.3">
      <c r="B15" s="158" t="s">
        <v>141</v>
      </c>
    </row>
  </sheetData>
  <mergeCells count="1">
    <mergeCell ref="C2:F2"/>
  </mergeCells>
  <pageMargins left="0.7" right="0.7" top="0.75" bottom="0.75" header="0.3" footer="0.3"/>
  <pageSetup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22"/>
  <sheetViews>
    <sheetView view="pageBreakPreview" zoomScaleNormal="100" zoomScaleSheetLayoutView="100" workbookViewId="0">
      <selection activeCell="C8" sqref="C8"/>
    </sheetView>
  </sheetViews>
  <sheetFormatPr baseColWidth="10" defaultColWidth="11.5546875" defaultRowHeight="14.4" x14ac:dyDescent="0.25"/>
  <cols>
    <col min="1" max="1" width="2.109375" style="90" customWidth="1"/>
    <col min="2" max="2" width="34" style="90" customWidth="1"/>
    <col min="3" max="3" width="17.5546875" style="90" customWidth="1"/>
    <col min="4" max="4" width="11.5546875" style="90"/>
    <col min="5" max="5" width="18.44140625" style="90" customWidth="1"/>
    <col min="6" max="6" width="11.88671875" style="90" bestFit="1" customWidth="1"/>
    <col min="7" max="7" width="2" style="90" customWidth="1"/>
    <col min="8" max="8" width="11.5546875" style="90"/>
    <col min="9" max="9" width="32" style="90" bestFit="1" customWidth="1"/>
    <col min="10" max="10" width="12.33203125" style="90" customWidth="1"/>
    <col min="11" max="11" width="19.33203125" style="90" customWidth="1"/>
    <col min="12" max="12" width="11.5546875" style="90"/>
    <col min="13" max="13" width="12.6640625" style="90" bestFit="1" customWidth="1"/>
    <col min="14" max="14" width="12.6640625" style="90" customWidth="1"/>
    <col min="15" max="15" width="11.5546875" style="90"/>
    <col min="16" max="16" width="23.109375" style="90" customWidth="1"/>
    <col min="17" max="16384" width="11.5546875" style="90"/>
  </cols>
  <sheetData>
    <row r="1" spans="2:6" ht="15" thickBot="1" x14ac:dyDescent="0.3"/>
    <row r="2" spans="2:6" ht="15" thickBot="1" x14ac:dyDescent="0.3">
      <c r="B2" s="250" t="s">
        <v>99</v>
      </c>
      <c r="C2" s="251"/>
      <c r="D2" s="252"/>
      <c r="E2" s="250" t="s">
        <v>100</v>
      </c>
      <c r="F2" s="253"/>
    </row>
    <row r="3" spans="2:6" ht="15" thickBot="1" x14ac:dyDescent="0.3">
      <c r="B3" s="98"/>
      <c r="F3" s="99"/>
    </row>
    <row r="4" spans="2:6" ht="43.2" customHeight="1" thickBot="1" x14ac:dyDescent="0.3">
      <c r="B4" s="109" t="s">
        <v>26</v>
      </c>
      <c r="C4" s="119" t="s">
        <v>101</v>
      </c>
      <c r="D4" s="110" t="s">
        <v>102</v>
      </c>
      <c r="E4" s="110" t="s">
        <v>103</v>
      </c>
      <c r="F4" s="109" t="s">
        <v>104</v>
      </c>
    </row>
    <row r="5" spans="2:6" x14ac:dyDescent="0.25">
      <c r="B5" s="126" t="s">
        <v>105</v>
      </c>
      <c r="C5" s="120"/>
      <c r="D5" s="111"/>
      <c r="E5" s="111"/>
      <c r="F5" s="112"/>
    </row>
    <row r="6" spans="2:6" ht="15" thickBot="1" x14ac:dyDescent="0.3">
      <c r="B6" s="127" t="s">
        <v>106</v>
      </c>
      <c r="C6" s="121">
        <f>INSUMOS!H4</f>
        <v>26722.5</v>
      </c>
      <c r="D6" s="113">
        <v>2</v>
      </c>
      <c r="E6" s="114">
        <v>1</v>
      </c>
      <c r="F6" s="115">
        <f>C6*D6*E6</f>
        <v>53445</v>
      </c>
    </row>
    <row r="7" spans="2:6" x14ac:dyDescent="0.25">
      <c r="B7" s="126" t="s">
        <v>107</v>
      </c>
      <c r="C7" s="122"/>
      <c r="D7" s="116"/>
      <c r="E7" s="117"/>
      <c r="F7" s="118"/>
    </row>
    <row r="8" spans="2:6" x14ac:dyDescent="0.25">
      <c r="B8" s="128" t="s">
        <v>108</v>
      </c>
      <c r="C8" s="123">
        <f>INSUMOS!H5</f>
        <v>1714265</v>
      </c>
      <c r="D8" s="83">
        <v>1</v>
      </c>
      <c r="E8" s="97">
        <f>1/24</f>
        <v>4.1666666666666664E-2</v>
      </c>
      <c r="F8" s="100">
        <f t="shared" ref="F8:F18" si="0">C8*D8*E8</f>
        <v>71427.708333333328</v>
      </c>
    </row>
    <row r="9" spans="2:6" ht="15" thickBot="1" x14ac:dyDescent="0.3">
      <c r="B9" s="127" t="s">
        <v>109</v>
      </c>
      <c r="C9" s="121">
        <f>INSUMOS!H6</f>
        <v>193830</v>
      </c>
      <c r="D9" s="113">
        <v>1</v>
      </c>
      <c r="E9" s="114">
        <f>1/6</f>
        <v>0.16666666666666666</v>
      </c>
      <c r="F9" s="115">
        <f t="shared" si="0"/>
        <v>32305</v>
      </c>
    </row>
    <row r="10" spans="2:6" x14ac:dyDescent="0.25">
      <c r="B10" s="126" t="s">
        <v>110</v>
      </c>
      <c r="C10" s="122"/>
      <c r="D10" s="116"/>
      <c r="E10" s="117"/>
      <c r="F10" s="118"/>
    </row>
    <row r="11" spans="2:6" x14ac:dyDescent="0.25">
      <c r="B11" s="128" t="s">
        <v>111</v>
      </c>
      <c r="C11" s="123">
        <f>INSUMOS!H7</f>
        <v>553793.625</v>
      </c>
      <c r="D11" s="83">
        <v>3</v>
      </c>
      <c r="E11" s="97">
        <f>1/24</f>
        <v>4.1666666666666664E-2</v>
      </c>
      <c r="F11" s="100">
        <f t="shared" si="0"/>
        <v>69224.203125</v>
      </c>
    </row>
    <row r="12" spans="2:6" x14ac:dyDescent="0.25">
      <c r="B12" s="128" t="s">
        <v>112</v>
      </c>
      <c r="C12" s="123">
        <f>INSUMOS!H8</f>
        <v>356918.625</v>
      </c>
      <c r="D12" s="83">
        <v>4</v>
      </c>
      <c r="E12" s="97">
        <f>1/24</f>
        <v>4.1666666666666664E-2</v>
      </c>
      <c r="F12" s="100">
        <f t="shared" si="0"/>
        <v>59486.4375</v>
      </c>
    </row>
    <row r="13" spans="2:6" x14ac:dyDescent="0.25">
      <c r="B13" s="128" t="s">
        <v>113</v>
      </c>
      <c r="C13" s="123">
        <f>INSUMOS!H9</f>
        <v>844830</v>
      </c>
      <c r="D13" s="83">
        <v>3</v>
      </c>
      <c r="E13" s="97">
        <f>1/24</f>
        <v>4.1666666666666664E-2</v>
      </c>
      <c r="F13" s="100">
        <f t="shared" si="0"/>
        <v>105603.75</v>
      </c>
    </row>
    <row r="14" spans="2:6" ht="15" thickBot="1" x14ac:dyDescent="0.3">
      <c r="B14" s="127" t="s">
        <v>114</v>
      </c>
      <c r="C14" s="121">
        <f>INSUMOS!H10</f>
        <v>795293.625</v>
      </c>
      <c r="D14" s="113">
        <v>1</v>
      </c>
      <c r="E14" s="114">
        <f>1/18</f>
        <v>5.5555555555555552E-2</v>
      </c>
      <c r="F14" s="115">
        <f t="shared" si="0"/>
        <v>44182.979166666664</v>
      </c>
    </row>
    <row r="15" spans="2:6" x14ac:dyDescent="0.25">
      <c r="B15" s="126" t="s">
        <v>115</v>
      </c>
      <c r="C15" s="122"/>
      <c r="D15" s="116"/>
      <c r="E15" s="117"/>
      <c r="F15" s="118"/>
    </row>
    <row r="16" spans="2:6" ht="28.8" x14ac:dyDescent="0.25">
      <c r="B16" s="129" t="s">
        <v>116</v>
      </c>
      <c r="C16" s="124">
        <f>INSUMOS!H11</f>
        <v>3438172.5</v>
      </c>
      <c r="D16" s="83">
        <v>2</v>
      </c>
      <c r="E16" s="97">
        <f>1/36</f>
        <v>2.7777777777777776E-2</v>
      </c>
      <c r="F16" s="100">
        <f t="shared" si="0"/>
        <v>191009.58333333331</v>
      </c>
    </row>
    <row r="17" spans="2:6" ht="28.8" x14ac:dyDescent="0.25">
      <c r="B17" s="129" t="s">
        <v>117</v>
      </c>
      <c r="C17" s="124">
        <f>INSUMOS!H12</f>
        <v>4461922.5</v>
      </c>
      <c r="D17" s="83">
        <v>1</v>
      </c>
      <c r="E17" s="97">
        <f>1/36</f>
        <v>2.7777777777777776E-2</v>
      </c>
      <c r="F17" s="100">
        <f t="shared" si="0"/>
        <v>123942.29166666666</v>
      </c>
    </row>
    <row r="18" spans="2:6" ht="15" thickBot="1" x14ac:dyDescent="0.3">
      <c r="B18" s="130" t="s">
        <v>118</v>
      </c>
      <c r="C18" s="125">
        <f>INSUMOS!H13</f>
        <v>3491145</v>
      </c>
      <c r="D18" s="113">
        <v>1</v>
      </c>
      <c r="E18" s="114">
        <f>1/24</f>
        <v>4.1666666666666664E-2</v>
      </c>
      <c r="F18" s="115">
        <f t="shared" si="0"/>
        <v>145464.375</v>
      </c>
    </row>
    <row r="19" spans="2:6" x14ac:dyDescent="0.25">
      <c r="B19" s="126" t="s">
        <v>119</v>
      </c>
      <c r="C19" s="122"/>
      <c r="D19" s="111"/>
      <c r="E19" s="117"/>
      <c r="F19" s="118"/>
    </row>
    <row r="20" spans="2:6" ht="15" thickBot="1" x14ac:dyDescent="0.3">
      <c r="B20" s="127" t="s">
        <v>120</v>
      </c>
      <c r="C20" s="121">
        <v>15000</v>
      </c>
      <c r="D20" s="113">
        <v>5</v>
      </c>
      <c r="E20" s="114"/>
      <c r="F20" s="115">
        <f>C20*D20</f>
        <v>75000</v>
      </c>
    </row>
    <row r="21" spans="2:6" ht="15" thickBot="1" x14ac:dyDescent="0.3">
      <c r="B21" s="98"/>
      <c r="F21" s="99"/>
    </row>
    <row r="22" spans="2:6" ht="15" thickBot="1" x14ac:dyDescent="0.3">
      <c r="B22" s="101"/>
      <c r="C22" s="102"/>
      <c r="D22" s="102"/>
      <c r="E22" s="131" t="s">
        <v>121</v>
      </c>
      <c r="F22" s="132">
        <f>SUM(F6:F20)</f>
        <v>971091.32812499988</v>
      </c>
    </row>
  </sheetData>
  <mergeCells count="2">
    <mergeCell ref="B2:D2"/>
    <mergeCell ref="E2:F2"/>
  </mergeCells>
  <pageMargins left="0.7" right="0.7" top="0.75" bottom="0.75" header="0.3" footer="0.3"/>
  <pageSetup scale="87"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INSTRUCTIVO AIU</vt:lpstr>
      <vt:lpstr>DESGLOSE AIU</vt:lpstr>
      <vt:lpstr>FACTOR PRESTACIONAL</vt:lpstr>
      <vt:lpstr>INSUMOS</vt:lpstr>
      <vt:lpstr>DESGLOSE OPERACIONALES</vt:lpstr>
      <vt:lpstr>'DESGLOSE AIU'!Área_de_impresión</vt:lpstr>
      <vt:lpstr>'DESGLOSE OPERACIONALES'!Área_de_impresión</vt:lpstr>
      <vt:lpstr>'FACTOR PRESTACIONAL'!Área_de_impresión</vt:lpstr>
      <vt:lpstr>INSUMOS!Área_de_impresión</vt:lpstr>
      <vt:lpstr>'DESGLOSE AIU'!Títulos_a_imprimir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DAVID CAMACHO GALEANO</dc:creator>
  <cp:lastModifiedBy>JOSEPH DELGADO</cp:lastModifiedBy>
  <cp:lastPrinted>2026-02-17T19:35:35Z</cp:lastPrinted>
  <dcterms:created xsi:type="dcterms:W3CDTF">2024-05-16T15:26:13Z</dcterms:created>
  <dcterms:modified xsi:type="dcterms:W3CDTF">2026-02-17T19:35:40Z</dcterms:modified>
</cp:coreProperties>
</file>