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OS AÑO 2026\VACACIONES XIMENA 2026\PROCESO 011-00-H-CACOM5-GRUAL-2026\DOCUMENTOS AJUSTADOS\DOCUMENTOS ADJUDICACION ORGANIZANDO\"/>
    </mc:Choice>
  </mc:AlternateContent>
  <bookViews>
    <workbookView xWindow="-120" yWindow="-120" windowWidth="20730" windowHeight="11160" tabRatio="890" firstSheet="1" activeTab="5"/>
  </bookViews>
  <sheets>
    <sheet name="PPTO OFICIAL" sheetId="1" r:id="rId1"/>
    <sheet name="Oferta Economica" sheetId="3" r:id="rId2"/>
    <sheet name="CONSTRUCTORA INGESUR SAS" sheetId="4" r:id="rId3"/>
    <sheet name="CONSTRUCTORA PG SAS" sheetId="5" r:id="rId4"/>
    <sheet name="F&amp;S INGENIERIA Y CONSULTORIA" sheetId="6" r:id="rId5"/>
    <sheet name="GRUPO YACAR INGENIERIA SAS" sheetId="7" r:id="rId6"/>
    <sheet name="PROCONTEC PLUS SAS" sheetId="8" r:id="rId7"/>
    <sheet name="RUT REVISION " sheetId="9" r:id="rId8"/>
  </sheets>
  <externalReferences>
    <externalReference r:id="rId9"/>
  </externalReferences>
  <definedNames>
    <definedName name="_xlnm.Print_Area" localSheetId="2">'CONSTRUCTORA INGESUR SAS'!$A$1:$F$49</definedName>
    <definedName name="_xlnm.Print_Area" localSheetId="3">'CONSTRUCTORA PG SAS'!$A$2:$I$50</definedName>
    <definedName name="_xlnm.Print_Area" localSheetId="4">'F&amp;S INGENIERIA Y CONSULTORIA'!$A$2:$F$52</definedName>
    <definedName name="_xlnm.Print_Area" localSheetId="5">'GRUPO YACAR INGENIERIA SAS'!$A$2:$I$52</definedName>
    <definedName name="_xlnm.Print_Area" localSheetId="1">'Oferta Economica'!$A$1:$F$95</definedName>
    <definedName name="_xlnm.Print_Area" localSheetId="0">'PPTO OFICIAL'!$A$1:$F$87</definedName>
    <definedName name="_xlnm.Print_Area" localSheetId="6">'PROCONTEC PLUS SAS'!$A$5:$F$55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2" i="7" l="1"/>
  <c r="H50" i="7"/>
  <c r="H49" i="7"/>
  <c r="H47" i="7"/>
  <c r="H48" i="7"/>
  <c r="H46" i="7"/>
  <c r="H45" i="7"/>
  <c r="G31" i="7"/>
  <c r="H31" i="7" s="1"/>
  <c r="G32" i="7"/>
  <c r="H32" i="7"/>
  <c r="G33" i="7"/>
  <c r="H33" i="7" s="1"/>
  <c r="G34" i="7"/>
  <c r="H34" i="7"/>
  <c r="G35" i="7"/>
  <c r="H35" i="7" s="1"/>
  <c r="G36" i="7"/>
  <c r="H36" i="7"/>
  <c r="G37" i="7"/>
  <c r="H37" i="7" s="1"/>
  <c r="G38" i="7"/>
  <c r="H38" i="7"/>
  <c r="G40" i="7"/>
  <c r="H40" i="7"/>
  <c r="G41" i="7"/>
  <c r="H41" i="7" s="1"/>
  <c r="G42" i="7"/>
  <c r="H42" i="7"/>
  <c r="G43" i="7"/>
  <c r="H43" i="7" s="1"/>
  <c r="G44" i="7"/>
  <c r="H44" i="7"/>
  <c r="H30" i="7"/>
  <c r="G30" i="7"/>
  <c r="H25" i="7"/>
  <c r="H24" i="7"/>
  <c r="H22" i="7"/>
  <c r="H23" i="7"/>
  <c r="H21" i="7"/>
  <c r="H11" i="7"/>
  <c r="H12" i="7"/>
  <c r="H13" i="7"/>
  <c r="H14" i="7"/>
  <c r="H15" i="7"/>
  <c r="H16" i="7"/>
  <c r="H17" i="7"/>
  <c r="H18" i="7"/>
  <c r="H19" i="7"/>
  <c r="H10" i="7"/>
  <c r="G11" i="7"/>
  <c r="G12" i="7"/>
  <c r="G13" i="7"/>
  <c r="G14" i="7"/>
  <c r="G15" i="7"/>
  <c r="G16" i="7"/>
  <c r="G18" i="7"/>
  <c r="G19" i="7"/>
  <c r="G10" i="7"/>
  <c r="E13" i="8"/>
  <c r="F13" i="8"/>
  <c r="E14" i="8"/>
  <c r="F14" i="8"/>
  <c r="E15" i="8"/>
  <c r="F15" i="8"/>
  <c r="E16" i="8"/>
  <c r="F16" i="8"/>
  <c r="E17" i="8"/>
  <c r="F17" i="8"/>
  <c r="E18" i="8"/>
  <c r="F18" i="8"/>
  <c r="E19" i="8"/>
  <c r="F19" i="8"/>
  <c r="E21" i="8"/>
  <c r="F21" i="8"/>
  <c r="E22" i="8"/>
  <c r="F22" i="8"/>
  <c r="F23" i="8"/>
  <c r="F24" i="8"/>
  <c r="F25" i="8"/>
  <c r="F26" i="8"/>
  <c r="F27" i="8"/>
  <c r="F28" i="8"/>
  <c r="E33" i="8"/>
  <c r="F33" i="8"/>
  <c r="E34" i="8"/>
  <c r="F34" i="8"/>
  <c r="E35" i="8"/>
  <c r="F35" i="8"/>
  <c r="E37" i="8"/>
  <c r="F37" i="8"/>
  <c r="E38" i="8"/>
  <c r="F38" i="8"/>
  <c r="E39" i="8"/>
  <c r="F39" i="8"/>
  <c r="E40" i="8"/>
  <c r="F40" i="8"/>
  <c r="E41" i="8"/>
  <c r="F41" i="8"/>
  <c r="E43" i="8"/>
  <c r="F43" i="8"/>
  <c r="E44" i="8"/>
  <c r="F44" i="8"/>
  <c r="E45" i="8"/>
  <c r="F45" i="8"/>
  <c r="E46" i="8"/>
  <c r="F46" i="8"/>
  <c r="E47" i="8"/>
  <c r="F47" i="8"/>
  <c r="F48" i="8"/>
  <c r="E49" i="8"/>
  <c r="F49" i="8"/>
  <c r="E50" i="8"/>
  <c r="F50" i="8"/>
  <c r="E51" i="8"/>
  <c r="F51" i="8"/>
  <c r="E52" i="8"/>
  <c r="F52" i="8"/>
  <c r="F53" i="8"/>
  <c r="F55" i="8"/>
  <c r="G51" i="8"/>
  <c r="G27" i="8"/>
  <c r="G26" i="8"/>
  <c r="G25" i="8"/>
  <c r="G24" i="8"/>
  <c r="I47" i="8"/>
  <c r="I46" i="8"/>
  <c r="I45" i="8"/>
  <c r="I44" i="8"/>
  <c r="I43" i="8"/>
  <c r="I41" i="8"/>
  <c r="I40" i="8"/>
  <c r="I39" i="8"/>
  <c r="I38" i="8"/>
  <c r="I37" i="8"/>
  <c r="I35" i="8"/>
  <c r="I34" i="8"/>
  <c r="I33" i="8"/>
  <c r="I22" i="8"/>
  <c r="I21" i="8"/>
  <c r="I20" i="8"/>
  <c r="I19" i="8"/>
  <c r="I18" i="8"/>
  <c r="I17" i="8"/>
  <c r="I16" i="8"/>
  <c r="I15" i="8"/>
  <c r="I14" i="8"/>
  <c r="I13" i="8"/>
  <c r="G49" i="8"/>
  <c r="G50" i="8"/>
  <c r="F19" i="7"/>
  <c r="F18" i="7"/>
  <c r="F16" i="7"/>
  <c r="F15" i="7"/>
  <c r="F14" i="7"/>
  <c r="F13" i="7"/>
  <c r="F12" i="7"/>
  <c r="F11" i="7"/>
  <c r="F10" i="7"/>
  <c r="F20" i="7"/>
  <c r="F19" i="6"/>
  <c r="F18" i="6"/>
  <c r="F16" i="6"/>
  <c r="F15" i="6"/>
  <c r="F14" i="6"/>
  <c r="F13" i="6"/>
  <c r="F12" i="6"/>
  <c r="F11" i="6"/>
  <c r="F10" i="6"/>
  <c r="I28" i="5"/>
  <c r="I29" i="5"/>
  <c r="I30" i="5"/>
  <c r="I32" i="5"/>
  <c r="I33" i="5"/>
  <c r="I34" i="5"/>
  <c r="I35" i="5"/>
  <c r="I36" i="5"/>
  <c r="I38" i="5"/>
  <c r="I39" i="5"/>
  <c r="I40" i="5"/>
  <c r="I41" i="5"/>
  <c r="I42" i="5"/>
  <c r="I43" i="5"/>
  <c r="I46" i="5"/>
  <c r="J47" i="5"/>
  <c r="J46" i="5"/>
  <c r="J45" i="5"/>
  <c r="J44" i="5"/>
  <c r="I44" i="5"/>
  <c r="I45" i="5"/>
  <c r="I47" i="5"/>
  <c r="I48" i="5"/>
  <c r="I9" i="5"/>
  <c r="I10" i="5"/>
  <c r="I11" i="5"/>
  <c r="I12" i="5"/>
  <c r="I13" i="5"/>
  <c r="I14" i="5"/>
  <c r="I15" i="5"/>
  <c r="I17" i="5"/>
  <c r="I18" i="5"/>
  <c r="I19" i="5"/>
  <c r="I20" i="5"/>
  <c r="I21" i="5"/>
  <c r="I22" i="5"/>
  <c r="I23" i="5"/>
  <c r="I24" i="5"/>
  <c r="I50" i="5"/>
  <c r="J20" i="5"/>
  <c r="J23" i="5"/>
  <c r="J22" i="5"/>
  <c r="J21" i="5"/>
  <c r="L29" i="5"/>
  <c r="L30" i="5"/>
  <c r="L31" i="5"/>
  <c r="L32" i="5"/>
  <c r="L33" i="5"/>
  <c r="L34" i="5"/>
  <c r="L35" i="5"/>
  <c r="L36" i="5"/>
  <c r="L37" i="5"/>
  <c r="L38" i="5"/>
  <c r="L39" i="5"/>
  <c r="L40" i="5"/>
  <c r="L41" i="5"/>
  <c r="L42" i="5"/>
  <c r="L28" i="5"/>
  <c r="L10" i="5"/>
  <c r="L11" i="5"/>
  <c r="L12" i="5"/>
  <c r="L13" i="5"/>
  <c r="L14" i="5"/>
  <c r="L15" i="5"/>
  <c r="L17" i="5"/>
  <c r="L18" i="5"/>
  <c r="L9" i="5"/>
  <c r="F23" i="7"/>
  <c r="F22" i="7"/>
  <c r="F21" i="7"/>
  <c r="F27" i="4"/>
  <c r="F28" i="4"/>
  <c r="F29" i="4"/>
  <c r="F31" i="4"/>
  <c r="F32" i="4"/>
  <c r="F33" i="4"/>
  <c r="F34" i="4"/>
  <c r="F35" i="4"/>
  <c r="F37" i="4"/>
  <c r="F38" i="4"/>
  <c r="F39" i="4"/>
  <c r="F40" i="4"/>
  <c r="F41" i="4"/>
  <c r="F42" i="4"/>
  <c r="F43" i="4"/>
  <c r="F44" i="4"/>
  <c r="F45" i="4"/>
  <c r="F46" i="4"/>
  <c r="F47" i="4"/>
  <c r="F8" i="4"/>
  <c r="F9" i="4"/>
  <c r="F10" i="4"/>
  <c r="F11" i="4"/>
  <c r="F12" i="4"/>
  <c r="F13" i="4"/>
  <c r="F14" i="4"/>
  <c r="F16" i="4"/>
  <c r="F17" i="4"/>
  <c r="F18" i="4"/>
  <c r="F19" i="4"/>
  <c r="F20" i="4"/>
  <c r="F21" i="4"/>
  <c r="F22" i="4"/>
  <c r="F23" i="4"/>
  <c r="F49" i="4"/>
  <c r="G46" i="4"/>
  <c r="G44" i="4"/>
  <c r="G45" i="4"/>
  <c r="G43" i="4"/>
  <c r="G22" i="4"/>
  <c r="G20" i="4"/>
  <c r="G21" i="4"/>
  <c r="G19" i="4"/>
  <c r="F24" i="7"/>
  <c r="I9" i="4"/>
  <c r="I10" i="4"/>
  <c r="I11" i="4"/>
  <c r="I12" i="4"/>
  <c r="I13" i="4"/>
  <c r="I14" i="4"/>
  <c r="I15" i="4"/>
  <c r="I16" i="4"/>
  <c r="I17" i="4"/>
  <c r="I27" i="4"/>
  <c r="I28" i="4"/>
  <c r="I29" i="4"/>
  <c r="I31" i="4"/>
  <c r="I32" i="4"/>
  <c r="I33" i="4"/>
  <c r="I34" i="4"/>
  <c r="I35" i="4"/>
  <c r="I37" i="4"/>
  <c r="I38" i="4"/>
  <c r="I39" i="4"/>
  <c r="I40" i="4"/>
  <c r="I41" i="4"/>
  <c r="I8" i="4"/>
  <c r="G52" i="8"/>
  <c r="E49" i="7"/>
  <c r="F44" i="7"/>
  <c r="F43" i="7"/>
  <c r="F42" i="7"/>
  <c r="F41" i="7"/>
  <c r="F40" i="7"/>
  <c r="F38" i="7"/>
  <c r="F37" i="7"/>
  <c r="F36" i="7"/>
  <c r="F35" i="7"/>
  <c r="F34" i="7"/>
  <c r="F32" i="7"/>
  <c r="F31" i="7"/>
  <c r="F30" i="7"/>
  <c r="F45" i="7"/>
  <c r="F48" i="7"/>
  <c r="F47" i="7"/>
  <c r="F46" i="7"/>
  <c r="F49" i="7"/>
  <c r="F50" i="7"/>
  <c r="F25" i="7"/>
  <c r="F52" i="7"/>
  <c r="F44" i="6"/>
  <c r="F43" i="6"/>
  <c r="F42" i="6"/>
  <c r="F41" i="6"/>
  <c r="F40" i="6"/>
  <c r="F38" i="6"/>
  <c r="F37" i="6"/>
  <c r="F36" i="6"/>
  <c r="F35" i="6"/>
  <c r="F34" i="6"/>
  <c r="F32" i="6"/>
  <c r="F31" i="6"/>
  <c r="F30" i="6"/>
  <c r="F20" i="6"/>
  <c r="F23" i="6"/>
  <c r="F24" i="6"/>
  <c r="F22" i="6"/>
  <c r="F21" i="6"/>
  <c r="F45" i="6"/>
  <c r="F48" i="6"/>
  <c r="F49" i="6"/>
  <c r="F47" i="6"/>
  <c r="F46" i="6"/>
  <c r="F25" i="6"/>
  <c r="F50" i="6"/>
  <c r="E52" i="3"/>
  <c r="F47" i="3"/>
  <c r="F46" i="3"/>
  <c r="F45" i="3"/>
  <c r="F44" i="3"/>
  <c r="F41" i="3"/>
  <c r="F39" i="3"/>
  <c r="F38" i="3"/>
  <c r="F37" i="3"/>
  <c r="F35" i="3"/>
  <c r="F34" i="3"/>
  <c r="F33" i="3"/>
  <c r="F22" i="3"/>
  <c r="F21" i="3"/>
  <c r="F19" i="3"/>
  <c r="F18" i="3"/>
  <c r="F17" i="3"/>
  <c r="F16" i="3"/>
  <c r="F15" i="3"/>
  <c r="F13" i="3"/>
  <c r="F52" i="6"/>
  <c r="F40" i="3"/>
  <c r="F14" i="3"/>
  <c r="F23" i="3"/>
  <c r="F43" i="3"/>
  <c r="F44" i="1"/>
  <c r="F43" i="1"/>
  <c r="F42" i="1"/>
  <c r="F41" i="1"/>
  <c r="F35" i="1"/>
  <c r="F30" i="1"/>
  <c r="F48" i="3"/>
  <c r="F50" i="3"/>
  <c r="F24" i="3"/>
  <c r="F25" i="3"/>
  <c r="F26" i="3"/>
  <c r="F27" i="3"/>
  <c r="F38" i="1"/>
  <c r="F36" i="1"/>
  <c r="F32" i="1"/>
  <c r="F31" i="1"/>
  <c r="F49" i="3"/>
  <c r="F51" i="3"/>
  <c r="F52" i="3"/>
  <c r="F28" i="3"/>
  <c r="F53" i="3"/>
  <c r="F55" i="3"/>
  <c r="F40" i="1"/>
  <c r="F37" i="1"/>
  <c r="F34" i="1"/>
  <c r="E47" i="1"/>
  <c r="E48" i="1"/>
  <c r="E49" i="1"/>
  <c r="E46" i="1"/>
  <c r="F45" i="1"/>
  <c r="F20" i="1"/>
  <c r="F47" i="1"/>
  <c r="F48" i="1"/>
  <c r="F49" i="1"/>
  <c r="F46" i="1"/>
  <c r="F21" i="1"/>
  <c r="F22" i="1"/>
  <c r="F23" i="1"/>
  <c r="F24" i="1"/>
  <c r="F50" i="1"/>
  <c r="F25" i="1"/>
  <c r="F52" i="1"/>
  <c r="H20" i="7" l="1"/>
</calcChain>
</file>

<file path=xl/sharedStrings.xml><?xml version="1.0" encoding="utf-8"?>
<sst xmlns="http://schemas.openxmlformats.org/spreadsheetml/2006/main" count="867" uniqueCount="307">
  <si>
    <t>Ítem</t>
  </si>
  <si>
    <t>Actividad</t>
  </si>
  <si>
    <t>UM</t>
  </si>
  <si>
    <t>Cantidad</t>
  </si>
  <si>
    <t>Vr. Unitario</t>
  </si>
  <si>
    <t>Vr. Total</t>
  </si>
  <si>
    <t>PRELIMINARES</t>
  </si>
  <si>
    <t>1.1</t>
  </si>
  <si>
    <t>FRESADO DE PAVIMENTO ASFÁLTICO 10 CM</t>
  </si>
  <si>
    <t>m²</t>
  </si>
  <si>
    <t>RELLENO Y COMPACTACIÓN CON MATERIAL DE EXCAVACIÓN SELECCIONADO</t>
  </si>
  <si>
    <t>m³</t>
  </si>
  <si>
    <t>EXCAVACION MANUAL EN TERRENO CONSISTENTE, INCLUYE CARGUE, RETIRO Y DISPOCISION FINAL DE EXCAVACION</t>
  </si>
  <si>
    <t>ASEO Y RETIRO DE ESCOMBROS</t>
  </si>
  <si>
    <t>2.1</t>
  </si>
  <si>
    <t>RETIRO DE SOBRANTES FUERA DE LA UNIDAD</t>
  </si>
  <si>
    <t>2.2</t>
  </si>
  <si>
    <t>ASEO GENERAL INTERIOR Y EXTERIOR, FINAL DE OBRA</t>
  </si>
  <si>
    <t>TOTAL COSTOS DIRECTOS</t>
  </si>
  <si>
    <t>A</t>
  </si>
  <si>
    <t>I</t>
  </si>
  <si>
    <t>U</t>
  </si>
  <si>
    <t>IVA / U</t>
  </si>
  <si>
    <t>SUBTOTAL OBRA</t>
  </si>
  <si>
    <t>CIMENTACIÓN</t>
  </si>
  <si>
    <t>GEOTEXTIL PAVCO TEJIDO T-1800 O EQUIVALENTE</t>
  </si>
  <si>
    <t>EXTENDIDO Y COMPACTACIÓN DE BASE GRANULAR CLASE C</t>
  </si>
  <si>
    <t>EXTENDIDO Y COMPACTACIÓN DE SUB-BASE GRANULAR CLASE B</t>
  </si>
  <si>
    <t>VIAS-PAVIMENTOS</t>
  </si>
  <si>
    <t>IMPRIMACION CON EMULSIÓN ASFALTICA (CRL-1)</t>
  </si>
  <si>
    <t>EXTENDIDO Y COMPACTACIÓN DE PAVIMENTO ASFÁLTICO (MDC - 10 INVIAS)</t>
  </si>
  <si>
    <t>LINEAS DE DEMARCACION CON PINTURA TRAFICO BLANCO Y AMARILLO REFLECTIVA CON MICROESFERAS.</t>
  </si>
  <si>
    <t>ML</t>
  </si>
  <si>
    <t>MARCAS VIALES CON PINTURA TRAFICO BLANCO Y AMARILLO REFLECTIVA CON MICROESFERAS.</t>
  </si>
  <si>
    <t>OBRAS DE ARTE</t>
  </si>
  <si>
    <t>TUBERÍA NOVAFORT 8", INCLUYE ACCESORIOS PARA SU CORRECTA INSTALACION</t>
  </si>
  <si>
    <t>ml</t>
  </si>
  <si>
    <t>PASE EN TUBERIA PVC-S 4" EN ELEMENTO ESTRUCTURAL</t>
  </si>
  <si>
    <t>un</t>
  </si>
  <si>
    <t>SUMIDERO EN LADRILLO SL-100</t>
  </si>
  <si>
    <t>TOTAL OBRA</t>
  </si>
  <si>
    <t>DEMOLICIÓN DE PAVIMENTO, SARDINELES Y ESTRUCTURAS EN CONCRETO</t>
  </si>
  <si>
    <t>1.2</t>
  </si>
  <si>
    <t>1.3</t>
  </si>
  <si>
    <t>1.4</t>
  </si>
  <si>
    <t>1.5</t>
  </si>
  <si>
    <t>1.6</t>
  </si>
  <si>
    <t>CORTE DE PAVIMENTO A 20 CM CON DISCO DIAMANTADO</t>
  </si>
  <si>
    <t>3.1</t>
  </si>
  <si>
    <t>3.2</t>
  </si>
  <si>
    <t>3.3</t>
  </si>
  <si>
    <t>4.1</t>
  </si>
  <si>
    <t>4.2</t>
  </si>
  <si>
    <t>4.3</t>
  </si>
  <si>
    <t>4.4</t>
  </si>
  <si>
    <t>4.5</t>
  </si>
  <si>
    <t>5.1</t>
  </si>
  <si>
    <t>5.2</t>
  </si>
  <si>
    <t>5.3</t>
  </si>
  <si>
    <t>5.4</t>
  </si>
  <si>
    <t>5.5</t>
  </si>
  <si>
    <t>ACERO DE REFUERZO ESTRUCTURAL FY: 420  MPA GR 60 -NTC 2289 INCLUYE ALAMBRE NEGRO</t>
  </si>
  <si>
    <t>Kg</t>
  </si>
  <si>
    <t>CONEXIÓN A RED DE ALCANTARILLADO EXISTENTE</t>
  </si>
  <si>
    <t>1.7</t>
  </si>
  <si>
    <t>EXCAVACION MECANICA , INCLUYE CARGUE, RETIRO Y DISPOCISIÓN FINAL DE EXCAVACION</t>
  </si>
  <si>
    <t>BORDILLO PREFABRICADO A-80</t>
  </si>
  <si>
    <t>FORMULARIO 1
PRESUPUESTO OFICIAL</t>
  </si>
  <si>
    <t>Formulario 1 - Propuesta económica  - Documento de selección abreviada de menor cuantía - versión 1</t>
  </si>
  <si>
    <t>El proponente tendrá en cuenta que se aplicaran los impuestos que por ley correspondan de acuerdo a su calidad de contribuyente, según la normatividad vigente.
En Colombia existen impuestos a nivel nacional y regional. Los impuestos de carácter nacional aplican para todas las personas naturales o jurídicas residentes en el país y los impuestos de carácter regional son determinados por cada departamento o municipio conforme los parámetros fijados por la Ley.
Para el presente proceso contractual se deberán asumir por parte del oferente las siguientes deducciones:</t>
  </si>
  <si>
    <t>IMPUESTO</t>
  </si>
  <si>
    <t>%</t>
  </si>
  <si>
    <t>ESTAMPILLA POLITÉCNICO COLOMBIANO JAIME ISAZA CADAVID</t>
  </si>
  <si>
    <t>El impuesto de estampilla Politécnico Colombiano Jaime Isaza Cadavid aplica si es entidad privada del 0.4 % sobre el valor facturado antes de IVA, según artículo 3 y 4 de la ordenanza No 16 del 1 de septiembre de 2009 de la Asamblea Departamental de Antioquia, si es entidad pública este impuesto no aplica.</t>
  </si>
  <si>
    <t>ESTAMPILLA PROUNIVERSIDAD NACIONAL</t>
  </si>
  <si>
    <t>0.5% como contribución pro-Universidad nacional, para los contratos de obra</t>
  </si>
  <si>
    <t>RETE ICA SERVICIOS</t>
  </si>
  <si>
    <t>De acuerdo con la territoriedad del contribuyente</t>
  </si>
  <si>
    <t>IVA</t>
  </si>
  <si>
    <t>De acuerdo a la tarifa asignada al servicio o al impuesto que se aplique</t>
  </si>
  <si>
    <t>RETE IVA</t>
  </si>
  <si>
    <t>15% según lo facturado de acuerdo al IVA</t>
  </si>
  <si>
    <t>RETE FUENTE</t>
  </si>
  <si>
    <t>2% valor antes de IVA</t>
  </si>
  <si>
    <t>CONTRIBUCION OBRA PÚBLICA</t>
  </si>
  <si>
    <t>5% que se saca a los contratos de obra como contribución al Ministerio de Hacienda y Crédito publico</t>
  </si>
  <si>
    <t>ESTAMPILLA PRO INSTITUCIÓN UNIVERSITARIA DIGITAL DE ANTIOQUIA IU-DIGITAL</t>
  </si>
  <si>
    <t>La tarifa no podrá exceder el 2% del valor del hecho sujeto al gravamen, conforme a lo dispuesto en la Ley 2226 de junio 30 del 2022.</t>
  </si>
  <si>
    <t>Estampilla Pro-Desarrollo de la institución Universitaria de Envigado (I.U.E), Ordenanza 048 del 17 de octubre del 2025 de la Asamblea Departamental de Antioquia</t>
  </si>
  <si>
    <t>BASE GRAVABLE: El valor de la cuenta u orden de pago, antes del IVA, TARIFA: El cero como cuatro (0,4%) de la base gravable.</t>
  </si>
  <si>
    <r>
      <rPr>
        <b/>
        <sz val="11"/>
        <rFont val="Calibri"/>
        <family val="2"/>
      </rPr>
      <t>CONTRIBUCIÓN LEY 1697</t>
    </r>
    <r>
      <rPr>
        <sz val="11"/>
        <rFont val="Calibri"/>
        <family val="2"/>
      </rPr>
      <t xml:space="preserve"> del 20 de diciembre de 2013: EL CONTRATISTA deberá pagar la contribución especificada en la ley 1697 ―ESTAMPILLA PRO UNIVERSIDAD NACIONAL DE COLOMBIA Y DEMAS UNIVERSIDADES ESTATALES DE COLOMBIA.
Esta contribución se pagará por las suscripciones de los contratos de obra pública y sus conexos cuyo valor esté entre:</t>
    </r>
  </si>
  <si>
    <t>Cuantía de los Contratos de obra</t>
  </si>
  <si>
    <t>% de contribución</t>
  </si>
  <si>
    <t>Entre 1 y 2000 SMMLV</t>
  </si>
  <si>
    <t>0.5%</t>
  </si>
  <si>
    <t>Entre 2.001 Y 6000 SMMLV</t>
  </si>
  <si>
    <t>Contratos Mayores a 6.001 SMMLV</t>
  </si>
  <si>
    <t>La base gravable se determinará como el valor correspondiente al momento del pago, por el término de duración del contrato respectivo. La contribución será liquidada y retenida por EL MINISTERIO de manera proporcional al pago o pagos realizados al contratista.
CONTRIBUCIÓN CONTRATOS DE OBRA. El proponente debe tener en cuenta la Ley 1738 de 2014 por la cual los contratos de obra se debe aplicar la contribución de contrato de obra el 5% sobre la base gravable
Lo anterior en concordancia con el artículo 11 del Decreto Nacional 399 de 2011 y con el inciso 2° del artículo 6° de la ley 1106 de 2006 que establece que todas las personas naturales o jurídicas que suscriban contratos de obra pública, con entidades de derecho público y fondos de orden distrital, celebren contratos de adición al valor de los existentes, deberán pagar a favor de la Nación, Departamento o Municipio, según el nivel al cual pertenezcan la entidad pública contratante, una contribución equivalente al cinco por ciento 5% del valor total del correspondiente contrato o de la respectiva adición.
Adicionalmente, para la ejecución del contrato se debe tener en cuenta las siguientes deducciones que aplican a este tipo de contratos:
El objeto a contratar tiene aplicabilidad del IVA del 19% y del AIU. Se debe tener en cuenta para la liquidación del IVA lo conceptuado por la DIAN mediante concepto No. 23184 del 09 de abril de 2014.
Retención en la Fuente
AIU, debidamente discriminado.
Finalmente, teniendo en cuenta que las Entidades Estatales pueden incluir en el valor del contrato un porcentaje estimado de administración, imprevistos y utilidad, el cual puede ser una proporción residual de dicho valor del contrato, se exigirá el AIU, con el fin de asegurar que el futuro contratista asuma los riesgos que se puedan llegar a presentar con ocasión a la ejecución del presente objeto contractual, y que no se encuentran cubiertos por los amparos de la póliza única de cumplimiento, ni la póliza de responsabilidad civil extracontractual.
Los demás impuestos que en el momento de realizar la ejecución del contrato entre en vigencia por reformas tributarias, ordenanzas o acuerdos.</t>
  </si>
  <si>
    <t>FORMULARIO 1
PROPUESTA ECONOMICA</t>
  </si>
  <si>
    <t>OFERTA ECONOMICA</t>
  </si>
  <si>
    <t xml:space="preserve">	Firma del Proponente o de su Representante Legal</t>
  </si>
  <si>
    <t>LOCALIZACIÓN Y REPLANTEO CON ELEMENTOS DE PRECISIÓN.</t>
  </si>
  <si>
    <t>LA OBRA PUBLICA PARA EL MANTENIMIENTO, CORRECTIVO Y MEJORATIVO  DE LAS VIAS INTERNAS DEL CACOM 5, DE ACUERDO A LA FICHA TÉCNICA
A-02-01-01-001-003 OTRAS ESTRUCTURAS REC. 10 $370.648.437,00</t>
  </si>
  <si>
    <t>LA OBRA PUBLICA PARA EL MANTENIMIENTO, CORRECTIVO Y MEJORATIVO  DE LAS VIAS INTERNAS DEL CACOM 5, DE ACUERDO A LA FICHA TÉCNICA
A-02-02-02-005-004 SERVICIOS DE CONSTRUCCIÓN REC. 10 $58.087.565,00</t>
  </si>
  <si>
    <r>
      <rPr>
        <b/>
        <sz val="8"/>
        <rFont val="Calibri"/>
        <family val="1"/>
      </rPr>
      <t xml:space="preserve">LA OBRA PUBLICA PARA EL MANTENIMIENTO, CORRECTIVO Y MEJORATIVO  DE LAS VIAS INTERNAS DEL CACOM 5, DE ACUERDO A LA FICHA TÉCNICA
</t>
    </r>
    <r>
      <rPr>
        <b/>
        <sz val="8"/>
        <rFont val="Calibri"/>
        <family val="1"/>
      </rPr>
      <t>A-02-02-02-005-004 SERVICIOS DE CONSTRUCCIÓN REC. 10 $58.087.565,00</t>
    </r>
  </si>
  <si>
    <r>
      <rPr>
        <b/>
        <sz val="5.5"/>
        <rFont val="Tahoma"/>
        <family val="2"/>
      </rPr>
      <t>OFERTA ECONOMICA</t>
    </r>
  </si>
  <si>
    <r>
      <rPr>
        <b/>
        <sz val="6"/>
        <rFont val="Tahoma"/>
        <family val="2"/>
      </rPr>
      <t>Ítem</t>
    </r>
  </si>
  <si>
    <r>
      <rPr>
        <b/>
        <sz val="6"/>
        <rFont val="Tahoma"/>
        <family val="2"/>
      </rPr>
      <t>Actividad</t>
    </r>
  </si>
  <si>
    <r>
      <rPr>
        <b/>
        <sz val="6"/>
        <rFont val="Tahoma"/>
        <family val="2"/>
      </rPr>
      <t>UM</t>
    </r>
  </si>
  <si>
    <r>
      <rPr>
        <b/>
        <sz val="6"/>
        <rFont val="Tahoma"/>
        <family val="2"/>
      </rPr>
      <t>Cantidad</t>
    </r>
  </si>
  <si>
    <r>
      <rPr>
        <b/>
        <sz val="6"/>
        <rFont val="Tahoma"/>
        <family val="2"/>
      </rPr>
      <t>Vr. Unitario</t>
    </r>
  </si>
  <si>
    <r>
      <rPr>
        <b/>
        <sz val="6"/>
        <rFont val="Tahoma"/>
        <family val="2"/>
      </rPr>
      <t>Vr. Total</t>
    </r>
  </si>
  <si>
    <r>
      <rPr>
        <b/>
        <sz val="5.5"/>
        <rFont val="Tahoma"/>
        <family val="2"/>
      </rPr>
      <t>1</t>
    </r>
  </si>
  <si>
    <r>
      <rPr>
        <b/>
        <sz val="5.5"/>
        <rFont val="Tahoma"/>
        <family val="2"/>
      </rPr>
      <t>PRELIMINARES</t>
    </r>
  </si>
  <si>
    <r>
      <rPr>
        <sz val="6"/>
        <rFont val="Tahoma"/>
        <family val="2"/>
      </rPr>
      <t>1.1</t>
    </r>
  </si>
  <si>
    <r>
      <rPr>
        <sz val="6"/>
        <rFont val="Tahoma"/>
        <family val="2"/>
      </rPr>
      <t>FRESADO DE PAVIMENTO ASFÁLTICO 10 CM</t>
    </r>
  </si>
  <si>
    <r>
      <rPr>
        <sz val="6"/>
        <rFont val="Tahoma"/>
        <family val="2"/>
      </rPr>
      <t>m²</t>
    </r>
  </si>
  <si>
    <r>
      <rPr>
        <sz val="6"/>
        <rFont val="Tahoma"/>
        <family val="2"/>
      </rPr>
      <t>1.2</t>
    </r>
  </si>
  <si>
    <r>
      <rPr>
        <sz val="6"/>
        <rFont val="Tahoma"/>
        <family val="2"/>
      </rPr>
      <t xml:space="preserve">RELLENO Y COMPACTACIÓN CON MATERIAL DE EXCAVACIÓN
</t>
    </r>
    <r>
      <rPr>
        <sz val="6"/>
        <rFont val="Tahoma"/>
        <family val="2"/>
      </rPr>
      <t>SELECCIONADO</t>
    </r>
  </si>
  <si>
    <r>
      <rPr>
        <sz val="6"/>
        <rFont val="Tahoma"/>
        <family val="2"/>
      </rPr>
      <t>m³</t>
    </r>
  </si>
  <si>
    <r>
      <rPr>
        <sz val="6"/>
        <rFont val="Tahoma"/>
        <family val="2"/>
      </rPr>
      <t>1.3</t>
    </r>
  </si>
  <si>
    <r>
      <rPr>
        <sz val="6"/>
        <rFont val="Tahoma"/>
        <family val="2"/>
      </rPr>
      <t>EXCAVACION MANUAL EN TERRENO CONSISTENTE, INCLUYE CARGUE, RETIRO Y DISPOCISION FINAL DE EXCAVACION</t>
    </r>
  </si>
  <si>
    <r>
      <rPr>
        <sz val="6"/>
        <rFont val="Tahoma"/>
        <family val="2"/>
      </rPr>
      <t>1.4</t>
    </r>
  </si>
  <si>
    <r>
      <rPr>
        <sz val="6"/>
        <rFont val="Tahoma"/>
        <family val="2"/>
      </rPr>
      <t>EXCAVACION MECANICA , INCLUYE CARGUE, RETIRO Y DISPOCISIÓN FINAL DE EXCAVACION</t>
    </r>
  </si>
  <si>
    <r>
      <rPr>
        <sz val="6"/>
        <rFont val="Tahoma"/>
        <family val="2"/>
      </rPr>
      <t>1.5</t>
    </r>
  </si>
  <si>
    <r>
      <rPr>
        <sz val="6"/>
        <rFont val="Tahoma"/>
        <family val="2"/>
      </rPr>
      <t>DEMOLICIÓN DE PAVIMENTO, SARDINELES Y ESTRUCTURAS EN CONCRETO</t>
    </r>
  </si>
  <si>
    <r>
      <rPr>
        <sz val="6"/>
        <rFont val="Tahoma"/>
        <family val="2"/>
      </rPr>
      <t>1.6</t>
    </r>
  </si>
  <si>
    <r>
      <rPr>
        <sz val="6"/>
        <rFont val="Tahoma"/>
        <family val="2"/>
      </rPr>
      <t>CORTE DE PAVIMENTO A 20 CM CON DISCO DIAMANTADO</t>
    </r>
  </si>
  <si>
    <r>
      <rPr>
        <sz val="6"/>
        <rFont val="Tahoma"/>
        <family val="2"/>
      </rPr>
      <t>ml</t>
    </r>
  </si>
  <si>
    <r>
      <rPr>
        <sz val="6"/>
        <rFont val="Tahoma"/>
        <family val="2"/>
      </rPr>
      <t>1.7</t>
    </r>
  </si>
  <si>
    <r>
      <rPr>
        <sz val="6"/>
        <rFont val="Tahoma"/>
        <family val="2"/>
      </rPr>
      <t>CONEXIÓN A RED DE ALCANTARILLADO EXISTENTE</t>
    </r>
  </si>
  <si>
    <r>
      <rPr>
        <sz val="6"/>
        <rFont val="Tahoma"/>
        <family val="2"/>
      </rPr>
      <t>un</t>
    </r>
  </si>
  <si>
    <r>
      <rPr>
        <b/>
        <sz val="5.5"/>
        <rFont val="Tahoma"/>
        <family val="2"/>
      </rPr>
      <t>2</t>
    </r>
  </si>
  <si>
    <r>
      <rPr>
        <b/>
        <sz val="5.5"/>
        <rFont val="Tahoma"/>
        <family val="2"/>
      </rPr>
      <t>ASEO Y RETIRO DE ESCOMBROS</t>
    </r>
  </si>
  <si>
    <r>
      <rPr>
        <sz val="6"/>
        <rFont val="Tahoma"/>
        <family val="2"/>
      </rPr>
      <t>2.1</t>
    </r>
  </si>
  <si>
    <r>
      <rPr>
        <sz val="6"/>
        <rFont val="Tahoma"/>
        <family val="2"/>
      </rPr>
      <t>ASEO GENERAL INTERIOR Y EXTERIOR, FINAL DE OBRA</t>
    </r>
  </si>
  <si>
    <r>
      <rPr>
        <sz val="6"/>
        <rFont val="Tahoma"/>
        <family val="2"/>
      </rPr>
      <t>2.2</t>
    </r>
  </si>
  <si>
    <r>
      <rPr>
        <sz val="6"/>
        <rFont val="Tahoma"/>
        <family val="2"/>
      </rPr>
      <t>RETIRO DE SOBRANTES FUERA DE LA UNIDAD</t>
    </r>
  </si>
  <si>
    <r>
      <rPr>
        <b/>
        <sz val="6"/>
        <rFont val="Tahoma"/>
        <family val="2"/>
      </rPr>
      <t>TOTAL COSTOS DIRECTOS</t>
    </r>
  </si>
  <si>
    <r>
      <rPr>
        <b/>
        <sz val="6"/>
        <rFont val="Tahoma"/>
        <family val="2"/>
      </rPr>
      <t>A</t>
    </r>
  </si>
  <si>
    <r>
      <rPr>
        <b/>
        <sz val="6"/>
        <rFont val="Tahoma"/>
        <family val="2"/>
      </rPr>
      <t>I</t>
    </r>
  </si>
  <si>
    <r>
      <rPr>
        <b/>
        <sz val="6"/>
        <rFont val="Tahoma"/>
        <family val="2"/>
      </rPr>
      <t>U</t>
    </r>
  </si>
  <si>
    <r>
      <rPr>
        <b/>
        <sz val="6"/>
        <rFont val="Tahoma"/>
        <family val="2"/>
      </rPr>
      <t>IVA / U</t>
    </r>
  </si>
  <si>
    <r>
      <rPr>
        <b/>
        <sz val="6"/>
        <rFont val="Tahoma"/>
        <family val="2"/>
      </rPr>
      <t>SUBTOTAL OBRA</t>
    </r>
  </si>
  <si>
    <r>
      <rPr>
        <b/>
        <sz val="8"/>
        <rFont val="Calibri"/>
        <family val="1"/>
      </rPr>
      <t xml:space="preserve">LA OBRA PUBLICA PARA EL MANTENIMIENTO, CORRECTIVO Y MEJORATIVO  DE LAS VIAS INTERNAS DEL CACOM 5, DE ACUERDO A LA FICHA TÉCNICA
</t>
    </r>
    <r>
      <rPr>
        <b/>
        <sz val="8"/>
        <rFont val="Calibri"/>
        <family val="1"/>
      </rPr>
      <t>A-02-01-01-001-003 OTRAS ESTRUCTURAS REC. 10 $370.648.437,00</t>
    </r>
  </si>
  <si>
    <r>
      <rPr>
        <b/>
        <sz val="5.5"/>
        <rFont val="Tahoma"/>
        <family val="2"/>
      </rPr>
      <t>3</t>
    </r>
  </si>
  <si>
    <r>
      <rPr>
        <b/>
        <sz val="5.5"/>
        <rFont val="Tahoma"/>
        <family val="2"/>
      </rPr>
      <t>CIMENTACIÓN</t>
    </r>
  </si>
  <si>
    <r>
      <rPr>
        <sz val="6"/>
        <rFont val="Tahoma"/>
        <family val="2"/>
      </rPr>
      <t>3.1</t>
    </r>
  </si>
  <si>
    <r>
      <rPr>
        <sz val="6"/>
        <rFont val="Tahoma"/>
        <family val="2"/>
      </rPr>
      <t>GEOTEXTIL PAVCO TEJIDO T-1800 O EQUIVALENTE</t>
    </r>
  </si>
  <si>
    <r>
      <rPr>
        <sz val="6"/>
        <rFont val="Tahoma"/>
        <family val="2"/>
      </rPr>
      <t>3.2</t>
    </r>
  </si>
  <si>
    <r>
      <rPr>
        <sz val="6"/>
        <rFont val="Tahoma"/>
        <family val="2"/>
      </rPr>
      <t>EXTENDIDO Y COMPACTACIÓN DE BASE GRANULAR CLASE C</t>
    </r>
  </si>
  <si>
    <r>
      <rPr>
        <sz val="6"/>
        <rFont val="Tahoma"/>
        <family val="2"/>
      </rPr>
      <t>3.3</t>
    </r>
  </si>
  <si>
    <r>
      <rPr>
        <sz val="6"/>
        <rFont val="Tahoma"/>
        <family val="2"/>
      </rPr>
      <t>EXTENDIDO Y COMPACTACIÓN DE SUB-BASE GRANULAR CLASE B</t>
    </r>
  </si>
  <si>
    <r>
      <rPr>
        <b/>
        <sz val="5.5"/>
        <rFont val="Tahoma"/>
        <family val="2"/>
      </rPr>
      <t>4</t>
    </r>
  </si>
  <si>
    <r>
      <rPr>
        <b/>
        <sz val="5.5"/>
        <rFont val="Tahoma"/>
        <family val="2"/>
      </rPr>
      <t>VIAS-PAVIMENTOS</t>
    </r>
  </si>
  <si>
    <r>
      <rPr>
        <sz val="6"/>
        <rFont val="Tahoma"/>
        <family val="2"/>
      </rPr>
      <t>4.1</t>
    </r>
  </si>
  <si>
    <r>
      <rPr>
        <sz val="6"/>
        <rFont val="Tahoma"/>
        <family val="2"/>
      </rPr>
      <t>IMPRIMACION CON EMULSIÓN ASFALTICA (CRL-1)</t>
    </r>
  </si>
  <si>
    <r>
      <rPr>
        <sz val="6"/>
        <rFont val="Tahoma"/>
        <family val="2"/>
      </rPr>
      <t>4.2</t>
    </r>
  </si>
  <si>
    <r>
      <rPr>
        <sz val="6"/>
        <rFont val="Tahoma"/>
        <family val="2"/>
      </rPr>
      <t>LOCALIZACIÓN Y REPLANTEO CON ELEMENTOS DE PRECISIÓN.</t>
    </r>
  </si>
  <si>
    <r>
      <rPr>
        <sz val="6"/>
        <rFont val="Tahoma"/>
        <family val="2"/>
      </rPr>
      <t>4.3</t>
    </r>
  </si>
  <si>
    <r>
      <rPr>
        <sz val="6"/>
        <rFont val="Tahoma"/>
        <family val="2"/>
      </rPr>
      <t xml:space="preserve">EXTENDIDO Y COMPACTACIÓN DE PAVIMENTO ASFÁLTICO (MDC - 10
</t>
    </r>
    <r>
      <rPr>
        <sz val="6"/>
        <rFont val="Tahoma"/>
        <family val="2"/>
      </rPr>
      <t>INVIAS)</t>
    </r>
  </si>
  <si>
    <r>
      <rPr>
        <sz val="6"/>
        <rFont val="Tahoma"/>
        <family val="2"/>
      </rPr>
      <t>4.4</t>
    </r>
  </si>
  <si>
    <r>
      <rPr>
        <sz val="6"/>
        <rFont val="Tahoma"/>
        <family val="2"/>
      </rPr>
      <t xml:space="preserve">LINEAS DE DEMARCACION CON PINTURA TRAFICO BLANCO Y AMARILLO
</t>
    </r>
    <r>
      <rPr>
        <sz val="6"/>
        <rFont val="Tahoma"/>
        <family val="2"/>
      </rPr>
      <t>REFLECTIVA CON MICROESFERAS.</t>
    </r>
  </si>
  <si>
    <r>
      <rPr>
        <sz val="6"/>
        <rFont val="Tahoma"/>
        <family val="2"/>
      </rPr>
      <t>ML</t>
    </r>
  </si>
  <si>
    <r>
      <rPr>
        <sz val="6"/>
        <rFont val="Tahoma"/>
        <family val="2"/>
      </rPr>
      <t>4.5</t>
    </r>
  </si>
  <si>
    <r>
      <rPr>
        <sz val="6"/>
        <rFont val="Tahoma"/>
        <family val="2"/>
      </rPr>
      <t xml:space="preserve">MARCAS VIALES CON PINTURA TRAFICO BLANCO Y AMARILLO REFLECTIVA
</t>
    </r>
    <r>
      <rPr>
        <sz val="6"/>
        <rFont val="Tahoma"/>
        <family val="2"/>
      </rPr>
      <t>CON MICROESFERAS.</t>
    </r>
  </si>
  <si>
    <r>
      <rPr>
        <b/>
        <sz val="5.5"/>
        <rFont val="Tahoma"/>
        <family val="2"/>
      </rPr>
      <t>5</t>
    </r>
  </si>
  <si>
    <r>
      <rPr>
        <b/>
        <sz val="5.5"/>
        <rFont val="Tahoma"/>
        <family val="2"/>
      </rPr>
      <t>OBRAS DE ARTE</t>
    </r>
  </si>
  <si>
    <r>
      <rPr>
        <sz val="6"/>
        <rFont val="Tahoma"/>
        <family val="2"/>
      </rPr>
      <t>5.1</t>
    </r>
  </si>
  <si>
    <r>
      <rPr>
        <sz val="6"/>
        <rFont val="Tahoma"/>
        <family val="2"/>
      </rPr>
      <t xml:space="preserve">TUBERÍA NOVAFORT 8", INCLUYE ACCESORIOS PARA SU CORRECTA
</t>
    </r>
    <r>
      <rPr>
        <sz val="6"/>
        <rFont val="Tahoma"/>
        <family val="2"/>
      </rPr>
      <t>INSTALACION</t>
    </r>
  </si>
  <si>
    <r>
      <rPr>
        <sz val="6"/>
        <rFont val="Tahoma"/>
        <family val="2"/>
      </rPr>
      <t>5.2</t>
    </r>
  </si>
  <si>
    <r>
      <rPr>
        <sz val="6"/>
        <rFont val="Tahoma"/>
        <family val="2"/>
      </rPr>
      <t>PASE EN TUBERIA PVC-S 4" EN ELEMENTO ESTRUCTURAL</t>
    </r>
  </si>
  <si>
    <r>
      <rPr>
        <sz val="6"/>
        <rFont val="Tahoma"/>
        <family val="2"/>
      </rPr>
      <t>5.3</t>
    </r>
  </si>
  <si>
    <r>
      <rPr>
        <sz val="6"/>
        <rFont val="Tahoma"/>
        <family val="2"/>
      </rPr>
      <t>ACERO DE REFUERZO ESTRUCTURAL FY: 420  MPA GR 60 -NTC 2289 INCLUYE ALAMBRE NEGRO</t>
    </r>
  </si>
  <si>
    <r>
      <rPr>
        <sz val="6"/>
        <rFont val="Tahoma"/>
        <family val="2"/>
      </rPr>
      <t>Kg</t>
    </r>
  </si>
  <si>
    <r>
      <rPr>
        <sz val="6"/>
        <rFont val="Tahoma"/>
        <family val="2"/>
      </rPr>
      <t>5.4</t>
    </r>
  </si>
  <si>
    <r>
      <rPr>
        <sz val="6"/>
        <rFont val="Tahoma"/>
        <family val="2"/>
      </rPr>
      <t>BORDILLO PREFABRICADO A-80</t>
    </r>
  </si>
  <si>
    <r>
      <rPr>
        <sz val="6"/>
        <rFont val="Tahoma"/>
        <family val="2"/>
      </rPr>
      <t>5.5</t>
    </r>
  </si>
  <si>
    <r>
      <rPr>
        <sz val="6"/>
        <rFont val="Tahoma"/>
        <family val="2"/>
      </rPr>
      <t>SUMIDERO EN LADRILLO SL-100</t>
    </r>
  </si>
  <si>
    <r>
      <rPr>
        <b/>
        <sz val="6"/>
        <rFont val="Tahoma"/>
        <family val="2"/>
      </rPr>
      <t>TOTAL OBRA</t>
    </r>
  </si>
  <si>
    <r>
      <rPr>
        <b/>
        <sz val="8"/>
        <rFont val="Arial"/>
        <family val="2"/>
      </rPr>
      <t xml:space="preserve">Firma del Proponente o de su Representante Legal
</t>
    </r>
    <r>
      <rPr>
        <b/>
        <sz val="8"/>
        <rFont val="Calibri"/>
        <family val="1"/>
      </rPr>
      <t>CONSTRUCTORA INGESUR SAS</t>
    </r>
  </si>
  <si>
    <r>
      <rPr>
        <b/>
        <sz val="5"/>
        <rFont val="Tahoma"/>
        <family val="2"/>
      </rPr>
      <t>Formulario 1 - Propuesta económica  - Documento de selección abreviada de menor cuantía - versión 1</t>
    </r>
  </si>
  <si>
    <r>
      <rPr>
        <b/>
        <sz val="6.5"/>
        <rFont val="Calibri"/>
        <family val="1"/>
      </rPr>
      <t xml:space="preserve">LA OBRA PUBLICA PARA EL MANTENIMIENTO, CORRECTIVO Y MEJORATIVO  DE LAS VIAS INTERNAS DEL CACOM 5, DE ACUERDO A LA FICHA TÉCNICA
</t>
    </r>
    <r>
      <rPr>
        <b/>
        <sz val="6.5"/>
        <rFont val="Calibri"/>
        <family val="1"/>
      </rPr>
      <t>A-02-02-02-005-004 SERVICIOS DE CONSTRUCCIÓN REC. 10 $55,361,491</t>
    </r>
  </si>
  <si>
    <r>
      <rPr>
        <b/>
        <sz val="5"/>
        <rFont val="Tahoma"/>
        <family val="2"/>
      </rPr>
      <t>OFERTA ECONOMICA</t>
    </r>
  </si>
  <si>
    <r>
      <rPr>
        <b/>
        <sz val="5"/>
        <rFont val="Tahoma"/>
        <family val="2"/>
      </rPr>
      <t>Ítem</t>
    </r>
  </si>
  <si>
    <r>
      <rPr>
        <b/>
        <sz val="5"/>
        <rFont val="Tahoma"/>
        <family val="2"/>
      </rPr>
      <t>Actividad</t>
    </r>
  </si>
  <si>
    <r>
      <rPr>
        <b/>
        <sz val="5"/>
        <rFont val="Tahoma"/>
        <family val="2"/>
      </rPr>
      <t>UM</t>
    </r>
  </si>
  <si>
    <r>
      <rPr>
        <b/>
        <sz val="5"/>
        <rFont val="Tahoma"/>
        <family val="2"/>
      </rPr>
      <t>Cantidad</t>
    </r>
  </si>
  <si>
    <r>
      <rPr>
        <b/>
        <sz val="5"/>
        <rFont val="Tahoma"/>
        <family val="2"/>
      </rPr>
      <t>Vr. Unitario</t>
    </r>
  </si>
  <si>
    <r>
      <rPr>
        <b/>
        <sz val="5"/>
        <rFont val="Tahoma"/>
        <family val="2"/>
      </rPr>
      <t>Vr. Total</t>
    </r>
  </si>
  <si>
    <r>
      <rPr>
        <b/>
        <sz val="5"/>
        <rFont val="Tahoma"/>
        <family val="2"/>
      </rPr>
      <t>PRELIMINARES</t>
    </r>
  </si>
  <si>
    <r>
      <rPr>
        <sz val="5"/>
        <rFont val="Tahoma"/>
        <family val="2"/>
      </rPr>
      <t>1.1</t>
    </r>
  </si>
  <si>
    <r>
      <rPr>
        <sz val="5"/>
        <rFont val="Tahoma"/>
        <family val="2"/>
      </rPr>
      <t>FRESADO DE PAVIMENTO ASFÁLTICO 10 CM</t>
    </r>
  </si>
  <si>
    <r>
      <rPr>
        <sz val="5"/>
        <rFont val="Tahoma"/>
        <family val="2"/>
      </rPr>
      <t>m²</t>
    </r>
  </si>
  <si>
    <r>
      <rPr>
        <sz val="5"/>
        <rFont val="Tahoma"/>
        <family val="2"/>
      </rPr>
      <t>1.2</t>
    </r>
  </si>
  <si>
    <r>
      <rPr>
        <sz val="5"/>
        <rFont val="Tahoma"/>
        <family val="2"/>
      </rPr>
      <t xml:space="preserve">RELLENO Y COMPACTACIÓN CON MATERIAL DE EXCAVACIÓN
</t>
    </r>
    <r>
      <rPr>
        <sz val="5"/>
        <rFont val="Tahoma"/>
        <family val="2"/>
      </rPr>
      <t>SELECCIONADO</t>
    </r>
  </si>
  <si>
    <r>
      <rPr>
        <sz val="5"/>
        <rFont val="Tahoma"/>
        <family val="2"/>
      </rPr>
      <t>m³</t>
    </r>
  </si>
  <si>
    <r>
      <rPr>
        <sz val="5"/>
        <rFont val="Tahoma"/>
        <family val="2"/>
      </rPr>
      <t>1.3</t>
    </r>
  </si>
  <si>
    <r>
      <rPr>
        <sz val="5"/>
        <rFont val="Tahoma"/>
        <family val="2"/>
      </rPr>
      <t xml:space="preserve">EXCAVACION MANUAL EN TERRENO CONSISTENTE, INCLUYE CARGUE,
</t>
    </r>
    <r>
      <rPr>
        <sz val="5"/>
        <rFont val="Tahoma"/>
        <family val="2"/>
      </rPr>
      <t>RETIRO Y DISPOCISION FINAL DE EXCAVACION</t>
    </r>
  </si>
  <si>
    <r>
      <rPr>
        <sz val="5"/>
        <rFont val="Tahoma"/>
        <family val="2"/>
      </rPr>
      <t>1.4</t>
    </r>
  </si>
  <si>
    <r>
      <rPr>
        <sz val="5"/>
        <rFont val="Tahoma"/>
        <family val="2"/>
      </rPr>
      <t xml:space="preserve">EXCAVACION MECANICA , INCLUYE CARGUE, RETIRO Y DISPOCISIÓN
</t>
    </r>
    <r>
      <rPr>
        <sz val="5"/>
        <rFont val="Tahoma"/>
        <family val="2"/>
      </rPr>
      <t>FINAL DE EXCAVACION</t>
    </r>
  </si>
  <si>
    <r>
      <rPr>
        <sz val="5"/>
        <rFont val="Tahoma"/>
        <family val="2"/>
      </rPr>
      <t>1.5</t>
    </r>
  </si>
  <si>
    <r>
      <rPr>
        <sz val="5"/>
        <rFont val="Tahoma"/>
        <family val="2"/>
      </rPr>
      <t xml:space="preserve">DEMOLICIÓN DE PAVIMENTO, SARDINELES Y ESTRUCTURAS EN
</t>
    </r>
    <r>
      <rPr>
        <sz val="5"/>
        <rFont val="Tahoma"/>
        <family val="2"/>
      </rPr>
      <t>CONCRETO</t>
    </r>
  </si>
  <si>
    <r>
      <rPr>
        <sz val="5"/>
        <rFont val="Tahoma"/>
        <family val="2"/>
      </rPr>
      <t>1.6</t>
    </r>
  </si>
  <si>
    <r>
      <rPr>
        <sz val="5"/>
        <rFont val="Tahoma"/>
        <family val="2"/>
      </rPr>
      <t>CORTE DE PAVIMENTO A 20 CM CON DISCO DIAMANTADO</t>
    </r>
  </si>
  <si>
    <r>
      <rPr>
        <sz val="5"/>
        <rFont val="Tahoma"/>
        <family val="2"/>
      </rPr>
      <t>ml</t>
    </r>
  </si>
  <si>
    <r>
      <rPr>
        <sz val="5"/>
        <rFont val="Tahoma"/>
        <family val="2"/>
      </rPr>
      <t>1.7</t>
    </r>
  </si>
  <si>
    <r>
      <rPr>
        <sz val="5"/>
        <rFont val="Tahoma"/>
        <family val="2"/>
      </rPr>
      <t>CONEXIÓN A RED DE ALCANTARILLADO EXISTENTE</t>
    </r>
  </si>
  <si>
    <r>
      <rPr>
        <sz val="5"/>
        <rFont val="Tahoma"/>
        <family val="2"/>
      </rPr>
      <t>un</t>
    </r>
  </si>
  <si>
    <r>
      <rPr>
        <b/>
        <sz val="5"/>
        <rFont val="Tahoma"/>
        <family val="2"/>
      </rPr>
      <t>ASEO Y RETIRO DE ESCOMBROS</t>
    </r>
  </si>
  <si>
    <r>
      <rPr>
        <sz val="5"/>
        <rFont val="Tahoma"/>
        <family val="2"/>
      </rPr>
      <t>2.1</t>
    </r>
  </si>
  <si>
    <r>
      <rPr>
        <sz val="5"/>
        <rFont val="Tahoma"/>
        <family val="2"/>
      </rPr>
      <t>ASEO GENERAL INTERIOR Y EXTERIOR, FINAL DE OBRA</t>
    </r>
  </si>
  <si>
    <r>
      <rPr>
        <sz val="5"/>
        <rFont val="Tahoma"/>
        <family val="2"/>
      </rPr>
      <t>2.2</t>
    </r>
  </si>
  <si>
    <r>
      <rPr>
        <sz val="5"/>
        <rFont val="Tahoma"/>
        <family val="2"/>
      </rPr>
      <t>RETIRO DE SOBRANTES FUERA DE LA UNIDAD</t>
    </r>
  </si>
  <si>
    <r>
      <rPr>
        <b/>
        <sz val="5"/>
        <rFont val="Tahoma"/>
        <family val="2"/>
      </rPr>
      <t>TOTAL COSTOS DIRECTOS</t>
    </r>
  </si>
  <si>
    <r>
      <rPr>
        <b/>
        <sz val="5"/>
        <rFont val="Tahoma"/>
        <family val="2"/>
      </rPr>
      <t>A</t>
    </r>
  </si>
  <si>
    <r>
      <rPr>
        <b/>
        <sz val="5"/>
        <rFont val="Tahoma"/>
        <family val="2"/>
      </rPr>
      <t>I</t>
    </r>
  </si>
  <si>
    <r>
      <rPr>
        <b/>
        <sz val="5"/>
        <rFont val="Tahoma"/>
        <family val="2"/>
      </rPr>
      <t>U</t>
    </r>
  </si>
  <si>
    <r>
      <rPr>
        <b/>
        <sz val="5"/>
        <rFont val="Tahoma"/>
        <family val="2"/>
      </rPr>
      <t>IVA / U</t>
    </r>
  </si>
  <si>
    <r>
      <rPr>
        <b/>
        <sz val="5"/>
        <rFont val="Tahoma"/>
        <family val="2"/>
      </rPr>
      <t>SUBTOTAL OBRA</t>
    </r>
  </si>
  <si>
    <r>
      <rPr>
        <b/>
        <sz val="6.5"/>
        <rFont val="Calibri"/>
        <family val="1"/>
      </rPr>
      <t xml:space="preserve">LA OBRA PUBLICA PARA EL MANTENIMIENTO, CORRECTIVO Y MEJORATIVO  DE LAS VIAS INTERNAS DEL CACOM 5, DE ACUERDO A LA FICHA TÉCNICA
</t>
    </r>
    <r>
      <rPr>
        <b/>
        <sz val="6.5"/>
        <rFont val="Calibri"/>
        <family val="1"/>
      </rPr>
      <t>A-02-01-01-001-003 OTRAS ESTRUCTURAS REC. 10 $353,265,232</t>
    </r>
  </si>
  <si>
    <r>
      <rPr>
        <b/>
        <sz val="5"/>
        <rFont val="Tahoma"/>
        <family val="2"/>
      </rPr>
      <t>CIMENTACIÓN</t>
    </r>
  </si>
  <si>
    <r>
      <rPr>
        <sz val="5"/>
        <rFont val="Tahoma"/>
        <family val="2"/>
      </rPr>
      <t>3.1</t>
    </r>
  </si>
  <si>
    <r>
      <rPr>
        <sz val="5"/>
        <rFont val="Tahoma"/>
        <family val="2"/>
      </rPr>
      <t>GEOTEXTIL PAVCO TEJIDO T-1800 O EQUIVALENTE</t>
    </r>
  </si>
  <si>
    <r>
      <rPr>
        <sz val="5"/>
        <rFont val="Tahoma"/>
        <family val="2"/>
      </rPr>
      <t>3.2</t>
    </r>
  </si>
  <si>
    <r>
      <rPr>
        <sz val="5"/>
        <rFont val="Tahoma"/>
        <family val="2"/>
      </rPr>
      <t>EXTENDIDO Y COMPACTACIÓN DE BASE GRANULAR CLASE C</t>
    </r>
  </si>
  <si>
    <r>
      <rPr>
        <sz val="5"/>
        <rFont val="Tahoma"/>
        <family val="2"/>
      </rPr>
      <t>3.3</t>
    </r>
  </si>
  <si>
    <r>
      <rPr>
        <sz val="5"/>
        <rFont val="Tahoma"/>
        <family val="2"/>
      </rPr>
      <t>EXTENDIDO Y COMPACTACIÓN DE SUB-BASE GRANULAR CLASE B</t>
    </r>
  </si>
  <si>
    <r>
      <rPr>
        <b/>
        <sz val="5"/>
        <rFont val="Tahoma"/>
        <family val="2"/>
      </rPr>
      <t>VIAS-PAVIMENTOS</t>
    </r>
  </si>
  <si>
    <r>
      <rPr>
        <sz val="5"/>
        <rFont val="Tahoma"/>
        <family val="2"/>
      </rPr>
      <t>4.1</t>
    </r>
  </si>
  <si>
    <r>
      <rPr>
        <sz val="5"/>
        <rFont val="Tahoma"/>
        <family val="2"/>
      </rPr>
      <t>IMPRIMACION CON EMULSIÓN ASFALTICA (CRL-1)</t>
    </r>
  </si>
  <si>
    <r>
      <rPr>
        <sz val="5"/>
        <rFont val="Tahoma"/>
        <family val="2"/>
      </rPr>
      <t>4.2</t>
    </r>
  </si>
  <si>
    <r>
      <rPr>
        <sz val="5"/>
        <rFont val="Tahoma"/>
        <family val="2"/>
      </rPr>
      <t>LOCALIZACIÓN Y REPLANTEO CON ELEMENTOS DE PRECISIÓN.</t>
    </r>
  </si>
  <si>
    <r>
      <rPr>
        <sz val="5"/>
        <rFont val="Tahoma"/>
        <family val="2"/>
      </rPr>
      <t>4.3</t>
    </r>
  </si>
  <si>
    <r>
      <rPr>
        <sz val="5"/>
        <rFont val="Tahoma"/>
        <family val="2"/>
      </rPr>
      <t xml:space="preserve">EXTENDIDO Y COMPACTACIÓN DE PAVIMENTO ASFÁLTICO (MDC - 10
</t>
    </r>
    <r>
      <rPr>
        <sz val="5"/>
        <rFont val="Tahoma"/>
        <family val="2"/>
      </rPr>
      <t>INVIAS)</t>
    </r>
  </si>
  <si>
    <r>
      <rPr>
        <sz val="5"/>
        <rFont val="Tahoma"/>
        <family val="2"/>
      </rPr>
      <t>4.4</t>
    </r>
  </si>
  <si>
    <r>
      <rPr>
        <sz val="5"/>
        <rFont val="Tahoma"/>
        <family val="2"/>
      </rPr>
      <t xml:space="preserve">LINEAS DE DEMARCACION CON PINTURA TRAFICO BLANCO Y AMARILLO
</t>
    </r>
    <r>
      <rPr>
        <sz val="5"/>
        <rFont val="Tahoma"/>
        <family val="2"/>
      </rPr>
      <t>REFLECTIVA CON MICROESFERAS.</t>
    </r>
  </si>
  <si>
    <r>
      <rPr>
        <sz val="5"/>
        <rFont val="Tahoma"/>
        <family val="2"/>
      </rPr>
      <t>ML</t>
    </r>
  </si>
  <si>
    <r>
      <rPr>
        <sz val="5"/>
        <rFont val="Tahoma"/>
        <family val="2"/>
      </rPr>
      <t>4.5</t>
    </r>
  </si>
  <si>
    <r>
      <rPr>
        <sz val="5"/>
        <rFont val="Tahoma"/>
        <family val="2"/>
      </rPr>
      <t xml:space="preserve">MARCAS VIALES CON PINTURA TRAFICO BLANCO Y AMARILLO
</t>
    </r>
    <r>
      <rPr>
        <sz val="5"/>
        <rFont val="Tahoma"/>
        <family val="2"/>
      </rPr>
      <t>REFLECTIVA CON MICROESFERAS.</t>
    </r>
  </si>
  <si>
    <r>
      <rPr>
        <b/>
        <sz val="5"/>
        <rFont val="Tahoma"/>
        <family val="2"/>
      </rPr>
      <t>OBRAS DE ARTE</t>
    </r>
  </si>
  <si>
    <r>
      <rPr>
        <sz val="5"/>
        <rFont val="Tahoma"/>
        <family val="2"/>
      </rPr>
      <t>5.1</t>
    </r>
  </si>
  <si>
    <r>
      <rPr>
        <sz val="5"/>
        <rFont val="Tahoma"/>
        <family val="2"/>
      </rPr>
      <t xml:space="preserve">TUBERÍA NOVAFORT 8", INCLUYE ACCESORIOS PARA SU CORRECTA
</t>
    </r>
    <r>
      <rPr>
        <sz val="5"/>
        <rFont val="Tahoma"/>
        <family val="2"/>
      </rPr>
      <t>INSTALACION</t>
    </r>
  </si>
  <si>
    <r>
      <rPr>
        <sz val="5"/>
        <rFont val="Tahoma"/>
        <family val="2"/>
      </rPr>
      <t>5.2</t>
    </r>
  </si>
  <si>
    <r>
      <rPr>
        <sz val="5"/>
        <rFont val="Tahoma"/>
        <family val="2"/>
      </rPr>
      <t>PASE EN TUBERIA PVC-S 4" EN ELEMENTO ESTRUCTURAL</t>
    </r>
  </si>
  <si>
    <r>
      <rPr>
        <sz val="5"/>
        <rFont val="Tahoma"/>
        <family val="2"/>
      </rPr>
      <t>5.3</t>
    </r>
  </si>
  <si>
    <r>
      <rPr>
        <sz val="5"/>
        <rFont val="Tahoma"/>
        <family val="2"/>
      </rPr>
      <t xml:space="preserve">ACERO DE REFUERZO ESTRUCTURAL FY: 420  MPA GR 60 -NTC 2289
</t>
    </r>
    <r>
      <rPr>
        <sz val="5"/>
        <rFont val="Tahoma"/>
        <family val="2"/>
      </rPr>
      <t>INCLUYE ALAMBRE NEGRO</t>
    </r>
  </si>
  <si>
    <r>
      <rPr>
        <sz val="5"/>
        <rFont val="Tahoma"/>
        <family val="2"/>
      </rPr>
      <t>Kg</t>
    </r>
  </si>
  <si>
    <r>
      <rPr>
        <sz val="5"/>
        <rFont val="Tahoma"/>
        <family val="2"/>
      </rPr>
      <t>5.4</t>
    </r>
  </si>
  <si>
    <r>
      <rPr>
        <sz val="5"/>
        <rFont val="Tahoma"/>
        <family val="2"/>
      </rPr>
      <t>BORDILLO PREFABRICADO A-80</t>
    </r>
  </si>
  <si>
    <r>
      <rPr>
        <sz val="5"/>
        <rFont val="Tahoma"/>
        <family val="2"/>
      </rPr>
      <t>5.5</t>
    </r>
  </si>
  <si>
    <r>
      <rPr>
        <sz val="5"/>
        <rFont val="Tahoma"/>
        <family val="2"/>
      </rPr>
      <t>SUMIDERO EN LADRILLO SL-100</t>
    </r>
  </si>
  <si>
    <r>
      <rPr>
        <b/>
        <sz val="5"/>
        <rFont val="Tahoma"/>
        <family val="2"/>
      </rPr>
      <t>TOTAL OBRA</t>
    </r>
  </si>
  <si>
    <r>
      <rPr>
        <b/>
        <sz val="6.5"/>
        <rFont val="Arial"/>
        <family val="2"/>
      </rPr>
      <t xml:space="preserve">ING. PEDRO FERNANDO GRANADA PINEDA
</t>
    </r>
    <r>
      <rPr>
        <b/>
        <sz val="6.5"/>
        <rFont val="Arial"/>
        <family val="2"/>
      </rPr>
      <t>R. L. CONSTRUCTORA PG SAS</t>
    </r>
  </si>
  <si>
    <r>
      <rPr>
        <sz val="6.5"/>
        <rFont val="Calibri"/>
        <family val="1"/>
      </rPr>
      <t xml:space="preserve">El proponente tendrá en cuenta que se aplicaran los impuestos que por ley correspondan de
</t>
    </r>
    <r>
      <rPr>
        <sz val="6.5"/>
        <rFont val="Calibri"/>
        <family val="1"/>
      </rPr>
      <t>acuerdo a su calidad de contribuyente, según la normatividad vigente.</t>
    </r>
  </si>
  <si>
    <r>
      <rPr>
        <sz val="6.5"/>
        <rFont val="Calibri"/>
        <family val="1"/>
      </rPr>
      <t xml:space="preserve">En Colombia existen impuestos a nivel nacional y regional. Los impuestos de carácter nacional
</t>
    </r>
    <r>
      <rPr>
        <sz val="6.5"/>
        <rFont val="Calibri"/>
        <family val="1"/>
      </rPr>
      <t>aplican para todas las personas naturales o jurídicas residentes en el país y los impuestos de carácter regional son determinados por cada departamento o municipio conforme los parámetros fijados por la Ley.</t>
    </r>
  </si>
  <si>
    <r>
      <rPr>
        <sz val="6.5"/>
        <rFont val="Calibri"/>
        <family val="1"/>
      </rPr>
      <t xml:space="preserve">Para el presente proceso contractual se deberán asumir por parte del oferente las siguientes
</t>
    </r>
    <r>
      <rPr>
        <sz val="6.5"/>
        <rFont val="Calibri"/>
        <family val="1"/>
      </rPr>
      <t>deducciones:</t>
    </r>
  </si>
  <si>
    <r>
      <rPr>
        <b/>
        <sz val="6.5"/>
        <rFont val="Calibri"/>
        <family val="1"/>
      </rPr>
      <t>IMPUESTO</t>
    </r>
  </si>
  <si>
    <r>
      <rPr>
        <b/>
        <sz val="6.5"/>
        <rFont val="Calibri"/>
        <family val="1"/>
      </rPr>
      <t>%</t>
    </r>
  </si>
  <si>
    <r>
      <rPr>
        <sz val="6.5"/>
        <rFont val="Calibri"/>
        <family val="1"/>
      </rPr>
      <t>ESTAMPILLA POLITÉCNICO COLOMBIANO JAIME ISAZA CADAVID</t>
    </r>
  </si>
  <si>
    <r>
      <rPr>
        <sz val="6.5"/>
        <rFont val="Calibri"/>
        <family val="1"/>
      </rPr>
      <t xml:space="preserve">El impuesto de estampilla Politécnico Colombiano Jaime Isaza Cadavid aplica si es entidad privada del 0.4 % sobre el valor facturado antes de IVA, según artículo 3 y 4 de la ordenanza No 16 del 1 de septiembre de 2009 de la Asamblea Departamental de Antioquia, si es entidad pública
</t>
    </r>
    <r>
      <rPr>
        <sz val="6.5"/>
        <rFont val="Calibri"/>
        <family val="1"/>
      </rPr>
      <t>este impuesto no aplica.</t>
    </r>
  </si>
  <si>
    <r>
      <rPr>
        <sz val="6.5"/>
        <rFont val="Calibri"/>
        <family val="1"/>
      </rPr>
      <t>ESTAMPILLA PROUNIVERSIDAD NACIONAL</t>
    </r>
  </si>
  <si>
    <r>
      <rPr>
        <sz val="6.5"/>
        <rFont val="Calibri"/>
        <family val="1"/>
      </rPr>
      <t xml:space="preserve">0.5% como contribución pro- Universidad nacional, para los
</t>
    </r>
    <r>
      <rPr>
        <sz val="6.5"/>
        <rFont val="Calibri"/>
        <family val="1"/>
      </rPr>
      <t>contratos de obra</t>
    </r>
  </si>
  <si>
    <r>
      <rPr>
        <sz val="6.5"/>
        <rFont val="Calibri"/>
        <family val="1"/>
      </rPr>
      <t>RETE ICA SERVICIOS</t>
    </r>
  </si>
  <si>
    <r>
      <rPr>
        <sz val="6.5"/>
        <rFont val="Calibri"/>
        <family val="1"/>
      </rPr>
      <t xml:space="preserve">De acuerdo con la territoriedad
</t>
    </r>
    <r>
      <rPr>
        <sz val="6.5"/>
        <rFont val="Calibri"/>
        <family val="1"/>
      </rPr>
      <t>del contribuyente</t>
    </r>
  </si>
  <si>
    <r>
      <rPr>
        <sz val="6.5"/>
        <rFont val="Calibri"/>
        <family val="1"/>
      </rPr>
      <t>IVA</t>
    </r>
  </si>
  <si>
    <r>
      <rPr>
        <sz val="6.5"/>
        <rFont val="Calibri"/>
        <family val="1"/>
      </rPr>
      <t xml:space="preserve">De acuerdo a la tarifa asignada al servicio o al impuesto que se
</t>
    </r>
    <r>
      <rPr>
        <sz val="6.5"/>
        <rFont val="Calibri"/>
        <family val="1"/>
      </rPr>
      <t>aplique</t>
    </r>
  </si>
  <si>
    <r>
      <rPr>
        <sz val="6.5"/>
        <rFont val="Calibri"/>
        <family val="1"/>
      </rPr>
      <t>RETE IVA</t>
    </r>
  </si>
  <si>
    <r>
      <rPr>
        <sz val="6.5"/>
        <rFont val="Calibri"/>
        <family val="1"/>
      </rPr>
      <t xml:space="preserve">15% según lo facturado de
</t>
    </r>
    <r>
      <rPr>
        <sz val="6.5"/>
        <rFont val="Calibri"/>
        <family val="1"/>
      </rPr>
      <t>acuerdo al IVA</t>
    </r>
  </si>
  <si>
    <r>
      <rPr>
        <sz val="6.5"/>
        <rFont val="Calibri"/>
        <family val="1"/>
      </rPr>
      <t>RETE FUENTE</t>
    </r>
  </si>
  <si>
    <r>
      <rPr>
        <sz val="6.5"/>
        <rFont val="Calibri"/>
        <family val="1"/>
      </rPr>
      <t>2% valor antes de IVA</t>
    </r>
  </si>
  <si>
    <r>
      <rPr>
        <sz val="6.5"/>
        <rFont val="Calibri"/>
        <family val="1"/>
      </rPr>
      <t>CONTRIBUCION OBRA PÚBLICA</t>
    </r>
  </si>
  <si>
    <r>
      <rPr>
        <sz val="6.5"/>
        <rFont val="Calibri"/>
        <family val="1"/>
      </rPr>
      <t>5% que se saca a los contratos de obra como contribución al Ministerio de Hacienda y</t>
    </r>
  </si>
  <si>
    <r>
      <rPr>
        <sz val="6.5"/>
        <rFont val="Calibri"/>
        <family val="1"/>
      </rPr>
      <t>ESTAMPILLA PRO INSTITUCIÓN UNIVERSITARIA DIGITAL DE ANTIOQUIA IU-DIGITAL</t>
    </r>
  </si>
  <si>
    <r>
      <rPr>
        <sz val="6.5"/>
        <rFont val="Calibri"/>
        <family val="1"/>
      </rPr>
      <t>La tarifa no podrá exceder el 2% del valor del hecho sujeto al gravamen, conforme a lo dispuesto en la Ley 2226 de</t>
    </r>
  </si>
  <si>
    <r>
      <rPr>
        <sz val="6.5"/>
        <rFont val="Calibri"/>
        <family val="1"/>
      </rPr>
      <t>Estampilla Pro-Desarrollo de la institución Universitaria de Envigado (I.U.E), Ordenanza 048 del 17 de octubre del 2025 de la Asamblea Departamental de Antioquia</t>
    </r>
  </si>
  <si>
    <r>
      <rPr>
        <sz val="6.5"/>
        <rFont val="Calibri"/>
        <family val="1"/>
      </rPr>
      <t xml:space="preserve">BASE GRAVABLE: El valor de la cuenta u orden de pago, antes del IVA, TARIFA: El cero como
</t>
    </r>
    <r>
      <rPr>
        <sz val="6.5"/>
        <rFont val="Calibri"/>
        <family val="1"/>
      </rPr>
      <t>cuatro (0,4%) de la base</t>
    </r>
  </si>
  <si>
    <r>
      <rPr>
        <b/>
        <sz val="6.5"/>
        <rFont val="Calibri"/>
        <family val="1"/>
      </rPr>
      <t xml:space="preserve">CONTRIBUCIÓN LEY 1697 </t>
    </r>
    <r>
      <rPr>
        <sz val="6.5"/>
        <rFont val="Calibri"/>
        <family val="1"/>
      </rPr>
      <t>del 20 de diciembre de 2013: EL CONTRATISTA deberá pagar la contribución especificada en la ley 1697 ―ESTAMPILLA PRO UNIVERSIDAD NACIONAL DE COLOMBIA Y DEMAS UNIVERSIDADES ESTATALES DE COLOMBIA.</t>
    </r>
  </si>
  <si>
    <r>
      <rPr>
        <sz val="6.5"/>
        <rFont val="Calibri"/>
        <family val="1"/>
      </rPr>
      <t xml:space="preserve">Esta contribución se pagará por las suscripciones de los contratos de obra pública y sus conexos
</t>
    </r>
    <r>
      <rPr>
        <sz val="6.5"/>
        <rFont val="Calibri"/>
        <family val="1"/>
      </rPr>
      <t>cuyo valor esté entre:</t>
    </r>
  </si>
  <si>
    <r>
      <rPr>
        <b/>
        <sz val="6.5"/>
        <rFont val="Calibri"/>
        <family val="1"/>
      </rPr>
      <t>Cuantía de los Contratos de obra</t>
    </r>
  </si>
  <si>
    <r>
      <rPr>
        <b/>
        <sz val="6.5"/>
        <rFont val="Calibri"/>
        <family val="1"/>
      </rPr>
      <t>% de contribució</t>
    </r>
  </si>
  <si>
    <r>
      <rPr>
        <sz val="6.5"/>
        <rFont val="Calibri"/>
        <family val="1"/>
      </rPr>
      <t>Entre 1 y 2000 SMMLV</t>
    </r>
  </si>
  <si>
    <r>
      <rPr>
        <sz val="6.5"/>
        <rFont val="Calibri"/>
        <family val="1"/>
      </rPr>
      <t>0.5%</t>
    </r>
  </si>
  <si>
    <r>
      <rPr>
        <sz val="6.5"/>
        <rFont val="Calibri"/>
        <family val="1"/>
      </rPr>
      <t>Entre 2.001 Y 6000 SMMLV</t>
    </r>
  </si>
  <si>
    <r>
      <rPr>
        <sz val="6.5"/>
        <rFont val="Calibri"/>
        <family val="1"/>
      </rPr>
      <t>Contratos Mayores a 6.001 SMMLV</t>
    </r>
  </si>
  <si>
    <r>
      <rPr>
        <sz val="6.5"/>
        <rFont val="Calibri"/>
        <family val="1"/>
      </rPr>
      <t>La base gravable se determinará como el valor correspondiente al momento del pago, por el término de duración del contrato respectivo. La contribución será liquidada y retenida por EL MINISTERIO de manera proporcional al pago o pagos realizados al contratista.</t>
    </r>
  </si>
  <si>
    <r>
      <rPr>
        <sz val="6.5"/>
        <rFont val="Calibri"/>
        <family val="1"/>
      </rPr>
      <t xml:space="preserve">CONTRIBUCIÓN CONTRATOS DE OBRA. El proponente debe tener en cuenta la Ley 1738 de
</t>
    </r>
    <r>
      <rPr>
        <sz val="6.5"/>
        <rFont val="Calibri"/>
        <family val="1"/>
      </rPr>
      <t>2014 por la cual los contratos de obra se debe aplicar la contribución de contrato de obra el 5% sobre la base gravable</t>
    </r>
  </si>
  <si>
    <r>
      <rPr>
        <sz val="6.5"/>
        <rFont val="Calibri"/>
        <family val="1"/>
      </rPr>
      <t xml:space="preserve">Lo anterior en concordancia con el artículo 11 del Decreto Nacional 399 de 2011 y con el inciso
</t>
    </r>
    <r>
      <rPr>
        <sz val="6.5"/>
        <rFont val="Calibri"/>
        <family val="1"/>
      </rPr>
      <t>2° del artículo 6° de la ley 1106 de 2006 que establece que todas las personas naturales o jurídicas que suscriban contratos de obra pública, con entidades de derecho público y fondos de orden distrital, celebren contratos de adición al valor de los existentes, deberán pagar a favor   de la Nación, Departamento o Municipio, según el nivel al cual pertenezcan la entidad pública contratante, una contribución equivalente al cinco por ciento 5% del valor total del correspondiente contrato o de la respectiva adición.</t>
    </r>
  </si>
  <si>
    <r>
      <rPr>
        <sz val="6.5"/>
        <rFont val="Calibri"/>
        <family val="1"/>
      </rPr>
      <t xml:space="preserve">Adicionalmente, para la ejecución del contrato se debe tener en cuenta las siguientes deducciones que aplican a este tipo de contratos:
</t>
    </r>
    <r>
      <rPr>
        <sz val="6.5"/>
        <rFont val="Calibri"/>
        <family val="1"/>
      </rPr>
      <t xml:space="preserve">El objeto a contratar tiene aplicabilidad del IVA del 19% y del AIU. Se debe tener en cuenta para la liquidación del IVA lo conceptuado por la DIAN mediante concepto No. 23184 del 09 de abril de 2014.
</t>
    </r>
    <r>
      <rPr>
        <sz val="6.5"/>
        <rFont val="Calibri"/>
        <family val="1"/>
      </rPr>
      <t xml:space="preserve">Retención en la Fuente
</t>
    </r>
    <r>
      <rPr>
        <sz val="6.5"/>
        <rFont val="Calibri"/>
        <family val="1"/>
      </rPr>
      <t xml:space="preserve">AIU, debidamente discriminado.
</t>
    </r>
    <r>
      <rPr>
        <sz val="6.5"/>
        <rFont val="Calibri"/>
        <family val="1"/>
      </rPr>
      <t xml:space="preserve">Finalmente, teniendo en cuenta que las Entidades Estatales pueden incluir en el valor del contrato un porcentaje estimado de administración, imprevistos y utilidad, el cual puede ser  una proporción residual de dicho valor del contrato, se exigirá el AIU, con el fin de asegurar que el futuro contratista asuma los riesgos que se puedan llegar a presentar con ocasión a la ejecución del presente objeto contractual, y que no se encuentran cubiertos por los amparos de la póliza única de cumplimiento, ni la póliza de responsabilidad civil extracontractual.
</t>
    </r>
    <r>
      <rPr>
        <sz val="6.5"/>
        <rFont val="Calibri"/>
        <family val="1"/>
      </rPr>
      <t>Los demás impuestos que en el momento de realizar la ejecución del contrato entre en vigencia por reformas tributarias, ordenanzas o acuerdos.</t>
    </r>
  </si>
  <si>
    <t>FORMULARIO 1
PROPUESTA ECONOMICA
oferente CONSTRUCTORA INGESUR SAS</t>
  </si>
  <si>
    <t>CONSTRUCTORA INGESUR SAS</t>
  </si>
  <si>
    <t xml:space="preserve">PROPONENTE </t>
  </si>
  <si>
    <t>RUT</t>
  </si>
  <si>
    <t xml:space="preserve">NO ADJUNTA </t>
  </si>
  <si>
    <t xml:space="preserve"> 04-09-2025 05:57:45PM</t>
  </si>
  <si>
    <t>CONSTRUCTORA PG SAS</t>
  </si>
  <si>
    <t>FORMULARIO 1
PROPUESTA ECONOMICA
oferente CONSTRUCTORA PG SAS</t>
  </si>
  <si>
    <t>F&amp;S INGENIERIA Y CONSULTORIA</t>
  </si>
  <si>
    <t xml:space="preserve">ARCHIVO RAR NO LO PUDE DESCARGAR </t>
  </si>
  <si>
    <t>FORMULARIO 1
PROPUESTA ECONOMICA
oferente F&amp;S INGENIERIA Y CONSULTORIA</t>
  </si>
  <si>
    <t>01-11-2024 10:59:39AM</t>
  </si>
  <si>
    <t>GRUPO YACAR INGENIERIA SAS</t>
  </si>
  <si>
    <t>FORMULARIO 1
PROPUESTA ECONOMICA
oferente GRUPO YACAR INGENIERIA SAS</t>
  </si>
  <si>
    <t>FORMULARIO 1
PROPUESTA ECONOMICA
oferente PROCONTEC PLUS SAS</t>
  </si>
  <si>
    <t>PROCONTEC PLUS SAS</t>
  </si>
  <si>
    <t>Valor unitario corregido</t>
  </si>
  <si>
    <t>V. total corregio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</si>
</sst>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164" formatCode="_-[$$-240A]\ * #,##0.00_-;\-[$$-240A]\ * #,##0.00_-;_-[$$-240A]\ * &quot;-&quot;??_-;_-@_-"/>
    <numFmt numFmtId="165" formatCode="\$\ #,##0.00"/>
    <numFmt numFmtId="166" formatCode="0.000%"/>
  </numFmts>
  <fonts count="44" x14ac:knownFonts="1">
    <font>
      <sz val="11"/>
      <color rgb="FF000000"/>
      <name val="Calibri"/>
    </font>
    <font>
      <sz val="11"/>
      <color theme="1"/>
      <name val="Calibri"/>
      <family val="2"/>
      <scheme val="minor"/>
    </font>
    <font>
      <sz val="11"/>
      <color theme="1"/>
      <name val="Calibri"/>
      <family val="2"/>
      <scheme val="minor"/>
    </font>
    <font>
      <sz val="8"/>
      <color rgb="FF000000"/>
      <name val="Tahoma"/>
      <family val="2"/>
    </font>
    <font>
      <sz val="8.25"/>
      <color rgb="FF000000"/>
      <name val="Tahoma"/>
      <family val="2"/>
    </font>
    <font>
      <b/>
      <sz val="8"/>
      <color rgb="FF000000"/>
      <name val="Tahoma"/>
      <family val="2"/>
    </font>
    <font>
      <b/>
      <sz val="8.25"/>
      <color rgb="FF000000"/>
      <name val="Tahoma"/>
      <family val="2"/>
    </font>
    <font>
      <sz val="11"/>
      <color rgb="FF000000"/>
      <name val="Calibri"/>
      <family val="2"/>
    </font>
    <font>
      <b/>
      <sz val="11"/>
      <color rgb="FF000000"/>
      <name val="Calibri"/>
      <family val="2"/>
    </font>
    <font>
      <sz val="8.25"/>
      <name val="Tahoma"/>
      <family val="2"/>
    </font>
    <font>
      <sz val="11"/>
      <color rgb="FFFF0000"/>
      <name val="Calibri"/>
      <family val="2"/>
    </font>
    <font>
      <sz val="11"/>
      <name val="Calibri"/>
      <family val="2"/>
    </font>
    <font>
      <b/>
      <sz val="11"/>
      <name val="Calibri"/>
      <family val="2"/>
    </font>
    <font>
      <b/>
      <sz val="8"/>
      <name val="Tahoma"/>
      <family val="2"/>
    </font>
    <font>
      <sz val="8"/>
      <name val="Tahoma"/>
      <family val="2"/>
    </font>
    <font>
      <b/>
      <sz val="11"/>
      <name val="Arial"/>
      <family val="2"/>
    </font>
    <font>
      <sz val="11"/>
      <color rgb="FF000000"/>
      <name val="Calibri"/>
    </font>
    <font>
      <sz val="10"/>
      <color rgb="FF000000"/>
      <name val="Times New Roman"/>
      <charset val="204"/>
    </font>
    <font>
      <b/>
      <sz val="5.5"/>
      <name val="Tahoma"/>
      <family val="2"/>
    </font>
    <font>
      <b/>
      <sz val="8"/>
      <name val="Calibri"/>
      <family val="1"/>
    </font>
    <font>
      <b/>
      <sz val="5.5"/>
      <name val="Tahoma"/>
    </font>
    <font>
      <b/>
      <sz val="6"/>
      <name val="Tahoma"/>
    </font>
    <font>
      <b/>
      <sz val="6"/>
      <name val="Tahoma"/>
      <family val="2"/>
    </font>
    <font>
      <sz val="6"/>
      <name val="Tahoma"/>
    </font>
    <font>
      <sz val="6"/>
      <name val="Tahoma"/>
      <family val="2"/>
    </font>
    <font>
      <sz val="6"/>
      <color rgb="FF000000"/>
      <name val="Tahoma"/>
      <family val="2"/>
    </font>
    <font>
      <b/>
      <sz val="6"/>
      <color rgb="FF000000"/>
      <name val="Tahoma"/>
      <family val="2"/>
    </font>
    <font>
      <b/>
      <sz val="8"/>
      <color rgb="FF000000"/>
      <name val="Calibri"/>
      <family val="2"/>
    </font>
    <font>
      <b/>
      <sz val="8"/>
      <name val="Arial"/>
      <family val="2"/>
    </font>
    <font>
      <b/>
      <sz val="5"/>
      <name val="Tahoma"/>
    </font>
    <font>
      <b/>
      <sz val="5"/>
      <name val="Tahoma"/>
      <family val="2"/>
    </font>
    <font>
      <b/>
      <sz val="6.5"/>
      <name val="Calibri"/>
      <family val="1"/>
    </font>
    <font>
      <b/>
      <sz val="5"/>
      <color rgb="FF000000"/>
      <name val="Tahoma"/>
      <family val="2"/>
    </font>
    <font>
      <sz val="5"/>
      <name val="Tahoma"/>
    </font>
    <font>
      <sz val="5"/>
      <name val="Tahoma"/>
      <family val="2"/>
    </font>
    <font>
      <sz val="5"/>
      <color rgb="FF000000"/>
      <name val="Tahoma"/>
      <family val="2"/>
    </font>
    <font>
      <b/>
      <sz val="6.5"/>
      <color rgb="FF000000"/>
      <name val="Calibri"/>
      <family val="2"/>
    </font>
    <font>
      <b/>
      <sz val="6.5"/>
      <name val="Arial"/>
      <family val="2"/>
    </font>
    <font>
      <sz val="6.5"/>
      <name val="Calibri"/>
      <family val="1"/>
    </font>
    <font>
      <b/>
      <sz val="6.5"/>
      <name val="Calibri"/>
    </font>
    <font>
      <sz val="6.5"/>
      <name val="Calibri"/>
    </font>
    <font>
      <sz val="6.5"/>
      <color rgb="FF000000"/>
      <name val="Calibri"/>
      <family val="2"/>
    </font>
    <font>
      <b/>
      <sz val="12"/>
      <color rgb="FF000000"/>
      <name val="Arial"/>
      <family val="2"/>
    </font>
    <font>
      <sz val="10"/>
      <color rgb="FF000000"/>
      <name val="Arial"/>
      <family val="2"/>
    </font>
  </fonts>
  <fills count="9">
    <fill>
      <patternFill patternType="none"/>
    </fill>
    <fill>
      <patternFill patternType="gray125"/>
    </fill>
    <fill>
      <patternFill patternType="solid">
        <fgColor rgb="FFABC100"/>
      </patternFill>
    </fill>
    <fill>
      <patternFill patternType="none">
        <fgColor rgb="FFFFFFFF"/>
      </patternFill>
    </fill>
    <fill>
      <patternFill patternType="solid">
        <fgColor theme="0" tint="-0.34998626667073579"/>
        <bgColor indexed="64"/>
      </patternFill>
    </fill>
    <fill>
      <patternFill patternType="solid">
        <fgColor rgb="FFA5A5A5"/>
      </patternFill>
    </fill>
    <fill>
      <patternFill patternType="solid">
        <fgColor rgb="FFAAC100"/>
      </patternFill>
    </fill>
    <fill>
      <patternFill patternType="solid">
        <fgColor rgb="FFA6A6A6"/>
      </patternFill>
    </fill>
    <fill>
      <patternFill patternType="solid">
        <fgColor rgb="FFFF0000"/>
        <bgColor indexed="64"/>
      </patternFill>
    </fill>
  </fills>
  <borders count="1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s>
  <cellStyleXfs count="11">
    <xf numFmtId="0" fontId="0" fillId="0" borderId="0"/>
    <xf numFmtId="44" fontId="7" fillId="0" borderId="0" applyFont="0" applyFill="0" applyBorder="0" applyAlignment="0" applyProtection="0"/>
    <xf numFmtId="9" fontId="7" fillId="0" borderId="0" applyFont="0" applyFill="0" applyBorder="0" applyAlignment="0" applyProtection="0"/>
    <xf numFmtId="0" fontId="7" fillId="3" borderId="1"/>
    <xf numFmtId="44" fontId="7" fillId="3" borderId="1" applyFont="0" applyFill="0" applyBorder="0" applyAlignment="0" applyProtection="0"/>
    <xf numFmtId="0" fontId="2" fillId="3" borderId="1"/>
    <xf numFmtId="0" fontId="17" fillId="3" borderId="1"/>
    <xf numFmtId="9" fontId="7" fillId="3" borderId="1" applyFont="0" applyFill="0" applyBorder="0" applyAlignment="0" applyProtection="0"/>
    <xf numFmtId="0" fontId="1" fillId="3" borderId="1"/>
    <xf numFmtId="0" fontId="16" fillId="3" borderId="1"/>
    <xf numFmtId="0" fontId="16" fillId="3" borderId="1"/>
  </cellStyleXfs>
  <cellXfs count="346">
    <xf numFmtId="0" fontId="0" fillId="0" borderId="0" xfId="0"/>
    <xf numFmtId="0" fontId="0" fillId="0" borderId="0" xfId="0" applyAlignment="1">
      <alignment horizontal="center"/>
    </xf>
    <xf numFmtId="44" fontId="0" fillId="0" borderId="0" xfId="1" applyFont="1"/>
    <xf numFmtId="164" fontId="8" fillId="4" borderId="2" xfId="0" applyNumberFormat="1" applyFont="1" applyFill="1" applyBorder="1"/>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6" fillId="4" borderId="2" xfId="0" applyFont="1" applyFill="1" applyBorder="1" applyAlignment="1">
      <alignment horizontal="center" wrapText="1"/>
    </xf>
    <xf numFmtId="0" fontId="5" fillId="2" borderId="2" xfId="0" applyFont="1" applyFill="1" applyBorder="1" applyAlignment="1">
      <alignment horizontal="center" vertical="center" wrapText="1"/>
    </xf>
    <xf numFmtId="0" fontId="5" fillId="2" borderId="2" xfId="0" applyFont="1" applyFill="1" applyBorder="1" applyAlignment="1">
      <alignment vertical="center" wrapText="1"/>
    </xf>
    <xf numFmtId="0" fontId="4" fillId="3" borderId="2" xfId="0" applyFont="1" applyFill="1" applyBorder="1" applyAlignment="1">
      <alignment horizontal="center" vertical="center" wrapText="1"/>
    </xf>
    <xf numFmtId="4" fontId="4" fillId="3" borderId="2" xfId="0" applyNumberFormat="1" applyFont="1" applyFill="1" applyBorder="1" applyAlignment="1">
      <alignment horizontal="center" vertical="center" wrapText="1"/>
    </xf>
    <xf numFmtId="44" fontId="4" fillId="3" borderId="2" xfId="1" applyFont="1" applyFill="1" applyBorder="1" applyAlignment="1">
      <alignment horizontal="right" vertical="center" wrapText="1"/>
    </xf>
    <xf numFmtId="4" fontId="4" fillId="0" borderId="2" xfId="0" applyNumberFormat="1" applyFont="1" applyBorder="1" applyAlignment="1">
      <alignment horizontal="center" vertical="center" wrapText="1"/>
    </xf>
    <xf numFmtId="0" fontId="6" fillId="3" borderId="1" xfId="0" applyFont="1" applyFill="1" applyBorder="1" applyAlignment="1">
      <alignment vertical="center" wrapText="1"/>
    </xf>
    <xf numFmtId="44" fontId="6" fillId="4" borderId="2" xfId="1" applyFont="1" applyFill="1" applyBorder="1" applyAlignment="1">
      <alignment vertical="center" wrapText="1"/>
    </xf>
    <xf numFmtId="10" fontId="6" fillId="3" borderId="2" xfId="2" applyNumberFormat="1" applyFont="1" applyFill="1" applyBorder="1" applyAlignment="1">
      <alignment horizontal="left" vertical="center" wrapText="1"/>
    </xf>
    <xf numFmtId="164" fontId="6" fillId="3" borderId="2" xfId="0" applyNumberFormat="1" applyFont="1" applyFill="1" applyBorder="1" applyAlignment="1">
      <alignment vertical="center" wrapText="1"/>
    </xf>
    <xf numFmtId="164" fontId="6" fillId="4" borderId="2" xfId="0" applyNumberFormat="1" applyFont="1" applyFill="1" applyBorder="1" applyAlignment="1">
      <alignment vertical="center" wrapText="1"/>
    </xf>
    <xf numFmtId="4" fontId="9"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44" fontId="4" fillId="0" borderId="2" xfId="1" applyFont="1" applyFill="1" applyBorder="1" applyAlignment="1">
      <alignment horizontal="right" vertical="center" wrapText="1"/>
    </xf>
    <xf numFmtId="164" fontId="4" fillId="0" borderId="2" xfId="0" applyNumberFormat="1" applyFont="1" applyFill="1" applyBorder="1" applyAlignment="1">
      <alignment horizontal="right" vertical="center" wrapText="1"/>
    </xf>
    <xf numFmtId="44" fontId="0" fillId="0" borderId="0" xfId="0" applyNumberFormat="1"/>
    <xf numFmtId="44" fontId="10" fillId="0" borderId="0" xfId="0" applyNumberFormat="1" applyFont="1"/>
    <xf numFmtId="0" fontId="3" fillId="3" borderId="1" xfId="0" applyFont="1" applyFill="1" applyBorder="1" applyAlignment="1">
      <alignment horizontal="center" vertical="center" wrapText="1"/>
    </xf>
    <xf numFmtId="0" fontId="11" fillId="0" borderId="0" xfId="0" applyFont="1" applyAlignment="1">
      <alignment vertical="top" wrapText="1"/>
    </xf>
    <xf numFmtId="0" fontId="12" fillId="4"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xf numFmtId="0" fontId="0" fillId="0" borderId="0" xfId="0" applyAlignment="1">
      <alignment horizontal="center" vertical="center"/>
    </xf>
    <xf numFmtId="0" fontId="12" fillId="4" borderId="2" xfId="0" applyFont="1" applyFill="1" applyBorder="1" applyAlignment="1">
      <alignment horizontal="center" vertical="center"/>
    </xf>
    <xf numFmtId="0" fontId="11" fillId="0" borderId="2" xfId="0" applyFont="1" applyBorder="1" applyAlignment="1">
      <alignment horizontal="center" vertical="center"/>
    </xf>
    <xf numFmtId="0" fontId="0" fillId="0" borderId="0" xfId="0" applyAlignment="1">
      <alignment horizontal="left" vertical="center"/>
    </xf>
    <xf numFmtId="0" fontId="5" fillId="3" borderId="1" xfId="3" applyFont="1" applyAlignment="1">
      <alignment horizontal="center" vertical="center" wrapText="1"/>
    </xf>
    <xf numFmtId="0" fontId="13" fillId="3" borderId="1" xfId="3" applyFont="1" applyAlignment="1">
      <alignment horizontal="center" vertical="center" wrapText="1"/>
    </xf>
    <xf numFmtId="0" fontId="3" fillId="3" borderId="1" xfId="3" applyFont="1" applyAlignment="1">
      <alignment horizontal="left" vertical="center" wrapText="1"/>
    </xf>
    <xf numFmtId="0" fontId="7" fillId="3" borderId="1" xfId="3"/>
    <xf numFmtId="0" fontId="14" fillId="3" borderId="1" xfId="3" applyFont="1" applyAlignment="1">
      <alignment horizontal="left" vertical="center" wrapText="1"/>
    </xf>
    <xf numFmtId="0" fontId="3" fillId="3" borderId="1" xfId="3" applyFont="1" applyAlignment="1">
      <alignment horizontal="center" vertical="center" wrapText="1"/>
    </xf>
    <xf numFmtId="4" fontId="4" fillId="0" borderId="2" xfId="0" applyNumberFormat="1" applyFont="1" applyFill="1" applyBorder="1" applyAlignment="1">
      <alignment horizontal="center" vertical="center" wrapText="1"/>
    </xf>
    <xf numFmtId="0" fontId="11" fillId="3" borderId="1" xfId="3" applyFont="1"/>
    <xf numFmtId="0" fontId="7" fillId="3" borderId="1" xfId="3" applyAlignment="1">
      <alignment horizontal="center" vertical="center"/>
    </xf>
    <xf numFmtId="44" fontId="0" fillId="3" borderId="1" xfId="4" applyFont="1"/>
    <xf numFmtId="44" fontId="7" fillId="3" borderId="1" xfId="3" applyNumberFormat="1"/>
    <xf numFmtId="0" fontId="17" fillId="3" borderId="1" xfId="6" applyFill="1" applyBorder="1" applyAlignment="1">
      <alignment horizontal="left" vertical="top"/>
    </xf>
    <xf numFmtId="0" fontId="17" fillId="3" borderId="1" xfId="6" applyFill="1" applyBorder="1" applyAlignment="1">
      <alignment horizontal="left" vertical="top" wrapText="1"/>
    </xf>
    <xf numFmtId="0" fontId="17" fillId="3" borderId="1" xfId="6" applyFill="1" applyBorder="1" applyAlignment="1">
      <alignment horizontal="left" vertical="center" wrapText="1"/>
    </xf>
    <xf numFmtId="0" fontId="17" fillId="3" borderId="1" xfId="6" applyFill="1" applyBorder="1" applyAlignment="1">
      <alignment horizontal="left" wrapText="1"/>
    </xf>
    <xf numFmtId="0" fontId="21" fillId="5" borderId="14" xfId="6" applyFont="1" applyFill="1" applyBorder="1" applyAlignment="1">
      <alignment horizontal="center" vertical="top" wrapText="1"/>
    </xf>
    <xf numFmtId="0" fontId="21" fillId="5" borderId="14" xfId="6" applyFont="1" applyFill="1" applyBorder="1" applyAlignment="1">
      <alignment horizontal="left" vertical="top" wrapText="1" indent="1"/>
    </xf>
    <xf numFmtId="0" fontId="20" fillId="6" borderId="14" xfId="6" applyFont="1" applyFill="1" applyBorder="1" applyAlignment="1">
      <alignment horizontal="center" vertical="top" wrapText="1"/>
    </xf>
    <xf numFmtId="0" fontId="20" fillId="6" borderId="14" xfId="6" applyFont="1" applyFill="1" applyBorder="1" applyAlignment="1">
      <alignment horizontal="left" vertical="top" wrapText="1"/>
    </xf>
    <xf numFmtId="0" fontId="17" fillId="6" borderId="14" xfId="6" applyFill="1" applyBorder="1" applyAlignment="1">
      <alignment horizontal="left" wrapText="1"/>
    </xf>
    <xf numFmtId="0" fontId="23" fillId="3" borderId="14" xfId="6" applyFont="1" applyFill="1" applyBorder="1" applyAlignment="1">
      <alignment horizontal="center" vertical="top" wrapText="1"/>
    </xf>
    <xf numFmtId="0" fontId="23" fillId="3" borderId="14" xfId="6" applyFont="1" applyFill="1" applyBorder="1" applyAlignment="1">
      <alignment horizontal="left" vertical="top" wrapText="1"/>
    </xf>
    <xf numFmtId="4" fontId="25" fillId="3" borderId="14" xfId="6" applyNumberFormat="1" applyFont="1" applyFill="1" applyBorder="1" applyAlignment="1">
      <alignment horizontal="center" vertical="top" shrinkToFit="1"/>
    </xf>
    <xf numFmtId="165" fontId="25" fillId="3" borderId="14" xfId="6" applyNumberFormat="1" applyFont="1" applyFill="1" applyBorder="1" applyAlignment="1">
      <alignment horizontal="right" vertical="top" shrinkToFit="1"/>
    </xf>
    <xf numFmtId="0" fontId="17" fillId="3" borderId="14" xfId="6" applyFill="1" applyBorder="1" applyAlignment="1">
      <alignment horizontal="left" vertical="top" wrapText="1"/>
    </xf>
    <xf numFmtId="2" fontId="25" fillId="3" borderId="14" xfId="6" applyNumberFormat="1" applyFont="1" applyFill="1" applyBorder="1" applyAlignment="1">
      <alignment horizontal="center" vertical="top" shrinkToFit="1"/>
    </xf>
    <xf numFmtId="165" fontId="26" fillId="5" borderId="14" xfId="6" applyNumberFormat="1" applyFont="1" applyFill="1" applyBorder="1" applyAlignment="1">
      <alignment horizontal="center" vertical="top" shrinkToFit="1"/>
    </xf>
    <xf numFmtId="10" fontId="26" fillId="3" borderId="14" xfId="6" applyNumberFormat="1" applyFont="1" applyFill="1" applyBorder="1" applyAlignment="1">
      <alignment horizontal="right" vertical="top" shrinkToFit="1"/>
    </xf>
    <xf numFmtId="165" fontId="26" fillId="3" borderId="14" xfId="6" applyNumberFormat="1" applyFont="1" applyFill="1" applyBorder="1" applyAlignment="1">
      <alignment horizontal="center" vertical="top" shrinkToFit="1"/>
    </xf>
    <xf numFmtId="10" fontId="26" fillId="3" borderId="14" xfId="6" applyNumberFormat="1" applyFont="1" applyFill="1" applyBorder="1" applyAlignment="1">
      <alignment horizontal="left" vertical="top" shrinkToFit="1"/>
    </xf>
    <xf numFmtId="165" fontId="27" fillId="5" borderId="14" xfId="6" applyNumberFormat="1" applyFont="1" applyFill="1" applyBorder="1" applyAlignment="1">
      <alignment horizontal="center" vertical="top" shrinkToFit="1"/>
    </xf>
    <xf numFmtId="0" fontId="29" fillId="7" borderId="14" xfId="6" applyFont="1" applyFill="1" applyBorder="1" applyAlignment="1">
      <alignment horizontal="center" vertical="center" wrapText="1"/>
    </xf>
    <xf numFmtId="1" fontId="32" fillId="2" borderId="14" xfId="6" applyNumberFormat="1" applyFont="1" applyFill="1" applyBorder="1" applyAlignment="1">
      <alignment horizontal="center" vertical="top" shrinkToFit="1"/>
    </xf>
    <xf numFmtId="0" fontId="17" fillId="2" borderId="14" xfId="6" applyFill="1" applyBorder="1" applyAlignment="1">
      <alignment horizontal="left" wrapText="1"/>
    </xf>
    <xf numFmtId="0" fontId="33" fillId="3" borderId="14" xfId="6" applyFont="1" applyFill="1" applyBorder="1" applyAlignment="1">
      <alignment horizontal="center" vertical="top" wrapText="1"/>
    </xf>
    <xf numFmtId="165" fontId="32" fillId="7" borderId="14" xfId="6" applyNumberFormat="1" applyFont="1" applyFill="1" applyBorder="1" applyAlignment="1">
      <alignment horizontal="center" vertical="top" shrinkToFit="1"/>
    </xf>
    <xf numFmtId="165" fontId="36" fillId="7" borderId="14" xfId="6" applyNumberFormat="1" applyFont="1" applyFill="1" applyBorder="1" applyAlignment="1">
      <alignment horizontal="center" vertical="top" shrinkToFit="1"/>
    </xf>
    <xf numFmtId="0" fontId="6" fillId="4" borderId="2" xfId="3" applyFont="1" applyFill="1" applyBorder="1" applyAlignment="1">
      <alignment horizontal="center" wrapText="1"/>
    </xf>
    <xf numFmtId="0" fontId="5" fillId="2" borderId="2" xfId="3" applyFont="1" applyFill="1" applyBorder="1" applyAlignment="1">
      <alignment horizontal="center" vertical="center" wrapText="1"/>
    </xf>
    <xf numFmtId="0" fontId="5" fillId="2" borderId="2" xfId="3" applyFont="1" applyFill="1" applyBorder="1" applyAlignment="1">
      <alignment vertical="center" wrapText="1"/>
    </xf>
    <xf numFmtId="0" fontId="4" fillId="3" borderId="2" xfId="3" applyFont="1" applyBorder="1" applyAlignment="1">
      <alignment horizontal="center" vertical="center" wrapText="1"/>
    </xf>
    <xf numFmtId="0" fontId="4" fillId="3" borderId="2" xfId="3" applyFont="1" applyBorder="1" applyAlignment="1">
      <alignment horizontal="left" vertical="center" wrapText="1"/>
    </xf>
    <xf numFmtId="4" fontId="4" fillId="3" borderId="2" xfId="3" applyNumberFormat="1" applyFont="1" applyBorder="1" applyAlignment="1">
      <alignment horizontal="center" vertical="center" wrapText="1"/>
    </xf>
    <xf numFmtId="44" fontId="4" fillId="3" borderId="2" xfId="4" applyFont="1" applyFill="1" applyBorder="1" applyAlignment="1">
      <alignment horizontal="right" vertical="center" wrapText="1"/>
    </xf>
    <xf numFmtId="4" fontId="9" fillId="3" borderId="2" xfId="3" applyNumberFormat="1" applyFont="1" applyBorder="1" applyAlignment="1">
      <alignment horizontal="center" vertical="center" wrapText="1"/>
    </xf>
    <xf numFmtId="0" fontId="7" fillId="3" borderId="1" xfId="3" applyAlignment="1">
      <alignment horizontal="center"/>
    </xf>
    <xf numFmtId="0" fontId="6" fillId="3" borderId="1" xfId="3" applyFont="1" applyAlignment="1">
      <alignment vertical="center" wrapText="1"/>
    </xf>
    <xf numFmtId="44" fontId="6" fillId="4" borderId="2" xfId="4" applyFont="1" applyFill="1" applyBorder="1" applyAlignment="1">
      <alignment vertical="center" wrapText="1"/>
    </xf>
    <xf numFmtId="10" fontId="6" fillId="3" borderId="2" xfId="7" applyNumberFormat="1" applyFont="1" applyFill="1" applyBorder="1" applyAlignment="1">
      <alignment horizontal="left" vertical="center" wrapText="1"/>
    </xf>
    <xf numFmtId="164" fontId="6" fillId="3" borderId="2" xfId="3" applyNumberFormat="1" applyFont="1" applyBorder="1" applyAlignment="1">
      <alignment vertical="center" wrapText="1"/>
    </xf>
    <xf numFmtId="164" fontId="6" fillId="4" borderId="2" xfId="3" applyNumberFormat="1" applyFont="1" applyFill="1" applyBorder="1" applyAlignment="1">
      <alignment vertical="center" wrapText="1"/>
    </xf>
    <xf numFmtId="164" fontId="4" fillId="3" borderId="2" xfId="3" applyNumberFormat="1" applyFont="1" applyBorder="1" applyAlignment="1">
      <alignment horizontal="right" vertical="center" wrapText="1"/>
    </xf>
    <xf numFmtId="164" fontId="8" fillId="4" borderId="2" xfId="3" applyNumberFormat="1" applyFont="1" applyFill="1" applyBorder="1"/>
    <xf numFmtId="0" fontId="11" fillId="3" borderId="1" xfId="3" applyFont="1" applyAlignment="1">
      <alignment vertical="top" wrapText="1"/>
    </xf>
    <xf numFmtId="0" fontId="12" fillId="4" borderId="2" xfId="3" applyFont="1" applyFill="1" applyBorder="1" applyAlignment="1">
      <alignment horizontal="center" vertical="center" wrapText="1"/>
    </xf>
    <xf numFmtId="0" fontId="11" fillId="3" borderId="2" xfId="3" applyFont="1" applyBorder="1" applyAlignment="1">
      <alignment horizontal="center" vertical="center" wrapText="1"/>
    </xf>
    <xf numFmtId="44" fontId="10" fillId="3" borderId="1" xfId="3" applyNumberFormat="1" applyFont="1"/>
    <xf numFmtId="0" fontId="12" fillId="4" borderId="2" xfId="3" applyFont="1" applyFill="1" applyBorder="1" applyAlignment="1">
      <alignment horizontal="center" vertical="center"/>
    </xf>
    <xf numFmtId="0" fontId="11" fillId="3" borderId="2" xfId="3" applyFont="1" applyBorder="1" applyAlignment="1">
      <alignment horizontal="center" vertical="center"/>
    </xf>
    <xf numFmtId="0" fontId="7" fillId="3" borderId="1" xfId="3" applyAlignment="1">
      <alignment horizontal="left" vertical="center"/>
    </xf>
    <xf numFmtId="0" fontId="16" fillId="3" borderId="1" xfId="9"/>
    <xf numFmtId="0" fontId="6" fillId="4" borderId="2" xfId="9" applyFont="1" applyFill="1" applyBorder="1" applyAlignment="1">
      <alignment horizontal="center" wrapText="1"/>
    </xf>
    <xf numFmtId="0" fontId="5" fillId="2" borderId="2" xfId="9" applyFont="1" applyFill="1" applyBorder="1" applyAlignment="1">
      <alignment horizontal="center" vertical="center" wrapText="1"/>
    </xf>
    <xf numFmtId="0" fontId="5" fillId="2" borderId="2" xfId="9" applyFont="1" applyFill="1" applyBorder="1" applyAlignment="1">
      <alignment vertical="center" wrapText="1"/>
    </xf>
    <xf numFmtId="0" fontId="4" fillId="3" borderId="2" xfId="9" applyFont="1" applyFill="1" applyBorder="1" applyAlignment="1">
      <alignment horizontal="center" vertical="center" wrapText="1"/>
    </xf>
    <xf numFmtId="0" fontId="4" fillId="3" borderId="2" xfId="9" applyFont="1" applyFill="1" applyBorder="1" applyAlignment="1">
      <alignment horizontal="left" vertical="center" wrapText="1"/>
    </xf>
    <xf numFmtId="4" fontId="4" fillId="3" borderId="2" xfId="9" applyNumberFormat="1" applyFont="1" applyFill="1" applyBorder="1" applyAlignment="1">
      <alignment horizontal="center" vertical="center" wrapText="1"/>
    </xf>
    <xf numFmtId="4" fontId="9" fillId="3" borderId="2" xfId="9" applyNumberFormat="1" applyFont="1" applyFill="1" applyBorder="1" applyAlignment="1">
      <alignment horizontal="center" vertical="center" wrapText="1"/>
    </xf>
    <xf numFmtId="0" fontId="16" fillId="3" borderId="1" xfId="9" applyAlignment="1">
      <alignment horizontal="center"/>
    </xf>
    <xf numFmtId="0" fontId="6" fillId="3" borderId="1" xfId="9" applyFont="1" applyFill="1" applyBorder="1" applyAlignment="1">
      <alignment vertical="center" wrapText="1"/>
    </xf>
    <xf numFmtId="164" fontId="6" fillId="3" borderId="2" xfId="9" applyNumberFormat="1" applyFont="1" applyFill="1" applyBorder="1" applyAlignment="1">
      <alignment vertical="center" wrapText="1"/>
    </xf>
    <xf numFmtId="164" fontId="6" fillId="4" borderId="2" xfId="9" applyNumberFormat="1" applyFont="1" applyFill="1" applyBorder="1" applyAlignment="1">
      <alignment vertical="center" wrapText="1"/>
    </xf>
    <xf numFmtId="164" fontId="4" fillId="3" borderId="2" xfId="9" applyNumberFormat="1" applyFont="1" applyFill="1" applyBorder="1" applyAlignment="1">
      <alignment horizontal="right" vertical="center" wrapText="1"/>
    </xf>
    <xf numFmtId="4" fontId="4" fillId="3" borderId="2" xfId="9" applyNumberFormat="1" applyFont="1" applyBorder="1" applyAlignment="1">
      <alignment horizontal="center" vertical="center" wrapText="1"/>
    </xf>
    <xf numFmtId="164" fontId="8" fillId="4" borderId="2" xfId="9" applyNumberFormat="1" applyFont="1" applyFill="1" applyBorder="1"/>
    <xf numFmtId="44" fontId="16" fillId="3" borderId="1" xfId="9" applyNumberFormat="1"/>
    <xf numFmtId="0" fontId="11" fillId="3" borderId="1" xfId="9" applyFont="1" applyAlignment="1">
      <alignment vertical="top" wrapText="1"/>
    </xf>
    <xf numFmtId="0" fontId="12" fillId="4" borderId="2" xfId="9" applyFont="1" applyFill="1" applyBorder="1" applyAlignment="1">
      <alignment horizontal="center" vertical="center" wrapText="1"/>
    </xf>
    <xf numFmtId="0" fontId="11" fillId="3" borderId="2" xfId="9" applyFont="1" applyBorder="1" applyAlignment="1">
      <alignment horizontal="center" vertical="center" wrapText="1"/>
    </xf>
    <xf numFmtId="44" fontId="10" fillId="3" borderId="1" xfId="9" applyNumberFormat="1" applyFont="1"/>
    <xf numFmtId="0" fontId="11" fillId="3" borderId="1" xfId="9" applyFont="1"/>
    <xf numFmtId="0" fontId="16" fillId="3" borderId="1" xfId="9" applyAlignment="1">
      <alignment horizontal="center" vertical="center"/>
    </xf>
    <xf numFmtId="0" fontId="12" fillId="4" borderId="2" xfId="9" applyFont="1" applyFill="1" applyBorder="1" applyAlignment="1">
      <alignment horizontal="center" vertical="center"/>
    </xf>
    <xf numFmtId="0" fontId="11" fillId="3" borderId="2" xfId="9" applyFont="1" applyBorder="1" applyAlignment="1">
      <alignment horizontal="center" vertical="center"/>
    </xf>
    <xf numFmtId="0" fontId="16" fillId="3" borderId="1" xfId="9" applyAlignment="1">
      <alignment horizontal="left" vertical="center"/>
    </xf>
    <xf numFmtId="0" fontId="16" fillId="3" borderId="1" xfId="10"/>
    <xf numFmtId="0" fontId="3" fillId="3" borderId="1" xfId="10" applyFont="1" applyFill="1" applyBorder="1" applyAlignment="1">
      <alignment horizontal="center" vertical="center" wrapText="1"/>
    </xf>
    <xf numFmtId="0" fontId="3" fillId="3" borderId="1" xfId="10" applyFont="1" applyFill="1" applyBorder="1" applyAlignment="1">
      <alignment horizontal="left" vertical="center" wrapText="1"/>
    </xf>
    <xf numFmtId="0" fontId="6" fillId="4" borderId="2" xfId="10" applyFont="1" applyFill="1" applyBorder="1" applyAlignment="1">
      <alignment horizontal="center" wrapText="1"/>
    </xf>
    <xf numFmtId="0" fontId="5" fillId="2" borderId="2" xfId="10" applyFont="1" applyFill="1" applyBorder="1" applyAlignment="1">
      <alignment horizontal="center" vertical="center" wrapText="1"/>
    </xf>
    <xf numFmtId="0" fontId="5" fillId="2" borderId="2" xfId="10" applyFont="1" applyFill="1" applyBorder="1" applyAlignment="1">
      <alignment vertical="center" wrapText="1"/>
    </xf>
    <xf numFmtId="0" fontId="4" fillId="3" borderId="2" xfId="10" applyFont="1" applyFill="1" applyBorder="1" applyAlignment="1">
      <alignment horizontal="center" vertical="center" wrapText="1"/>
    </xf>
    <xf numFmtId="0" fontId="4" fillId="3" borderId="2" xfId="10" applyFont="1" applyFill="1" applyBorder="1" applyAlignment="1">
      <alignment horizontal="left" vertical="center" wrapText="1"/>
    </xf>
    <xf numFmtId="4" fontId="4" fillId="3" borderId="2" xfId="10" applyNumberFormat="1" applyFont="1" applyFill="1" applyBorder="1" applyAlignment="1">
      <alignment horizontal="center" vertical="center" wrapText="1"/>
    </xf>
    <xf numFmtId="4" fontId="9" fillId="3" borderId="2" xfId="10" applyNumberFormat="1" applyFont="1" applyFill="1" applyBorder="1" applyAlignment="1">
      <alignment horizontal="center" vertical="center" wrapText="1"/>
    </xf>
    <xf numFmtId="0" fontId="16" fillId="3" borderId="1" xfId="10" applyAlignment="1">
      <alignment horizontal="center"/>
    </xf>
    <xf numFmtId="0" fontId="6" fillId="3" borderId="1" xfId="10" applyFont="1" applyFill="1" applyBorder="1" applyAlignment="1">
      <alignment vertical="center" wrapText="1"/>
    </xf>
    <xf numFmtId="164" fontId="6" fillId="3" borderId="2" xfId="10" applyNumberFormat="1" applyFont="1" applyFill="1" applyBorder="1" applyAlignment="1">
      <alignment vertical="center" wrapText="1"/>
    </xf>
    <xf numFmtId="164" fontId="6" fillId="4" borderId="2" xfId="10" applyNumberFormat="1" applyFont="1" applyFill="1" applyBorder="1" applyAlignment="1">
      <alignment vertical="center" wrapText="1"/>
    </xf>
    <xf numFmtId="4" fontId="4" fillId="3" borderId="2" xfId="10" applyNumberFormat="1" applyFont="1" applyBorder="1" applyAlignment="1">
      <alignment horizontal="center" vertical="center" wrapText="1"/>
    </xf>
    <xf numFmtId="164" fontId="8" fillId="4" borderId="2" xfId="10" applyNumberFormat="1" applyFont="1" applyFill="1" applyBorder="1"/>
    <xf numFmtId="166" fontId="8" fillId="3" borderId="1" xfId="10" applyNumberFormat="1" applyFont="1"/>
    <xf numFmtId="44" fontId="16" fillId="3" borderId="1" xfId="10" applyNumberFormat="1"/>
    <xf numFmtId="0" fontId="11" fillId="3" borderId="1" xfId="10" applyFont="1" applyAlignment="1">
      <alignment vertical="top" wrapText="1"/>
    </xf>
    <xf numFmtId="0" fontId="12" fillId="4" borderId="2" xfId="10" applyFont="1" applyFill="1" applyBorder="1" applyAlignment="1">
      <alignment horizontal="center" vertical="center" wrapText="1"/>
    </xf>
    <xf numFmtId="0" fontId="11" fillId="3" borderId="2" xfId="10" applyFont="1" applyBorder="1" applyAlignment="1">
      <alignment horizontal="center" vertical="center" wrapText="1"/>
    </xf>
    <xf numFmtId="44" fontId="10" fillId="3" borderId="1" xfId="10" applyNumberFormat="1" applyFont="1"/>
    <xf numFmtId="0" fontId="11" fillId="3" borderId="1" xfId="10" applyFont="1"/>
    <xf numFmtId="0" fontId="16" fillId="3" borderId="1" xfId="10" applyAlignment="1">
      <alignment horizontal="center" vertical="center"/>
    </xf>
    <xf numFmtId="0" fontId="12" fillId="4" borderId="2" xfId="10" applyFont="1" applyFill="1" applyBorder="1" applyAlignment="1">
      <alignment horizontal="center" vertical="center"/>
    </xf>
    <xf numFmtId="0" fontId="11" fillId="3" borderId="2" xfId="10" applyFont="1" applyBorder="1" applyAlignment="1">
      <alignment horizontal="center" vertical="center"/>
    </xf>
    <xf numFmtId="0" fontId="16" fillId="3" borderId="1" xfId="10" applyAlignment="1">
      <alignment horizontal="left" vertical="center"/>
    </xf>
    <xf numFmtId="44" fontId="0" fillId="0" borderId="0" xfId="1" applyNumberFormat="1" applyFont="1"/>
    <xf numFmtId="2" fontId="0" fillId="0" borderId="0" xfId="0" applyNumberFormat="1"/>
    <xf numFmtId="164" fontId="0" fillId="0" borderId="0" xfId="0" applyNumberFormat="1"/>
    <xf numFmtId="0" fontId="17" fillId="3" borderId="1" xfId="6" applyFill="1" applyBorder="1" applyAlignment="1">
      <alignment horizontal="left" vertical="top" wrapText="1"/>
    </xf>
    <xf numFmtId="0" fontId="17" fillId="3" borderId="1" xfId="6" applyFill="1" applyBorder="1" applyAlignment="1">
      <alignment horizontal="left" wrapText="1"/>
    </xf>
    <xf numFmtId="0" fontId="17" fillId="3" borderId="1" xfId="6" applyFill="1" applyBorder="1" applyAlignment="1">
      <alignment horizontal="left" vertical="center" wrapText="1"/>
    </xf>
    <xf numFmtId="0" fontId="3" fillId="3" borderId="1" xfId="3" applyFont="1" applyAlignment="1">
      <alignment horizontal="center" vertical="center" wrapText="1"/>
    </xf>
    <xf numFmtId="0" fontId="3" fillId="3" borderId="1" xfId="9" applyFont="1" applyFill="1" applyBorder="1" applyAlignment="1">
      <alignment horizontal="center" vertical="center" wrapText="1"/>
    </xf>
    <xf numFmtId="44" fontId="17" fillId="3" borderId="1" xfId="1" applyFont="1" applyFill="1" applyBorder="1" applyAlignment="1">
      <alignment horizontal="left" vertical="top"/>
    </xf>
    <xf numFmtId="44" fontId="17" fillId="3" borderId="1" xfId="1" applyFont="1" applyFill="1" applyBorder="1" applyAlignment="1">
      <alignment horizontal="left" wrapText="1"/>
    </xf>
    <xf numFmtId="164" fontId="43" fillId="3" borderId="1" xfId="6" applyNumberFormat="1" applyFont="1" applyFill="1" applyBorder="1" applyAlignment="1">
      <alignment vertical="center" wrapText="1"/>
    </xf>
    <xf numFmtId="0" fontId="43" fillId="3" borderId="1" xfId="6" applyFont="1"/>
    <xf numFmtId="44" fontId="7" fillId="3" borderId="1" xfId="1" applyFill="1" applyBorder="1"/>
    <xf numFmtId="44" fontId="5" fillId="2" borderId="2" xfId="1" applyFont="1" applyFill="1" applyBorder="1" applyAlignment="1">
      <alignment vertical="center" wrapText="1"/>
    </xf>
    <xf numFmtId="44" fontId="7" fillId="3" borderId="1" xfId="1" applyFill="1" applyBorder="1" applyAlignment="1">
      <alignment horizontal="left" vertical="center"/>
    </xf>
    <xf numFmtId="0" fontId="0" fillId="8" borderId="0" xfId="0" applyFill="1"/>
    <xf numFmtId="0" fontId="17" fillId="3" borderId="1" xfId="6" applyFill="1" applyBorder="1" applyAlignment="1">
      <alignment horizontal="left" wrapText="1"/>
    </xf>
    <xf numFmtId="44" fontId="17" fillId="3" borderId="1" xfId="6" applyNumberFormat="1" applyFill="1" applyBorder="1" applyAlignment="1">
      <alignment horizontal="left" wrapText="1"/>
    </xf>
    <xf numFmtId="9" fontId="0" fillId="0" borderId="2" xfId="0" applyNumberFormat="1" applyBorder="1" applyAlignment="1">
      <alignment horizontal="center" vertical="center"/>
    </xf>
    <xf numFmtId="0" fontId="0" fillId="0" borderId="2" xfId="0" applyBorder="1" applyAlignment="1">
      <alignment horizontal="center" vertical="center"/>
    </xf>
    <xf numFmtId="0" fontId="11" fillId="0" borderId="0" xfId="0" applyFont="1" applyAlignment="1">
      <alignment horizontal="left" vertical="center" wrapText="1"/>
    </xf>
    <xf numFmtId="0" fontId="11" fillId="0" borderId="3" xfId="0" applyFont="1" applyBorder="1" applyAlignment="1">
      <alignment horizontal="center" vertical="top" wrapText="1"/>
    </xf>
    <xf numFmtId="0" fontId="11" fillId="0" borderId="6" xfId="0" applyFont="1" applyBorder="1" applyAlignment="1">
      <alignment horizontal="center" vertical="top" wrapText="1"/>
    </xf>
    <xf numFmtId="0" fontId="11" fillId="0" borderId="4" xfId="0" applyFont="1" applyBorder="1" applyAlignment="1">
      <alignment horizontal="center" vertical="top" wrapText="1"/>
    </xf>
    <xf numFmtId="0" fontId="11" fillId="0" borderId="0" xfId="0" applyFont="1" applyAlignment="1">
      <alignment horizontal="left" wrapText="1"/>
    </xf>
    <xf numFmtId="0" fontId="11" fillId="0" borderId="0" xfId="0" applyFont="1" applyAlignment="1">
      <alignment horizontal="left"/>
    </xf>
    <xf numFmtId="0" fontId="8" fillId="4" borderId="2" xfId="0" applyFont="1" applyFill="1" applyBorder="1" applyAlignment="1">
      <alignment horizontal="center" vertical="center"/>
    </xf>
    <xf numFmtId="0" fontId="7" fillId="0" borderId="2" xfId="0" applyFont="1" applyBorder="1" applyAlignment="1">
      <alignment horizontal="center" vertical="center"/>
    </xf>
    <xf numFmtId="0" fontId="5" fillId="3" borderId="5" xfId="0" applyFont="1" applyFill="1" applyBorder="1" applyAlignment="1">
      <alignment horizontal="center" vertical="center" wrapText="1"/>
    </xf>
    <xf numFmtId="0" fontId="12" fillId="4" borderId="2" xfId="0" applyFont="1" applyFill="1" applyBorder="1" applyAlignment="1">
      <alignment horizontal="center" vertical="top" wrapText="1"/>
    </xf>
    <xf numFmtId="0" fontId="11" fillId="0" borderId="3"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4"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8" fillId="4" borderId="2" xfId="0" applyFont="1" applyFill="1" applyBorder="1" applyAlignment="1">
      <alignment horizontal="center" wrapText="1"/>
    </xf>
    <xf numFmtId="0" fontId="8" fillId="4" borderId="2" xfId="0" applyFont="1" applyFill="1" applyBorder="1" applyAlignment="1">
      <alignment horizontal="center"/>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top" wrapText="1"/>
    </xf>
    <xf numFmtId="0" fontId="5" fillId="3" borderId="1" xfId="0"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4" borderId="8" xfId="3" applyFont="1" applyFill="1" applyBorder="1" applyAlignment="1">
      <alignment horizontal="center" vertical="center" wrapText="1"/>
    </xf>
    <xf numFmtId="0" fontId="5" fillId="4" borderId="9" xfId="3" applyFont="1" applyFill="1" applyBorder="1" applyAlignment="1">
      <alignment horizontal="center" vertical="center" wrapText="1"/>
    </xf>
    <xf numFmtId="0" fontId="15" fillId="3" borderId="10" xfId="5" applyFont="1" applyFill="1" applyBorder="1" applyAlignment="1">
      <alignment horizontal="center" vertical="center" wrapText="1"/>
    </xf>
    <xf numFmtId="0" fontId="42" fillId="3" borderId="1" xfId="6" applyFont="1" applyFill="1" applyBorder="1" applyAlignment="1">
      <alignment horizontal="center" vertical="center" wrapText="1"/>
    </xf>
    <xf numFmtId="0" fontId="17" fillId="5" borderId="11" xfId="6" applyFill="1" applyBorder="1" applyAlignment="1">
      <alignment horizontal="center" vertical="top" wrapText="1"/>
    </xf>
    <xf numFmtId="0" fontId="17" fillId="5" borderId="12" xfId="6" applyFill="1" applyBorder="1" applyAlignment="1">
      <alignment horizontal="center" vertical="top" wrapText="1"/>
    </xf>
    <xf numFmtId="0" fontId="17" fillId="5" borderId="13" xfId="6" applyFill="1" applyBorder="1" applyAlignment="1">
      <alignment horizontal="center" vertical="top" wrapText="1"/>
    </xf>
    <xf numFmtId="0" fontId="17" fillId="3" borderId="15" xfId="6" applyFill="1" applyBorder="1" applyAlignment="1">
      <alignment horizontal="left" vertical="top" wrapText="1"/>
    </xf>
    <xf numFmtId="0" fontId="17" fillId="3" borderId="16" xfId="6" applyFill="1" applyBorder="1" applyAlignment="1">
      <alignment horizontal="left" vertical="top" wrapText="1"/>
    </xf>
    <xf numFmtId="0" fontId="17" fillId="3" borderId="1" xfId="6" applyFill="1" applyBorder="1" applyAlignment="1">
      <alignment horizontal="left" vertical="top" wrapText="1"/>
    </xf>
    <xf numFmtId="0" fontId="17" fillId="3" borderId="17" xfId="6" applyFill="1" applyBorder="1" applyAlignment="1">
      <alignment horizontal="left" vertical="top" wrapText="1"/>
    </xf>
    <xf numFmtId="0" fontId="21" fillId="5" borderId="11" xfId="6" applyFont="1" applyFill="1" applyBorder="1" applyAlignment="1">
      <alignment horizontal="left" vertical="top" wrapText="1" indent="2"/>
    </xf>
    <xf numFmtId="0" fontId="21" fillId="5" borderId="12" xfId="6" applyFont="1" applyFill="1" applyBorder="1" applyAlignment="1">
      <alignment horizontal="left" vertical="top" wrapText="1" indent="2"/>
    </xf>
    <xf numFmtId="0" fontId="21" fillId="5" borderId="13" xfId="6" applyFont="1" applyFill="1" applyBorder="1" applyAlignment="1">
      <alignment horizontal="left" vertical="top" wrapText="1" indent="2"/>
    </xf>
    <xf numFmtId="0" fontId="21" fillId="3" borderId="11" xfId="6" applyFont="1" applyFill="1" applyBorder="1" applyAlignment="1">
      <alignment horizontal="center" vertical="top" wrapText="1"/>
    </xf>
    <xf numFmtId="0" fontId="21" fillId="3" borderId="13" xfId="6" applyFont="1" applyFill="1" applyBorder="1" applyAlignment="1">
      <alignment horizontal="center" vertical="top" wrapText="1"/>
    </xf>
    <xf numFmtId="0" fontId="20" fillId="5" borderId="11" xfId="6" applyFont="1" applyFill="1" applyBorder="1" applyAlignment="1">
      <alignment horizontal="center" vertical="top" wrapText="1"/>
    </xf>
    <xf numFmtId="0" fontId="20" fillId="5" borderId="12" xfId="6" applyFont="1" applyFill="1" applyBorder="1" applyAlignment="1">
      <alignment horizontal="center" vertical="top" wrapText="1"/>
    </xf>
    <xf numFmtId="0" fontId="20" fillId="5" borderId="13" xfId="6" applyFont="1" applyFill="1" applyBorder="1" applyAlignment="1">
      <alignment horizontal="center" vertical="top" wrapText="1"/>
    </xf>
    <xf numFmtId="0" fontId="21" fillId="3" borderId="11" xfId="6" applyFont="1" applyFill="1" applyBorder="1" applyAlignment="1">
      <alignment horizontal="left" vertical="top" wrapText="1" indent="2"/>
    </xf>
    <xf numFmtId="0" fontId="21" fillId="3" borderId="13" xfId="6" applyFont="1" applyFill="1" applyBorder="1" applyAlignment="1">
      <alignment horizontal="left" vertical="top" wrapText="1" indent="2"/>
    </xf>
    <xf numFmtId="0" fontId="21" fillId="5" borderId="11" xfId="6" applyFont="1" applyFill="1" applyBorder="1" applyAlignment="1">
      <alignment horizontal="left" vertical="top" wrapText="1" indent="4"/>
    </xf>
    <xf numFmtId="0" fontId="21" fillId="5" borderId="12" xfId="6" applyFont="1" applyFill="1" applyBorder="1" applyAlignment="1">
      <alignment horizontal="left" vertical="top" wrapText="1" indent="4"/>
    </xf>
    <xf numFmtId="0" fontId="21" fillId="5" borderId="13" xfId="6" applyFont="1" applyFill="1" applyBorder="1" applyAlignment="1">
      <alignment horizontal="left" vertical="top" wrapText="1" indent="4"/>
    </xf>
    <xf numFmtId="0" fontId="21" fillId="5" borderId="11" xfId="6" applyFont="1" applyFill="1" applyBorder="1" applyAlignment="1">
      <alignment horizontal="center" vertical="top" wrapText="1"/>
    </xf>
    <xf numFmtId="0" fontId="21" fillId="5" borderId="12" xfId="6" applyFont="1" applyFill="1" applyBorder="1" applyAlignment="1">
      <alignment horizontal="center" vertical="top" wrapText="1"/>
    </xf>
    <xf numFmtId="0" fontId="21" fillId="5" borderId="13" xfId="6" applyFont="1" applyFill="1" applyBorder="1" applyAlignment="1">
      <alignment horizontal="center" vertical="top" wrapText="1"/>
    </xf>
    <xf numFmtId="0" fontId="17" fillId="3" borderId="1" xfId="6" applyFill="1" applyBorder="1" applyAlignment="1">
      <alignment horizontal="left" wrapText="1" indent="11"/>
    </xf>
    <xf numFmtId="0" fontId="17" fillId="3" borderId="1" xfId="6" applyFill="1" applyBorder="1" applyAlignment="1">
      <alignment horizontal="left" wrapText="1"/>
    </xf>
    <xf numFmtId="0" fontId="29" fillId="7" borderId="11" xfId="6" applyFont="1" applyFill="1" applyBorder="1" applyAlignment="1">
      <alignment horizontal="center" vertical="top" wrapText="1"/>
    </xf>
    <xf numFmtId="0" fontId="29" fillId="7" borderId="12" xfId="6" applyFont="1" applyFill="1" applyBorder="1" applyAlignment="1">
      <alignment horizontal="center" vertical="top" wrapText="1"/>
    </xf>
    <xf numFmtId="0" fontId="29" fillId="7" borderId="13" xfId="6" applyFont="1" applyFill="1" applyBorder="1" applyAlignment="1">
      <alignment horizontal="center" vertical="top" wrapText="1"/>
    </xf>
    <xf numFmtId="0" fontId="29" fillId="3" borderId="1" xfId="6" applyFont="1" applyFill="1" applyBorder="1" applyAlignment="1">
      <alignment horizontal="left" vertical="top" wrapText="1" indent="2"/>
    </xf>
    <xf numFmtId="0" fontId="17" fillId="7" borderId="11" xfId="6" applyFill="1" applyBorder="1" applyAlignment="1">
      <alignment horizontal="center" vertical="top" wrapText="1"/>
    </xf>
    <xf numFmtId="0" fontId="17" fillId="7" borderId="12" xfId="6" applyFill="1" applyBorder="1" applyAlignment="1">
      <alignment horizontal="center" vertical="top" wrapText="1"/>
    </xf>
    <xf numFmtId="0" fontId="17" fillId="7" borderId="13" xfId="6" applyFill="1" applyBorder="1" applyAlignment="1">
      <alignment horizontal="center" vertical="top" wrapText="1"/>
    </xf>
    <xf numFmtId="0" fontId="17" fillId="3" borderId="1" xfId="6" applyFill="1" applyBorder="1" applyAlignment="1">
      <alignment horizontal="left" vertical="center" wrapText="1"/>
    </xf>
    <xf numFmtId="0" fontId="33" fillId="3" borderId="11" xfId="6" applyFont="1" applyFill="1" applyBorder="1" applyAlignment="1">
      <alignment horizontal="left" vertical="top" wrapText="1"/>
    </xf>
    <xf numFmtId="0" fontId="33" fillId="3" borderId="13" xfId="6" applyFont="1" applyFill="1" applyBorder="1" applyAlignment="1">
      <alignment horizontal="left" vertical="top" wrapText="1"/>
    </xf>
    <xf numFmtId="4" fontId="35" fillId="3" borderId="11" xfId="6" applyNumberFormat="1" applyFont="1" applyFill="1" applyBorder="1" applyAlignment="1">
      <alignment horizontal="center" vertical="top" shrinkToFit="1"/>
    </xf>
    <xf numFmtId="4" fontId="35" fillId="3" borderId="13" xfId="6" applyNumberFormat="1" applyFont="1" applyFill="1" applyBorder="1" applyAlignment="1">
      <alignment horizontal="center" vertical="top" shrinkToFit="1"/>
    </xf>
    <xf numFmtId="165" fontId="35" fillId="3" borderId="11" xfId="6" applyNumberFormat="1" applyFont="1" applyFill="1" applyBorder="1" applyAlignment="1">
      <alignment horizontal="center" vertical="top" shrinkToFit="1"/>
    </xf>
    <xf numFmtId="165" fontId="35" fillId="3" borderId="13" xfId="6" applyNumberFormat="1" applyFont="1" applyFill="1" applyBorder="1" applyAlignment="1">
      <alignment horizontal="center" vertical="top" shrinkToFit="1"/>
    </xf>
    <xf numFmtId="0" fontId="17" fillId="3" borderId="11" xfId="6" applyFill="1" applyBorder="1" applyAlignment="1">
      <alignment horizontal="left" vertical="top" wrapText="1"/>
    </xf>
    <xf numFmtId="0" fontId="17" fillId="3" borderId="13" xfId="6" applyFill="1" applyBorder="1" applyAlignment="1">
      <alignment horizontal="left" vertical="top" wrapText="1"/>
    </xf>
    <xf numFmtId="2" fontId="35" fillId="3" borderId="11" xfId="6" applyNumberFormat="1" applyFont="1" applyFill="1" applyBorder="1" applyAlignment="1">
      <alignment horizontal="center" vertical="top" shrinkToFit="1"/>
    </xf>
    <xf numFmtId="2" fontId="35" fillId="3" borderId="13" xfId="6" applyNumberFormat="1" applyFont="1" applyFill="1" applyBorder="1" applyAlignment="1">
      <alignment horizontal="center" vertical="top" shrinkToFit="1"/>
    </xf>
    <xf numFmtId="0" fontId="29" fillId="7" borderId="11" xfId="6" applyFont="1" applyFill="1" applyBorder="1" applyAlignment="1">
      <alignment horizontal="center" vertical="center" wrapText="1"/>
    </xf>
    <xf numFmtId="0" fontId="29" fillId="7" borderId="13" xfId="6" applyFont="1" applyFill="1" applyBorder="1" applyAlignment="1">
      <alignment horizontal="center" vertical="center" wrapText="1"/>
    </xf>
    <xf numFmtId="0" fontId="29" fillId="2" borderId="11" xfId="6" applyFont="1" applyFill="1" applyBorder="1" applyAlignment="1">
      <alignment horizontal="left" vertical="top" wrapText="1"/>
    </xf>
    <xf numFmtId="0" fontId="29" fillId="2" borderId="13" xfId="6" applyFont="1" applyFill="1" applyBorder="1" applyAlignment="1">
      <alignment horizontal="left" vertical="top" wrapText="1"/>
    </xf>
    <xf numFmtId="0" fontId="17" fillId="2" borderId="11" xfId="6" applyFill="1" applyBorder="1" applyAlignment="1">
      <alignment horizontal="left" wrapText="1"/>
    </xf>
    <xf numFmtId="0" fontId="17" fillId="2" borderId="13" xfId="6" applyFill="1" applyBorder="1" applyAlignment="1">
      <alignment horizontal="left" wrapText="1"/>
    </xf>
    <xf numFmtId="10" fontId="32" fillId="3" borderId="11" xfId="6" applyNumberFormat="1" applyFont="1" applyFill="1" applyBorder="1" applyAlignment="1">
      <alignment horizontal="center" vertical="top" shrinkToFit="1"/>
    </xf>
    <xf numFmtId="10" fontId="32" fillId="3" borderId="13" xfId="6" applyNumberFormat="1" applyFont="1" applyFill="1" applyBorder="1" applyAlignment="1">
      <alignment horizontal="center" vertical="top" shrinkToFit="1"/>
    </xf>
    <xf numFmtId="0" fontId="29" fillId="3" borderId="11" xfId="6" applyFont="1" applyFill="1" applyBorder="1" applyAlignment="1">
      <alignment horizontal="left" vertical="top" wrapText="1" indent="1"/>
    </xf>
    <xf numFmtId="0" fontId="29" fillId="3" borderId="12" xfId="6" applyFont="1" applyFill="1" applyBorder="1" applyAlignment="1">
      <alignment horizontal="left" vertical="top" wrapText="1" indent="1"/>
    </xf>
    <xf numFmtId="0" fontId="29" fillId="3" borderId="13" xfId="6" applyFont="1" applyFill="1" applyBorder="1" applyAlignment="1">
      <alignment horizontal="left" vertical="top" wrapText="1" indent="1"/>
    </xf>
    <xf numFmtId="0" fontId="29" fillId="7" borderId="11" xfId="6" applyFont="1" applyFill="1" applyBorder="1" applyAlignment="1">
      <alignment horizontal="left" vertical="top" wrapText="1" indent="3"/>
    </xf>
    <xf numFmtId="0" fontId="29" fillId="7" borderId="12" xfId="6" applyFont="1" applyFill="1" applyBorder="1" applyAlignment="1">
      <alignment horizontal="left" vertical="top" wrapText="1" indent="3"/>
    </xf>
    <xf numFmtId="0" fontId="29" fillId="7" borderId="13" xfId="6" applyFont="1" applyFill="1" applyBorder="1" applyAlignment="1">
      <alignment horizontal="left" vertical="top" wrapText="1" indent="3"/>
    </xf>
    <xf numFmtId="0" fontId="29" fillId="7" borderId="11" xfId="6" applyFont="1" applyFill="1" applyBorder="1" applyAlignment="1">
      <alignment horizontal="left" vertical="top" wrapText="1" indent="1"/>
    </xf>
    <xf numFmtId="0" fontId="29" fillId="7" borderId="12" xfId="6" applyFont="1" applyFill="1" applyBorder="1" applyAlignment="1">
      <alignment horizontal="left" vertical="top" wrapText="1" indent="1"/>
    </xf>
    <xf numFmtId="0" fontId="29" fillId="7" borderId="13" xfId="6" applyFont="1" applyFill="1" applyBorder="1" applyAlignment="1">
      <alignment horizontal="left" vertical="top" wrapText="1" indent="1"/>
    </xf>
    <xf numFmtId="0" fontId="29" fillId="3" borderId="11" xfId="6" applyFont="1" applyFill="1" applyBorder="1" applyAlignment="1">
      <alignment horizontal="center" vertical="top" wrapText="1"/>
    </xf>
    <xf numFmtId="0" fontId="29" fillId="3" borderId="12" xfId="6" applyFont="1" applyFill="1" applyBorder="1" applyAlignment="1">
      <alignment horizontal="center" vertical="top" wrapText="1"/>
    </xf>
    <xf numFmtId="0" fontId="29" fillId="3" borderId="13" xfId="6" applyFont="1" applyFill="1" applyBorder="1" applyAlignment="1">
      <alignment horizontal="center" vertical="top" wrapText="1"/>
    </xf>
    <xf numFmtId="0" fontId="39" fillId="7" borderId="11" xfId="6" applyFont="1" applyFill="1" applyBorder="1" applyAlignment="1">
      <alignment horizontal="center" vertical="top" wrapText="1"/>
    </xf>
    <xf numFmtId="0" fontId="39" fillId="7" borderId="13" xfId="6" applyFont="1" applyFill="1" applyBorder="1" applyAlignment="1">
      <alignment horizontal="center" vertical="top" wrapText="1"/>
    </xf>
    <xf numFmtId="0" fontId="39" fillId="7" borderId="12" xfId="6" applyFont="1" applyFill="1" applyBorder="1" applyAlignment="1">
      <alignment horizontal="center" vertical="top" wrapText="1"/>
    </xf>
    <xf numFmtId="0" fontId="40" fillId="3" borderId="11" xfId="6" applyFont="1" applyFill="1" applyBorder="1" applyAlignment="1">
      <alignment horizontal="center" vertical="top" wrapText="1"/>
    </xf>
    <xf numFmtId="0" fontId="40" fillId="3" borderId="13" xfId="6" applyFont="1" applyFill="1" applyBorder="1" applyAlignment="1">
      <alignment horizontal="center" vertical="top" wrapText="1"/>
    </xf>
    <xf numFmtId="0" fontId="17" fillId="3" borderId="11" xfId="6" applyFill="1" applyBorder="1" applyAlignment="1">
      <alignment horizontal="center" vertical="top" wrapText="1"/>
    </xf>
    <xf numFmtId="0" fontId="17" fillId="3" borderId="12" xfId="6" applyFill="1" applyBorder="1" applyAlignment="1">
      <alignment horizontal="center" vertical="top" wrapText="1"/>
    </xf>
    <xf numFmtId="0" fontId="17" fillId="3" borderId="13" xfId="6" applyFill="1" applyBorder="1" applyAlignment="1">
      <alignment horizontal="center" vertical="top" wrapText="1"/>
    </xf>
    <xf numFmtId="0" fontId="40" fillId="3" borderId="11" xfId="6" applyFont="1" applyFill="1" applyBorder="1" applyAlignment="1">
      <alignment horizontal="center" vertical="center" wrapText="1"/>
    </xf>
    <xf numFmtId="0" fontId="40" fillId="3" borderId="13" xfId="6" applyFont="1" applyFill="1" applyBorder="1" applyAlignment="1">
      <alignment horizontal="center" vertical="center" wrapText="1"/>
    </xf>
    <xf numFmtId="0" fontId="40" fillId="3" borderId="11" xfId="6" applyFont="1" applyFill="1" applyBorder="1" applyAlignment="1">
      <alignment horizontal="left" vertical="center" wrapText="1" indent="1"/>
    </xf>
    <xf numFmtId="0" fontId="40" fillId="3" borderId="13" xfId="6" applyFont="1" applyFill="1" applyBorder="1" applyAlignment="1">
      <alignment horizontal="left" vertical="center" wrapText="1" indent="1"/>
    </xf>
    <xf numFmtId="0" fontId="40" fillId="3" borderId="12" xfId="6" applyFont="1" applyFill="1" applyBorder="1" applyAlignment="1">
      <alignment horizontal="center" vertical="top" wrapText="1"/>
    </xf>
    <xf numFmtId="0" fontId="40" fillId="3" borderId="11" xfId="6" applyFont="1" applyFill="1" applyBorder="1" applyAlignment="1">
      <alignment horizontal="left" vertical="top" wrapText="1" indent="1"/>
    </xf>
    <xf numFmtId="0" fontId="40" fillId="3" borderId="13" xfId="6" applyFont="1" applyFill="1" applyBorder="1" applyAlignment="1">
      <alignment horizontal="left" vertical="top" wrapText="1" indent="1"/>
    </xf>
    <xf numFmtId="0" fontId="40" fillId="3" borderId="11" xfId="6" applyFont="1" applyFill="1" applyBorder="1" applyAlignment="1">
      <alignment horizontal="left" vertical="top" wrapText="1" indent="2"/>
    </xf>
    <xf numFmtId="0" fontId="40" fillId="3" borderId="12" xfId="6" applyFont="1" applyFill="1" applyBorder="1" applyAlignment="1">
      <alignment horizontal="left" vertical="top" wrapText="1" indent="2"/>
    </xf>
    <xf numFmtId="0" fontId="40" fillId="3" borderId="13" xfId="6" applyFont="1" applyFill="1" applyBorder="1" applyAlignment="1">
      <alignment horizontal="left" vertical="top" wrapText="1" indent="2"/>
    </xf>
    <xf numFmtId="0" fontId="17" fillId="3" borderId="12" xfId="6" applyFill="1" applyBorder="1" applyAlignment="1">
      <alignment horizontal="left" vertical="top" wrapText="1"/>
    </xf>
    <xf numFmtId="9" fontId="41" fillId="3" borderId="11" xfId="6" applyNumberFormat="1" applyFont="1" applyFill="1" applyBorder="1" applyAlignment="1">
      <alignment horizontal="center" vertical="top" shrinkToFit="1"/>
    </xf>
    <xf numFmtId="9" fontId="41" fillId="3" borderId="12" xfId="6" applyNumberFormat="1" applyFont="1" applyFill="1" applyBorder="1" applyAlignment="1">
      <alignment horizontal="center" vertical="top" shrinkToFit="1"/>
    </xf>
    <xf numFmtId="9" fontId="41" fillId="3" borderId="13" xfId="6" applyNumberFormat="1" applyFont="1" applyFill="1" applyBorder="1" applyAlignment="1">
      <alignment horizontal="center" vertical="top" shrinkToFit="1"/>
    </xf>
    <xf numFmtId="0" fontId="40" fillId="3" borderId="1" xfId="6" applyFont="1" applyFill="1" applyBorder="1" applyAlignment="1">
      <alignment horizontal="left" vertical="top" wrapText="1"/>
    </xf>
    <xf numFmtId="0" fontId="8" fillId="4" borderId="2" xfId="3" applyFont="1" applyFill="1" applyBorder="1" applyAlignment="1">
      <alignment horizontal="center" wrapText="1"/>
    </xf>
    <xf numFmtId="0" fontId="8" fillId="4" borderId="2" xfId="3" applyFont="1" applyFill="1" applyBorder="1" applyAlignment="1">
      <alignment horizontal="center"/>
    </xf>
    <xf numFmtId="0" fontId="5" fillId="3" borderId="5" xfId="3" applyFont="1" applyBorder="1" applyAlignment="1">
      <alignment horizontal="center" vertical="center" wrapText="1"/>
    </xf>
    <xf numFmtId="0" fontId="6" fillId="3" borderId="2" xfId="3" applyFont="1" applyBorder="1" applyAlignment="1">
      <alignment horizontal="center" vertical="center" wrapText="1"/>
    </xf>
    <xf numFmtId="0" fontId="6" fillId="4" borderId="2" xfId="3" applyFont="1" applyFill="1" applyBorder="1" applyAlignment="1">
      <alignment horizontal="center" vertical="center" wrapText="1"/>
    </xf>
    <xf numFmtId="0" fontId="6" fillId="3" borderId="3" xfId="3" applyFont="1" applyBorder="1" applyAlignment="1">
      <alignment horizontal="center" vertical="center" wrapText="1"/>
    </xf>
    <xf numFmtId="0" fontId="6" fillId="3" borderId="4" xfId="3" applyFont="1" applyBorder="1" applyAlignment="1">
      <alignment horizontal="center" vertical="center" wrapText="1"/>
    </xf>
    <xf numFmtId="0" fontId="11" fillId="3" borderId="3" xfId="3" applyFont="1" applyBorder="1" applyAlignment="1">
      <alignment horizontal="center" vertical="top" wrapText="1"/>
    </xf>
    <xf numFmtId="0" fontId="11" fillId="3" borderId="6" xfId="3" applyFont="1" applyBorder="1" applyAlignment="1">
      <alignment horizontal="center" vertical="top" wrapText="1"/>
    </xf>
    <xf numFmtId="0" fontId="11" fillId="3" borderId="4" xfId="3" applyFont="1" applyBorder="1" applyAlignment="1">
      <alignment horizontal="center" vertical="top" wrapText="1"/>
    </xf>
    <xf numFmtId="0" fontId="15" fillId="3" borderId="10" xfId="8" applyFont="1" applyBorder="1" applyAlignment="1">
      <alignment horizontal="center" vertical="center" wrapText="1"/>
    </xf>
    <xf numFmtId="0" fontId="11" fillId="3" borderId="1" xfId="3" applyFont="1" applyAlignment="1">
      <alignment horizontal="left" vertical="center" wrapText="1"/>
    </xf>
    <xf numFmtId="0" fontId="12" fillId="4" borderId="2" xfId="3" applyFont="1" applyFill="1" applyBorder="1" applyAlignment="1">
      <alignment horizontal="center" vertical="top" wrapText="1"/>
    </xf>
    <xf numFmtId="0" fontId="11" fillId="3" borderId="3" xfId="3" applyFont="1" applyBorder="1" applyAlignment="1">
      <alignment horizontal="center" vertical="center" wrapText="1"/>
    </xf>
    <xf numFmtId="0" fontId="11" fillId="3" borderId="6" xfId="3" applyFont="1" applyBorder="1" applyAlignment="1">
      <alignment horizontal="center" vertical="center" wrapText="1"/>
    </xf>
    <xf numFmtId="0" fontId="11" fillId="3" borderId="4" xfId="3" applyFont="1" applyBorder="1" applyAlignment="1">
      <alignment horizontal="center" vertical="center" wrapText="1"/>
    </xf>
    <xf numFmtId="9" fontId="7" fillId="3" borderId="2" xfId="3" applyNumberFormat="1" applyBorder="1" applyAlignment="1">
      <alignment horizontal="center" vertical="center"/>
    </xf>
    <xf numFmtId="0" fontId="7" fillId="3" borderId="2" xfId="3" applyBorder="1" applyAlignment="1">
      <alignment horizontal="center" vertical="center"/>
    </xf>
    <xf numFmtId="0" fontId="11" fillId="3" borderId="1" xfId="3" applyFont="1" applyAlignment="1">
      <alignment horizontal="left" wrapText="1"/>
    </xf>
    <xf numFmtId="0" fontId="11" fillId="3" borderId="1" xfId="3" applyFont="1" applyAlignment="1">
      <alignment horizontal="left"/>
    </xf>
    <xf numFmtId="0" fontId="8" fillId="4" borderId="2" xfId="3" applyFont="1" applyFill="1" applyBorder="1" applyAlignment="1">
      <alignment horizontal="center" vertical="center"/>
    </xf>
    <xf numFmtId="0" fontId="7" fillId="3" borderId="2" xfId="3" applyFont="1" applyBorder="1" applyAlignment="1">
      <alignment horizontal="center" vertical="center"/>
    </xf>
    <xf numFmtId="0" fontId="8" fillId="4" borderId="2" xfId="9" applyFont="1" applyFill="1" applyBorder="1" applyAlignment="1">
      <alignment horizontal="center" wrapText="1"/>
    </xf>
    <xf numFmtId="0" fontId="8" fillId="4" borderId="2" xfId="9" applyFont="1" applyFill="1" applyBorder="1" applyAlignment="1">
      <alignment horizontal="center"/>
    </xf>
    <xf numFmtId="0" fontId="5" fillId="3" borderId="5" xfId="9" applyFont="1" applyFill="1" applyBorder="1" applyAlignment="1">
      <alignment horizontal="center" vertical="center" wrapText="1"/>
    </xf>
    <xf numFmtId="0" fontId="6" fillId="3" borderId="2" xfId="9" applyFont="1" applyFill="1" applyBorder="1" applyAlignment="1">
      <alignment horizontal="center" vertical="center" wrapText="1"/>
    </xf>
    <xf numFmtId="0" fontId="6" fillId="4" borderId="2" xfId="9" applyFont="1" applyFill="1" applyBorder="1" applyAlignment="1">
      <alignment horizontal="center" vertical="center" wrapText="1"/>
    </xf>
    <xf numFmtId="0" fontId="6" fillId="3" borderId="3" xfId="9" applyFont="1" applyFill="1" applyBorder="1" applyAlignment="1">
      <alignment horizontal="center" vertical="center" wrapText="1"/>
    </xf>
    <xf numFmtId="0" fontId="6" fillId="3" borderId="4" xfId="9" applyFont="1" applyFill="1" applyBorder="1" applyAlignment="1">
      <alignment horizontal="center" vertical="center" wrapText="1"/>
    </xf>
    <xf numFmtId="0" fontId="11" fillId="3" borderId="3" xfId="9" applyFont="1" applyBorder="1" applyAlignment="1">
      <alignment horizontal="center" vertical="top" wrapText="1"/>
    </xf>
    <xf numFmtId="0" fontId="11" fillId="3" borderId="6" xfId="9" applyFont="1" applyBorder="1" applyAlignment="1">
      <alignment horizontal="center" vertical="top" wrapText="1"/>
    </xf>
    <xf numFmtId="0" fontId="11" fillId="3" borderId="4" xfId="9" applyFont="1" applyBorder="1" applyAlignment="1">
      <alignment horizontal="center" vertical="top" wrapText="1"/>
    </xf>
    <xf numFmtId="0" fontId="11" fillId="3" borderId="1" xfId="9" applyFont="1" applyAlignment="1">
      <alignment horizontal="left" vertical="center" wrapText="1"/>
    </xf>
    <xf numFmtId="0" fontId="12" fillId="4" borderId="2" xfId="9" applyFont="1" applyFill="1" applyBorder="1" applyAlignment="1">
      <alignment horizontal="center" vertical="top" wrapText="1"/>
    </xf>
    <xf numFmtId="0" fontId="11" fillId="3" borderId="3" xfId="9" applyFont="1" applyBorder="1" applyAlignment="1">
      <alignment horizontal="center" vertical="center" wrapText="1"/>
    </xf>
    <xf numFmtId="0" fontId="11" fillId="3" borderId="6" xfId="9" applyFont="1" applyBorder="1" applyAlignment="1">
      <alignment horizontal="center" vertical="center" wrapText="1"/>
    </xf>
    <xf numFmtId="0" fontId="11" fillId="3" borderId="4" xfId="9" applyFont="1" applyBorder="1" applyAlignment="1">
      <alignment horizontal="center" vertical="center" wrapText="1"/>
    </xf>
    <xf numFmtId="9" fontId="16" fillId="3" borderId="2" xfId="9" applyNumberFormat="1" applyBorder="1" applyAlignment="1">
      <alignment horizontal="center" vertical="center"/>
    </xf>
    <xf numFmtId="0" fontId="16" fillId="3" borderId="2" xfId="9" applyBorder="1" applyAlignment="1">
      <alignment horizontal="center" vertical="center"/>
    </xf>
    <xf numFmtId="0" fontId="11" fillId="3" borderId="1" xfId="9" applyFont="1" applyAlignment="1">
      <alignment horizontal="left" wrapText="1"/>
    </xf>
    <xf numFmtId="0" fontId="11" fillId="3" borderId="1" xfId="9" applyFont="1" applyAlignment="1">
      <alignment horizontal="left"/>
    </xf>
    <xf numFmtId="0" fontId="8" fillId="4" borderId="2" xfId="9" applyFont="1" applyFill="1" applyBorder="1" applyAlignment="1">
      <alignment horizontal="center" vertical="center"/>
    </xf>
    <xf numFmtId="0" fontId="7" fillId="3" borderId="2" xfId="9" applyFont="1" applyBorder="1" applyAlignment="1">
      <alignment horizontal="center" vertical="center"/>
    </xf>
    <xf numFmtId="0" fontId="8" fillId="4" borderId="2" xfId="10" applyFont="1" applyFill="1" applyBorder="1" applyAlignment="1">
      <alignment horizontal="center" wrapText="1"/>
    </xf>
    <xf numFmtId="0" fontId="8" fillId="4" borderId="2" xfId="10" applyFont="1" applyFill="1" applyBorder="1" applyAlignment="1">
      <alignment horizontal="center"/>
    </xf>
    <xf numFmtId="0" fontId="5" fillId="3" borderId="5" xfId="10" applyFont="1" applyFill="1" applyBorder="1" applyAlignment="1">
      <alignment horizontal="center" vertical="center" wrapText="1"/>
    </xf>
    <xf numFmtId="0" fontId="3" fillId="3" borderId="1" xfId="10" applyFont="1" applyFill="1" applyBorder="1" applyAlignment="1">
      <alignment horizontal="center" vertical="center" wrapText="1"/>
    </xf>
    <xf numFmtId="0" fontId="3" fillId="3" borderId="1" xfId="10" applyFont="1" applyFill="1" applyBorder="1" applyAlignment="1">
      <alignment horizontal="center" vertical="top" wrapText="1"/>
    </xf>
    <xf numFmtId="0" fontId="6" fillId="3" borderId="2" xfId="10" applyFont="1" applyFill="1" applyBorder="1" applyAlignment="1">
      <alignment horizontal="center" vertical="center" wrapText="1"/>
    </xf>
    <xf numFmtId="0" fontId="6" fillId="4" borderId="2" xfId="10" applyFont="1" applyFill="1" applyBorder="1" applyAlignment="1">
      <alignment horizontal="center" vertical="center" wrapText="1"/>
    </xf>
    <xf numFmtId="0" fontId="6" fillId="3" borderId="3" xfId="10" applyFont="1" applyFill="1" applyBorder="1" applyAlignment="1">
      <alignment horizontal="center" vertical="center" wrapText="1"/>
    </xf>
    <xf numFmtId="0" fontId="6" fillId="3" borderId="4" xfId="10" applyFont="1" applyFill="1" applyBorder="1" applyAlignment="1">
      <alignment horizontal="center" vertical="center" wrapText="1"/>
    </xf>
    <xf numFmtId="0" fontId="11" fillId="3" borderId="3" xfId="10" applyFont="1" applyBorder="1" applyAlignment="1">
      <alignment horizontal="center" vertical="top" wrapText="1"/>
    </xf>
    <xf numFmtId="0" fontId="11" fillId="3" borderId="6" xfId="10" applyFont="1" applyBorder="1" applyAlignment="1">
      <alignment horizontal="center" vertical="top" wrapText="1"/>
    </xf>
    <xf numFmtId="0" fontId="11" fillId="3" borderId="4" xfId="10" applyFont="1" applyBorder="1" applyAlignment="1">
      <alignment horizontal="center" vertical="top" wrapText="1"/>
    </xf>
    <xf numFmtId="0" fontId="15" fillId="3" borderId="10" xfId="8" applyFont="1" applyFill="1" applyBorder="1" applyAlignment="1">
      <alignment horizontal="center" vertical="center" wrapText="1"/>
    </xf>
    <xf numFmtId="0" fontId="11" fillId="3" borderId="1" xfId="10" applyFont="1" applyAlignment="1">
      <alignment horizontal="left" vertical="center" wrapText="1"/>
    </xf>
    <xf numFmtId="0" fontId="12" fillId="4" borderId="2" xfId="10" applyFont="1" applyFill="1" applyBorder="1" applyAlignment="1">
      <alignment horizontal="center" vertical="top" wrapText="1"/>
    </xf>
    <xf numFmtId="0" fontId="11" fillId="3" borderId="3" xfId="10" applyFont="1" applyBorder="1" applyAlignment="1">
      <alignment horizontal="center" vertical="center" wrapText="1"/>
    </xf>
    <xf numFmtId="0" fontId="11" fillId="3" borderId="6" xfId="10" applyFont="1" applyBorder="1" applyAlignment="1">
      <alignment horizontal="center" vertical="center" wrapText="1"/>
    </xf>
    <xf numFmtId="0" fontId="11" fillId="3" borderId="4" xfId="10" applyFont="1" applyBorder="1" applyAlignment="1">
      <alignment horizontal="center" vertical="center" wrapText="1"/>
    </xf>
    <xf numFmtId="9" fontId="16" fillId="3" borderId="2" xfId="10" applyNumberFormat="1" applyBorder="1" applyAlignment="1">
      <alignment horizontal="center" vertical="center"/>
    </xf>
    <xf numFmtId="0" fontId="16" fillId="3" borderId="2" xfId="10" applyBorder="1" applyAlignment="1">
      <alignment horizontal="center" vertical="center"/>
    </xf>
    <xf numFmtId="0" fontId="11" fillId="3" borderId="1" xfId="10" applyFont="1" applyAlignment="1">
      <alignment horizontal="left" wrapText="1"/>
    </xf>
    <xf numFmtId="0" fontId="11" fillId="3" borderId="1" xfId="10" applyFont="1" applyAlignment="1">
      <alignment horizontal="left"/>
    </xf>
    <xf numFmtId="0" fontId="8" fillId="4" borderId="2" xfId="10" applyFont="1" applyFill="1" applyBorder="1" applyAlignment="1">
      <alignment horizontal="center" vertical="center"/>
    </xf>
    <xf numFmtId="0" fontId="7" fillId="3" borderId="2" xfId="10" applyFont="1" applyBorder="1" applyAlignment="1">
      <alignment horizontal="center" vertical="center"/>
    </xf>
  </cellXfs>
  <cellStyles count="11">
    <cellStyle name="Moneda" xfId="1" builtinId="4"/>
    <cellStyle name="Moneda 2" xfId="4"/>
    <cellStyle name="Normal" xfId="0" builtinId="0"/>
    <cellStyle name="Normal 2" xfId="6"/>
    <cellStyle name="Normal 3" xfId="3"/>
    <cellStyle name="Normal 3 11" xfId="5"/>
    <cellStyle name="Normal 3 11 2" xfId="8"/>
    <cellStyle name="Normal 4" xfId="9"/>
    <cellStyle name="Normal 5" xfId="10"/>
    <cellStyle name="Porcentaje" xfId="2" builtin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85725</xdr:rowOff>
    </xdr:from>
    <xdr:ext cx="1038225" cy="904875"/>
    <xdr:pic>
      <xdr:nvPicPr>
        <xdr:cNvPr id="34" name="Picture 33">
          <a:extLst>
            <a:ext uri="{FF2B5EF4-FFF2-40B4-BE49-F238E27FC236}">
              <a16:creationId xmlns:a16="http://schemas.microsoft.com/office/drawing/2014/main" xmlns="" id="{00000000-0008-0000-0000-000022000000}"/>
            </a:ext>
          </a:extLst>
        </xdr:cNvPr>
        <xdr:cNvPicPr/>
      </xdr:nvPicPr>
      <xdr:blipFill>
        <a:blip xmlns:r="http://schemas.openxmlformats.org/officeDocument/2006/relationships" r:embed="rId1"/>
        <a:srcRect/>
        <a:stretch>
          <a:fillRect/>
        </a:stretch>
      </xdr:blipFill>
      <xdr:spPr>
        <a:xfrm>
          <a:off x="5600700" y="276225"/>
          <a:ext cx="1038225" cy="9048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1</xdr:row>
      <xdr:rowOff>85725</xdr:rowOff>
    </xdr:from>
    <xdr:ext cx="1038225" cy="904875"/>
    <xdr:pic>
      <xdr:nvPicPr>
        <xdr:cNvPr id="2" name="Picture 33">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1"/>
        <a:srcRect/>
        <a:stretch>
          <a:fillRect/>
        </a:stretch>
      </xdr:blipFill>
      <xdr:spPr>
        <a:xfrm>
          <a:off x="5600700" y="285750"/>
          <a:ext cx="1038225" cy="90487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28447</xdr:colOff>
      <xdr:row>49</xdr:row>
      <xdr:rowOff>1231900</xdr:rowOff>
    </xdr:from>
    <xdr:ext cx="4119879" cy="9525"/>
    <xdr:sp macro="" textlink="">
      <xdr:nvSpPr>
        <xdr:cNvPr id="4" name="Shape 4">
          <a:extLst>
            <a:ext uri="{FF2B5EF4-FFF2-40B4-BE49-F238E27FC236}">
              <a16:creationId xmlns:a16="http://schemas.microsoft.com/office/drawing/2014/main" xmlns="" id="{00000000-0008-0000-0200-000004000000}"/>
            </a:ext>
          </a:extLst>
        </xdr:cNvPr>
        <xdr:cNvSpPr/>
      </xdr:nvSpPr>
      <xdr:spPr>
        <a:xfrm>
          <a:off x="361822" y="10966450"/>
          <a:ext cx="4119879" cy="9525"/>
        </a:xfrm>
        <a:custGeom>
          <a:avLst/>
          <a:gdLst/>
          <a:ahLst/>
          <a:cxnLst/>
          <a:rect l="0" t="0" r="0" b="0"/>
          <a:pathLst>
            <a:path w="4119879" h="9525">
              <a:moveTo>
                <a:pt x="4119371" y="9143"/>
              </a:moveTo>
              <a:lnTo>
                <a:pt x="0" y="9143"/>
              </a:lnTo>
              <a:lnTo>
                <a:pt x="0" y="0"/>
              </a:lnTo>
              <a:lnTo>
                <a:pt x="4119371" y="0"/>
              </a:lnTo>
              <a:lnTo>
                <a:pt x="4119371" y="9143"/>
              </a:lnTo>
              <a:close/>
            </a:path>
          </a:pathLst>
        </a:custGeom>
        <a:solidFill>
          <a:srgbClr val="000000"/>
        </a:solidFill>
      </xdr:spPr>
    </xdr:sp>
    <xdr:clientData/>
  </xdr:oneCellAnchor>
  <xdr:oneCellAnchor>
    <xdr:from>
      <xdr:col>5</xdr:col>
      <xdr:colOff>0</xdr:colOff>
      <xdr:row>0</xdr:row>
      <xdr:rowOff>76200</xdr:rowOff>
    </xdr:from>
    <xdr:ext cx="1038225" cy="619125"/>
    <xdr:pic>
      <xdr:nvPicPr>
        <xdr:cNvPr id="6" name="Picture 25">
          <a:extLst>
            <a:ext uri="{FF2B5EF4-FFF2-40B4-BE49-F238E27FC236}">
              <a16:creationId xmlns:a16="http://schemas.microsoft.com/office/drawing/2014/main" xmlns="" id="{00000000-0008-0000-0200-000006000000}"/>
            </a:ext>
          </a:extLst>
        </xdr:cNvPr>
        <xdr:cNvPicPr/>
      </xdr:nvPicPr>
      <xdr:blipFill rotWithShape="1">
        <a:blip xmlns:r="http://schemas.openxmlformats.org/officeDocument/2006/relationships" r:embed="rId1"/>
        <a:srcRect t="14737" b="16842"/>
        <a:stretch/>
      </xdr:blipFill>
      <xdr:spPr>
        <a:xfrm>
          <a:off x="7239000" y="276225"/>
          <a:ext cx="1038225" cy="6191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7651</xdr:colOff>
      <xdr:row>0</xdr:row>
      <xdr:rowOff>88900</xdr:rowOff>
    </xdr:from>
    <xdr:ext cx="3710304" cy="15240"/>
    <xdr:sp macro="" textlink="">
      <xdr:nvSpPr>
        <xdr:cNvPr id="2" name="Shape 2">
          <a:extLst>
            <a:ext uri="{FF2B5EF4-FFF2-40B4-BE49-F238E27FC236}">
              <a16:creationId xmlns:a16="http://schemas.microsoft.com/office/drawing/2014/main" xmlns="" id="{00000000-0008-0000-0300-000002000000}"/>
            </a:ext>
          </a:extLst>
        </xdr:cNvPr>
        <xdr:cNvSpPr/>
      </xdr:nvSpPr>
      <xdr:spPr>
        <a:xfrm>
          <a:off x="7651" y="88900"/>
          <a:ext cx="3710304" cy="15240"/>
        </a:xfrm>
        <a:custGeom>
          <a:avLst/>
          <a:gdLst/>
          <a:ahLst/>
          <a:cxnLst/>
          <a:rect l="0" t="0" r="0" b="0"/>
          <a:pathLst>
            <a:path w="3710304" h="15240">
              <a:moveTo>
                <a:pt x="3710051" y="0"/>
              </a:moveTo>
              <a:lnTo>
                <a:pt x="0" y="0"/>
              </a:lnTo>
              <a:lnTo>
                <a:pt x="0" y="15240"/>
              </a:lnTo>
              <a:lnTo>
                <a:pt x="3710051" y="15240"/>
              </a:lnTo>
              <a:lnTo>
                <a:pt x="3710051" y="0"/>
              </a:lnTo>
              <a:close/>
            </a:path>
          </a:pathLst>
        </a:custGeom>
        <a:solidFill>
          <a:srgbClr val="000000"/>
        </a:solidFill>
      </xdr:spPr>
    </xdr:sp>
    <xdr:clientData/>
  </xdr:oneCellAnchor>
  <xdr:oneCellAnchor>
    <xdr:from>
      <xdr:col>8</xdr:col>
      <xdr:colOff>118443</xdr:colOff>
      <xdr:row>1</xdr:row>
      <xdr:rowOff>206327</xdr:rowOff>
    </xdr:from>
    <xdr:ext cx="643699" cy="330707"/>
    <xdr:pic>
      <xdr:nvPicPr>
        <xdr:cNvPr id="6" name="image2.jpeg">
          <a:extLst>
            <a:ext uri="{FF2B5EF4-FFF2-40B4-BE49-F238E27FC236}">
              <a16:creationId xmlns:a16="http://schemas.microsoft.com/office/drawing/2014/main" xmlns=""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29646" y="646858"/>
          <a:ext cx="643699" cy="33070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5</xdr:col>
      <xdr:colOff>9526</xdr:colOff>
      <xdr:row>1</xdr:row>
      <xdr:rowOff>95250</xdr:rowOff>
    </xdr:from>
    <xdr:ext cx="971550" cy="723900"/>
    <xdr:pic>
      <xdr:nvPicPr>
        <xdr:cNvPr id="2" name="Picture 33">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a:srcRect/>
        <a:stretch>
          <a:fillRect/>
        </a:stretch>
      </xdr:blipFill>
      <xdr:spPr>
        <a:xfrm>
          <a:off x="5619751" y="295275"/>
          <a:ext cx="971550" cy="723900"/>
        </a:xfrm>
        <a:prstGeom prst="rect">
          <a:avLst/>
        </a:prstGeom>
      </xdr:spPr>
    </xdr:pic>
    <xdr:clientData/>
  </xdr:oneCellAnchor>
  <xdr:oneCellAnchor>
    <xdr:from>
      <xdr:col>8</xdr:col>
      <xdr:colOff>118443</xdr:colOff>
      <xdr:row>2</xdr:row>
      <xdr:rowOff>206327</xdr:rowOff>
    </xdr:from>
    <xdr:ext cx="643699" cy="330707"/>
    <xdr:pic>
      <xdr:nvPicPr>
        <xdr:cNvPr id="4" name="image2.jpeg">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23693" y="644477"/>
          <a:ext cx="643699" cy="33070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0</xdr:colOff>
      <xdr:row>1</xdr:row>
      <xdr:rowOff>85725</xdr:rowOff>
    </xdr:from>
    <xdr:ext cx="1038225" cy="904875"/>
    <xdr:pic>
      <xdr:nvPicPr>
        <xdr:cNvPr id="2" name="Picture 33">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a:srcRect/>
        <a:stretch>
          <a:fillRect/>
        </a:stretch>
      </xdr:blipFill>
      <xdr:spPr>
        <a:xfrm>
          <a:off x="5610225" y="285750"/>
          <a:ext cx="1038225" cy="9048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4</xdr:col>
      <xdr:colOff>866775</xdr:colOff>
      <xdr:row>4</xdr:row>
      <xdr:rowOff>19050</xdr:rowOff>
    </xdr:from>
    <xdr:ext cx="1038225" cy="904875"/>
    <xdr:pic>
      <xdr:nvPicPr>
        <xdr:cNvPr id="2" name="Picture 33">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a:srcRect/>
        <a:stretch>
          <a:fillRect/>
        </a:stretch>
      </xdr:blipFill>
      <xdr:spPr>
        <a:xfrm>
          <a:off x="5572125" y="790575"/>
          <a:ext cx="1038225" cy="904875"/>
        </a:xfrm>
        <a:prstGeom prst="rect">
          <a:avLst/>
        </a:prstGeom>
      </xdr:spPr>
    </xdr:pic>
    <xdr:clientData/>
  </xdr:oneCellAnchor>
  <xdr:twoCellAnchor editAs="oneCell">
    <xdr:from>
      <xdr:col>1</xdr:col>
      <xdr:colOff>1400175</xdr:colOff>
      <xdr:row>55</xdr:row>
      <xdr:rowOff>114300</xdr:rowOff>
    </xdr:from>
    <xdr:to>
      <xdr:col>1</xdr:col>
      <xdr:colOff>2905760</xdr:colOff>
      <xdr:row>58</xdr:row>
      <xdr:rowOff>114300</xdr:rowOff>
    </xdr:to>
    <xdr:pic>
      <xdr:nvPicPr>
        <xdr:cNvPr id="3" name="Imagen 2">
          <a:extLst>
            <a:ext uri="{FF2B5EF4-FFF2-40B4-BE49-F238E27FC236}">
              <a16:creationId xmlns:a16="http://schemas.microsoft.com/office/drawing/2014/main" xmlns="" id="{00000000-0008-0000-0600-000003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1828800" y="12677775"/>
          <a:ext cx="1505585" cy="571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niel.santos\Downloads\5.2.%20Formulario%201%20-%20Formulario%20de%20Presupuesto%20Oficial%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FICIAL"/>
      <sheetName val="Oferta Economica"/>
    </sheetNames>
    <sheetDataSet>
      <sheetData sheetId="0">
        <row r="10">
          <cell r="E10">
            <v>18904</v>
          </cell>
        </row>
        <row r="11">
          <cell r="E11">
            <v>49858</v>
          </cell>
        </row>
        <row r="12">
          <cell r="E12">
            <v>65675</v>
          </cell>
        </row>
        <row r="13">
          <cell r="E13">
            <v>54117</v>
          </cell>
        </row>
        <row r="14">
          <cell r="E14">
            <v>116425</v>
          </cell>
        </row>
        <row r="15">
          <cell r="E15">
            <v>14282</v>
          </cell>
        </row>
        <row r="16">
          <cell r="E16">
            <v>126575</v>
          </cell>
        </row>
        <row r="18">
          <cell r="E18">
            <v>3679</v>
          </cell>
        </row>
        <row r="19">
          <cell r="E19">
            <v>49327</v>
          </cell>
        </row>
        <row r="30">
          <cell r="E30">
            <v>9333</v>
          </cell>
        </row>
        <row r="31">
          <cell r="E31">
            <v>200342</v>
          </cell>
        </row>
        <row r="32">
          <cell r="E32">
            <v>205174</v>
          </cell>
        </row>
        <row r="34">
          <cell r="E34">
            <v>22132</v>
          </cell>
        </row>
        <row r="35">
          <cell r="E35">
            <v>2363</v>
          </cell>
        </row>
        <row r="36">
          <cell r="E36">
            <v>923713</v>
          </cell>
        </row>
        <row r="37">
          <cell r="E37">
            <v>23928</v>
          </cell>
        </row>
        <row r="38">
          <cell r="E38">
            <v>29573</v>
          </cell>
        </row>
        <row r="40">
          <cell r="E40">
            <v>144603</v>
          </cell>
        </row>
        <row r="41">
          <cell r="E41">
            <v>27195</v>
          </cell>
        </row>
        <row r="42">
          <cell r="E42">
            <v>6975</v>
          </cell>
        </row>
        <row r="43">
          <cell r="E43">
            <v>53864</v>
          </cell>
        </row>
        <row r="44">
          <cell r="E44">
            <v>1509523</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6"/>
  <sheetViews>
    <sheetView showGridLines="0" zoomScale="115" zoomScaleNormal="115" zoomScaleSheetLayoutView="100" workbookViewId="0">
      <selection activeCell="D51" sqref="D51"/>
    </sheetView>
  </sheetViews>
  <sheetFormatPr baseColWidth="10" defaultColWidth="7" defaultRowHeight="15" x14ac:dyDescent="0.25"/>
  <cols>
    <col min="1" max="1" width="6.42578125" style="1" bestFit="1" customWidth="1"/>
    <col min="2" max="2" width="51.140625" customWidth="1"/>
    <col min="3" max="3" width="4.140625" customWidth="1"/>
    <col min="4" max="4" width="8.85546875" style="1" customWidth="1"/>
    <col min="5" max="5" width="13.42578125" customWidth="1"/>
    <col min="6" max="6" width="21.42578125" customWidth="1"/>
  </cols>
  <sheetData>
    <row r="1" spans="1:6" ht="15.75" thickBot="1" x14ac:dyDescent="0.3">
      <c r="A1" s="174" t="s">
        <v>68</v>
      </c>
      <c r="B1" s="174"/>
      <c r="C1" s="174"/>
      <c r="D1" s="174"/>
      <c r="E1" s="174"/>
    </row>
    <row r="3" spans="1:6" x14ac:dyDescent="0.25">
      <c r="A3" s="4"/>
      <c r="B3" s="5"/>
      <c r="C3" s="5"/>
      <c r="D3" s="4"/>
      <c r="E3" s="5"/>
      <c r="F3" s="185"/>
    </row>
    <row r="4" spans="1:6" x14ac:dyDescent="0.25">
      <c r="A4" s="4"/>
      <c r="B4" s="186"/>
      <c r="C4" s="186"/>
      <c r="D4" s="186"/>
      <c r="E4" s="186"/>
      <c r="F4" s="185"/>
    </row>
    <row r="5" spans="1:6" ht="22.5" customHeight="1" x14ac:dyDescent="0.25">
      <c r="A5" s="4"/>
      <c r="B5" s="187" t="s">
        <v>67</v>
      </c>
      <c r="C5" s="187"/>
      <c r="D5" s="187"/>
      <c r="E5" s="187"/>
      <c r="F5" s="185"/>
    </row>
    <row r="6" spans="1:6" x14ac:dyDescent="0.25">
      <c r="A6" s="4"/>
      <c r="B6" s="186"/>
      <c r="C6" s="186"/>
      <c r="D6" s="186"/>
      <c r="E6" s="186"/>
      <c r="F6" s="185"/>
    </row>
    <row r="7" spans="1:6" ht="66.75" customHeight="1" x14ac:dyDescent="0.25">
      <c r="A7" s="181" t="s">
        <v>103</v>
      </c>
      <c r="B7" s="182"/>
      <c r="C7" s="182"/>
      <c r="D7" s="182"/>
      <c r="E7" s="182"/>
      <c r="F7" s="182"/>
    </row>
    <row r="8" spans="1:6" x14ac:dyDescent="0.25">
      <c r="A8" s="6" t="s">
        <v>0</v>
      </c>
      <c r="B8" s="6" t="s">
        <v>1</v>
      </c>
      <c r="C8" s="6" t="s">
        <v>2</v>
      </c>
      <c r="D8" s="6" t="s">
        <v>3</v>
      </c>
      <c r="E8" s="6" t="s">
        <v>4</v>
      </c>
      <c r="F8" s="6" t="s">
        <v>5</v>
      </c>
    </row>
    <row r="9" spans="1:6" x14ac:dyDescent="0.25">
      <c r="A9" s="7">
        <v>1</v>
      </c>
      <c r="B9" s="8" t="s">
        <v>6</v>
      </c>
      <c r="C9" s="8"/>
      <c r="D9" s="7"/>
      <c r="E9" s="8"/>
      <c r="F9" s="8"/>
    </row>
    <row r="10" spans="1:6" x14ac:dyDescent="0.25">
      <c r="A10" s="9" t="s">
        <v>7</v>
      </c>
      <c r="B10" s="19" t="s">
        <v>8</v>
      </c>
      <c r="C10" s="9" t="s">
        <v>9</v>
      </c>
      <c r="D10" s="10">
        <v>1718.1</v>
      </c>
      <c r="E10" s="21">
        <v>18904</v>
      </c>
      <c r="F10" s="11">
        <v>32478962</v>
      </c>
    </row>
    <row r="11" spans="1:6" ht="21" x14ac:dyDescent="0.25">
      <c r="A11" s="9" t="s">
        <v>42</v>
      </c>
      <c r="B11" s="19" t="s">
        <v>10</v>
      </c>
      <c r="C11" s="9" t="s">
        <v>11</v>
      </c>
      <c r="D11" s="18">
        <v>50.11</v>
      </c>
      <c r="E11" s="21">
        <v>49858</v>
      </c>
      <c r="F11" s="11">
        <v>2498384</v>
      </c>
    </row>
    <row r="12" spans="1:6" ht="21" x14ac:dyDescent="0.25">
      <c r="A12" s="9" t="s">
        <v>43</v>
      </c>
      <c r="B12" s="19" t="s">
        <v>12</v>
      </c>
      <c r="C12" s="9" t="s">
        <v>11</v>
      </c>
      <c r="D12" s="18">
        <v>71.59</v>
      </c>
      <c r="E12" s="21">
        <v>65675</v>
      </c>
      <c r="F12" s="11">
        <v>4701673</v>
      </c>
    </row>
    <row r="13" spans="1:6" ht="21" x14ac:dyDescent="0.25">
      <c r="A13" s="9" t="s">
        <v>44</v>
      </c>
      <c r="B13" s="19" t="s">
        <v>65</v>
      </c>
      <c r="C13" s="9" t="s">
        <v>11</v>
      </c>
      <c r="D13" s="18">
        <v>7</v>
      </c>
      <c r="E13" s="21">
        <v>54117</v>
      </c>
      <c r="F13" s="11">
        <v>378819</v>
      </c>
    </row>
    <row r="14" spans="1:6" ht="21" x14ac:dyDescent="0.25">
      <c r="A14" s="9" t="s">
        <v>45</v>
      </c>
      <c r="B14" s="19" t="s">
        <v>41</v>
      </c>
      <c r="C14" s="9" t="s">
        <v>9</v>
      </c>
      <c r="D14" s="18">
        <v>3.25</v>
      </c>
      <c r="E14" s="21">
        <v>116425</v>
      </c>
      <c r="F14" s="11">
        <v>378381</v>
      </c>
    </row>
    <row r="15" spans="1:6" x14ac:dyDescent="0.25">
      <c r="A15" s="9" t="s">
        <v>46</v>
      </c>
      <c r="B15" s="19" t="s">
        <v>47</v>
      </c>
      <c r="C15" s="9" t="s">
        <v>36</v>
      </c>
      <c r="D15" s="18">
        <v>13</v>
      </c>
      <c r="E15" s="21">
        <v>14282</v>
      </c>
      <c r="F15" s="11">
        <v>185666</v>
      </c>
    </row>
    <row r="16" spans="1:6" x14ac:dyDescent="0.25">
      <c r="A16" s="9" t="s">
        <v>64</v>
      </c>
      <c r="B16" s="19" t="s">
        <v>63</v>
      </c>
      <c r="C16" s="9" t="s">
        <v>38</v>
      </c>
      <c r="D16" s="18">
        <v>2</v>
      </c>
      <c r="E16" s="21">
        <v>126575</v>
      </c>
      <c r="F16" s="11">
        <v>253150</v>
      </c>
    </row>
    <row r="17" spans="1:6" x14ac:dyDescent="0.25">
      <c r="A17" s="7">
        <v>2</v>
      </c>
      <c r="B17" s="8" t="s">
        <v>13</v>
      </c>
      <c r="C17" s="8"/>
      <c r="D17" s="7"/>
      <c r="E17" s="8"/>
      <c r="F17" s="8"/>
    </row>
    <row r="18" spans="1:6" x14ac:dyDescent="0.25">
      <c r="A18" s="9" t="s">
        <v>14</v>
      </c>
      <c r="B18" s="19" t="s">
        <v>17</v>
      </c>
      <c r="C18" s="9" t="s">
        <v>9</v>
      </c>
      <c r="D18" s="40">
        <v>1718.1</v>
      </c>
      <c r="E18" s="21">
        <v>3679</v>
      </c>
      <c r="F18" s="11">
        <v>6320890</v>
      </c>
    </row>
    <row r="19" spans="1:6" x14ac:dyDescent="0.25">
      <c r="A19" s="9" t="s">
        <v>16</v>
      </c>
      <c r="B19" s="19" t="s">
        <v>15</v>
      </c>
      <c r="C19" s="9" t="s">
        <v>11</v>
      </c>
      <c r="D19" s="10">
        <v>4.04</v>
      </c>
      <c r="E19" s="21">
        <v>49327</v>
      </c>
      <c r="F19" s="11">
        <v>199281</v>
      </c>
    </row>
    <row r="20" spans="1:6" x14ac:dyDescent="0.25">
      <c r="B20" s="13"/>
      <c r="C20" s="179" t="s">
        <v>18</v>
      </c>
      <c r="D20" s="179"/>
      <c r="E20" s="179"/>
      <c r="F20" s="14">
        <f>SUM(F10:F19)</f>
        <v>47395206</v>
      </c>
    </row>
    <row r="21" spans="1:6" x14ac:dyDescent="0.25">
      <c r="C21" s="183" t="s">
        <v>19</v>
      </c>
      <c r="D21" s="184"/>
      <c r="E21" s="15">
        <v>0.1799</v>
      </c>
      <c r="F21" s="16">
        <f>ROUND($F$20*E21,0)</f>
        <v>8526398</v>
      </c>
    </row>
    <row r="22" spans="1:6" x14ac:dyDescent="0.25">
      <c r="C22" s="183" t="s">
        <v>20</v>
      </c>
      <c r="D22" s="184"/>
      <c r="E22" s="15">
        <v>0.01</v>
      </c>
      <c r="F22" s="16">
        <f>ROUND($F$20*E22,0)</f>
        <v>473952</v>
      </c>
    </row>
    <row r="23" spans="1:6" x14ac:dyDescent="0.25">
      <c r="C23" s="183" t="s">
        <v>21</v>
      </c>
      <c r="D23" s="184"/>
      <c r="E23" s="15">
        <v>0.03</v>
      </c>
      <c r="F23" s="16">
        <f>ROUND($F$20*E23,0)</f>
        <v>1421856</v>
      </c>
    </row>
    <row r="24" spans="1:6" x14ac:dyDescent="0.25">
      <c r="C24" s="183" t="s">
        <v>22</v>
      </c>
      <c r="D24" s="184"/>
      <c r="E24" s="15">
        <v>0.19</v>
      </c>
      <c r="F24" s="16">
        <f>ROUND($F$23*E24,0)</f>
        <v>270153</v>
      </c>
    </row>
    <row r="25" spans="1:6" x14ac:dyDescent="0.25">
      <c r="C25" s="179" t="s">
        <v>23</v>
      </c>
      <c r="D25" s="179"/>
      <c r="E25" s="179"/>
      <c r="F25" s="17">
        <f>SUM(F20:F24)</f>
        <v>58087565</v>
      </c>
    </row>
    <row r="28" spans="1:6" ht="57.75" customHeight="1" x14ac:dyDescent="0.25">
      <c r="A28" s="181" t="s">
        <v>102</v>
      </c>
      <c r="B28" s="182"/>
      <c r="C28" s="182"/>
      <c r="D28" s="182"/>
      <c r="E28" s="182"/>
      <c r="F28" s="182"/>
    </row>
    <row r="29" spans="1:6" x14ac:dyDescent="0.25">
      <c r="A29" s="7">
        <v>3</v>
      </c>
      <c r="B29" s="8" t="s">
        <v>24</v>
      </c>
      <c r="C29" s="8"/>
      <c r="D29" s="7"/>
      <c r="E29" s="8"/>
      <c r="F29" s="8"/>
    </row>
    <row r="30" spans="1:6" x14ac:dyDescent="0.25">
      <c r="A30" s="9" t="s">
        <v>48</v>
      </c>
      <c r="B30" s="19" t="s">
        <v>25</v>
      </c>
      <c r="C30" s="9" t="s">
        <v>9</v>
      </c>
      <c r="D30" s="10">
        <v>120.35</v>
      </c>
      <c r="E30" s="22">
        <v>9333</v>
      </c>
      <c r="F30" s="11">
        <f>ROUND(D30*E30,0)</f>
        <v>1123227</v>
      </c>
    </row>
    <row r="31" spans="1:6" x14ac:dyDescent="0.25">
      <c r="A31" s="9" t="s">
        <v>49</v>
      </c>
      <c r="B31" s="19" t="s">
        <v>26</v>
      </c>
      <c r="C31" s="9" t="s">
        <v>11</v>
      </c>
      <c r="D31" s="40">
        <v>257.72000000000003</v>
      </c>
      <c r="E31" s="22">
        <v>200342</v>
      </c>
      <c r="F31" s="11">
        <f>ROUND(D31*E31,0)</f>
        <v>51632140</v>
      </c>
    </row>
    <row r="32" spans="1:6" x14ac:dyDescent="0.25">
      <c r="A32" s="9" t="s">
        <v>50</v>
      </c>
      <c r="B32" s="19" t="s">
        <v>27</v>
      </c>
      <c r="C32" s="9" t="s">
        <v>11</v>
      </c>
      <c r="D32" s="40">
        <v>171.81</v>
      </c>
      <c r="E32" s="22">
        <v>205174</v>
      </c>
      <c r="F32" s="11">
        <f>ROUND(D32*E32,0)</f>
        <v>35250945</v>
      </c>
    </row>
    <row r="33" spans="1:6" x14ac:dyDescent="0.25">
      <c r="A33" s="7">
        <v>4</v>
      </c>
      <c r="B33" s="8" t="s">
        <v>28</v>
      </c>
      <c r="C33" s="8"/>
      <c r="D33" s="7"/>
      <c r="E33" s="8"/>
      <c r="F33" s="8"/>
    </row>
    <row r="34" spans="1:6" x14ac:dyDescent="0.25">
      <c r="A34" s="9" t="s">
        <v>51</v>
      </c>
      <c r="B34" s="19" t="s">
        <v>29</v>
      </c>
      <c r="C34" s="9" t="s">
        <v>9</v>
      </c>
      <c r="D34" s="40">
        <v>1718.1</v>
      </c>
      <c r="E34" s="22">
        <v>22132</v>
      </c>
      <c r="F34" s="11">
        <f>ROUND(D34*E34,0)</f>
        <v>38024989</v>
      </c>
    </row>
    <row r="35" spans="1:6" x14ac:dyDescent="0.25">
      <c r="A35" s="9" t="s">
        <v>52</v>
      </c>
      <c r="B35" s="19" t="s">
        <v>101</v>
      </c>
      <c r="C35" s="9" t="s">
        <v>9</v>
      </c>
      <c r="D35" s="12">
        <v>286.35000000000002</v>
      </c>
      <c r="E35" s="22">
        <v>2363</v>
      </c>
      <c r="F35" s="11">
        <f>ROUND(D35*E35,0)</f>
        <v>676645</v>
      </c>
    </row>
    <row r="36" spans="1:6" ht="21" x14ac:dyDescent="0.25">
      <c r="A36" s="9" t="s">
        <v>53</v>
      </c>
      <c r="B36" s="19" t="s">
        <v>30</v>
      </c>
      <c r="C36" s="9" t="s">
        <v>11</v>
      </c>
      <c r="D36" s="40">
        <v>85.91</v>
      </c>
      <c r="E36" s="22">
        <v>923713</v>
      </c>
      <c r="F36" s="11">
        <f>ROUND(D36*E36,0)</f>
        <v>79356184</v>
      </c>
    </row>
    <row r="37" spans="1:6" ht="21" x14ac:dyDescent="0.25">
      <c r="A37" s="9" t="s">
        <v>54</v>
      </c>
      <c r="B37" s="19" t="s">
        <v>31</v>
      </c>
      <c r="C37" s="9" t="s">
        <v>32</v>
      </c>
      <c r="D37" s="40">
        <v>715.88</v>
      </c>
      <c r="E37" s="22">
        <v>23928</v>
      </c>
      <c r="F37" s="11">
        <f>ROUND(D37*E37,0)</f>
        <v>17129577</v>
      </c>
    </row>
    <row r="38" spans="1:6" ht="21" x14ac:dyDescent="0.25">
      <c r="A38" s="9" t="s">
        <v>55</v>
      </c>
      <c r="B38" s="19" t="s">
        <v>33</v>
      </c>
      <c r="C38" s="9" t="s">
        <v>9</v>
      </c>
      <c r="D38" s="12">
        <v>44.8</v>
      </c>
      <c r="E38" s="22">
        <v>29573</v>
      </c>
      <c r="F38" s="11">
        <f>ROUND(D38*E38,0)</f>
        <v>1324870</v>
      </c>
    </row>
    <row r="39" spans="1:6" x14ac:dyDescent="0.25">
      <c r="A39" s="7">
        <v>5</v>
      </c>
      <c r="B39" s="8" t="s">
        <v>34</v>
      </c>
      <c r="C39" s="8"/>
      <c r="D39" s="7"/>
      <c r="E39" s="8"/>
      <c r="F39" s="8"/>
    </row>
    <row r="40" spans="1:6" ht="21" x14ac:dyDescent="0.25">
      <c r="A40" s="9" t="s">
        <v>56</v>
      </c>
      <c r="B40" s="19" t="s">
        <v>35</v>
      </c>
      <c r="C40" s="9" t="s">
        <v>36</v>
      </c>
      <c r="D40" s="18">
        <v>281.35000000000002</v>
      </c>
      <c r="E40" s="22">
        <v>144603</v>
      </c>
      <c r="F40" s="11">
        <f>ROUND(D40*E40,0)</f>
        <v>40684054</v>
      </c>
    </row>
    <row r="41" spans="1:6" x14ac:dyDescent="0.25">
      <c r="A41" s="9" t="s">
        <v>57</v>
      </c>
      <c r="B41" s="19" t="s">
        <v>37</v>
      </c>
      <c r="C41" s="9" t="s">
        <v>38</v>
      </c>
      <c r="D41" s="12">
        <v>6</v>
      </c>
      <c r="E41" s="22">
        <v>27195</v>
      </c>
      <c r="F41" s="11">
        <f>ROUND(D41*E41,0)</f>
        <v>163170</v>
      </c>
    </row>
    <row r="42" spans="1:6" ht="21" x14ac:dyDescent="0.25">
      <c r="A42" s="9" t="s">
        <v>58</v>
      </c>
      <c r="B42" s="19" t="s">
        <v>61</v>
      </c>
      <c r="C42" s="20" t="s">
        <v>62</v>
      </c>
      <c r="D42" s="12">
        <v>937.21</v>
      </c>
      <c r="E42" s="22">
        <v>6975</v>
      </c>
      <c r="F42" s="11">
        <f>ROUND(D42*E42,0)</f>
        <v>6537040</v>
      </c>
    </row>
    <row r="43" spans="1:6" x14ac:dyDescent="0.25">
      <c r="A43" s="9" t="s">
        <v>59</v>
      </c>
      <c r="B43" s="19" t="s">
        <v>66</v>
      </c>
      <c r="C43" s="9" t="s">
        <v>32</v>
      </c>
      <c r="D43" s="12">
        <v>286.35000000000002</v>
      </c>
      <c r="E43" s="22">
        <v>53864</v>
      </c>
      <c r="F43" s="11">
        <f>ROUND(D43*E43,0)</f>
        <v>15423956</v>
      </c>
    </row>
    <row r="44" spans="1:6" x14ac:dyDescent="0.25">
      <c r="A44" s="9" t="s">
        <v>60</v>
      </c>
      <c r="B44" s="19" t="s">
        <v>39</v>
      </c>
      <c r="C44" s="9" t="s">
        <v>38</v>
      </c>
      <c r="D44" s="12">
        <v>10</v>
      </c>
      <c r="E44" s="22">
        <v>1509523</v>
      </c>
      <c r="F44" s="11">
        <f>ROUND(D44*E44,0)</f>
        <v>15095230</v>
      </c>
    </row>
    <row r="45" spans="1:6" x14ac:dyDescent="0.25">
      <c r="C45" s="179" t="s">
        <v>18</v>
      </c>
      <c r="D45" s="179"/>
      <c r="E45" s="179"/>
      <c r="F45" s="14">
        <f>SUM(F30:F44)</f>
        <v>302422027</v>
      </c>
    </row>
    <row r="46" spans="1:6" x14ac:dyDescent="0.25">
      <c r="C46" s="180" t="s">
        <v>19</v>
      </c>
      <c r="D46" s="180"/>
      <c r="E46" s="15">
        <f>+E21</f>
        <v>0.1799</v>
      </c>
      <c r="F46" s="16">
        <f>ROUND($F$45*E46,0)</f>
        <v>54405723</v>
      </c>
    </row>
    <row r="47" spans="1:6" x14ac:dyDescent="0.25">
      <c r="C47" s="180" t="s">
        <v>20</v>
      </c>
      <c r="D47" s="180"/>
      <c r="E47" s="15">
        <f>+E22</f>
        <v>0.01</v>
      </c>
      <c r="F47" s="16">
        <f>ROUND($F$45*E47,0)</f>
        <v>3024220</v>
      </c>
    </row>
    <row r="48" spans="1:6" x14ac:dyDescent="0.25">
      <c r="C48" s="180" t="s">
        <v>21</v>
      </c>
      <c r="D48" s="180"/>
      <c r="E48" s="15">
        <f>+E23</f>
        <v>0.03</v>
      </c>
      <c r="F48" s="16">
        <f>ROUND($F$45*E48,0)</f>
        <v>9072661</v>
      </c>
    </row>
    <row r="49" spans="1:6" x14ac:dyDescent="0.25">
      <c r="C49" s="180" t="s">
        <v>22</v>
      </c>
      <c r="D49" s="180"/>
      <c r="E49" s="15">
        <f>+E24</f>
        <v>0.19</v>
      </c>
      <c r="F49" s="16">
        <f>ROUND($F$48*E49,0)</f>
        <v>1723806</v>
      </c>
    </row>
    <row r="50" spans="1:6" x14ac:dyDescent="0.25">
      <c r="C50" s="179" t="s">
        <v>23</v>
      </c>
      <c r="D50" s="179"/>
      <c r="E50" s="179"/>
      <c r="F50" s="17">
        <f>SUM(F45:F49)</f>
        <v>370648437</v>
      </c>
    </row>
    <row r="52" spans="1:6" ht="15" customHeight="1" x14ac:dyDescent="0.25">
      <c r="A52" s="179" t="s">
        <v>40</v>
      </c>
      <c r="B52" s="179"/>
      <c r="C52" s="179"/>
      <c r="D52" s="179"/>
      <c r="E52" s="179"/>
      <c r="F52" s="3">
        <f>+F25+F50</f>
        <v>428736002</v>
      </c>
    </row>
    <row r="53" spans="1:6" x14ac:dyDescent="0.25">
      <c r="F53" s="148">
        <v>428736002</v>
      </c>
    </row>
    <row r="54" spans="1:6" x14ac:dyDescent="0.25">
      <c r="F54" s="146"/>
    </row>
    <row r="55" spans="1:6" ht="15" customHeight="1" x14ac:dyDescent="0.25">
      <c r="A55"/>
      <c r="B55" s="166" t="s">
        <v>69</v>
      </c>
      <c r="C55" s="166"/>
      <c r="D55" s="166"/>
      <c r="E55" s="166"/>
      <c r="F55" s="147"/>
    </row>
    <row r="56" spans="1:6" x14ac:dyDescent="0.25">
      <c r="A56"/>
      <c r="B56" s="166"/>
      <c r="C56" s="166"/>
      <c r="D56" s="166"/>
      <c r="E56" s="166"/>
      <c r="F56" s="23"/>
    </row>
    <row r="57" spans="1:6" x14ac:dyDescent="0.25">
      <c r="A57"/>
      <c r="B57" s="166"/>
      <c r="C57" s="166"/>
      <c r="D57" s="166"/>
      <c r="E57" s="166"/>
    </row>
    <row r="58" spans="1:6" x14ac:dyDescent="0.25">
      <c r="A58"/>
      <c r="B58" s="166"/>
      <c r="C58" s="166"/>
      <c r="D58" s="166"/>
      <c r="E58" s="166"/>
      <c r="F58" s="2"/>
    </row>
    <row r="59" spans="1:6" x14ac:dyDescent="0.25">
      <c r="A59"/>
      <c r="B59" s="166"/>
      <c r="C59" s="166"/>
      <c r="D59" s="166"/>
      <c r="E59" s="166"/>
    </row>
    <row r="60" spans="1:6" x14ac:dyDescent="0.25">
      <c r="A60"/>
      <c r="B60" s="166"/>
      <c r="C60" s="166"/>
      <c r="D60" s="166"/>
      <c r="E60" s="166"/>
      <c r="F60" s="23"/>
    </row>
    <row r="61" spans="1:6" x14ac:dyDescent="0.25">
      <c r="A61"/>
      <c r="B61" s="166"/>
      <c r="C61" s="166"/>
      <c r="D61" s="166"/>
      <c r="E61" s="166"/>
    </row>
    <row r="62" spans="1:6" x14ac:dyDescent="0.25">
      <c r="A62"/>
      <c r="B62" s="166"/>
      <c r="C62" s="166"/>
      <c r="D62" s="166"/>
      <c r="E62" s="166"/>
      <c r="F62" s="2"/>
    </row>
    <row r="63" spans="1:6" x14ac:dyDescent="0.25">
      <c r="A63"/>
      <c r="B63" s="166"/>
      <c r="C63" s="166"/>
      <c r="D63" s="166"/>
      <c r="E63" s="166"/>
      <c r="F63" s="2"/>
    </row>
    <row r="64" spans="1:6" x14ac:dyDescent="0.25">
      <c r="A64"/>
      <c r="B64" s="166"/>
      <c r="C64" s="166"/>
      <c r="D64" s="166"/>
      <c r="E64" s="166"/>
      <c r="F64" s="23"/>
    </row>
    <row r="65" spans="1:6" x14ac:dyDescent="0.25">
      <c r="A65"/>
      <c r="B65" s="166"/>
      <c r="C65" s="166"/>
      <c r="D65" s="166"/>
      <c r="E65" s="166"/>
    </row>
    <row r="66" spans="1:6" x14ac:dyDescent="0.25">
      <c r="A66"/>
      <c r="B66" s="26"/>
      <c r="C66" s="26"/>
      <c r="D66" s="26"/>
      <c r="E66" s="26"/>
    </row>
    <row r="67" spans="1:6" x14ac:dyDescent="0.25">
      <c r="A67"/>
      <c r="B67" s="27" t="s">
        <v>70</v>
      </c>
      <c r="C67" s="175" t="s">
        <v>71</v>
      </c>
      <c r="D67" s="175"/>
      <c r="E67" s="175"/>
      <c r="F67" s="23"/>
    </row>
    <row r="68" spans="1:6" ht="165.75" customHeight="1" x14ac:dyDescent="0.25">
      <c r="A68"/>
      <c r="B68" s="28" t="s">
        <v>72</v>
      </c>
      <c r="C68" s="176" t="s">
        <v>73</v>
      </c>
      <c r="D68" s="177"/>
      <c r="E68" s="178"/>
      <c r="F68" s="23"/>
    </row>
    <row r="69" spans="1:6" ht="44.25" customHeight="1" x14ac:dyDescent="0.25">
      <c r="A69"/>
      <c r="B69" s="28" t="s">
        <v>74</v>
      </c>
      <c r="C69" s="167" t="s">
        <v>75</v>
      </c>
      <c r="D69" s="168"/>
      <c r="E69" s="169"/>
      <c r="F69" s="24"/>
    </row>
    <row r="70" spans="1:6" ht="28.5" customHeight="1" x14ac:dyDescent="0.25">
      <c r="A70"/>
      <c r="B70" s="28" t="s">
        <v>76</v>
      </c>
      <c r="C70" s="167" t="s">
        <v>77</v>
      </c>
      <c r="D70" s="168"/>
      <c r="E70" s="169"/>
    </row>
    <row r="71" spans="1:6" ht="45.75" customHeight="1" x14ac:dyDescent="0.25">
      <c r="A71"/>
      <c r="B71" s="28" t="s">
        <v>78</v>
      </c>
      <c r="C71" s="167" t="s">
        <v>79</v>
      </c>
      <c r="D71" s="168"/>
      <c r="E71" s="169"/>
    </row>
    <row r="72" spans="1:6" ht="30.75" customHeight="1" x14ac:dyDescent="0.25">
      <c r="A72"/>
      <c r="B72" s="28" t="s">
        <v>80</v>
      </c>
      <c r="C72" s="167" t="s">
        <v>81</v>
      </c>
      <c r="D72" s="168"/>
      <c r="E72" s="169"/>
    </row>
    <row r="73" spans="1:6" x14ac:dyDescent="0.25">
      <c r="A73"/>
      <c r="B73" s="28" t="s">
        <v>82</v>
      </c>
      <c r="C73" s="167" t="s">
        <v>83</v>
      </c>
      <c r="D73" s="168"/>
      <c r="E73" s="169"/>
    </row>
    <row r="74" spans="1:6" ht="50.25" customHeight="1" x14ac:dyDescent="0.25">
      <c r="A74"/>
      <c r="B74" s="28" t="s">
        <v>84</v>
      </c>
      <c r="C74" s="167" t="s">
        <v>85</v>
      </c>
      <c r="D74" s="168"/>
      <c r="E74" s="169"/>
    </row>
    <row r="75" spans="1:6" ht="64.5" customHeight="1" x14ac:dyDescent="0.25">
      <c r="A75"/>
      <c r="B75" s="28" t="s">
        <v>86</v>
      </c>
      <c r="C75" s="167" t="s">
        <v>87</v>
      </c>
      <c r="D75" s="168"/>
      <c r="E75" s="169"/>
    </row>
    <row r="76" spans="1:6" ht="63" customHeight="1" x14ac:dyDescent="0.25">
      <c r="A76"/>
      <c r="B76" s="28" t="s">
        <v>88</v>
      </c>
      <c r="C76" s="167" t="s">
        <v>89</v>
      </c>
      <c r="D76" s="168"/>
      <c r="E76" s="169"/>
    </row>
    <row r="77" spans="1:6" x14ac:dyDescent="0.25">
      <c r="A77"/>
      <c r="B77" s="29"/>
      <c r="C77" s="30"/>
      <c r="D77" s="29"/>
      <c r="E77" s="29"/>
    </row>
    <row r="78" spans="1:6" ht="105" customHeight="1" x14ac:dyDescent="0.25">
      <c r="A78"/>
      <c r="B78" s="170" t="s">
        <v>90</v>
      </c>
      <c r="C78" s="171"/>
      <c r="D78" s="171"/>
      <c r="E78" s="171"/>
    </row>
    <row r="79" spans="1:6" x14ac:dyDescent="0.25">
      <c r="A79"/>
      <c r="B79" s="29"/>
      <c r="C79" s="30"/>
      <c r="D79" s="29"/>
      <c r="E79" s="29"/>
    </row>
    <row r="80" spans="1:6" x14ac:dyDescent="0.25">
      <c r="A80"/>
      <c r="B80" s="31" t="s">
        <v>91</v>
      </c>
      <c r="C80" s="172" t="s">
        <v>92</v>
      </c>
      <c r="D80" s="172"/>
      <c r="E80" s="29"/>
    </row>
    <row r="81" spans="1:5" x14ac:dyDescent="0.25">
      <c r="A81"/>
      <c r="B81" s="32" t="s">
        <v>93</v>
      </c>
      <c r="C81" s="173" t="s">
        <v>94</v>
      </c>
      <c r="D81" s="165"/>
      <c r="E81" s="29"/>
    </row>
    <row r="82" spans="1:5" x14ac:dyDescent="0.25">
      <c r="A82"/>
      <c r="B82" s="32" t="s">
        <v>95</v>
      </c>
      <c r="C82" s="164">
        <v>0.01</v>
      </c>
      <c r="D82" s="165"/>
      <c r="E82" s="29"/>
    </row>
    <row r="83" spans="1:5" x14ac:dyDescent="0.25">
      <c r="A83"/>
      <c r="B83" s="32" t="s">
        <v>96</v>
      </c>
      <c r="C83" s="164">
        <v>0.02</v>
      </c>
      <c r="D83" s="165"/>
      <c r="E83" s="29"/>
    </row>
    <row r="84" spans="1:5" x14ac:dyDescent="0.25">
      <c r="A84"/>
      <c r="B84" s="29"/>
      <c r="C84" s="30"/>
      <c r="D84" s="29"/>
      <c r="E84" s="29"/>
    </row>
    <row r="85" spans="1:5" s="33" customFormat="1" ht="254.25" customHeight="1" x14ac:dyDescent="0.25">
      <c r="B85" s="166" t="s">
        <v>97</v>
      </c>
      <c r="C85" s="166"/>
      <c r="D85" s="166"/>
      <c r="E85" s="166"/>
    </row>
    <row r="86" spans="1:5" s="33" customFormat="1" ht="291.75" customHeight="1" x14ac:dyDescent="0.25">
      <c r="B86" s="166"/>
      <c r="C86" s="166"/>
      <c r="D86" s="166"/>
      <c r="E86" s="166"/>
    </row>
  </sheetData>
  <mergeCells count="37">
    <mergeCell ref="C24:D24"/>
    <mergeCell ref="F3:F6"/>
    <mergeCell ref="C21:D21"/>
    <mergeCell ref="B4:E4"/>
    <mergeCell ref="B6:E6"/>
    <mergeCell ref="C20:E20"/>
    <mergeCell ref="A7:F7"/>
    <mergeCell ref="B5:E5"/>
    <mergeCell ref="A1:E1"/>
    <mergeCell ref="B55:E65"/>
    <mergeCell ref="C67:E67"/>
    <mergeCell ref="C68:E68"/>
    <mergeCell ref="C69:E69"/>
    <mergeCell ref="A52:E52"/>
    <mergeCell ref="C45:E45"/>
    <mergeCell ref="C50:E50"/>
    <mergeCell ref="C46:D46"/>
    <mergeCell ref="C47:D47"/>
    <mergeCell ref="C48:D48"/>
    <mergeCell ref="C49:D49"/>
    <mergeCell ref="A28:F28"/>
    <mergeCell ref="C25:E25"/>
    <mergeCell ref="C22:D22"/>
    <mergeCell ref="C23:D23"/>
    <mergeCell ref="C70:E70"/>
    <mergeCell ref="C71:E71"/>
    <mergeCell ref="C72:E72"/>
    <mergeCell ref="C73:E73"/>
    <mergeCell ref="C74:E74"/>
    <mergeCell ref="C82:D82"/>
    <mergeCell ref="C83:D83"/>
    <mergeCell ref="B85:E86"/>
    <mergeCell ref="C75:E75"/>
    <mergeCell ref="C76:E76"/>
    <mergeCell ref="B78:E78"/>
    <mergeCell ref="C80:D80"/>
    <mergeCell ref="C81:D81"/>
  </mergeCells>
  <pageMargins left="0.7" right="0.7" top="0.75" bottom="0.75" header="0.3" footer="0.3"/>
  <pageSetup scale="74" orientation="portrait" r:id="rId1"/>
  <rowBreaks count="1" manualBreakCount="1">
    <brk id="52"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4"/>
  <sheetViews>
    <sheetView showGridLines="0" view="pageBreakPreview" zoomScaleNormal="100" zoomScaleSheetLayoutView="100" workbookViewId="0">
      <selection activeCell="F13" sqref="F13:F19"/>
    </sheetView>
  </sheetViews>
  <sheetFormatPr baseColWidth="10" defaultColWidth="7" defaultRowHeight="15" x14ac:dyDescent="0.25"/>
  <cols>
    <col min="1" max="1" width="6.42578125" style="1" bestFit="1" customWidth="1"/>
    <col min="2" max="2" width="51.140625" customWidth="1"/>
    <col min="3" max="3" width="4.140625" customWidth="1"/>
    <col min="4" max="4" width="8.85546875" style="1" customWidth="1"/>
    <col min="5" max="5" width="13.42578125" customWidth="1"/>
    <col min="6" max="6" width="16.7109375" customWidth="1"/>
  </cols>
  <sheetData>
    <row r="1" spans="1:6" ht="15.75" thickBot="1" x14ac:dyDescent="0.3">
      <c r="A1" s="174" t="s">
        <v>68</v>
      </c>
      <c r="B1" s="174"/>
      <c r="C1" s="174"/>
      <c r="D1" s="174"/>
      <c r="E1" s="174"/>
    </row>
    <row r="3" spans="1:6" x14ac:dyDescent="0.25">
      <c r="A3" s="25"/>
      <c r="B3" s="5"/>
      <c r="C3" s="5"/>
      <c r="D3" s="25"/>
      <c r="E3" s="5"/>
      <c r="F3" s="185"/>
    </row>
    <row r="4" spans="1:6" x14ac:dyDescent="0.25">
      <c r="A4" s="25"/>
      <c r="B4" s="186"/>
      <c r="C4" s="186"/>
      <c r="D4" s="186"/>
      <c r="E4" s="186"/>
      <c r="F4" s="185"/>
    </row>
    <row r="5" spans="1:6" ht="22.5" customHeight="1" x14ac:dyDescent="0.25">
      <c r="A5" s="25"/>
      <c r="B5" s="187" t="s">
        <v>98</v>
      </c>
      <c r="C5" s="187"/>
      <c r="D5" s="187"/>
      <c r="E5" s="187"/>
      <c r="F5" s="185"/>
    </row>
    <row r="6" spans="1:6" x14ac:dyDescent="0.25">
      <c r="A6" s="25"/>
      <c r="B6" s="186"/>
      <c r="C6" s="186"/>
      <c r="D6" s="186"/>
      <c r="E6" s="186"/>
      <c r="F6" s="185"/>
    </row>
    <row r="7" spans="1:6" ht="66.75" customHeight="1" x14ac:dyDescent="0.25">
      <c r="A7" s="181" t="s">
        <v>103</v>
      </c>
      <c r="B7" s="182"/>
      <c r="C7" s="182"/>
      <c r="D7" s="182"/>
      <c r="E7" s="182"/>
      <c r="F7" s="182"/>
    </row>
    <row r="8" spans="1:6" s="37" customFormat="1" ht="21.75" customHeight="1" thickBot="1" x14ac:dyDescent="0.3">
      <c r="A8" s="34"/>
      <c r="B8" s="35"/>
      <c r="C8" s="34"/>
      <c r="D8" s="35"/>
      <c r="E8" s="35"/>
      <c r="F8" s="36"/>
    </row>
    <row r="9" spans="1:6" s="37" customFormat="1" ht="15.75" thickBot="1" x14ac:dyDescent="0.3">
      <c r="A9" s="188" t="s">
        <v>99</v>
      </c>
      <c r="B9" s="189"/>
      <c r="C9" s="189"/>
      <c r="D9" s="189"/>
      <c r="E9" s="189"/>
      <c r="F9" s="190"/>
    </row>
    <row r="10" spans="1:6" s="37" customFormat="1" x14ac:dyDescent="0.25">
      <c r="A10" s="36"/>
      <c r="B10" s="38"/>
      <c r="C10" s="39"/>
      <c r="D10" s="38"/>
      <c r="E10" s="38"/>
      <c r="F10" s="36"/>
    </row>
    <row r="11" spans="1:6" x14ac:dyDescent="0.25">
      <c r="A11" s="6" t="s">
        <v>0</v>
      </c>
      <c r="B11" s="6" t="s">
        <v>1</v>
      </c>
      <c r="C11" s="6" t="s">
        <v>2</v>
      </c>
      <c r="D11" s="6" t="s">
        <v>3</v>
      </c>
      <c r="E11" s="6" t="s">
        <v>4</v>
      </c>
      <c r="F11" s="6" t="s">
        <v>5</v>
      </c>
    </row>
    <row r="12" spans="1:6" x14ac:dyDescent="0.25">
      <c r="A12" s="7">
        <v>1</v>
      </c>
      <c r="B12" s="8" t="s">
        <v>6</v>
      </c>
      <c r="C12" s="8"/>
      <c r="D12" s="7"/>
      <c r="E12" s="8"/>
      <c r="F12" s="8"/>
    </row>
    <row r="13" spans="1:6" x14ac:dyDescent="0.25">
      <c r="A13" s="9" t="s">
        <v>7</v>
      </c>
      <c r="B13" s="19" t="s">
        <v>8</v>
      </c>
      <c r="C13" s="9" t="s">
        <v>9</v>
      </c>
      <c r="D13" s="10">
        <v>1718.1</v>
      </c>
      <c r="E13" s="21"/>
      <c r="F13" s="11">
        <f>ROUND(D13*E13,0)</f>
        <v>0</v>
      </c>
    </row>
    <row r="14" spans="1:6" ht="21" x14ac:dyDescent="0.25">
      <c r="A14" s="9" t="s">
        <v>42</v>
      </c>
      <c r="B14" s="19" t="s">
        <v>10</v>
      </c>
      <c r="C14" s="9" t="s">
        <v>11</v>
      </c>
      <c r="D14" s="18">
        <v>50.11</v>
      </c>
      <c r="E14" s="21"/>
      <c r="F14" s="11">
        <f t="shared" ref="F14:F22" si="0">ROUND(D14*E14,0)</f>
        <v>0</v>
      </c>
    </row>
    <row r="15" spans="1:6" ht="21" x14ac:dyDescent="0.25">
      <c r="A15" s="9" t="s">
        <v>43</v>
      </c>
      <c r="B15" s="19" t="s">
        <v>12</v>
      </c>
      <c r="C15" s="9" t="s">
        <v>11</v>
      </c>
      <c r="D15" s="18">
        <v>71.59</v>
      </c>
      <c r="E15" s="21"/>
      <c r="F15" s="11">
        <f t="shared" si="0"/>
        <v>0</v>
      </c>
    </row>
    <row r="16" spans="1:6" ht="21" x14ac:dyDescent="0.25">
      <c r="A16" s="9" t="s">
        <v>44</v>
      </c>
      <c r="B16" s="19" t="s">
        <v>65</v>
      </c>
      <c r="C16" s="9" t="s">
        <v>11</v>
      </c>
      <c r="D16" s="18">
        <v>7</v>
      </c>
      <c r="E16" s="21"/>
      <c r="F16" s="11">
        <f t="shared" si="0"/>
        <v>0</v>
      </c>
    </row>
    <row r="17" spans="1:6" ht="21" x14ac:dyDescent="0.25">
      <c r="A17" s="9" t="s">
        <v>45</v>
      </c>
      <c r="B17" s="19" t="s">
        <v>41</v>
      </c>
      <c r="C17" s="9" t="s">
        <v>9</v>
      </c>
      <c r="D17" s="18">
        <v>3.25</v>
      </c>
      <c r="E17" s="21"/>
      <c r="F17" s="11">
        <f t="shared" si="0"/>
        <v>0</v>
      </c>
    </row>
    <row r="18" spans="1:6" x14ac:dyDescent="0.25">
      <c r="A18" s="9" t="s">
        <v>46</v>
      </c>
      <c r="B18" s="19" t="s">
        <v>47</v>
      </c>
      <c r="C18" s="9" t="s">
        <v>36</v>
      </c>
      <c r="D18" s="18">
        <v>13</v>
      </c>
      <c r="E18" s="21"/>
      <c r="F18" s="11">
        <f t="shared" si="0"/>
        <v>0</v>
      </c>
    </row>
    <row r="19" spans="1:6" x14ac:dyDescent="0.25">
      <c r="A19" s="9" t="s">
        <v>64</v>
      </c>
      <c r="B19" s="19" t="s">
        <v>63</v>
      </c>
      <c r="C19" s="9" t="s">
        <v>38</v>
      </c>
      <c r="D19" s="18">
        <v>2</v>
      </c>
      <c r="E19" s="21"/>
      <c r="F19" s="11">
        <f t="shared" si="0"/>
        <v>0</v>
      </c>
    </row>
    <row r="20" spans="1:6" x14ac:dyDescent="0.25">
      <c r="A20" s="7">
        <v>2</v>
      </c>
      <c r="B20" s="8" t="s">
        <v>13</v>
      </c>
      <c r="C20" s="8"/>
      <c r="D20" s="7"/>
      <c r="E20" s="8"/>
      <c r="F20" s="8"/>
    </row>
    <row r="21" spans="1:6" x14ac:dyDescent="0.25">
      <c r="A21" s="9" t="s">
        <v>14</v>
      </c>
      <c r="B21" s="19" t="s">
        <v>17</v>
      </c>
      <c r="C21" s="9" t="s">
        <v>9</v>
      </c>
      <c r="D21" s="40">
        <v>1718.1</v>
      </c>
      <c r="E21" s="21"/>
      <c r="F21" s="11">
        <f>ROUND(D21*E21,0)</f>
        <v>0</v>
      </c>
    </row>
    <row r="22" spans="1:6" x14ac:dyDescent="0.25">
      <c r="A22" s="9" t="s">
        <v>16</v>
      </c>
      <c r="B22" s="19" t="s">
        <v>15</v>
      </c>
      <c r="C22" s="9" t="s">
        <v>11</v>
      </c>
      <c r="D22" s="10">
        <v>4.04</v>
      </c>
      <c r="E22" s="21"/>
      <c r="F22" s="11">
        <f t="shared" si="0"/>
        <v>0</v>
      </c>
    </row>
    <row r="23" spans="1:6" x14ac:dyDescent="0.25">
      <c r="B23" s="13"/>
      <c r="C23" s="179" t="s">
        <v>18</v>
      </c>
      <c r="D23" s="179"/>
      <c r="E23" s="179"/>
      <c r="F23" s="14">
        <f>SUM(F13:F22)</f>
        <v>0</v>
      </c>
    </row>
    <row r="24" spans="1:6" x14ac:dyDescent="0.25">
      <c r="C24" s="183" t="s">
        <v>19</v>
      </c>
      <c r="D24" s="184"/>
      <c r="E24" s="15"/>
      <c r="F24" s="16">
        <f>ROUND($F$23*E24,0)</f>
        <v>0</v>
      </c>
    </row>
    <row r="25" spans="1:6" x14ac:dyDescent="0.25">
      <c r="C25" s="183" t="s">
        <v>20</v>
      </c>
      <c r="D25" s="184"/>
      <c r="E25" s="15"/>
      <c r="F25" s="16">
        <f>ROUND($F$23*E25,0)</f>
        <v>0</v>
      </c>
    </row>
    <row r="26" spans="1:6" x14ac:dyDescent="0.25">
      <c r="C26" s="183" t="s">
        <v>21</v>
      </c>
      <c r="D26" s="184"/>
      <c r="E26" s="15"/>
      <c r="F26" s="16">
        <f>ROUND($F$23*E26,0)</f>
        <v>0</v>
      </c>
    </row>
    <row r="27" spans="1:6" x14ac:dyDescent="0.25">
      <c r="C27" s="183" t="s">
        <v>22</v>
      </c>
      <c r="D27" s="184"/>
      <c r="E27" s="15">
        <v>0.19</v>
      </c>
      <c r="F27" s="16">
        <f>ROUND($F$26*E27,0)</f>
        <v>0</v>
      </c>
    </row>
    <row r="28" spans="1:6" x14ac:dyDescent="0.25">
      <c r="C28" s="179" t="s">
        <v>23</v>
      </c>
      <c r="D28" s="179"/>
      <c r="E28" s="179"/>
      <c r="F28" s="17">
        <f>SUM(F23:F27)</f>
        <v>0</v>
      </c>
    </row>
    <row r="31" spans="1:6" ht="57.75" customHeight="1" x14ac:dyDescent="0.25">
      <c r="A31" s="181" t="s">
        <v>102</v>
      </c>
      <c r="B31" s="182"/>
      <c r="C31" s="182"/>
      <c r="D31" s="182"/>
      <c r="E31" s="182"/>
      <c r="F31" s="182"/>
    </row>
    <row r="32" spans="1:6" x14ac:dyDescent="0.25">
      <c r="A32" s="7">
        <v>3</v>
      </c>
      <c r="B32" s="8" t="s">
        <v>24</v>
      </c>
      <c r="C32" s="8"/>
      <c r="D32" s="7"/>
      <c r="E32" s="8"/>
      <c r="F32" s="8"/>
    </row>
    <row r="33" spans="1:6" x14ac:dyDescent="0.25">
      <c r="A33" s="9" t="s">
        <v>48</v>
      </c>
      <c r="B33" s="19" t="s">
        <v>25</v>
      </c>
      <c r="C33" s="9" t="s">
        <v>9</v>
      </c>
      <c r="D33" s="10">
        <v>120.35</v>
      </c>
      <c r="E33" s="22"/>
      <c r="F33" s="11">
        <f>ROUND(D33*E33,0)</f>
        <v>0</v>
      </c>
    </row>
    <row r="34" spans="1:6" x14ac:dyDescent="0.25">
      <c r="A34" s="9" t="s">
        <v>49</v>
      </c>
      <c r="B34" s="19" t="s">
        <v>26</v>
      </c>
      <c r="C34" s="9" t="s">
        <v>11</v>
      </c>
      <c r="D34" s="40">
        <v>257.72000000000003</v>
      </c>
      <c r="E34" s="22"/>
      <c r="F34" s="11">
        <f>ROUND(D34*E34,0)</f>
        <v>0</v>
      </c>
    </row>
    <row r="35" spans="1:6" x14ac:dyDescent="0.25">
      <c r="A35" s="9" t="s">
        <v>50</v>
      </c>
      <c r="B35" s="19" t="s">
        <v>27</v>
      </c>
      <c r="C35" s="9" t="s">
        <v>11</v>
      </c>
      <c r="D35" s="40">
        <v>171.81</v>
      </c>
      <c r="E35" s="22"/>
      <c r="F35" s="11">
        <f>ROUND(D35*E35,0)</f>
        <v>0</v>
      </c>
    </row>
    <row r="36" spans="1:6" x14ac:dyDescent="0.25">
      <c r="A36" s="7">
        <v>4</v>
      </c>
      <c r="B36" s="8" t="s">
        <v>28</v>
      </c>
      <c r="C36" s="8"/>
      <c r="D36" s="7"/>
      <c r="E36" s="8"/>
      <c r="F36" s="8"/>
    </row>
    <row r="37" spans="1:6" x14ac:dyDescent="0.25">
      <c r="A37" s="9" t="s">
        <v>51</v>
      </c>
      <c r="B37" s="19" t="s">
        <v>29</v>
      </c>
      <c r="C37" s="9" t="s">
        <v>9</v>
      </c>
      <c r="D37" s="40">
        <v>1718.1</v>
      </c>
      <c r="E37" s="22"/>
      <c r="F37" s="11">
        <f>ROUND(D37*E37,0)</f>
        <v>0</v>
      </c>
    </row>
    <row r="38" spans="1:6" x14ac:dyDescent="0.25">
      <c r="A38" s="9" t="s">
        <v>52</v>
      </c>
      <c r="B38" s="19" t="s">
        <v>101</v>
      </c>
      <c r="C38" s="9" t="s">
        <v>9</v>
      </c>
      <c r="D38" s="12">
        <v>286.35000000000002</v>
      </c>
      <c r="E38" s="22"/>
      <c r="F38" s="11">
        <f>ROUND(D38*E38,0)</f>
        <v>0</v>
      </c>
    </row>
    <row r="39" spans="1:6" ht="21" x14ac:dyDescent="0.25">
      <c r="A39" s="9" t="s">
        <v>53</v>
      </c>
      <c r="B39" s="19" t="s">
        <v>30</v>
      </c>
      <c r="C39" s="9" t="s">
        <v>11</v>
      </c>
      <c r="D39" s="40">
        <v>85.91</v>
      </c>
      <c r="E39" s="22"/>
      <c r="F39" s="11">
        <f>ROUND(D39*E39,0)</f>
        <v>0</v>
      </c>
    </row>
    <row r="40" spans="1:6" ht="21" x14ac:dyDescent="0.25">
      <c r="A40" s="9" t="s">
        <v>54</v>
      </c>
      <c r="B40" s="19" t="s">
        <v>31</v>
      </c>
      <c r="C40" s="9" t="s">
        <v>32</v>
      </c>
      <c r="D40" s="40">
        <v>715.88</v>
      </c>
      <c r="E40" s="22"/>
      <c r="F40" s="11">
        <f>ROUND(D40*E40,0)</f>
        <v>0</v>
      </c>
    </row>
    <row r="41" spans="1:6" ht="21" x14ac:dyDescent="0.25">
      <c r="A41" s="9" t="s">
        <v>55</v>
      </c>
      <c r="B41" s="19" t="s">
        <v>33</v>
      </c>
      <c r="C41" s="9" t="s">
        <v>9</v>
      </c>
      <c r="D41" s="12">
        <v>44.8</v>
      </c>
      <c r="E41" s="22"/>
      <c r="F41" s="11">
        <f>ROUND(D41*E41,0)</f>
        <v>0</v>
      </c>
    </row>
    <row r="42" spans="1:6" x14ac:dyDescent="0.25">
      <c r="A42" s="7">
        <v>5</v>
      </c>
      <c r="B42" s="8" t="s">
        <v>34</v>
      </c>
      <c r="C42" s="8"/>
      <c r="D42" s="7"/>
      <c r="E42" s="8"/>
      <c r="F42" s="8"/>
    </row>
    <row r="43" spans="1:6" ht="21" x14ac:dyDescent="0.25">
      <c r="A43" s="9" t="s">
        <v>56</v>
      </c>
      <c r="B43" s="19" t="s">
        <v>35</v>
      </c>
      <c r="C43" s="9" t="s">
        <v>36</v>
      </c>
      <c r="D43" s="18">
        <v>281.35000000000002</v>
      </c>
      <c r="E43" s="22"/>
      <c r="F43" s="11">
        <f>ROUND(D43*E43,0)</f>
        <v>0</v>
      </c>
    </row>
    <row r="44" spans="1:6" x14ac:dyDescent="0.25">
      <c r="A44" s="9" t="s">
        <v>57</v>
      </c>
      <c r="B44" s="19" t="s">
        <v>37</v>
      </c>
      <c r="C44" s="9" t="s">
        <v>38</v>
      </c>
      <c r="D44" s="12">
        <v>6</v>
      </c>
      <c r="E44" s="22"/>
      <c r="F44" s="11">
        <f>ROUND(D44*E44,0)</f>
        <v>0</v>
      </c>
    </row>
    <row r="45" spans="1:6" ht="21" x14ac:dyDescent="0.25">
      <c r="A45" s="9" t="s">
        <v>58</v>
      </c>
      <c r="B45" s="19" t="s">
        <v>61</v>
      </c>
      <c r="C45" s="20" t="s">
        <v>62</v>
      </c>
      <c r="D45" s="12">
        <v>937.21</v>
      </c>
      <c r="E45" s="22"/>
      <c r="F45" s="11">
        <f>ROUND(D45*E45,0)</f>
        <v>0</v>
      </c>
    </row>
    <row r="46" spans="1:6" x14ac:dyDescent="0.25">
      <c r="A46" s="9" t="s">
        <v>59</v>
      </c>
      <c r="B46" s="19" t="s">
        <v>66</v>
      </c>
      <c r="C46" s="9" t="s">
        <v>32</v>
      </c>
      <c r="D46" s="12">
        <v>286.35000000000002</v>
      </c>
      <c r="E46" s="22"/>
      <c r="F46" s="11">
        <f>ROUND(D46*E46,0)</f>
        <v>0</v>
      </c>
    </row>
    <row r="47" spans="1:6" x14ac:dyDescent="0.25">
      <c r="A47" s="9" t="s">
        <v>60</v>
      </c>
      <c r="B47" s="19" t="s">
        <v>39</v>
      </c>
      <c r="C47" s="9" t="s">
        <v>38</v>
      </c>
      <c r="D47" s="12">
        <v>10</v>
      </c>
      <c r="E47" s="22"/>
      <c r="F47" s="11">
        <f>ROUND(D47*E47,0)</f>
        <v>0</v>
      </c>
    </row>
    <row r="48" spans="1:6" x14ac:dyDescent="0.25">
      <c r="C48" s="179" t="s">
        <v>18</v>
      </c>
      <c r="D48" s="179"/>
      <c r="E48" s="179"/>
      <c r="F48" s="14">
        <f>SUM(F33:F47)</f>
        <v>0</v>
      </c>
    </row>
    <row r="49" spans="1:6" x14ac:dyDescent="0.25">
      <c r="C49" s="180" t="s">
        <v>19</v>
      </c>
      <c r="D49" s="180"/>
      <c r="E49" s="15"/>
      <c r="F49" s="16">
        <f>ROUND($F$48*E49,0)</f>
        <v>0</v>
      </c>
    </row>
    <row r="50" spans="1:6" x14ac:dyDescent="0.25">
      <c r="C50" s="180" t="s">
        <v>20</v>
      </c>
      <c r="D50" s="180"/>
      <c r="E50" s="15"/>
      <c r="F50" s="16">
        <f>ROUND($F$48*E50,0)</f>
        <v>0</v>
      </c>
    </row>
    <row r="51" spans="1:6" x14ac:dyDescent="0.25">
      <c r="C51" s="180" t="s">
        <v>21</v>
      </c>
      <c r="D51" s="180"/>
      <c r="E51" s="15"/>
      <c r="F51" s="16">
        <f>ROUND($F$48*E51,0)</f>
        <v>0</v>
      </c>
    </row>
    <row r="52" spans="1:6" x14ac:dyDescent="0.25">
      <c r="C52" s="180" t="s">
        <v>22</v>
      </c>
      <c r="D52" s="180"/>
      <c r="E52" s="15">
        <f>+E27</f>
        <v>0.19</v>
      </c>
      <c r="F52" s="16">
        <f>ROUND($F$51*E52,0)</f>
        <v>0</v>
      </c>
    </row>
    <row r="53" spans="1:6" x14ac:dyDescent="0.25">
      <c r="C53" s="179" t="s">
        <v>23</v>
      </c>
      <c r="D53" s="179"/>
      <c r="E53" s="179"/>
      <c r="F53" s="17">
        <f>SUM(F48:F52)</f>
        <v>0</v>
      </c>
    </row>
    <row r="55" spans="1:6" ht="15" customHeight="1" x14ac:dyDescent="0.25">
      <c r="A55" s="179" t="s">
        <v>40</v>
      </c>
      <c r="B55" s="179"/>
      <c r="C55" s="179"/>
      <c r="D55" s="179"/>
      <c r="E55" s="179"/>
      <c r="F55" s="3">
        <f>+F28+F53</f>
        <v>0</v>
      </c>
    </row>
    <row r="57" spans="1:6" s="37" customFormat="1" x14ac:dyDescent="0.25">
      <c r="B57" s="41"/>
      <c r="C57" s="42"/>
      <c r="D57" s="41"/>
      <c r="E57" s="41"/>
      <c r="F57" s="43"/>
    </row>
    <row r="58" spans="1:6" s="37" customFormat="1" x14ac:dyDescent="0.25">
      <c r="B58" s="41"/>
      <c r="C58" s="42"/>
      <c r="D58" s="41"/>
      <c r="E58" s="41"/>
    </row>
    <row r="59" spans="1:6" s="37" customFormat="1" x14ac:dyDescent="0.25">
      <c r="B59" s="41"/>
      <c r="C59" s="42"/>
      <c r="D59" s="41"/>
      <c r="E59" s="41"/>
      <c r="F59" s="44"/>
    </row>
    <row r="60" spans="1:6" s="37" customFormat="1" ht="28.5" customHeight="1" x14ac:dyDescent="0.25">
      <c r="B60" s="191" t="s">
        <v>100</v>
      </c>
      <c r="C60" s="191"/>
      <c r="D60" s="191"/>
      <c r="E60" s="191"/>
    </row>
    <row r="61" spans="1:6" s="37" customFormat="1" x14ac:dyDescent="0.25">
      <c r="B61" s="41"/>
      <c r="C61" s="42"/>
      <c r="D61" s="41"/>
      <c r="E61" s="41"/>
      <c r="F61" s="43"/>
    </row>
    <row r="63" spans="1:6" ht="15" customHeight="1" x14ac:dyDescent="0.25">
      <c r="A63"/>
      <c r="B63" s="166" t="s">
        <v>69</v>
      </c>
      <c r="C63" s="166"/>
      <c r="D63" s="166"/>
      <c r="E63" s="166"/>
    </row>
    <row r="64" spans="1:6" x14ac:dyDescent="0.25">
      <c r="A64"/>
      <c r="B64" s="166"/>
      <c r="C64" s="166"/>
      <c r="D64" s="166"/>
      <c r="E64" s="166"/>
      <c r="F64" s="23"/>
    </row>
    <row r="65" spans="1:6" x14ac:dyDescent="0.25">
      <c r="A65"/>
      <c r="B65" s="166"/>
      <c r="C65" s="166"/>
      <c r="D65" s="166"/>
      <c r="E65" s="166"/>
    </row>
    <row r="66" spans="1:6" x14ac:dyDescent="0.25">
      <c r="A66"/>
      <c r="B66" s="166"/>
      <c r="C66" s="166"/>
      <c r="D66" s="166"/>
      <c r="E66" s="166"/>
      <c r="F66" s="2"/>
    </row>
    <row r="67" spans="1:6" x14ac:dyDescent="0.25">
      <c r="A67"/>
      <c r="B67" s="166"/>
      <c r="C67" s="166"/>
      <c r="D67" s="166"/>
      <c r="E67" s="166"/>
    </row>
    <row r="68" spans="1:6" x14ac:dyDescent="0.25">
      <c r="A68"/>
      <c r="B68" s="166"/>
      <c r="C68" s="166"/>
      <c r="D68" s="166"/>
      <c r="E68" s="166"/>
      <c r="F68" s="23"/>
    </row>
    <row r="69" spans="1:6" x14ac:dyDescent="0.25">
      <c r="A69"/>
      <c r="B69" s="166"/>
      <c r="C69" s="166"/>
      <c r="D69" s="166"/>
      <c r="E69" s="166"/>
    </row>
    <row r="70" spans="1:6" x14ac:dyDescent="0.25">
      <c r="A70"/>
      <c r="B70" s="166"/>
      <c r="C70" s="166"/>
      <c r="D70" s="166"/>
      <c r="E70" s="166"/>
      <c r="F70" s="2"/>
    </row>
    <row r="71" spans="1:6" x14ac:dyDescent="0.25">
      <c r="A71"/>
      <c r="B71" s="166"/>
      <c r="C71" s="166"/>
      <c r="D71" s="166"/>
      <c r="E71" s="166"/>
      <c r="F71" s="2"/>
    </row>
    <row r="72" spans="1:6" x14ac:dyDescent="0.25">
      <c r="A72"/>
      <c r="B72" s="166"/>
      <c r="C72" s="166"/>
      <c r="D72" s="166"/>
      <c r="E72" s="166"/>
      <c r="F72" s="23"/>
    </row>
    <row r="73" spans="1:6" x14ac:dyDescent="0.25">
      <c r="A73"/>
      <c r="B73" s="166"/>
      <c r="C73" s="166"/>
      <c r="D73" s="166"/>
      <c r="E73" s="166"/>
    </row>
    <row r="74" spans="1:6" x14ac:dyDescent="0.25">
      <c r="A74"/>
      <c r="B74" s="26"/>
      <c r="C74" s="26"/>
      <c r="D74" s="26"/>
      <c r="E74" s="26"/>
    </row>
    <row r="75" spans="1:6" x14ac:dyDescent="0.25">
      <c r="A75"/>
      <c r="B75" s="27" t="s">
        <v>70</v>
      </c>
      <c r="C75" s="175" t="s">
        <v>71</v>
      </c>
      <c r="D75" s="175"/>
      <c r="E75" s="175"/>
      <c r="F75" s="23"/>
    </row>
    <row r="76" spans="1:6" ht="165.75" customHeight="1" x14ac:dyDescent="0.25">
      <c r="A76"/>
      <c r="B76" s="28" t="s">
        <v>72</v>
      </c>
      <c r="C76" s="176" t="s">
        <v>73</v>
      </c>
      <c r="D76" s="177"/>
      <c r="E76" s="178"/>
      <c r="F76" s="23"/>
    </row>
    <row r="77" spans="1:6" ht="44.25" customHeight="1" x14ac:dyDescent="0.25">
      <c r="A77"/>
      <c r="B77" s="28" t="s">
        <v>74</v>
      </c>
      <c r="C77" s="167" t="s">
        <v>75</v>
      </c>
      <c r="D77" s="168"/>
      <c r="E77" s="169"/>
      <c r="F77" s="24"/>
    </row>
    <row r="78" spans="1:6" ht="28.5" customHeight="1" x14ac:dyDescent="0.25">
      <c r="A78"/>
      <c r="B78" s="28" t="s">
        <v>76</v>
      </c>
      <c r="C78" s="167" t="s">
        <v>77</v>
      </c>
      <c r="D78" s="168"/>
      <c r="E78" s="169"/>
    </row>
    <row r="79" spans="1:6" ht="45.75" customHeight="1" x14ac:dyDescent="0.25">
      <c r="A79"/>
      <c r="B79" s="28" t="s">
        <v>78</v>
      </c>
      <c r="C79" s="167" t="s">
        <v>79</v>
      </c>
      <c r="D79" s="168"/>
      <c r="E79" s="169"/>
    </row>
    <row r="80" spans="1:6" ht="30.75" customHeight="1" x14ac:dyDescent="0.25">
      <c r="A80"/>
      <c r="B80" s="28" t="s">
        <v>80</v>
      </c>
      <c r="C80" s="167" t="s">
        <v>81</v>
      </c>
      <c r="D80" s="168"/>
      <c r="E80" s="169"/>
    </row>
    <row r="81" spans="1:5" x14ac:dyDescent="0.25">
      <c r="A81"/>
      <c r="B81" s="28" t="s">
        <v>82</v>
      </c>
      <c r="C81" s="167" t="s">
        <v>83</v>
      </c>
      <c r="D81" s="168"/>
      <c r="E81" s="169"/>
    </row>
    <row r="82" spans="1:5" ht="50.25" customHeight="1" x14ac:dyDescent="0.25">
      <c r="A82"/>
      <c r="B82" s="28" t="s">
        <v>84</v>
      </c>
      <c r="C82" s="167" t="s">
        <v>85</v>
      </c>
      <c r="D82" s="168"/>
      <c r="E82" s="169"/>
    </row>
    <row r="83" spans="1:5" ht="64.5" customHeight="1" x14ac:dyDescent="0.25">
      <c r="A83"/>
      <c r="B83" s="28" t="s">
        <v>86</v>
      </c>
      <c r="C83" s="167" t="s">
        <v>87</v>
      </c>
      <c r="D83" s="168"/>
      <c r="E83" s="169"/>
    </row>
    <row r="84" spans="1:5" ht="63" customHeight="1" x14ac:dyDescent="0.25">
      <c r="A84"/>
      <c r="B84" s="28" t="s">
        <v>88</v>
      </c>
      <c r="C84" s="167" t="s">
        <v>89</v>
      </c>
      <c r="D84" s="168"/>
      <c r="E84" s="169"/>
    </row>
    <row r="85" spans="1:5" x14ac:dyDescent="0.25">
      <c r="A85"/>
      <c r="B85" s="29"/>
      <c r="C85" s="30"/>
      <c r="D85" s="29"/>
      <c r="E85" s="29"/>
    </row>
    <row r="86" spans="1:5" ht="105" customHeight="1" x14ac:dyDescent="0.25">
      <c r="A86"/>
      <c r="B86" s="170" t="s">
        <v>90</v>
      </c>
      <c r="C86" s="171"/>
      <c r="D86" s="171"/>
      <c r="E86" s="171"/>
    </row>
    <row r="87" spans="1:5" x14ac:dyDescent="0.25">
      <c r="A87"/>
      <c r="B87" s="29"/>
      <c r="C87" s="30"/>
      <c r="D87" s="29"/>
      <c r="E87" s="29"/>
    </row>
    <row r="88" spans="1:5" x14ac:dyDescent="0.25">
      <c r="A88"/>
      <c r="B88" s="31" t="s">
        <v>91</v>
      </c>
      <c r="C88" s="172" t="s">
        <v>92</v>
      </c>
      <c r="D88" s="172"/>
      <c r="E88" s="29"/>
    </row>
    <row r="89" spans="1:5" x14ac:dyDescent="0.25">
      <c r="A89"/>
      <c r="B89" s="32" t="s">
        <v>93</v>
      </c>
      <c r="C89" s="173" t="s">
        <v>94</v>
      </c>
      <c r="D89" s="165"/>
      <c r="E89" s="29"/>
    </row>
    <row r="90" spans="1:5" x14ac:dyDescent="0.25">
      <c r="A90"/>
      <c r="B90" s="32" t="s">
        <v>95</v>
      </c>
      <c r="C90" s="164">
        <v>0.01</v>
      </c>
      <c r="D90" s="165"/>
      <c r="E90" s="29"/>
    </row>
    <row r="91" spans="1:5" x14ac:dyDescent="0.25">
      <c r="A91"/>
      <c r="B91" s="32" t="s">
        <v>96</v>
      </c>
      <c r="C91" s="164">
        <v>0.02</v>
      </c>
      <c r="D91" s="165"/>
      <c r="E91" s="29"/>
    </row>
    <row r="92" spans="1:5" x14ac:dyDescent="0.25">
      <c r="A92"/>
      <c r="B92" s="29"/>
      <c r="C92" s="30"/>
      <c r="D92" s="29"/>
      <c r="E92" s="29"/>
    </row>
    <row r="93" spans="1:5" s="33" customFormat="1" ht="254.25" customHeight="1" x14ac:dyDescent="0.25">
      <c r="B93" s="166" t="s">
        <v>97</v>
      </c>
      <c r="C93" s="166"/>
      <c r="D93" s="166"/>
      <c r="E93" s="166"/>
    </row>
    <row r="94" spans="1:5" s="33" customFormat="1" ht="287.25" customHeight="1" x14ac:dyDescent="0.25">
      <c r="B94" s="166"/>
      <c r="C94" s="166"/>
      <c r="D94" s="166"/>
      <c r="E94" s="166"/>
    </row>
  </sheetData>
  <mergeCells count="39">
    <mergeCell ref="A7:F7"/>
    <mergeCell ref="A1:E1"/>
    <mergeCell ref="F3:F6"/>
    <mergeCell ref="B4:E4"/>
    <mergeCell ref="B5:E5"/>
    <mergeCell ref="B6:E6"/>
    <mergeCell ref="C52:D52"/>
    <mergeCell ref="C23:E23"/>
    <mergeCell ref="C24:D24"/>
    <mergeCell ref="C25:D25"/>
    <mergeCell ref="C26:D26"/>
    <mergeCell ref="C27:D27"/>
    <mergeCell ref="C28:E28"/>
    <mergeCell ref="A31:F31"/>
    <mergeCell ref="C48:E48"/>
    <mergeCell ref="C49:D49"/>
    <mergeCell ref="C50:D50"/>
    <mergeCell ref="C51:D51"/>
    <mergeCell ref="A55:E55"/>
    <mergeCell ref="B63:E73"/>
    <mergeCell ref="C75:E75"/>
    <mergeCell ref="C76:E76"/>
    <mergeCell ref="C77:E77"/>
    <mergeCell ref="B93:E94"/>
    <mergeCell ref="A9:F9"/>
    <mergeCell ref="B60:E60"/>
    <mergeCell ref="C84:E84"/>
    <mergeCell ref="B86:E86"/>
    <mergeCell ref="C88:D88"/>
    <mergeCell ref="C89:D89"/>
    <mergeCell ref="C90:D90"/>
    <mergeCell ref="C91:D91"/>
    <mergeCell ref="C78:E78"/>
    <mergeCell ref="C79:E79"/>
    <mergeCell ref="C80:E80"/>
    <mergeCell ref="C81:E81"/>
    <mergeCell ref="C82:E82"/>
    <mergeCell ref="C83:E83"/>
    <mergeCell ref="C53:E53"/>
  </mergeCells>
  <pageMargins left="0.7" right="0.7" top="0.75" bottom="0.75" header="0.3" footer="0.3"/>
  <pageSetup scale="74" orientation="portrait" r:id="rId1"/>
  <rowBreaks count="1" manualBreakCount="1">
    <brk id="55"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view="pageBreakPreview" topLeftCell="A16" zoomScale="130" zoomScaleNormal="145" zoomScaleSheetLayoutView="130" workbookViewId="0">
      <selection activeCell="H49" sqref="H49"/>
    </sheetView>
  </sheetViews>
  <sheetFormatPr baseColWidth="10" defaultColWidth="8" defaultRowHeight="12.75" x14ac:dyDescent="0.25"/>
  <cols>
    <col min="1" max="1" width="5" style="45" customWidth="1"/>
    <col min="2" max="2" width="42.85546875" style="45" customWidth="1"/>
    <col min="3" max="3" width="4" style="45" customWidth="1"/>
    <col min="4" max="4" width="6.85546875" style="45" customWidth="1"/>
    <col min="5" max="5" width="10.85546875" style="45" customWidth="1"/>
    <col min="6" max="6" width="13.85546875" style="45" customWidth="1"/>
    <col min="7" max="7" width="13.5703125" style="45" bestFit="1" customWidth="1"/>
    <col min="8" max="8" width="12.7109375" style="45" bestFit="1" customWidth="1"/>
    <col min="9" max="9" width="10.7109375" style="45" bestFit="1" customWidth="1"/>
    <col min="10" max="16384" width="8" style="45"/>
  </cols>
  <sheetData>
    <row r="1" spans="1:9" s="157" customFormat="1" ht="53.25" customHeight="1" x14ac:dyDescent="0.2">
      <c r="A1" s="192" t="s">
        <v>289</v>
      </c>
      <c r="B1" s="192"/>
      <c r="C1" s="192"/>
      <c r="D1" s="192"/>
      <c r="E1" s="192"/>
      <c r="F1" s="156"/>
    </row>
    <row r="2" spans="1:9" ht="49.7" customHeight="1" x14ac:dyDescent="0.25">
      <c r="A2" s="193" t="s">
        <v>104</v>
      </c>
      <c r="B2" s="194"/>
      <c r="C2" s="194"/>
      <c r="D2" s="194"/>
      <c r="E2" s="194"/>
      <c r="F2" s="195"/>
      <c r="G2" s="46"/>
    </row>
    <row r="3" spans="1:9" ht="16.7" customHeight="1" x14ac:dyDescent="0.25">
      <c r="A3" s="47"/>
      <c r="B3" s="47"/>
      <c r="C3" s="47"/>
      <c r="D3" s="47"/>
      <c r="E3" s="47"/>
      <c r="F3" s="47"/>
      <c r="G3" s="47"/>
    </row>
    <row r="4" spans="1:9" ht="10.5" customHeight="1" x14ac:dyDescent="0.2">
      <c r="A4" s="205" t="s">
        <v>105</v>
      </c>
      <c r="B4" s="206"/>
      <c r="C4" s="206"/>
      <c r="D4" s="206"/>
      <c r="E4" s="206"/>
      <c r="F4" s="207"/>
      <c r="G4" s="48"/>
    </row>
    <row r="5" spans="1:9" ht="11.45" customHeight="1" x14ac:dyDescent="0.2">
      <c r="A5" s="48"/>
      <c r="B5" s="48"/>
      <c r="C5" s="48"/>
      <c r="D5" s="48"/>
      <c r="E5" s="48"/>
      <c r="F5" s="48"/>
      <c r="G5" s="48"/>
    </row>
    <row r="6" spans="1:9" ht="10.5" customHeight="1" x14ac:dyDescent="0.2">
      <c r="A6" s="49" t="s">
        <v>106</v>
      </c>
      <c r="B6" s="49" t="s">
        <v>107</v>
      </c>
      <c r="C6" s="49" t="s">
        <v>108</v>
      </c>
      <c r="D6" s="49" t="s">
        <v>109</v>
      </c>
      <c r="E6" s="50" t="s">
        <v>110</v>
      </c>
      <c r="F6" s="49" t="s">
        <v>111</v>
      </c>
      <c r="G6" s="48"/>
    </row>
    <row r="7" spans="1:9" ht="9.9499999999999993" customHeight="1" x14ac:dyDescent="0.2">
      <c r="A7" s="51" t="s">
        <v>112</v>
      </c>
      <c r="B7" s="52" t="s">
        <v>113</v>
      </c>
      <c r="C7" s="53"/>
      <c r="D7" s="53"/>
      <c r="E7" s="53"/>
      <c r="F7" s="53"/>
      <c r="G7" s="48"/>
    </row>
    <row r="8" spans="1:9" ht="11.1" customHeight="1" x14ac:dyDescent="0.2">
      <c r="A8" s="54" t="s">
        <v>114</v>
      </c>
      <c r="B8" s="55" t="s">
        <v>115</v>
      </c>
      <c r="C8" s="54" t="s">
        <v>116</v>
      </c>
      <c r="D8" s="56">
        <v>1718.1</v>
      </c>
      <c r="E8" s="57">
        <v>17855</v>
      </c>
      <c r="F8" s="11">
        <f>ROUND(D8*E8,0)</f>
        <v>30676676</v>
      </c>
      <c r="G8" s="48"/>
      <c r="H8" s="45">
        <v>18904</v>
      </c>
      <c r="I8" s="154">
        <f>+H8-E8</f>
        <v>1049</v>
      </c>
    </row>
    <row r="9" spans="1:9" ht="16.5" customHeight="1" x14ac:dyDescent="0.25">
      <c r="A9" s="54" t="s">
        <v>117</v>
      </c>
      <c r="B9" s="58" t="s">
        <v>118</v>
      </c>
      <c r="C9" s="54" t="s">
        <v>119</v>
      </c>
      <c r="D9" s="59">
        <v>50.11</v>
      </c>
      <c r="E9" s="57">
        <v>47091</v>
      </c>
      <c r="F9" s="11">
        <f t="shared" ref="F9:F17" si="0">ROUND(D9*E9,0)</f>
        <v>2359730</v>
      </c>
      <c r="G9" s="47"/>
      <c r="H9" s="45">
        <v>49858</v>
      </c>
      <c r="I9" s="154">
        <f t="shared" ref="I9:I41" si="1">+H9-E9</f>
        <v>2767</v>
      </c>
    </row>
    <row r="10" spans="1:9" ht="15.95" customHeight="1" x14ac:dyDescent="0.25">
      <c r="A10" s="54" t="s">
        <v>120</v>
      </c>
      <c r="B10" s="55" t="s">
        <v>121</v>
      </c>
      <c r="C10" s="54" t="s">
        <v>119</v>
      </c>
      <c r="D10" s="59">
        <v>71.59</v>
      </c>
      <c r="E10" s="57">
        <v>62030</v>
      </c>
      <c r="F10" s="11">
        <f t="shared" si="0"/>
        <v>4440728</v>
      </c>
      <c r="G10" s="47"/>
      <c r="H10" s="45">
        <v>65675</v>
      </c>
      <c r="I10" s="154">
        <f t="shared" si="1"/>
        <v>3645</v>
      </c>
    </row>
    <row r="11" spans="1:9" ht="15.95" customHeight="1" x14ac:dyDescent="0.25">
      <c r="A11" s="54" t="s">
        <v>122</v>
      </c>
      <c r="B11" s="55" t="s">
        <v>123</v>
      </c>
      <c r="C11" s="54" t="s">
        <v>119</v>
      </c>
      <c r="D11" s="59">
        <v>7</v>
      </c>
      <c r="E11" s="57">
        <v>51114</v>
      </c>
      <c r="F11" s="11">
        <f t="shared" si="0"/>
        <v>357798</v>
      </c>
      <c r="G11" s="47"/>
      <c r="H11" s="45">
        <v>54117</v>
      </c>
      <c r="I11" s="154">
        <f t="shared" si="1"/>
        <v>3003</v>
      </c>
    </row>
    <row r="12" spans="1:9" ht="15.95" customHeight="1" x14ac:dyDescent="0.25">
      <c r="A12" s="54" t="s">
        <v>124</v>
      </c>
      <c r="B12" s="55" t="s">
        <v>125</v>
      </c>
      <c r="C12" s="54" t="s">
        <v>116</v>
      </c>
      <c r="D12" s="59">
        <v>3.25</v>
      </c>
      <c r="E12" s="57">
        <v>109963</v>
      </c>
      <c r="F12" s="11">
        <f t="shared" si="0"/>
        <v>357380</v>
      </c>
      <c r="G12" s="47"/>
      <c r="H12" s="45">
        <v>116425</v>
      </c>
      <c r="I12" s="154">
        <f t="shared" si="1"/>
        <v>6462</v>
      </c>
    </row>
    <row r="13" spans="1:9" ht="11.1" customHeight="1" x14ac:dyDescent="0.2">
      <c r="A13" s="54" t="s">
        <v>126</v>
      </c>
      <c r="B13" s="55" t="s">
        <v>127</v>
      </c>
      <c r="C13" s="54" t="s">
        <v>128</v>
      </c>
      <c r="D13" s="59">
        <v>13</v>
      </c>
      <c r="E13" s="57">
        <v>13489</v>
      </c>
      <c r="F13" s="11">
        <f t="shared" si="0"/>
        <v>175357</v>
      </c>
      <c r="G13" s="48"/>
      <c r="H13" s="45">
        <v>14282</v>
      </c>
      <c r="I13" s="154">
        <f t="shared" si="1"/>
        <v>793</v>
      </c>
    </row>
    <row r="14" spans="1:9" ht="11.1" customHeight="1" x14ac:dyDescent="0.2">
      <c r="A14" s="54" t="s">
        <v>129</v>
      </c>
      <c r="B14" s="55" t="s">
        <v>130</v>
      </c>
      <c r="C14" s="54" t="s">
        <v>131</v>
      </c>
      <c r="D14" s="59">
        <v>2</v>
      </c>
      <c r="E14" s="57">
        <v>119550</v>
      </c>
      <c r="F14" s="11">
        <f t="shared" si="0"/>
        <v>239100</v>
      </c>
      <c r="G14" s="48"/>
      <c r="H14" s="45">
        <v>126575</v>
      </c>
      <c r="I14" s="154">
        <f t="shared" si="1"/>
        <v>7025</v>
      </c>
    </row>
    <row r="15" spans="1:9" ht="11.1" customHeight="1" x14ac:dyDescent="0.2">
      <c r="A15" s="51" t="s">
        <v>132</v>
      </c>
      <c r="B15" s="52" t="s">
        <v>133</v>
      </c>
      <c r="C15" s="53"/>
      <c r="D15" s="53"/>
      <c r="E15" s="53"/>
      <c r="F15" s="53"/>
      <c r="G15" s="48"/>
      <c r="I15" s="154">
        <f t="shared" si="1"/>
        <v>0</v>
      </c>
    </row>
    <row r="16" spans="1:9" ht="11.1" customHeight="1" x14ac:dyDescent="0.2">
      <c r="A16" s="54" t="s">
        <v>134</v>
      </c>
      <c r="B16" s="55" t="s">
        <v>135</v>
      </c>
      <c r="C16" s="54" t="s">
        <v>116</v>
      </c>
      <c r="D16" s="56">
        <v>1718.1</v>
      </c>
      <c r="E16" s="57">
        <v>3475</v>
      </c>
      <c r="F16" s="11">
        <f t="shared" si="0"/>
        <v>5970398</v>
      </c>
      <c r="G16" s="48"/>
      <c r="H16" s="45">
        <v>3679</v>
      </c>
      <c r="I16" s="154">
        <f t="shared" si="1"/>
        <v>204</v>
      </c>
    </row>
    <row r="17" spans="1:9" ht="9.9499999999999993" customHeight="1" x14ac:dyDescent="0.2">
      <c r="A17" s="54" t="s">
        <v>136</v>
      </c>
      <c r="B17" s="55" t="s">
        <v>137</v>
      </c>
      <c r="C17" s="54" t="s">
        <v>119</v>
      </c>
      <c r="D17" s="59">
        <v>4.04</v>
      </c>
      <c r="E17" s="57">
        <v>46589</v>
      </c>
      <c r="F17" s="11">
        <f t="shared" si="0"/>
        <v>188220</v>
      </c>
      <c r="G17" s="48"/>
      <c r="H17" s="45">
        <v>49327</v>
      </c>
      <c r="I17" s="154">
        <f t="shared" si="1"/>
        <v>2738</v>
      </c>
    </row>
    <row r="18" spans="1:9" ht="11.1" customHeight="1" x14ac:dyDescent="0.2">
      <c r="A18" s="196"/>
      <c r="B18" s="197"/>
      <c r="C18" s="200" t="s">
        <v>138</v>
      </c>
      <c r="D18" s="201"/>
      <c r="E18" s="202"/>
      <c r="F18" s="60">
        <f>SUM(F8:F17)</f>
        <v>44765387</v>
      </c>
      <c r="G18" s="48"/>
      <c r="I18" s="154"/>
    </row>
    <row r="19" spans="1:9" ht="11.1" customHeight="1" x14ac:dyDescent="0.2">
      <c r="A19" s="198"/>
      <c r="B19" s="199"/>
      <c r="C19" s="203" t="s">
        <v>139</v>
      </c>
      <c r="D19" s="204"/>
      <c r="E19" s="61">
        <v>0.1799</v>
      </c>
      <c r="F19" s="62">
        <f>+ROUND(($F$18*E19),0)</f>
        <v>8053293</v>
      </c>
      <c r="G19" s="155">
        <f>+$F$18*E19</f>
        <v>8053293.1212999998</v>
      </c>
      <c r="I19" s="154"/>
    </row>
    <row r="20" spans="1:9" ht="11.1" customHeight="1" x14ac:dyDescent="0.2">
      <c r="A20" s="198"/>
      <c r="B20" s="199"/>
      <c r="C20" s="203" t="s">
        <v>140</v>
      </c>
      <c r="D20" s="204"/>
      <c r="E20" s="61">
        <v>0.01</v>
      </c>
      <c r="F20" s="62">
        <f t="shared" ref="F20:F21" si="2">+ROUND(($F$18*E20),0)</f>
        <v>447654</v>
      </c>
      <c r="G20" s="155">
        <f t="shared" ref="G20:G21" si="3">+$F$18*E20</f>
        <v>447653.87</v>
      </c>
      <c r="I20" s="154"/>
    </row>
    <row r="21" spans="1:9" ht="11.1" customHeight="1" x14ac:dyDescent="0.2">
      <c r="A21" s="198"/>
      <c r="B21" s="199"/>
      <c r="C21" s="203" t="s">
        <v>141</v>
      </c>
      <c r="D21" s="204"/>
      <c r="E21" s="61">
        <v>0.03</v>
      </c>
      <c r="F21" s="62">
        <f t="shared" si="2"/>
        <v>1342962</v>
      </c>
      <c r="G21" s="155">
        <f t="shared" si="3"/>
        <v>1342961.6099999999</v>
      </c>
      <c r="I21" s="154"/>
    </row>
    <row r="22" spans="1:9" ht="9.9499999999999993" customHeight="1" x14ac:dyDescent="0.2">
      <c r="A22" s="198"/>
      <c r="B22" s="199"/>
      <c r="C22" s="208" t="s">
        <v>142</v>
      </c>
      <c r="D22" s="209"/>
      <c r="E22" s="63">
        <v>0.19</v>
      </c>
      <c r="F22" s="62">
        <f>+ROUND(($F$21*E22),0)</f>
        <v>255163</v>
      </c>
      <c r="G22" s="155">
        <f>+$F$21*E22</f>
        <v>255162.78</v>
      </c>
      <c r="I22" s="154"/>
    </row>
    <row r="23" spans="1:9" ht="11.45" customHeight="1" x14ac:dyDescent="0.2">
      <c r="A23" s="198"/>
      <c r="B23" s="199"/>
      <c r="C23" s="210" t="s">
        <v>143</v>
      </c>
      <c r="D23" s="211"/>
      <c r="E23" s="212"/>
      <c r="F23" s="60">
        <f>SUM(F18:F22)</f>
        <v>54864459</v>
      </c>
      <c r="G23" s="48"/>
      <c r="I23" s="154"/>
    </row>
    <row r="24" spans="1:9" ht="21.75" customHeight="1" x14ac:dyDescent="0.25">
      <c r="A24" s="47"/>
      <c r="B24" s="47"/>
      <c r="C24" s="47"/>
      <c r="D24" s="47"/>
      <c r="E24" s="47"/>
      <c r="F24" s="47"/>
      <c r="G24" s="47"/>
      <c r="I24" s="154"/>
    </row>
    <row r="25" spans="1:9" ht="42.6" customHeight="1" x14ac:dyDescent="0.25">
      <c r="A25" s="193" t="s">
        <v>144</v>
      </c>
      <c r="B25" s="194"/>
      <c r="C25" s="194"/>
      <c r="D25" s="194"/>
      <c r="E25" s="194"/>
      <c r="F25" s="195"/>
      <c r="G25" s="46"/>
      <c r="I25" s="154"/>
    </row>
    <row r="26" spans="1:9" ht="11.1" customHeight="1" x14ac:dyDescent="0.2">
      <c r="A26" s="51" t="s">
        <v>145</v>
      </c>
      <c r="B26" s="52" t="s">
        <v>146</v>
      </c>
      <c r="C26" s="53"/>
      <c r="D26" s="53"/>
      <c r="E26" s="53"/>
      <c r="F26" s="53"/>
      <c r="G26" s="48"/>
      <c r="I26" s="154"/>
    </row>
    <row r="27" spans="1:9" ht="11.1" customHeight="1" x14ac:dyDescent="0.2">
      <c r="A27" s="54" t="s">
        <v>147</v>
      </c>
      <c r="B27" s="55" t="s">
        <v>148</v>
      </c>
      <c r="C27" s="54" t="s">
        <v>116</v>
      </c>
      <c r="D27" s="59">
        <v>120.35</v>
      </c>
      <c r="E27" s="57">
        <v>8815</v>
      </c>
      <c r="F27" s="11">
        <f t="shared" ref="F27:F29" si="4">ROUND(D27*E27,0)</f>
        <v>1060885</v>
      </c>
      <c r="G27" s="48"/>
      <c r="H27" s="22">
        <v>9333</v>
      </c>
      <c r="I27" s="154">
        <f t="shared" si="1"/>
        <v>518</v>
      </c>
    </row>
    <row r="28" spans="1:9" ht="9.9499999999999993" customHeight="1" x14ac:dyDescent="0.2">
      <c r="A28" s="54" t="s">
        <v>149</v>
      </c>
      <c r="B28" s="55" t="s">
        <v>150</v>
      </c>
      <c r="C28" s="54" t="s">
        <v>119</v>
      </c>
      <c r="D28" s="59">
        <v>257.72000000000003</v>
      </c>
      <c r="E28" s="57">
        <v>189223</v>
      </c>
      <c r="F28" s="11">
        <f t="shared" si="4"/>
        <v>48766552</v>
      </c>
      <c r="G28" s="48"/>
      <c r="H28" s="22">
        <v>200342</v>
      </c>
      <c r="I28" s="154">
        <f t="shared" si="1"/>
        <v>11119</v>
      </c>
    </row>
    <row r="29" spans="1:9" ht="11.1" customHeight="1" x14ac:dyDescent="0.2">
      <c r="A29" s="54" t="s">
        <v>151</v>
      </c>
      <c r="B29" s="55" t="s">
        <v>152</v>
      </c>
      <c r="C29" s="54" t="s">
        <v>119</v>
      </c>
      <c r="D29" s="59">
        <v>171.81</v>
      </c>
      <c r="E29" s="57">
        <v>193787</v>
      </c>
      <c r="F29" s="11">
        <f t="shared" si="4"/>
        <v>33294544</v>
      </c>
      <c r="G29" s="48"/>
      <c r="H29" s="22">
        <v>205174</v>
      </c>
      <c r="I29" s="154">
        <f t="shared" si="1"/>
        <v>11387</v>
      </c>
    </row>
    <row r="30" spans="1:9" ht="11.1" customHeight="1" x14ac:dyDescent="0.2">
      <c r="A30" s="51" t="s">
        <v>153</v>
      </c>
      <c r="B30" s="52" t="s">
        <v>154</v>
      </c>
      <c r="C30" s="53"/>
      <c r="D30" s="53"/>
      <c r="E30" s="53"/>
      <c r="F30" s="53"/>
      <c r="G30" s="48"/>
      <c r="H30" s="8"/>
      <c r="I30" s="154"/>
    </row>
    <row r="31" spans="1:9" ht="11.1" customHeight="1" x14ac:dyDescent="0.2">
      <c r="A31" s="54" t="s">
        <v>155</v>
      </c>
      <c r="B31" s="55" t="s">
        <v>156</v>
      </c>
      <c r="C31" s="54" t="s">
        <v>116</v>
      </c>
      <c r="D31" s="56">
        <v>1718.1</v>
      </c>
      <c r="E31" s="57">
        <v>20904</v>
      </c>
      <c r="F31" s="11">
        <f t="shared" ref="F31:F35" si="5">ROUND(D31*E31,0)</f>
        <v>35915162</v>
      </c>
      <c r="G31" s="48"/>
      <c r="H31" s="22">
        <v>22132</v>
      </c>
      <c r="I31" s="154">
        <f t="shared" si="1"/>
        <v>1228</v>
      </c>
    </row>
    <row r="32" spans="1:9" ht="11.1" customHeight="1" x14ac:dyDescent="0.2">
      <c r="A32" s="54" t="s">
        <v>157</v>
      </c>
      <c r="B32" s="55" t="s">
        <v>158</v>
      </c>
      <c r="C32" s="54" t="s">
        <v>116</v>
      </c>
      <c r="D32" s="59">
        <v>286.35000000000002</v>
      </c>
      <c r="E32" s="57">
        <v>2232</v>
      </c>
      <c r="F32" s="11">
        <f t="shared" si="5"/>
        <v>639133</v>
      </c>
      <c r="G32" s="48"/>
      <c r="H32" s="22">
        <v>2363</v>
      </c>
      <c r="I32" s="154">
        <f t="shared" si="1"/>
        <v>131</v>
      </c>
    </row>
    <row r="33" spans="1:9" ht="16.5" customHeight="1" x14ac:dyDescent="0.25">
      <c r="A33" s="54" t="s">
        <v>159</v>
      </c>
      <c r="B33" s="58" t="s">
        <v>160</v>
      </c>
      <c r="C33" s="54" t="s">
        <v>119</v>
      </c>
      <c r="D33" s="59">
        <v>85.91</v>
      </c>
      <c r="E33" s="57">
        <v>872447</v>
      </c>
      <c r="F33" s="11">
        <f t="shared" si="5"/>
        <v>74951922</v>
      </c>
      <c r="G33" s="47"/>
      <c r="H33" s="22">
        <v>923713</v>
      </c>
      <c r="I33" s="154">
        <f t="shared" si="1"/>
        <v>51266</v>
      </c>
    </row>
    <row r="34" spans="1:9" ht="16.5" customHeight="1" x14ac:dyDescent="0.25">
      <c r="A34" s="54" t="s">
        <v>161</v>
      </c>
      <c r="B34" s="58" t="s">
        <v>162</v>
      </c>
      <c r="C34" s="54" t="s">
        <v>163</v>
      </c>
      <c r="D34" s="59">
        <v>715.88</v>
      </c>
      <c r="E34" s="57">
        <v>22600</v>
      </c>
      <c r="F34" s="11">
        <f t="shared" si="5"/>
        <v>16178888</v>
      </c>
      <c r="G34" s="47"/>
      <c r="H34" s="22">
        <v>23928</v>
      </c>
      <c r="I34" s="154">
        <f t="shared" si="1"/>
        <v>1328</v>
      </c>
    </row>
    <row r="35" spans="1:9" ht="16.5" customHeight="1" x14ac:dyDescent="0.25">
      <c r="A35" s="54" t="s">
        <v>164</v>
      </c>
      <c r="B35" s="58" t="s">
        <v>165</v>
      </c>
      <c r="C35" s="54" t="s">
        <v>116</v>
      </c>
      <c r="D35" s="59">
        <v>44.8</v>
      </c>
      <c r="E35" s="57">
        <v>27932</v>
      </c>
      <c r="F35" s="11">
        <f t="shared" si="5"/>
        <v>1251354</v>
      </c>
      <c r="G35" s="47"/>
      <c r="H35" s="22">
        <v>29573</v>
      </c>
      <c r="I35" s="154">
        <f t="shared" si="1"/>
        <v>1641</v>
      </c>
    </row>
    <row r="36" spans="1:9" ht="11.1" customHeight="1" x14ac:dyDescent="0.2">
      <c r="A36" s="51" t="s">
        <v>166</v>
      </c>
      <c r="B36" s="52" t="s">
        <v>167</v>
      </c>
      <c r="C36" s="53"/>
      <c r="D36" s="53"/>
      <c r="E36" s="53"/>
      <c r="F36" s="53"/>
      <c r="G36" s="48"/>
      <c r="H36" s="8"/>
      <c r="I36" s="154"/>
    </row>
    <row r="37" spans="1:9" ht="16.5" customHeight="1" x14ac:dyDescent="0.25">
      <c r="A37" s="54" t="s">
        <v>168</v>
      </c>
      <c r="B37" s="58" t="s">
        <v>169</v>
      </c>
      <c r="C37" s="54" t="s">
        <v>128</v>
      </c>
      <c r="D37" s="59">
        <v>281.35000000000002</v>
      </c>
      <c r="E37" s="57">
        <v>136578</v>
      </c>
      <c r="F37" s="11">
        <f t="shared" ref="F37:F41" si="6">ROUND(D37*E37,0)</f>
        <v>38426220</v>
      </c>
      <c r="G37" s="47"/>
      <c r="H37" s="22">
        <v>144603</v>
      </c>
      <c r="I37" s="154">
        <f t="shared" si="1"/>
        <v>8025</v>
      </c>
    </row>
    <row r="38" spans="1:9" ht="9.9499999999999993" customHeight="1" x14ac:dyDescent="0.2">
      <c r="A38" s="54" t="s">
        <v>170</v>
      </c>
      <c r="B38" s="55" t="s">
        <v>171</v>
      </c>
      <c r="C38" s="54" t="s">
        <v>131</v>
      </c>
      <c r="D38" s="59">
        <v>6</v>
      </c>
      <c r="E38" s="57">
        <v>25686</v>
      </c>
      <c r="F38" s="11">
        <f t="shared" si="6"/>
        <v>154116</v>
      </c>
      <c r="G38" s="48"/>
      <c r="H38" s="22">
        <v>27195</v>
      </c>
      <c r="I38" s="154">
        <f t="shared" si="1"/>
        <v>1509</v>
      </c>
    </row>
    <row r="39" spans="1:9" ht="17.100000000000001" customHeight="1" x14ac:dyDescent="0.25">
      <c r="A39" s="54" t="s">
        <v>172</v>
      </c>
      <c r="B39" s="55" t="s">
        <v>173</v>
      </c>
      <c r="C39" s="54" t="s">
        <v>174</v>
      </c>
      <c r="D39" s="59">
        <v>937.21</v>
      </c>
      <c r="E39" s="57">
        <v>6588</v>
      </c>
      <c r="F39" s="11">
        <f t="shared" si="6"/>
        <v>6174339</v>
      </c>
      <c r="G39" s="47"/>
      <c r="H39" s="22">
        <v>6975</v>
      </c>
      <c r="I39" s="154">
        <f t="shared" si="1"/>
        <v>387</v>
      </c>
    </row>
    <row r="40" spans="1:9" ht="9.9499999999999993" customHeight="1" x14ac:dyDescent="0.2">
      <c r="A40" s="54" t="s">
        <v>175</v>
      </c>
      <c r="B40" s="55" t="s">
        <v>176</v>
      </c>
      <c r="C40" s="54" t="s">
        <v>163</v>
      </c>
      <c r="D40" s="59">
        <v>286.35000000000002</v>
      </c>
      <c r="E40" s="57">
        <v>50875</v>
      </c>
      <c r="F40" s="11">
        <f t="shared" si="6"/>
        <v>14568056</v>
      </c>
      <c r="G40" s="48"/>
      <c r="H40" s="22">
        <v>53864</v>
      </c>
      <c r="I40" s="154">
        <f t="shared" si="1"/>
        <v>2989</v>
      </c>
    </row>
    <row r="41" spans="1:9" ht="11.1" customHeight="1" x14ac:dyDescent="0.2">
      <c r="A41" s="54" t="s">
        <v>177</v>
      </c>
      <c r="B41" s="55" t="s">
        <v>178</v>
      </c>
      <c r="C41" s="54" t="s">
        <v>131</v>
      </c>
      <c r="D41" s="59">
        <v>10</v>
      </c>
      <c r="E41" s="57">
        <v>1425744</v>
      </c>
      <c r="F41" s="11">
        <f t="shared" si="6"/>
        <v>14257440</v>
      </c>
      <c r="G41" s="48"/>
      <c r="H41" s="22">
        <v>1509523</v>
      </c>
      <c r="I41" s="154">
        <f t="shared" si="1"/>
        <v>83779</v>
      </c>
    </row>
    <row r="42" spans="1:9" ht="11.1" customHeight="1" x14ac:dyDescent="0.2">
      <c r="A42" s="196"/>
      <c r="B42" s="197"/>
      <c r="C42" s="200" t="s">
        <v>138</v>
      </c>
      <c r="D42" s="201"/>
      <c r="E42" s="202"/>
      <c r="F42" s="60">
        <f>SUM(F27:F41)</f>
        <v>285638611</v>
      </c>
      <c r="G42" s="48"/>
    </row>
    <row r="43" spans="1:9" ht="11.1" customHeight="1" x14ac:dyDescent="0.2">
      <c r="A43" s="198"/>
      <c r="B43" s="199"/>
      <c r="C43" s="203" t="s">
        <v>139</v>
      </c>
      <c r="D43" s="204"/>
      <c r="E43" s="63">
        <v>0.1799</v>
      </c>
      <c r="F43" s="62">
        <f>+ROUND(($F$42*E43),0)</f>
        <v>51386386</v>
      </c>
      <c r="G43" s="155">
        <f>+$F$42*E43</f>
        <v>51386386.118900001</v>
      </c>
    </row>
    <row r="44" spans="1:9" ht="11.1" customHeight="1" x14ac:dyDescent="0.2">
      <c r="A44" s="198"/>
      <c r="B44" s="199"/>
      <c r="C44" s="203" t="s">
        <v>140</v>
      </c>
      <c r="D44" s="204"/>
      <c r="E44" s="63">
        <v>0.01</v>
      </c>
      <c r="F44" s="62">
        <f t="shared" ref="F44:F45" si="7">+ROUND(($F$42*E44),0)</f>
        <v>2856386</v>
      </c>
      <c r="G44" s="155">
        <f t="shared" ref="G44:G45" si="8">+$F$42*E44</f>
        <v>2856386.11</v>
      </c>
    </row>
    <row r="45" spans="1:9" ht="10.7" customHeight="1" x14ac:dyDescent="0.2">
      <c r="A45" s="198"/>
      <c r="B45" s="199"/>
      <c r="C45" s="203" t="s">
        <v>141</v>
      </c>
      <c r="D45" s="204"/>
      <c r="E45" s="63">
        <v>0.03</v>
      </c>
      <c r="F45" s="62">
        <f t="shared" si="7"/>
        <v>8569158</v>
      </c>
      <c r="G45" s="155">
        <f t="shared" si="8"/>
        <v>8569158.3300000001</v>
      </c>
    </row>
    <row r="46" spans="1:9" ht="9.6" customHeight="1" x14ac:dyDescent="0.2">
      <c r="A46" s="217"/>
      <c r="B46" s="217"/>
      <c r="C46" s="208" t="s">
        <v>142</v>
      </c>
      <c r="D46" s="209"/>
      <c r="E46" s="63">
        <v>0.19</v>
      </c>
      <c r="F46" s="62">
        <f>+ROUND(($F$45*E46),0)</f>
        <v>1628140</v>
      </c>
      <c r="G46" s="155">
        <f>+$F$45*E46</f>
        <v>1628140.02</v>
      </c>
    </row>
    <row r="47" spans="1:9" ht="11.45" customHeight="1" x14ac:dyDescent="0.2">
      <c r="A47" s="217"/>
      <c r="B47" s="217"/>
      <c r="C47" s="210" t="s">
        <v>143</v>
      </c>
      <c r="D47" s="211"/>
      <c r="E47" s="212"/>
      <c r="F47" s="60">
        <f>SUM(F42:F46)</f>
        <v>350078681</v>
      </c>
      <c r="G47" s="48"/>
    </row>
    <row r="48" spans="1:9" ht="10.7" customHeight="1" x14ac:dyDescent="0.2">
      <c r="A48" s="217"/>
      <c r="B48" s="217"/>
      <c r="C48" s="217"/>
      <c r="D48" s="217"/>
      <c r="E48" s="48"/>
      <c r="F48" s="48"/>
      <c r="G48" s="48"/>
    </row>
    <row r="49" spans="1:8" ht="12" customHeight="1" x14ac:dyDescent="0.2">
      <c r="A49" s="213" t="s">
        <v>179</v>
      </c>
      <c r="B49" s="214"/>
      <c r="C49" s="214"/>
      <c r="D49" s="214"/>
      <c r="E49" s="215"/>
      <c r="F49" s="64">
        <f>+F47+F23</f>
        <v>404943140</v>
      </c>
      <c r="G49" s="48"/>
      <c r="H49" s="45">
        <v>404943140</v>
      </c>
    </row>
    <row r="50" spans="1:8" ht="147" customHeight="1" x14ac:dyDescent="0.2">
      <c r="A50" s="216" t="s">
        <v>180</v>
      </c>
      <c r="B50" s="216"/>
      <c r="C50" s="216"/>
      <c r="D50" s="216"/>
      <c r="E50" s="216"/>
      <c r="F50" s="216"/>
      <c r="G50" s="216"/>
    </row>
  </sheetData>
  <mergeCells count="24">
    <mergeCell ref="A49:E49"/>
    <mergeCell ref="A50:G50"/>
    <mergeCell ref="A46:B46"/>
    <mergeCell ref="C46:D46"/>
    <mergeCell ref="A47:B47"/>
    <mergeCell ref="C47:E47"/>
    <mergeCell ref="A48:B48"/>
    <mergeCell ref="C48:D48"/>
    <mergeCell ref="A1:E1"/>
    <mergeCell ref="A25:F25"/>
    <mergeCell ref="A42:B45"/>
    <mergeCell ref="C42:E42"/>
    <mergeCell ref="C43:D43"/>
    <mergeCell ref="C44:D44"/>
    <mergeCell ref="C45:D45"/>
    <mergeCell ref="A2:F2"/>
    <mergeCell ref="A4:F4"/>
    <mergeCell ref="A18:B23"/>
    <mergeCell ref="C18:E18"/>
    <mergeCell ref="C19:D19"/>
    <mergeCell ref="C20:D20"/>
    <mergeCell ref="C21:D21"/>
    <mergeCell ref="C22:D22"/>
    <mergeCell ref="C23:E23"/>
  </mergeCells>
  <pageMargins left="0.7" right="0.7" top="0.75" bottom="0.75" header="0.3" footer="0.3"/>
  <pageSetup scale="9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4"/>
  <sheetViews>
    <sheetView view="pageBreakPreview" zoomScale="60" zoomScaleNormal="160" workbookViewId="0">
      <selection activeCell="J50" sqref="J50"/>
    </sheetView>
  </sheetViews>
  <sheetFormatPr baseColWidth="10" defaultColWidth="8" defaultRowHeight="12.75" x14ac:dyDescent="0.25"/>
  <cols>
    <col min="1" max="1" width="5" style="45" customWidth="1"/>
    <col min="2" max="2" width="30.85546875" style="45" customWidth="1"/>
    <col min="3" max="3" width="4" style="45" customWidth="1"/>
    <col min="4" max="4" width="2.85546875" style="45" customWidth="1"/>
    <col min="5" max="5" width="1.85546875" style="45" customWidth="1"/>
    <col min="6" max="6" width="4" style="45" customWidth="1"/>
    <col min="7" max="8" width="5" style="45" customWidth="1"/>
    <col min="9" max="9" width="13.5703125" style="45" bestFit="1" customWidth="1"/>
    <col min="10" max="10" width="20" style="45" customWidth="1"/>
    <col min="11" max="11" width="12.7109375" style="45" bestFit="1" customWidth="1"/>
    <col min="12" max="12" width="14.7109375" style="45" bestFit="1" customWidth="1"/>
    <col min="13" max="16384" width="8" style="45"/>
  </cols>
  <sheetData>
    <row r="1" spans="1:12" ht="35.1" customHeight="1" x14ac:dyDescent="0.25">
      <c r="A1" s="221" t="s">
        <v>181</v>
      </c>
      <c r="B1" s="221"/>
      <c r="C1" s="221"/>
      <c r="D1" s="221"/>
      <c r="E1" s="221"/>
      <c r="F1" s="221"/>
      <c r="G1" s="221"/>
      <c r="H1" s="221"/>
      <c r="I1" s="221"/>
      <c r="J1" s="221"/>
    </row>
    <row r="2" spans="1:12" s="157" customFormat="1" ht="53.25" customHeight="1" x14ac:dyDescent="0.2">
      <c r="A2" s="192" t="s">
        <v>296</v>
      </c>
      <c r="B2" s="192"/>
      <c r="C2" s="192"/>
      <c r="D2" s="192"/>
      <c r="E2" s="192"/>
      <c r="F2" s="156"/>
    </row>
    <row r="3" spans="1:12" ht="39.75" customHeight="1" x14ac:dyDescent="0.25">
      <c r="A3" s="222" t="s">
        <v>182</v>
      </c>
      <c r="B3" s="223"/>
      <c r="C3" s="223"/>
      <c r="D3" s="223"/>
      <c r="E3" s="223"/>
      <c r="F3" s="223"/>
      <c r="G3" s="223"/>
      <c r="H3" s="223"/>
      <c r="I3" s="224"/>
      <c r="J3" s="149"/>
    </row>
    <row r="4" spans="1:12" ht="12.6" customHeight="1" x14ac:dyDescent="0.25">
      <c r="A4" s="47"/>
      <c r="B4" s="225"/>
      <c r="C4" s="225"/>
      <c r="D4" s="47"/>
      <c r="E4" s="225"/>
      <c r="F4" s="225"/>
      <c r="G4" s="225"/>
      <c r="H4" s="225"/>
      <c r="I4" s="47"/>
      <c r="J4" s="151"/>
    </row>
    <row r="5" spans="1:12" ht="9.6" customHeight="1" x14ac:dyDescent="0.2">
      <c r="A5" s="218" t="s">
        <v>183</v>
      </c>
      <c r="B5" s="219"/>
      <c r="C5" s="219"/>
      <c r="D5" s="219"/>
      <c r="E5" s="219"/>
      <c r="F5" s="219"/>
      <c r="G5" s="219"/>
      <c r="H5" s="219"/>
      <c r="I5" s="220"/>
      <c r="J5" s="150"/>
    </row>
    <row r="6" spans="1:12" ht="9.6" customHeight="1" x14ac:dyDescent="0.2">
      <c r="A6" s="48"/>
      <c r="B6" s="217"/>
      <c r="C6" s="217"/>
      <c r="D6" s="48"/>
      <c r="E6" s="217"/>
      <c r="F6" s="217"/>
      <c r="G6" s="217"/>
      <c r="H6" s="217"/>
      <c r="I6" s="48"/>
      <c r="J6" s="150"/>
    </row>
    <row r="7" spans="1:12" ht="19.5" customHeight="1" x14ac:dyDescent="0.25">
      <c r="A7" s="65" t="s">
        <v>184</v>
      </c>
      <c r="B7" s="236" t="s">
        <v>185</v>
      </c>
      <c r="C7" s="237"/>
      <c r="D7" s="65" t="s">
        <v>186</v>
      </c>
      <c r="E7" s="236" t="s">
        <v>187</v>
      </c>
      <c r="F7" s="237"/>
      <c r="G7" s="236" t="s">
        <v>188</v>
      </c>
      <c r="H7" s="237"/>
      <c r="I7" s="65" t="s">
        <v>189</v>
      </c>
      <c r="J7" s="151"/>
    </row>
    <row r="8" spans="1:12" ht="9" customHeight="1" x14ac:dyDescent="0.2">
      <c r="A8" s="66">
        <v>1</v>
      </c>
      <c r="B8" s="238" t="s">
        <v>190</v>
      </c>
      <c r="C8" s="239"/>
      <c r="D8" s="67"/>
      <c r="E8" s="240"/>
      <c r="F8" s="241"/>
      <c r="G8" s="240"/>
      <c r="H8" s="241"/>
      <c r="I8" s="67"/>
      <c r="J8" s="150"/>
    </row>
    <row r="9" spans="1:12" ht="11.25" customHeight="1" x14ac:dyDescent="0.2">
      <c r="A9" s="68" t="s">
        <v>191</v>
      </c>
      <c r="B9" s="226" t="s">
        <v>192</v>
      </c>
      <c r="C9" s="227"/>
      <c r="D9" s="68" t="s">
        <v>193</v>
      </c>
      <c r="E9" s="228">
        <v>1718.1</v>
      </c>
      <c r="F9" s="229"/>
      <c r="G9" s="230">
        <v>18017</v>
      </c>
      <c r="H9" s="231"/>
      <c r="I9" s="11">
        <f>ROUND(E9*G9,0)</f>
        <v>30955008</v>
      </c>
      <c r="J9" s="150"/>
      <c r="K9" s="22">
        <v>18904</v>
      </c>
      <c r="L9" s="154">
        <f t="shared" ref="L9:L15" si="0">+K9-G9</f>
        <v>887</v>
      </c>
    </row>
    <row r="10" spans="1:12" ht="11.25" customHeight="1" x14ac:dyDescent="0.25">
      <c r="A10" s="68" t="s">
        <v>194</v>
      </c>
      <c r="B10" s="232" t="s">
        <v>195</v>
      </c>
      <c r="C10" s="233"/>
      <c r="D10" s="68" t="s">
        <v>196</v>
      </c>
      <c r="E10" s="234">
        <v>50.11</v>
      </c>
      <c r="F10" s="235"/>
      <c r="G10" s="230">
        <v>47520</v>
      </c>
      <c r="H10" s="231"/>
      <c r="I10" s="11">
        <f t="shared" ref="I10:I18" si="1">ROUND(E10*G10,0)</f>
        <v>2381227</v>
      </c>
      <c r="J10" s="151"/>
      <c r="K10" s="22">
        <v>49858</v>
      </c>
      <c r="L10" s="154">
        <f t="shared" si="0"/>
        <v>2338</v>
      </c>
    </row>
    <row r="11" spans="1:12" ht="11.25" customHeight="1" x14ac:dyDescent="0.25">
      <c r="A11" s="68" t="s">
        <v>197</v>
      </c>
      <c r="B11" s="232" t="s">
        <v>198</v>
      </c>
      <c r="C11" s="233"/>
      <c r="D11" s="68" t="s">
        <v>196</v>
      </c>
      <c r="E11" s="234">
        <v>71.59</v>
      </c>
      <c r="F11" s="235"/>
      <c r="G11" s="230">
        <v>62595</v>
      </c>
      <c r="H11" s="231"/>
      <c r="I11" s="11">
        <f t="shared" si="1"/>
        <v>4481176</v>
      </c>
      <c r="J11" s="151"/>
      <c r="K11" s="22">
        <v>65675</v>
      </c>
      <c r="L11" s="154">
        <f t="shared" si="0"/>
        <v>3080</v>
      </c>
    </row>
    <row r="12" spans="1:12" ht="11.25" customHeight="1" x14ac:dyDescent="0.25">
      <c r="A12" s="68" t="s">
        <v>199</v>
      </c>
      <c r="B12" s="232" t="s">
        <v>200</v>
      </c>
      <c r="C12" s="233"/>
      <c r="D12" s="68" t="s">
        <v>196</v>
      </c>
      <c r="E12" s="234">
        <v>7</v>
      </c>
      <c r="F12" s="235"/>
      <c r="G12" s="230">
        <v>51579</v>
      </c>
      <c r="H12" s="231"/>
      <c r="I12" s="11">
        <f t="shared" si="1"/>
        <v>361053</v>
      </c>
      <c r="J12" s="151"/>
      <c r="K12" s="22">
        <v>54117</v>
      </c>
      <c r="L12" s="154">
        <f t="shared" si="0"/>
        <v>2538</v>
      </c>
    </row>
    <row r="13" spans="1:12" ht="11.25" customHeight="1" x14ac:dyDescent="0.25">
      <c r="A13" s="68" t="s">
        <v>201</v>
      </c>
      <c r="B13" s="232" t="s">
        <v>202</v>
      </c>
      <c r="C13" s="233"/>
      <c r="D13" s="68" t="s">
        <v>193</v>
      </c>
      <c r="E13" s="234">
        <v>3.25</v>
      </c>
      <c r="F13" s="235"/>
      <c r="G13" s="230">
        <v>110965</v>
      </c>
      <c r="H13" s="231"/>
      <c r="I13" s="11">
        <f t="shared" si="1"/>
        <v>360636</v>
      </c>
      <c r="J13" s="151"/>
      <c r="K13" s="22">
        <v>116425</v>
      </c>
      <c r="L13" s="154">
        <f t="shared" si="0"/>
        <v>5460</v>
      </c>
    </row>
    <row r="14" spans="1:12" ht="11.25" customHeight="1" x14ac:dyDescent="0.2">
      <c r="A14" s="68" t="s">
        <v>203</v>
      </c>
      <c r="B14" s="226" t="s">
        <v>204</v>
      </c>
      <c r="C14" s="227"/>
      <c r="D14" s="68" t="s">
        <v>205</v>
      </c>
      <c r="E14" s="234">
        <v>13</v>
      </c>
      <c r="F14" s="235"/>
      <c r="G14" s="230">
        <v>13612</v>
      </c>
      <c r="H14" s="231"/>
      <c r="I14" s="11">
        <f t="shared" si="1"/>
        <v>176956</v>
      </c>
      <c r="J14" s="150"/>
      <c r="K14" s="22">
        <v>14282</v>
      </c>
      <c r="L14" s="154">
        <f t="shared" si="0"/>
        <v>670</v>
      </c>
    </row>
    <row r="15" spans="1:12" ht="11.25" customHeight="1" x14ac:dyDescent="0.2">
      <c r="A15" s="68" t="s">
        <v>206</v>
      </c>
      <c r="B15" s="226" t="s">
        <v>207</v>
      </c>
      <c r="C15" s="227"/>
      <c r="D15" s="68" t="s">
        <v>208</v>
      </c>
      <c r="E15" s="234">
        <v>2</v>
      </c>
      <c r="F15" s="235"/>
      <c r="G15" s="230">
        <v>120639</v>
      </c>
      <c r="H15" s="231"/>
      <c r="I15" s="11">
        <f t="shared" si="1"/>
        <v>241278</v>
      </c>
      <c r="J15" s="150"/>
      <c r="K15" s="22">
        <v>126575</v>
      </c>
      <c r="L15" s="154">
        <f t="shared" si="0"/>
        <v>5936</v>
      </c>
    </row>
    <row r="16" spans="1:12" ht="11.25" customHeight="1" x14ac:dyDescent="0.2">
      <c r="A16" s="66">
        <v>2</v>
      </c>
      <c r="B16" s="238" t="s">
        <v>209</v>
      </c>
      <c r="C16" s="239"/>
      <c r="D16" s="67"/>
      <c r="E16" s="240"/>
      <c r="F16" s="241"/>
      <c r="G16" s="240"/>
      <c r="H16" s="241"/>
      <c r="I16" s="53"/>
      <c r="J16" s="150"/>
      <c r="K16" s="22"/>
      <c r="L16" s="154"/>
    </row>
    <row r="17" spans="1:12" ht="11.25" customHeight="1" x14ac:dyDescent="0.2">
      <c r="A17" s="68" t="s">
        <v>210</v>
      </c>
      <c r="B17" s="226" t="s">
        <v>211</v>
      </c>
      <c r="C17" s="227"/>
      <c r="D17" s="68" t="s">
        <v>193</v>
      </c>
      <c r="E17" s="228">
        <v>1718.1</v>
      </c>
      <c r="F17" s="229"/>
      <c r="G17" s="230">
        <v>3506</v>
      </c>
      <c r="H17" s="231"/>
      <c r="I17" s="11">
        <f t="shared" si="1"/>
        <v>6023659</v>
      </c>
      <c r="J17" s="150"/>
      <c r="K17" s="22">
        <v>3679</v>
      </c>
      <c r="L17" s="154">
        <f>+K17-G17</f>
        <v>173</v>
      </c>
    </row>
    <row r="18" spans="1:12" ht="11.25" customHeight="1" x14ac:dyDescent="0.2">
      <c r="A18" s="68" t="s">
        <v>212</v>
      </c>
      <c r="B18" s="226" t="s">
        <v>213</v>
      </c>
      <c r="C18" s="227"/>
      <c r="D18" s="68" t="s">
        <v>196</v>
      </c>
      <c r="E18" s="234">
        <v>4.04</v>
      </c>
      <c r="F18" s="235"/>
      <c r="G18" s="230">
        <v>47014</v>
      </c>
      <c r="H18" s="231"/>
      <c r="I18" s="11">
        <f t="shared" si="1"/>
        <v>189937</v>
      </c>
      <c r="J18" s="150"/>
      <c r="K18" s="22">
        <v>49327</v>
      </c>
      <c r="L18" s="154">
        <f>+K18-G18</f>
        <v>2313</v>
      </c>
    </row>
    <row r="19" spans="1:12" ht="9" customHeight="1" x14ac:dyDescent="0.2">
      <c r="A19" s="196"/>
      <c r="B19" s="196"/>
      <c r="C19" s="197"/>
      <c r="D19" s="250" t="s">
        <v>214</v>
      </c>
      <c r="E19" s="251"/>
      <c r="F19" s="251"/>
      <c r="G19" s="251"/>
      <c r="H19" s="252"/>
      <c r="I19" s="60">
        <f>SUM(I9:I18)</f>
        <v>45170930</v>
      </c>
      <c r="J19" s="150"/>
      <c r="L19" s="154"/>
    </row>
    <row r="20" spans="1:12" ht="9" customHeight="1" x14ac:dyDescent="0.25">
      <c r="A20" s="198"/>
      <c r="B20" s="198"/>
      <c r="C20" s="199"/>
      <c r="D20" s="253" t="s">
        <v>215</v>
      </c>
      <c r="E20" s="254"/>
      <c r="F20" s="255"/>
      <c r="G20" s="242">
        <v>0.1799</v>
      </c>
      <c r="H20" s="243"/>
      <c r="I20" s="62">
        <f>+ROUND(($I$19*G20),0)</f>
        <v>8126250</v>
      </c>
      <c r="J20" s="22">
        <f>+I19*G20</f>
        <v>8126250.307</v>
      </c>
      <c r="L20" s="154"/>
    </row>
    <row r="21" spans="1:12" ht="9" customHeight="1" x14ac:dyDescent="0.25">
      <c r="A21" s="198"/>
      <c r="B21" s="198"/>
      <c r="C21" s="199"/>
      <c r="D21" s="253" t="s">
        <v>216</v>
      </c>
      <c r="E21" s="254"/>
      <c r="F21" s="255"/>
      <c r="G21" s="242">
        <v>0.01</v>
      </c>
      <c r="H21" s="243"/>
      <c r="I21" s="62">
        <f t="shared" ref="I21:I22" si="2">+ROUND(($I$19*G21),0)</f>
        <v>451709</v>
      </c>
      <c r="J21" s="22">
        <f>+I19*G21</f>
        <v>451709.3</v>
      </c>
      <c r="L21" s="154"/>
    </row>
    <row r="22" spans="1:12" ht="9" customHeight="1" x14ac:dyDescent="0.25">
      <c r="A22" s="198"/>
      <c r="B22" s="198"/>
      <c r="C22" s="199"/>
      <c r="D22" s="253" t="s">
        <v>217</v>
      </c>
      <c r="E22" s="254"/>
      <c r="F22" s="255"/>
      <c r="G22" s="242">
        <v>0.03</v>
      </c>
      <c r="H22" s="243"/>
      <c r="I22" s="62">
        <f t="shared" si="2"/>
        <v>1355128</v>
      </c>
      <c r="J22" s="22">
        <f>+I19*G22</f>
        <v>1355127.9</v>
      </c>
      <c r="L22" s="154"/>
    </row>
    <row r="23" spans="1:12" ht="9" customHeight="1" x14ac:dyDescent="0.25">
      <c r="A23" s="198"/>
      <c r="B23" s="198"/>
      <c r="C23" s="199"/>
      <c r="D23" s="244" t="s">
        <v>218</v>
      </c>
      <c r="E23" s="245"/>
      <c r="F23" s="246"/>
      <c r="G23" s="242">
        <v>0.19</v>
      </c>
      <c r="H23" s="243"/>
      <c r="I23" s="62">
        <f>+ROUND(($I$22*G23),0)</f>
        <v>257474</v>
      </c>
      <c r="J23" s="22">
        <f>+I22*G23</f>
        <v>257474.32</v>
      </c>
      <c r="L23" s="154"/>
    </row>
    <row r="24" spans="1:12" ht="9.6" customHeight="1" x14ac:dyDescent="0.2">
      <c r="A24" s="198"/>
      <c r="B24" s="198"/>
      <c r="C24" s="199"/>
      <c r="D24" s="247" t="s">
        <v>219</v>
      </c>
      <c r="E24" s="248"/>
      <c r="F24" s="248"/>
      <c r="G24" s="248"/>
      <c r="H24" s="249"/>
      <c r="I24" s="60">
        <f>SUM(I19:I23)</f>
        <v>55361491</v>
      </c>
      <c r="J24" s="150"/>
      <c r="L24" s="154"/>
    </row>
    <row r="25" spans="1:12" ht="18" customHeight="1" x14ac:dyDescent="0.25">
      <c r="A25" s="47"/>
      <c r="B25" s="225"/>
      <c r="C25" s="225"/>
      <c r="D25" s="47"/>
      <c r="E25" s="225"/>
      <c r="F25" s="225"/>
      <c r="G25" s="225"/>
      <c r="H25" s="225"/>
      <c r="I25" s="47"/>
      <c r="J25" s="151"/>
      <c r="L25" s="154"/>
    </row>
    <row r="26" spans="1:12" ht="34.5" customHeight="1" x14ac:dyDescent="0.25">
      <c r="A26" s="222" t="s">
        <v>220</v>
      </c>
      <c r="B26" s="223"/>
      <c r="C26" s="223"/>
      <c r="D26" s="223"/>
      <c r="E26" s="223"/>
      <c r="F26" s="223"/>
      <c r="G26" s="223"/>
      <c r="H26" s="223"/>
      <c r="I26" s="224"/>
      <c r="J26" s="149"/>
      <c r="L26" s="154"/>
    </row>
    <row r="27" spans="1:12" ht="12" customHeight="1" x14ac:dyDescent="0.2">
      <c r="A27" s="66">
        <v>3</v>
      </c>
      <c r="B27" s="238" t="s">
        <v>221</v>
      </c>
      <c r="C27" s="239"/>
      <c r="D27" s="67"/>
      <c r="E27" s="240"/>
      <c r="F27" s="241"/>
      <c r="G27" s="240"/>
      <c r="H27" s="241"/>
      <c r="I27" s="67"/>
      <c r="J27" s="150"/>
      <c r="L27" s="154"/>
    </row>
    <row r="28" spans="1:12" ht="12" customHeight="1" x14ac:dyDescent="0.2">
      <c r="A28" s="68" t="s">
        <v>222</v>
      </c>
      <c r="B28" s="226" t="s">
        <v>223</v>
      </c>
      <c r="C28" s="227"/>
      <c r="D28" s="68" t="s">
        <v>193</v>
      </c>
      <c r="E28" s="234">
        <v>120.35</v>
      </c>
      <c r="F28" s="235"/>
      <c r="G28" s="230">
        <v>8895</v>
      </c>
      <c r="H28" s="231"/>
      <c r="I28" s="11">
        <f t="shared" ref="I28:I30" si="3">ROUND(E28*G28,0)</f>
        <v>1070513</v>
      </c>
      <c r="J28" s="150"/>
      <c r="K28" s="22">
        <v>9333</v>
      </c>
      <c r="L28" s="154">
        <f t="shared" ref="L28:L42" si="4">+K28-G28</f>
        <v>438</v>
      </c>
    </row>
    <row r="29" spans="1:12" ht="12" customHeight="1" x14ac:dyDescent="0.2">
      <c r="A29" s="68" t="s">
        <v>224</v>
      </c>
      <c r="B29" s="226" t="s">
        <v>225</v>
      </c>
      <c r="C29" s="227"/>
      <c r="D29" s="68" t="s">
        <v>196</v>
      </c>
      <c r="E29" s="234">
        <v>257.72000000000003</v>
      </c>
      <c r="F29" s="235"/>
      <c r="G29" s="230">
        <v>190946</v>
      </c>
      <c r="H29" s="231"/>
      <c r="I29" s="11">
        <f t="shared" si="3"/>
        <v>49210603</v>
      </c>
      <c r="J29" s="150"/>
      <c r="K29" s="22">
        <v>200342</v>
      </c>
      <c r="L29" s="154">
        <f t="shared" si="4"/>
        <v>9396</v>
      </c>
    </row>
    <row r="30" spans="1:12" ht="12" customHeight="1" x14ac:dyDescent="0.2">
      <c r="A30" s="68" t="s">
        <v>226</v>
      </c>
      <c r="B30" s="226" t="s">
        <v>227</v>
      </c>
      <c r="C30" s="227"/>
      <c r="D30" s="68" t="s">
        <v>196</v>
      </c>
      <c r="E30" s="234">
        <v>171.81</v>
      </c>
      <c r="F30" s="235"/>
      <c r="G30" s="230">
        <v>195551</v>
      </c>
      <c r="H30" s="231"/>
      <c r="I30" s="11">
        <f t="shared" si="3"/>
        <v>33597617</v>
      </c>
      <c r="J30" s="150"/>
      <c r="K30" s="22">
        <v>205174</v>
      </c>
      <c r="L30" s="154">
        <f t="shared" si="4"/>
        <v>9623</v>
      </c>
    </row>
    <row r="31" spans="1:12" ht="12" customHeight="1" x14ac:dyDescent="0.2">
      <c r="A31" s="66">
        <v>4</v>
      </c>
      <c r="B31" s="238" t="s">
        <v>228</v>
      </c>
      <c r="C31" s="239"/>
      <c r="D31" s="67"/>
      <c r="E31" s="240"/>
      <c r="F31" s="241"/>
      <c r="G31" s="240"/>
      <c r="H31" s="241"/>
      <c r="I31" s="67"/>
      <c r="J31" s="150"/>
      <c r="K31" s="8"/>
      <c r="L31" s="154">
        <f t="shared" si="4"/>
        <v>0</v>
      </c>
    </row>
    <row r="32" spans="1:12" ht="12" customHeight="1" x14ac:dyDescent="0.2">
      <c r="A32" s="68" t="s">
        <v>229</v>
      </c>
      <c r="B32" s="226" t="s">
        <v>230</v>
      </c>
      <c r="C32" s="227"/>
      <c r="D32" s="68" t="s">
        <v>193</v>
      </c>
      <c r="E32" s="228">
        <v>1718.1</v>
      </c>
      <c r="F32" s="229"/>
      <c r="G32" s="230">
        <v>21094</v>
      </c>
      <c r="H32" s="231"/>
      <c r="I32" s="11">
        <f t="shared" ref="I32:I36" si="5">ROUND(E32*G32,0)</f>
        <v>36241601</v>
      </c>
      <c r="J32" s="150"/>
      <c r="K32" s="22">
        <v>22132</v>
      </c>
      <c r="L32" s="154">
        <f t="shared" si="4"/>
        <v>1038</v>
      </c>
    </row>
    <row r="33" spans="1:12" ht="12" customHeight="1" x14ac:dyDescent="0.2">
      <c r="A33" s="68" t="s">
        <v>231</v>
      </c>
      <c r="B33" s="226" t="s">
        <v>232</v>
      </c>
      <c r="C33" s="227"/>
      <c r="D33" s="68" t="s">
        <v>193</v>
      </c>
      <c r="E33" s="234">
        <v>286.35000000000002</v>
      </c>
      <c r="F33" s="235"/>
      <c r="G33" s="230">
        <v>2252</v>
      </c>
      <c r="H33" s="231"/>
      <c r="I33" s="11">
        <f t="shared" si="5"/>
        <v>644860</v>
      </c>
      <c r="J33" s="150"/>
      <c r="K33" s="22">
        <v>2363</v>
      </c>
      <c r="L33" s="154">
        <f t="shared" si="4"/>
        <v>111</v>
      </c>
    </row>
    <row r="34" spans="1:12" ht="12" customHeight="1" x14ac:dyDescent="0.25">
      <c r="A34" s="68" t="s">
        <v>233</v>
      </c>
      <c r="B34" s="232" t="s">
        <v>234</v>
      </c>
      <c r="C34" s="233"/>
      <c r="D34" s="68" t="s">
        <v>196</v>
      </c>
      <c r="E34" s="234">
        <v>85.91</v>
      </c>
      <c r="F34" s="235"/>
      <c r="G34" s="230">
        <v>880391</v>
      </c>
      <c r="H34" s="231"/>
      <c r="I34" s="11">
        <f t="shared" si="5"/>
        <v>75634391</v>
      </c>
      <c r="J34" s="151"/>
      <c r="K34" s="22">
        <v>923713</v>
      </c>
      <c r="L34" s="154">
        <f t="shared" si="4"/>
        <v>43322</v>
      </c>
    </row>
    <row r="35" spans="1:12" ht="12" customHeight="1" x14ac:dyDescent="0.25">
      <c r="A35" s="68" t="s">
        <v>235</v>
      </c>
      <c r="B35" s="232" t="s">
        <v>236</v>
      </c>
      <c r="C35" s="233"/>
      <c r="D35" s="68" t="s">
        <v>237</v>
      </c>
      <c r="E35" s="234">
        <v>715.88</v>
      </c>
      <c r="F35" s="235"/>
      <c r="G35" s="230">
        <v>22806</v>
      </c>
      <c r="H35" s="231"/>
      <c r="I35" s="11">
        <f t="shared" si="5"/>
        <v>16326359</v>
      </c>
      <c r="J35" s="151"/>
      <c r="K35" s="22">
        <v>23928</v>
      </c>
      <c r="L35" s="154">
        <f t="shared" si="4"/>
        <v>1122</v>
      </c>
    </row>
    <row r="36" spans="1:12" ht="12" customHeight="1" x14ac:dyDescent="0.25">
      <c r="A36" s="68" t="s">
        <v>238</v>
      </c>
      <c r="B36" s="232" t="s">
        <v>239</v>
      </c>
      <c r="C36" s="233"/>
      <c r="D36" s="68" t="s">
        <v>193</v>
      </c>
      <c r="E36" s="234">
        <v>44.8</v>
      </c>
      <c r="F36" s="235"/>
      <c r="G36" s="230">
        <v>28186</v>
      </c>
      <c r="H36" s="231"/>
      <c r="I36" s="11">
        <f t="shared" si="5"/>
        <v>1262733</v>
      </c>
      <c r="J36" s="151"/>
      <c r="K36" s="22">
        <v>29573</v>
      </c>
      <c r="L36" s="154">
        <f t="shared" si="4"/>
        <v>1387</v>
      </c>
    </row>
    <row r="37" spans="1:12" ht="12" customHeight="1" x14ac:dyDescent="0.2">
      <c r="A37" s="66">
        <v>5</v>
      </c>
      <c r="B37" s="238" t="s">
        <v>240</v>
      </c>
      <c r="C37" s="239"/>
      <c r="D37" s="67"/>
      <c r="E37" s="240"/>
      <c r="F37" s="241"/>
      <c r="G37" s="240"/>
      <c r="H37" s="241"/>
      <c r="I37" s="67"/>
      <c r="J37" s="150"/>
      <c r="K37" s="8"/>
      <c r="L37" s="154">
        <f t="shared" si="4"/>
        <v>0</v>
      </c>
    </row>
    <row r="38" spans="1:12" ht="12" customHeight="1" x14ac:dyDescent="0.25">
      <c r="A38" s="68" t="s">
        <v>241</v>
      </c>
      <c r="B38" s="232" t="s">
        <v>242</v>
      </c>
      <c r="C38" s="233"/>
      <c r="D38" s="68" t="s">
        <v>205</v>
      </c>
      <c r="E38" s="234">
        <v>281.35000000000002</v>
      </c>
      <c r="F38" s="235"/>
      <c r="G38" s="230">
        <v>137821</v>
      </c>
      <c r="H38" s="231"/>
      <c r="I38" s="11">
        <f t="shared" ref="I38:I42" si="6">ROUND(E38*G38,0)</f>
        <v>38775938</v>
      </c>
      <c r="J38" s="151"/>
      <c r="K38" s="22">
        <v>144603</v>
      </c>
      <c r="L38" s="154">
        <f t="shared" si="4"/>
        <v>6782</v>
      </c>
    </row>
    <row r="39" spans="1:12" ht="12" customHeight="1" x14ac:dyDescent="0.2">
      <c r="A39" s="68" t="s">
        <v>243</v>
      </c>
      <c r="B39" s="226" t="s">
        <v>244</v>
      </c>
      <c r="C39" s="227"/>
      <c r="D39" s="68" t="s">
        <v>208</v>
      </c>
      <c r="E39" s="234">
        <v>6</v>
      </c>
      <c r="F39" s="235"/>
      <c r="G39" s="230">
        <v>25920</v>
      </c>
      <c r="H39" s="231"/>
      <c r="I39" s="11">
        <f t="shared" si="6"/>
        <v>155520</v>
      </c>
      <c r="J39" s="150"/>
      <c r="K39" s="22">
        <v>27195</v>
      </c>
      <c r="L39" s="154">
        <f t="shared" si="4"/>
        <v>1275</v>
      </c>
    </row>
    <row r="40" spans="1:12" ht="12" customHeight="1" x14ac:dyDescent="0.25">
      <c r="A40" s="68" t="s">
        <v>245</v>
      </c>
      <c r="B40" s="232" t="s">
        <v>246</v>
      </c>
      <c r="C40" s="233"/>
      <c r="D40" s="68" t="s">
        <v>247</v>
      </c>
      <c r="E40" s="234">
        <v>937.21</v>
      </c>
      <c r="F40" s="235"/>
      <c r="G40" s="230">
        <v>6648</v>
      </c>
      <c r="H40" s="231"/>
      <c r="I40" s="11">
        <f t="shared" si="6"/>
        <v>6230572</v>
      </c>
      <c r="J40" s="151"/>
      <c r="K40" s="22">
        <v>6975</v>
      </c>
      <c r="L40" s="154">
        <f t="shared" si="4"/>
        <v>327</v>
      </c>
    </row>
    <row r="41" spans="1:12" ht="12" customHeight="1" x14ac:dyDescent="0.2">
      <c r="A41" s="68" t="s">
        <v>248</v>
      </c>
      <c r="B41" s="226" t="s">
        <v>249</v>
      </c>
      <c r="C41" s="227"/>
      <c r="D41" s="68" t="s">
        <v>237</v>
      </c>
      <c r="E41" s="234">
        <v>286.35000000000002</v>
      </c>
      <c r="F41" s="235"/>
      <c r="G41" s="230">
        <v>51338</v>
      </c>
      <c r="H41" s="231"/>
      <c r="I41" s="11">
        <f t="shared" si="6"/>
        <v>14700636</v>
      </c>
      <c r="J41" s="150"/>
      <c r="K41" s="22">
        <v>53864</v>
      </c>
      <c r="L41" s="154">
        <f t="shared" si="4"/>
        <v>2526</v>
      </c>
    </row>
    <row r="42" spans="1:12" ht="12" customHeight="1" x14ac:dyDescent="0.2">
      <c r="A42" s="68" t="s">
        <v>250</v>
      </c>
      <c r="B42" s="226" t="s">
        <v>251</v>
      </c>
      <c r="C42" s="227"/>
      <c r="D42" s="68" t="s">
        <v>208</v>
      </c>
      <c r="E42" s="234">
        <v>10</v>
      </c>
      <c r="F42" s="235"/>
      <c r="G42" s="230">
        <v>1438726</v>
      </c>
      <c r="H42" s="231"/>
      <c r="I42" s="11">
        <f t="shared" si="6"/>
        <v>14387260</v>
      </c>
      <c r="J42" s="150"/>
      <c r="K42" s="22">
        <v>1509523</v>
      </c>
      <c r="L42" s="154">
        <f t="shared" si="4"/>
        <v>70797</v>
      </c>
    </row>
    <row r="43" spans="1:12" ht="9" customHeight="1" x14ac:dyDescent="0.2">
      <c r="A43" s="196"/>
      <c r="B43" s="196"/>
      <c r="C43" s="197"/>
      <c r="D43" s="250" t="s">
        <v>214</v>
      </c>
      <c r="E43" s="251"/>
      <c r="F43" s="251"/>
      <c r="G43" s="251"/>
      <c r="H43" s="252"/>
      <c r="I43" s="69">
        <f>SUM(I28:I42)</f>
        <v>288238603</v>
      </c>
      <c r="J43" s="150"/>
    </row>
    <row r="44" spans="1:12" ht="9" customHeight="1" x14ac:dyDescent="0.25">
      <c r="A44" s="198"/>
      <c r="B44" s="198"/>
      <c r="C44" s="199"/>
      <c r="D44" s="253" t="s">
        <v>215</v>
      </c>
      <c r="E44" s="254"/>
      <c r="F44" s="255"/>
      <c r="G44" s="242">
        <v>0.1799</v>
      </c>
      <c r="H44" s="243"/>
      <c r="I44" s="62">
        <f>+ROUND(($I$43*G44),0)</f>
        <v>51854125</v>
      </c>
      <c r="J44" s="22">
        <f>+I43*G44</f>
        <v>51854124.679700002</v>
      </c>
    </row>
    <row r="45" spans="1:12" ht="9" customHeight="1" x14ac:dyDescent="0.25">
      <c r="A45" s="198"/>
      <c r="B45" s="198"/>
      <c r="C45" s="199"/>
      <c r="D45" s="253" t="s">
        <v>216</v>
      </c>
      <c r="E45" s="254"/>
      <c r="F45" s="255"/>
      <c r="G45" s="242">
        <v>0.01</v>
      </c>
      <c r="H45" s="243"/>
      <c r="I45" s="62">
        <f t="shared" ref="I45:I46" si="7">+ROUND(($I$43*G45),0)</f>
        <v>2882386</v>
      </c>
      <c r="J45" s="22">
        <f>+I43*G45</f>
        <v>2882386.0300000003</v>
      </c>
    </row>
    <row r="46" spans="1:12" ht="9" customHeight="1" x14ac:dyDescent="0.25">
      <c r="A46" s="198"/>
      <c r="B46" s="198"/>
      <c r="C46" s="199"/>
      <c r="D46" s="253" t="s">
        <v>217</v>
      </c>
      <c r="E46" s="254"/>
      <c r="F46" s="255"/>
      <c r="G46" s="242">
        <v>0.03</v>
      </c>
      <c r="H46" s="243"/>
      <c r="I46" s="62">
        <f t="shared" si="7"/>
        <v>8647158</v>
      </c>
      <c r="J46" s="22">
        <f>+I43*G46</f>
        <v>8647158.0899999999</v>
      </c>
    </row>
    <row r="47" spans="1:12" ht="9" customHeight="1" x14ac:dyDescent="0.25">
      <c r="A47" s="198"/>
      <c r="B47" s="198"/>
      <c r="C47" s="199"/>
      <c r="D47" s="244" t="s">
        <v>218</v>
      </c>
      <c r="E47" s="245"/>
      <c r="F47" s="246"/>
      <c r="G47" s="242">
        <v>0.19</v>
      </c>
      <c r="H47" s="243"/>
      <c r="I47" s="62">
        <f>+ROUND(($I$46*G47),0)</f>
        <v>1642960</v>
      </c>
      <c r="J47" s="22">
        <f>+I46*G47</f>
        <v>1642960.02</v>
      </c>
    </row>
    <row r="48" spans="1:12" ht="8.85" customHeight="1" x14ac:dyDescent="0.2">
      <c r="A48" s="198"/>
      <c r="B48" s="198"/>
      <c r="C48" s="199"/>
      <c r="D48" s="247" t="s">
        <v>219</v>
      </c>
      <c r="E48" s="248"/>
      <c r="F48" s="248"/>
      <c r="G48" s="248"/>
      <c r="H48" s="249"/>
      <c r="I48" s="69">
        <f>SUM(I43:I47)</f>
        <v>353265232</v>
      </c>
      <c r="J48" s="150"/>
    </row>
    <row r="49" spans="1:10" ht="9.75" customHeight="1" x14ac:dyDescent="0.2">
      <c r="A49" s="48"/>
      <c r="B49" s="217"/>
      <c r="C49" s="217"/>
      <c r="D49" s="48"/>
      <c r="E49" s="217"/>
      <c r="F49" s="217"/>
      <c r="G49" s="217"/>
      <c r="H49" s="217"/>
      <c r="I49" s="48"/>
      <c r="J49" s="150"/>
    </row>
    <row r="50" spans="1:10" ht="9" customHeight="1" x14ac:dyDescent="0.2">
      <c r="A50" s="218" t="s">
        <v>252</v>
      </c>
      <c r="B50" s="219"/>
      <c r="C50" s="219"/>
      <c r="D50" s="219"/>
      <c r="E50" s="219"/>
      <c r="F50" s="219"/>
      <c r="G50" s="219"/>
      <c r="H50" s="220"/>
      <c r="I50" s="70">
        <f>+I48+I24</f>
        <v>408626723</v>
      </c>
      <c r="J50" s="150">
        <v>408626723</v>
      </c>
    </row>
    <row r="51" spans="1:10" ht="81" customHeight="1" x14ac:dyDescent="0.2">
      <c r="A51" s="216" t="s">
        <v>253</v>
      </c>
      <c r="B51" s="216"/>
      <c r="C51" s="216"/>
      <c r="D51" s="216"/>
      <c r="E51" s="216"/>
      <c r="F51" s="216"/>
      <c r="G51" s="216"/>
      <c r="H51" s="216"/>
      <c r="I51" s="216"/>
      <c r="J51" s="216"/>
    </row>
    <row r="52" spans="1:10" ht="27" customHeight="1" x14ac:dyDescent="0.25">
      <c r="A52" s="198" t="s">
        <v>254</v>
      </c>
      <c r="B52" s="198"/>
      <c r="C52" s="198"/>
      <c r="D52" s="198"/>
      <c r="E52" s="198"/>
      <c r="F52" s="198"/>
      <c r="G52" s="198"/>
      <c r="H52" s="198"/>
      <c r="I52" s="198"/>
      <c r="J52" s="198"/>
    </row>
    <row r="53" spans="1:10" ht="45" customHeight="1" x14ac:dyDescent="0.25">
      <c r="A53" s="198" t="s">
        <v>255</v>
      </c>
      <c r="B53" s="198"/>
      <c r="C53" s="198"/>
      <c r="D53" s="198"/>
      <c r="E53" s="198"/>
      <c r="F53" s="198"/>
      <c r="G53" s="198"/>
      <c r="H53" s="198"/>
      <c r="I53" s="198"/>
      <c r="J53" s="198"/>
    </row>
    <row r="54" spans="1:10" ht="29.45" customHeight="1" x14ac:dyDescent="0.25">
      <c r="A54" s="198" t="s">
        <v>256</v>
      </c>
      <c r="B54" s="198"/>
      <c r="C54" s="198"/>
      <c r="D54" s="198"/>
      <c r="E54" s="198"/>
      <c r="F54" s="198"/>
      <c r="G54" s="198"/>
      <c r="H54" s="198"/>
      <c r="I54" s="198"/>
      <c r="J54" s="198"/>
    </row>
    <row r="55" spans="1:10" ht="9" customHeight="1" x14ac:dyDescent="0.2">
      <c r="A55" s="256" t="s">
        <v>257</v>
      </c>
      <c r="B55" s="257"/>
      <c r="C55" s="256" t="s">
        <v>258</v>
      </c>
      <c r="D55" s="258"/>
      <c r="E55" s="258"/>
      <c r="F55" s="258"/>
      <c r="G55" s="257"/>
      <c r="H55" s="217"/>
      <c r="I55" s="217"/>
      <c r="J55" s="217"/>
    </row>
    <row r="56" spans="1:10" ht="99" customHeight="1" x14ac:dyDescent="0.25">
      <c r="A56" s="266" t="s">
        <v>259</v>
      </c>
      <c r="B56" s="267"/>
      <c r="C56" s="261" t="s">
        <v>260</v>
      </c>
      <c r="D56" s="262"/>
      <c r="E56" s="262"/>
      <c r="F56" s="262"/>
      <c r="G56" s="263"/>
      <c r="H56" s="198"/>
      <c r="I56" s="198"/>
      <c r="J56" s="198"/>
    </row>
    <row r="57" spans="1:10" ht="26.1" customHeight="1" x14ac:dyDescent="0.25">
      <c r="A57" s="264" t="s">
        <v>261</v>
      </c>
      <c r="B57" s="265"/>
      <c r="C57" s="261" t="s">
        <v>262</v>
      </c>
      <c r="D57" s="262"/>
      <c r="E57" s="262"/>
      <c r="F57" s="262"/>
      <c r="G57" s="263"/>
      <c r="H57" s="198"/>
      <c r="I57" s="198"/>
      <c r="J57" s="198"/>
    </row>
    <row r="58" spans="1:10" ht="18" customHeight="1" x14ac:dyDescent="0.25">
      <c r="A58" s="259" t="s">
        <v>263</v>
      </c>
      <c r="B58" s="260"/>
      <c r="C58" s="261" t="s">
        <v>264</v>
      </c>
      <c r="D58" s="262"/>
      <c r="E58" s="262"/>
      <c r="F58" s="262"/>
      <c r="G58" s="263"/>
      <c r="H58" s="225"/>
      <c r="I58" s="225"/>
      <c r="J58" s="225"/>
    </row>
    <row r="59" spans="1:10" ht="27" customHeight="1" x14ac:dyDescent="0.25">
      <c r="A59" s="264" t="s">
        <v>265</v>
      </c>
      <c r="B59" s="265"/>
      <c r="C59" s="261" t="s">
        <v>266</v>
      </c>
      <c r="D59" s="262"/>
      <c r="E59" s="262"/>
      <c r="F59" s="262"/>
      <c r="G59" s="263"/>
      <c r="H59" s="198"/>
      <c r="I59" s="198"/>
      <c r="J59" s="198"/>
    </row>
    <row r="60" spans="1:10" ht="18" customHeight="1" x14ac:dyDescent="0.25">
      <c r="A60" s="259" t="s">
        <v>267</v>
      </c>
      <c r="B60" s="260"/>
      <c r="C60" s="261" t="s">
        <v>268</v>
      </c>
      <c r="D60" s="262"/>
      <c r="E60" s="262"/>
      <c r="F60" s="262"/>
      <c r="G60" s="263"/>
      <c r="H60" s="225"/>
      <c r="I60" s="225"/>
      <c r="J60" s="225"/>
    </row>
    <row r="61" spans="1:10" ht="9" customHeight="1" x14ac:dyDescent="0.2">
      <c r="A61" s="259" t="s">
        <v>269</v>
      </c>
      <c r="B61" s="260"/>
      <c r="C61" s="271" t="s">
        <v>270</v>
      </c>
      <c r="D61" s="272"/>
      <c r="E61" s="272"/>
      <c r="F61" s="272"/>
      <c r="G61" s="273"/>
      <c r="H61" s="217"/>
      <c r="I61" s="217"/>
      <c r="J61" s="217"/>
    </row>
    <row r="62" spans="1:10" ht="30" customHeight="1" x14ac:dyDescent="0.25">
      <c r="A62" s="259" t="s">
        <v>271</v>
      </c>
      <c r="B62" s="260"/>
      <c r="C62" s="259" t="s">
        <v>272</v>
      </c>
      <c r="D62" s="268"/>
      <c r="E62" s="268"/>
      <c r="F62" s="268"/>
      <c r="G62" s="260"/>
      <c r="H62" s="198"/>
      <c r="I62" s="198"/>
      <c r="J62" s="198"/>
    </row>
    <row r="63" spans="1:10" ht="39" customHeight="1" x14ac:dyDescent="0.25">
      <c r="A63" s="269" t="s">
        <v>273</v>
      </c>
      <c r="B63" s="270"/>
      <c r="C63" s="259" t="s">
        <v>274</v>
      </c>
      <c r="D63" s="268"/>
      <c r="E63" s="268"/>
      <c r="F63" s="268"/>
      <c r="G63" s="260"/>
      <c r="H63" s="198"/>
      <c r="I63" s="198"/>
      <c r="J63" s="198"/>
    </row>
    <row r="64" spans="1:10" ht="37.5" customHeight="1" x14ac:dyDescent="0.25">
      <c r="A64" s="259" t="s">
        <v>275</v>
      </c>
      <c r="B64" s="260"/>
      <c r="C64" s="232" t="s">
        <v>276</v>
      </c>
      <c r="D64" s="274"/>
      <c r="E64" s="274"/>
      <c r="F64" s="274"/>
      <c r="G64" s="233"/>
      <c r="H64" s="198"/>
      <c r="I64" s="198"/>
      <c r="J64" s="198"/>
    </row>
    <row r="65" spans="1:10" ht="54.95" customHeight="1" x14ac:dyDescent="0.25">
      <c r="A65" s="198" t="s">
        <v>277</v>
      </c>
      <c r="B65" s="198"/>
      <c r="C65" s="198"/>
      <c r="D65" s="198"/>
      <c r="E65" s="198"/>
      <c r="F65" s="198"/>
      <c r="G65" s="198"/>
      <c r="H65" s="198"/>
      <c r="I65" s="198"/>
      <c r="J65" s="198"/>
    </row>
    <row r="66" spans="1:10" ht="24.6" customHeight="1" x14ac:dyDescent="0.25">
      <c r="A66" s="198" t="s">
        <v>278</v>
      </c>
      <c r="B66" s="198"/>
      <c r="C66" s="198"/>
      <c r="D66" s="198"/>
      <c r="E66" s="198"/>
      <c r="F66" s="198"/>
      <c r="G66" s="198"/>
      <c r="H66" s="198"/>
      <c r="I66" s="198"/>
      <c r="J66" s="198"/>
    </row>
    <row r="67" spans="1:10" ht="9" customHeight="1" x14ac:dyDescent="0.2">
      <c r="A67" s="256" t="s">
        <v>279</v>
      </c>
      <c r="B67" s="257"/>
      <c r="C67" s="256" t="s">
        <v>280</v>
      </c>
      <c r="D67" s="258"/>
      <c r="E67" s="257"/>
      <c r="F67" s="217"/>
      <c r="G67" s="217"/>
      <c r="H67" s="217"/>
      <c r="I67" s="217"/>
      <c r="J67" s="217"/>
    </row>
    <row r="68" spans="1:10" ht="9" customHeight="1" x14ac:dyDescent="0.2">
      <c r="A68" s="259" t="s">
        <v>281</v>
      </c>
      <c r="B68" s="260"/>
      <c r="C68" s="259" t="s">
        <v>282</v>
      </c>
      <c r="D68" s="268"/>
      <c r="E68" s="260"/>
      <c r="F68" s="217"/>
      <c r="G68" s="217"/>
      <c r="H68" s="217"/>
      <c r="I68" s="217"/>
      <c r="J68" s="217"/>
    </row>
    <row r="69" spans="1:10" ht="9" customHeight="1" x14ac:dyDescent="0.2">
      <c r="A69" s="259" t="s">
        <v>283</v>
      </c>
      <c r="B69" s="260"/>
      <c r="C69" s="275">
        <v>0.01</v>
      </c>
      <c r="D69" s="276"/>
      <c r="E69" s="277"/>
      <c r="F69" s="217"/>
      <c r="G69" s="217"/>
      <c r="H69" s="217"/>
      <c r="I69" s="217"/>
      <c r="J69" s="217"/>
    </row>
    <row r="70" spans="1:10" ht="9.75" customHeight="1" x14ac:dyDescent="0.2">
      <c r="A70" s="259" t="s">
        <v>284</v>
      </c>
      <c r="B70" s="260"/>
      <c r="C70" s="275">
        <v>0.02</v>
      </c>
      <c r="D70" s="276"/>
      <c r="E70" s="277"/>
      <c r="F70" s="217"/>
      <c r="G70" s="217"/>
      <c r="H70" s="217"/>
      <c r="I70" s="217"/>
      <c r="J70" s="217"/>
    </row>
    <row r="71" spans="1:10" ht="58.7" customHeight="1" x14ac:dyDescent="0.25">
      <c r="A71" s="278" t="s">
        <v>285</v>
      </c>
      <c r="B71" s="278"/>
      <c r="C71" s="278"/>
      <c r="D71" s="278"/>
      <c r="E71" s="278"/>
      <c r="F71" s="278"/>
      <c r="G71" s="278"/>
      <c r="H71" s="278"/>
      <c r="I71" s="278"/>
      <c r="J71" s="278"/>
    </row>
    <row r="72" spans="1:10" ht="36" customHeight="1" x14ac:dyDescent="0.25">
      <c r="A72" s="198" t="s">
        <v>286</v>
      </c>
      <c r="B72" s="198"/>
      <c r="C72" s="198"/>
      <c r="D72" s="198"/>
      <c r="E72" s="198"/>
      <c r="F72" s="198"/>
      <c r="G72" s="198"/>
      <c r="H72" s="198"/>
      <c r="I72" s="198"/>
      <c r="J72" s="198"/>
    </row>
    <row r="73" spans="1:10" ht="61.35" customHeight="1" x14ac:dyDescent="0.25">
      <c r="A73" s="198" t="s">
        <v>287</v>
      </c>
      <c r="B73" s="198"/>
      <c r="C73" s="198"/>
      <c r="D73" s="198"/>
      <c r="E73" s="198"/>
      <c r="F73" s="198"/>
      <c r="G73" s="198"/>
      <c r="H73" s="198"/>
      <c r="I73" s="198"/>
      <c r="J73" s="198"/>
    </row>
    <row r="74" spans="1:10" ht="222" customHeight="1" x14ac:dyDescent="0.25">
      <c r="A74" s="225" t="s">
        <v>288</v>
      </c>
      <c r="B74" s="225"/>
      <c r="C74" s="225"/>
      <c r="D74" s="225"/>
      <c r="E74" s="225"/>
      <c r="F74" s="225"/>
      <c r="G74" s="225"/>
      <c r="H74" s="225"/>
      <c r="I74" s="225"/>
      <c r="J74" s="225"/>
    </row>
  </sheetData>
  <mergeCells count="180">
    <mergeCell ref="A73:J73"/>
    <mergeCell ref="A74:J74"/>
    <mergeCell ref="A70:B70"/>
    <mergeCell ref="C70:E70"/>
    <mergeCell ref="F70:G70"/>
    <mergeCell ref="H70:J70"/>
    <mergeCell ref="A71:J71"/>
    <mergeCell ref="A72:J72"/>
    <mergeCell ref="A68:B68"/>
    <mergeCell ref="C68:E68"/>
    <mergeCell ref="F68:G68"/>
    <mergeCell ref="H68:J68"/>
    <mergeCell ref="A69:B69"/>
    <mergeCell ref="C69:E69"/>
    <mergeCell ref="F69:G69"/>
    <mergeCell ref="H69:J69"/>
    <mergeCell ref="A64:B64"/>
    <mergeCell ref="C64:G64"/>
    <mergeCell ref="H64:J64"/>
    <mergeCell ref="A65:J65"/>
    <mergeCell ref="A66:J66"/>
    <mergeCell ref="A67:B67"/>
    <mergeCell ref="C67:E67"/>
    <mergeCell ref="F67:G67"/>
    <mergeCell ref="H67:J67"/>
    <mergeCell ref="A62:B62"/>
    <mergeCell ref="C62:G62"/>
    <mergeCell ref="H62:J62"/>
    <mergeCell ref="A63:B63"/>
    <mergeCell ref="C63:G63"/>
    <mergeCell ref="H63:J63"/>
    <mergeCell ref="A60:B60"/>
    <mergeCell ref="C60:G60"/>
    <mergeCell ref="H60:J60"/>
    <mergeCell ref="A61:B61"/>
    <mergeCell ref="C61:G61"/>
    <mergeCell ref="H61:J61"/>
    <mergeCell ref="A58:B58"/>
    <mergeCell ref="C58:G58"/>
    <mergeCell ref="H58:J58"/>
    <mergeCell ref="A59:B59"/>
    <mergeCell ref="C59:G59"/>
    <mergeCell ref="H59:J59"/>
    <mergeCell ref="A56:B56"/>
    <mergeCell ref="C56:G56"/>
    <mergeCell ref="H56:J56"/>
    <mergeCell ref="A57:B57"/>
    <mergeCell ref="C57:G57"/>
    <mergeCell ref="H57:J57"/>
    <mergeCell ref="A51:J51"/>
    <mergeCell ref="A52:J52"/>
    <mergeCell ref="A53:J53"/>
    <mergeCell ref="A54:J54"/>
    <mergeCell ref="A55:B55"/>
    <mergeCell ref="C55:G55"/>
    <mergeCell ref="H55:J55"/>
    <mergeCell ref="B49:C49"/>
    <mergeCell ref="E49:F49"/>
    <mergeCell ref="G49:H49"/>
    <mergeCell ref="A50:H50"/>
    <mergeCell ref="G46:H46"/>
    <mergeCell ref="D47:F47"/>
    <mergeCell ref="G47:H47"/>
    <mergeCell ref="D48:H48"/>
    <mergeCell ref="A43:C48"/>
    <mergeCell ref="D43:H43"/>
    <mergeCell ref="D44:F44"/>
    <mergeCell ref="G44:H44"/>
    <mergeCell ref="D45:F45"/>
    <mergeCell ref="G45:H45"/>
    <mergeCell ref="D46:F46"/>
    <mergeCell ref="B41:C41"/>
    <mergeCell ref="E41:F41"/>
    <mergeCell ref="G41:H41"/>
    <mergeCell ref="B42:C42"/>
    <mergeCell ref="E42:F42"/>
    <mergeCell ref="G42:H42"/>
    <mergeCell ref="B39:C39"/>
    <mergeCell ref="E39:F39"/>
    <mergeCell ref="G39:H39"/>
    <mergeCell ref="B40:C40"/>
    <mergeCell ref="E40:F40"/>
    <mergeCell ref="G40:H40"/>
    <mergeCell ref="B37:C37"/>
    <mergeCell ref="E37:F37"/>
    <mergeCell ref="G37:H37"/>
    <mergeCell ref="B38:C38"/>
    <mergeCell ref="E38:F38"/>
    <mergeCell ref="G38:H38"/>
    <mergeCell ref="B35:C35"/>
    <mergeCell ref="E35:F35"/>
    <mergeCell ref="G35:H35"/>
    <mergeCell ref="B36:C36"/>
    <mergeCell ref="E36:F36"/>
    <mergeCell ref="G36:H36"/>
    <mergeCell ref="B33:C33"/>
    <mergeCell ref="E33:F33"/>
    <mergeCell ref="G33:H33"/>
    <mergeCell ref="B34:C34"/>
    <mergeCell ref="E34:F34"/>
    <mergeCell ref="G34:H34"/>
    <mergeCell ref="B31:C31"/>
    <mergeCell ref="E31:F31"/>
    <mergeCell ref="G31:H31"/>
    <mergeCell ref="B32:C32"/>
    <mergeCell ref="E32:F32"/>
    <mergeCell ref="G32:H32"/>
    <mergeCell ref="B29:C29"/>
    <mergeCell ref="E29:F29"/>
    <mergeCell ref="G29:H29"/>
    <mergeCell ref="B30:C30"/>
    <mergeCell ref="E30:F30"/>
    <mergeCell ref="G30:H30"/>
    <mergeCell ref="B27:C27"/>
    <mergeCell ref="E27:F27"/>
    <mergeCell ref="G27:H27"/>
    <mergeCell ref="B28:C28"/>
    <mergeCell ref="E28:F28"/>
    <mergeCell ref="G28:H28"/>
    <mergeCell ref="B25:C25"/>
    <mergeCell ref="E25:F25"/>
    <mergeCell ref="G25:H25"/>
    <mergeCell ref="A26:I26"/>
    <mergeCell ref="G22:H22"/>
    <mergeCell ref="D23:F23"/>
    <mergeCell ref="G23:H23"/>
    <mergeCell ref="D24:H24"/>
    <mergeCell ref="A19:C24"/>
    <mergeCell ref="D19:H19"/>
    <mergeCell ref="D20:F20"/>
    <mergeCell ref="G20:H20"/>
    <mergeCell ref="D21:F21"/>
    <mergeCell ref="G21:H21"/>
    <mergeCell ref="D22:F22"/>
    <mergeCell ref="B17:C17"/>
    <mergeCell ref="E17:F17"/>
    <mergeCell ref="G17:H17"/>
    <mergeCell ref="B18:C18"/>
    <mergeCell ref="E18:F18"/>
    <mergeCell ref="G18:H18"/>
    <mergeCell ref="B15:C15"/>
    <mergeCell ref="E15:F15"/>
    <mergeCell ref="G15:H15"/>
    <mergeCell ref="B16:C16"/>
    <mergeCell ref="E16:F16"/>
    <mergeCell ref="G16:H16"/>
    <mergeCell ref="B13:C13"/>
    <mergeCell ref="E13:F13"/>
    <mergeCell ref="G13:H13"/>
    <mergeCell ref="B14:C14"/>
    <mergeCell ref="E14:F14"/>
    <mergeCell ref="G14:H14"/>
    <mergeCell ref="B11:C11"/>
    <mergeCell ref="E11:F11"/>
    <mergeCell ref="G11:H11"/>
    <mergeCell ref="B12:C12"/>
    <mergeCell ref="E12:F12"/>
    <mergeCell ref="G12:H12"/>
    <mergeCell ref="B9:C9"/>
    <mergeCell ref="E9:F9"/>
    <mergeCell ref="G9:H9"/>
    <mergeCell ref="B10:C10"/>
    <mergeCell ref="E10:F10"/>
    <mergeCell ref="G10:H10"/>
    <mergeCell ref="B7:C7"/>
    <mergeCell ref="E7:F7"/>
    <mergeCell ref="G7:H7"/>
    <mergeCell ref="B8:C8"/>
    <mergeCell ref="E8:F8"/>
    <mergeCell ref="G8:H8"/>
    <mergeCell ref="A5:I5"/>
    <mergeCell ref="B6:C6"/>
    <mergeCell ref="E6:F6"/>
    <mergeCell ref="G6:H6"/>
    <mergeCell ref="A1:J1"/>
    <mergeCell ref="A3:I3"/>
    <mergeCell ref="B4:C4"/>
    <mergeCell ref="E4:F4"/>
    <mergeCell ref="G4:H4"/>
    <mergeCell ref="A2:E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showGridLines="0" view="pageBreakPreview" topLeftCell="C4" zoomScaleNormal="100" zoomScaleSheetLayoutView="100" workbookViewId="0">
      <selection activeCell="G10" sqref="G10:I49"/>
    </sheetView>
  </sheetViews>
  <sheetFormatPr baseColWidth="10" defaultColWidth="7" defaultRowHeight="15" x14ac:dyDescent="0.25"/>
  <cols>
    <col min="1" max="1" width="6.42578125" style="79" bestFit="1" customWidth="1"/>
    <col min="2" max="2" width="51.28515625" style="37" customWidth="1"/>
    <col min="3" max="3" width="4.28515625" style="37" customWidth="1"/>
    <col min="4" max="4" width="8.7109375" style="79" customWidth="1"/>
    <col min="5" max="5" width="13.42578125" style="37" customWidth="1"/>
    <col min="6" max="6" width="16.7109375" style="37" customWidth="1"/>
    <col min="7" max="7" width="13" style="37" bestFit="1" customWidth="1"/>
    <col min="8" max="8" width="14.140625" style="158" bestFit="1" customWidth="1"/>
    <col min="9" max="9" width="12.42578125" style="37" bestFit="1" customWidth="1"/>
    <col min="10" max="16384" width="7" style="37"/>
  </cols>
  <sheetData>
    <row r="1" spans="1:9" ht="15.75" thickBot="1" x14ac:dyDescent="0.3">
      <c r="A1" s="281" t="s">
        <v>68</v>
      </c>
      <c r="B1" s="281"/>
      <c r="C1" s="281"/>
      <c r="D1" s="281"/>
      <c r="E1" s="281"/>
    </row>
    <row r="3" spans="1:9" s="157" customFormat="1" ht="53.25" customHeight="1" x14ac:dyDescent="0.2">
      <c r="A3" s="192" t="s">
        <v>299</v>
      </c>
      <c r="B3" s="192"/>
      <c r="C3" s="192"/>
      <c r="D3" s="192"/>
      <c r="E3" s="192"/>
      <c r="F3" s="152"/>
    </row>
    <row r="4" spans="1:9" ht="66.75" customHeight="1" x14ac:dyDescent="0.25">
      <c r="A4" s="279" t="s">
        <v>103</v>
      </c>
      <c r="B4" s="280"/>
      <c r="C4" s="280"/>
      <c r="D4" s="280"/>
      <c r="E4" s="280"/>
      <c r="F4" s="280"/>
    </row>
    <row r="5" spans="1:9" ht="21.75" customHeight="1" thickBot="1" x14ac:dyDescent="0.3">
      <c r="A5" s="34"/>
      <c r="B5" s="35"/>
      <c r="C5" s="34"/>
      <c r="D5" s="35"/>
      <c r="E5" s="35"/>
      <c r="F5" s="36"/>
    </row>
    <row r="6" spans="1:9" ht="15.75" thickBot="1" x14ac:dyDescent="0.3">
      <c r="A6" s="188" t="s">
        <v>99</v>
      </c>
      <c r="B6" s="189"/>
      <c r="C6" s="189"/>
      <c r="D6" s="189"/>
      <c r="E6" s="189"/>
      <c r="F6" s="190"/>
    </row>
    <row r="7" spans="1:9" x14ac:dyDescent="0.25">
      <c r="A7" s="36"/>
      <c r="B7" s="38"/>
      <c r="C7" s="39"/>
      <c r="D7" s="38"/>
      <c r="E7" s="38"/>
      <c r="F7" s="36"/>
    </row>
    <row r="8" spans="1:9" x14ac:dyDescent="0.25">
      <c r="A8" s="71" t="s">
        <v>0</v>
      </c>
      <c r="B8" s="71" t="s">
        <v>1</v>
      </c>
      <c r="C8" s="71" t="s">
        <v>2</v>
      </c>
      <c r="D8" s="71" t="s">
        <v>3</v>
      </c>
      <c r="E8" s="71" t="s">
        <v>4</v>
      </c>
      <c r="F8" s="71" t="s">
        <v>5</v>
      </c>
    </row>
    <row r="9" spans="1:9" x14ac:dyDescent="0.25">
      <c r="A9" s="72">
        <v>1</v>
      </c>
      <c r="B9" s="73" t="s">
        <v>6</v>
      </c>
      <c r="C9" s="73"/>
      <c r="D9" s="72"/>
      <c r="E9" s="73"/>
      <c r="F9" s="73"/>
    </row>
    <row r="10" spans="1:9" x14ac:dyDescent="0.25">
      <c r="A10" s="74" t="s">
        <v>7</v>
      </c>
      <c r="B10" s="75" t="s">
        <v>8</v>
      </c>
      <c r="C10" s="74" t="s">
        <v>9</v>
      </c>
      <c r="D10" s="76">
        <v>1718.1</v>
      </c>
      <c r="E10" s="77">
        <v>17895</v>
      </c>
      <c r="F10" s="77">
        <f t="shared" ref="F10:F16" si="0">ROUND(D10*E10,0)</f>
        <v>30745400</v>
      </c>
      <c r="G10" s="150"/>
      <c r="H10" s="154"/>
      <c r="I10" s="154"/>
    </row>
    <row r="11" spans="1:9" ht="21" x14ac:dyDescent="0.25">
      <c r="A11" s="74" t="s">
        <v>42</v>
      </c>
      <c r="B11" s="75" t="s">
        <v>10</v>
      </c>
      <c r="C11" s="74" t="s">
        <v>11</v>
      </c>
      <c r="D11" s="78">
        <v>50.11</v>
      </c>
      <c r="E11" s="77">
        <v>47196</v>
      </c>
      <c r="F11" s="77">
        <f t="shared" si="0"/>
        <v>2364992</v>
      </c>
      <c r="G11" s="151"/>
      <c r="H11" s="154"/>
      <c r="I11" s="154"/>
    </row>
    <row r="12" spans="1:9" ht="21" x14ac:dyDescent="0.25">
      <c r="A12" s="74" t="s">
        <v>43</v>
      </c>
      <c r="B12" s="75" t="s">
        <v>12</v>
      </c>
      <c r="C12" s="74" t="s">
        <v>11</v>
      </c>
      <c r="D12" s="78">
        <v>71.59</v>
      </c>
      <c r="E12" s="77">
        <v>62168</v>
      </c>
      <c r="F12" s="77">
        <f t="shared" si="0"/>
        <v>4450607</v>
      </c>
      <c r="G12" s="151"/>
      <c r="H12" s="154"/>
      <c r="I12" s="154"/>
    </row>
    <row r="13" spans="1:9" ht="21" x14ac:dyDescent="0.25">
      <c r="A13" s="74" t="s">
        <v>44</v>
      </c>
      <c r="B13" s="75" t="s">
        <v>65</v>
      </c>
      <c r="C13" s="74" t="s">
        <v>11</v>
      </c>
      <c r="D13" s="78">
        <v>7</v>
      </c>
      <c r="E13" s="77">
        <v>51227</v>
      </c>
      <c r="F13" s="77">
        <f t="shared" si="0"/>
        <v>358589</v>
      </c>
      <c r="G13" s="151"/>
      <c r="H13" s="154"/>
      <c r="I13" s="154"/>
    </row>
    <row r="14" spans="1:9" ht="21" x14ac:dyDescent="0.25">
      <c r="A14" s="74" t="s">
        <v>45</v>
      </c>
      <c r="B14" s="75" t="s">
        <v>41</v>
      </c>
      <c r="C14" s="74" t="s">
        <v>9</v>
      </c>
      <c r="D14" s="78">
        <v>3.25</v>
      </c>
      <c r="E14" s="77">
        <v>110208</v>
      </c>
      <c r="F14" s="77">
        <f t="shared" si="0"/>
        <v>358176</v>
      </c>
      <c r="G14" s="151"/>
      <c r="H14" s="154"/>
      <c r="I14" s="154"/>
    </row>
    <row r="15" spans="1:9" x14ac:dyDescent="0.25">
      <c r="A15" s="74" t="s">
        <v>46</v>
      </c>
      <c r="B15" s="75" t="s">
        <v>47</v>
      </c>
      <c r="C15" s="74" t="s">
        <v>36</v>
      </c>
      <c r="D15" s="78">
        <v>13</v>
      </c>
      <c r="E15" s="77">
        <v>13519</v>
      </c>
      <c r="F15" s="77">
        <f t="shared" si="0"/>
        <v>175747</v>
      </c>
      <c r="G15" s="150"/>
      <c r="H15" s="154"/>
      <c r="I15" s="154"/>
    </row>
    <row r="16" spans="1:9" x14ac:dyDescent="0.25">
      <c r="A16" s="74" t="s">
        <v>64</v>
      </c>
      <c r="B16" s="75" t="s">
        <v>63</v>
      </c>
      <c r="C16" s="74" t="s">
        <v>38</v>
      </c>
      <c r="D16" s="78">
        <v>2</v>
      </c>
      <c r="E16" s="77">
        <v>119816</v>
      </c>
      <c r="F16" s="77">
        <f t="shared" si="0"/>
        <v>239632</v>
      </c>
      <c r="G16" s="150"/>
      <c r="H16" s="154"/>
      <c r="I16" s="154"/>
    </row>
    <row r="17" spans="1:9" x14ac:dyDescent="0.25">
      <c r="A17" s="72">
        <v>2</v>
      </c>
      <c r="B17" s="73" t="s">
        <v>13</v>
      </c>
      <c r="C17" s="73"/>
      <c r="D17" s="72"/>
      <c r="E17" s="73"/>
      <c r="F17" s="73"/>
      <c r="G17" s="150"/>
      <c r="H17" s="154"/>
      <c r="I17" s="154"/>
    </row>
    <row r="18" spans="1:9" x14ac:dyDescent="0.25">
      <c r="A18" s="74" t="s">
        <v>14</v>
      </c>
      <c r="B18" s="75" t="s">
        <v>17</v>
      </c>
      <c r="C18" s="74" t="s">
        <v>9</v>
      </c>
      <c r="D18" s="76">
        <v>1718.1</v>
      </c>
      <c r="E18" s="77">
        <v>3483</v>
      </c>
      <c r="F18" s="77">
        <f>ROUND(D18*E18,0)</f>
        <v>5984142</v>
      </c>
      <c r="G18" s="150"/>
      <c r="H18" s="154"/>
      <c r="I18" s="154"/>
    </row>
    <row r="19" spans="1:9" x14ac:dyDescent="0.25">
      <c r="A19" s="74" t="s">
        <v>16</v>
      </c>
      <c r="B19" s="75" t="s">
        <v>15</v>
      </c>
      <c r="C19" s="74" t="s">
        <v>11</v>
      </c>
      <c r="D19" s="76">
        <v>4.04</v>
      </c>
      <c r="E19" s="77">
        <v>46693</v>
      </c>
      <c r="F19" s="77">
        <f>ROUND(D19*E19,0)</f>
        <v>188640</v>
      </c>
      <c r="G19" s="150"/>
      <c r="H19" s="154"/>
      <c r="I19" s="154"/>
    </row>
    <row r="20" spans="1:9" x14ac:dyDescent="0.25">
      <c r="B20" s="80"/>
      <c r="C20" s="283" t="s">
        <v>18</v>
      </c>
      <c r="D20" s="283"/>
      <c r="E20" s="283"/>
      <c r="F20" s="81">
        <f>SUM(F10:F19)</f>
        <v>44865925</v>
      </c>
      <c r="G20" s="150"/>
      <c r="H20" s="154"/>
      <c r="I20" s="154"/>
    </row>
    <row r="21" spans="1:9" x14ac:dyDescent="0.25">
      <c r="C21" s="284" t="s">
        <v>19</v>
      </c>
      <c r="D21" s="285"/>
      <c r="E21" s="82">
        <v>0.1799</v>
      </c>
      <c r="F21" s="83">
        <f>ROUND($F$20*E21,0)</f>
        <v>8071380</v>
      </c>
      <c r="G21" s="155"/>
      <c r="H21" s="154"/>
      <c r="I21" s="154"/>
    </row>
    <row r="22" spans="1:9" x14ac:dyDescent="0.25">
      <c r="C22" s="284" t="s">
        <v>20</v>
      </c>
      <c r="D22" s="285"/>
      <c r="E22" s="82">
        <v>0.01</v>
      </c>
      <c r="F22" s="83">
        <f>ROUND($F$20*E22,0)</f>
        <v>448659</v>
      </c>
      <c r="G22" s="155"/>
      <c r="H22" s="154"/>
      <c r="I22" s="154"/>
    </row>
    <row r="23" spans="1:9" x14ac:dyDescent="0.25">
      <c r="C23" s="284" t="s">
        <v>21</v>
      </c>
      <c r="D23" s="285"/>
      <c r="E23" s="82">
        <v>0.03</v>
      </c>
      <c r="F23" s="83">
        <f>ROUND($F$20*E23,0)</f>
        <v>1345978</v>
      </c>
      <c r="G23" s="155"/>
      <c r="H23" s="154"/>
      <c r="I23" s="154"/>
    </row>
    <row r="24" spans="1:9" x14ac:dyDescent="0.25">
      <c r="C24" s="284" t="s">
        <v>22</v>
      </c>
      <c r="D24" s="285"/>
      <c r="E24" s="82">
        <v>0.19</v>
      </c>
      <c r="F24" s="83">
        <f>ROUND($F$23*E24,0)</f>
        <v>255736</v>
      </c>
      <c r="G24" s="155"/>
      <c r="H24" s="154"/>
      <c r="I24" s="154"/>
    </row>
    <row r="25" spans="1:9" x14ac:dyDescent="0.25">
      <c r="C25" s="283" t="s">
        <v>23</v>
      </c>
      <c r="D25" s="283"/>
      <c r="E25" s="283"/>
      <c r="F25" s="84">
        <f>SUM(F20:F24)</f>
        <v>54987678</v>
      </c>
      <c r="G25" s="150"/>
      <c r="H25" s="154"/>
      <c r="I25" s="154"/>
    </row>
    <row r="26" spans="1:9" x14ac:dyDescent="0.25">
      <c r="G26" s="151"/>
      <c r="H26" s="154"/>
      <c r="I26" s="154"/>
    </row>
    <row r="27" spans="1:9" x14ac:dyDescent="0.25">
      <c r="G27" s="149"/>
      <c r="H27" s="154"/>
      <c r="I27" s="154"/>
    </row>
    <row r="28" spans="1:9" ht="57.75" customHeight="1" x14ac:dyDescent="0.25">
      <c r="A28" s="279" t="s">
        <v>102</v>
      </c>
      <c r="B28" s="280"/>
      <c r="C28" s="280"/>
      <c r="D28" s="280"/>
      <c r="E28" s="280"/>
      <c r="F28" s="280"/>
      <c r="G28" s="150"/>
      <c r="H28" s="154"/>
      <c r="I28" s="154"/>
    </row>
    <row r="29" spans="1:9" x14ac:dyDescent="0.25">
      <c r="A29" s="72">
        <v>3</v>
      </c>
      <c r="B29" s="73" t="s">
        <v>24</v>
      </c>
      <c r="C29" s="73"/>
      <c r="D29" s="72"/>
      <c r="E29" s="73"/>
      <c r="F29" s="73"/>
      <c r="G29" s="150"/>
    </row>
    <row r="30" spans="1:9" x14ac:dyDescent="0.25">
      <c r="A30" s="74" t="s">
        <v>48</v>
      </c>
      <c r="B30" s="75" t="s">
        <v>25</v>
      </c>
      <c r="C30" s="74" t="s">
        <v>9</v>
      </c>
      <c r="D30" s="76">
        <v>120.35</v>
      </c>
      <c r="E30" s="85">
        <v>8835</v>
      </c>
      <c r="F30" s="77">
        <f>ROUND(D30*E30,0)</f>
        <v>1063292</v>
      </c>
      <c r="G30" s="163"/>
      <c r="H30" s="154"/>
      <c r="I30" s="154"/>
    </row>
    <row r="31" spans="1:9" x14ac:dyDescent="0.25">
      <c r="A31" s="74" t="s">
        <v>49</v>
      </c>
      <c r="B31" s="75" t="s">
        <v>26</v>
      </c>
      <c r="C31" s="74" t="s">
        <v>11</v>
      </c>
      <c r="D31" s="76">
        <v>257.72000000000003</v>
      </c>
      <c r="E31" s="85">
        <v>189644</v>
      </c>
      <c r="F31" s="77">
        <f>ROUND(D31*E31,0)</f>
        <v>48875052</v>
      </c>
      <c r="G31" s="163"/>
      <c r="H31" s="154"/>
      <c r="I31" s="154"/>
    </row>
    <row r="32" spans="1:9" x14ac:dyDescent="0.25">
      <c r="A32" s="74" t="s">
        <v>50</v>
      </c>
      <c r="B32" s="75" t="s">
        <v>27</v>
      </c>
      <c r="C32" s="74" t="s">
        <v>11</v>
      </c>
      <c r="D32" s="76">
        <v>171.81</v>
      </c>
      <c r="E32" s="85">
        <v>194218</v>
      </c>
      <c r="F32" s="77">
        <f>ROUND(D32*E32,0)</f>
        <v>33368595</v>
      </c>
      <c r="G32" s="163"/>
      <c r="H32" s="154"/>
      <c r="I32" s="154"/>
    </row>
    <row r="33" spans="1:9" x14ac:dyDescent="0.25">
      <c r="A33" s="72">
        <v>4</v>
      </c>
      <c r="B33" s="73" t="s">
        <v>28</v>
      </c>
      <c r="C33" s="73"/>
      <c r="D33" s="72"/>
      <c r="E33" s="73"/>
      <c r="F33" s="73"/>
      <c r="G33" s="163"/>
      <c r="H33" s="154"/>
      <c r="I33" s="154"/>
    </row>
    <row r="34" spans="1:9" x14ac:dyDescent="0.25">
      <c r="A34" s="74" t="s">
        <v>51</v>
      </c>
      <c r="B34" s="75" t="s">
        <v>29</v>
      </c>
      <c r="C34" s="74" t="s">
        <v>9</v>
      </c>
      <c r="D34" s="76">
        <v>1718.1</v>
      </c>
      <c r="E34" s="85">
        <v>20950</v>
      </c>
      <c r="F34" s="77">
        <f>ROUND(D34*E34,0)</f>
        <v>35994195</v>
      </c>
      <c r="G34" s="163"/>
      <c r="H34" s="154"/>
      <c r="I34" s="154"/>
    </row>
    <row r="35" spans="1:9" x14ac:dyDescent="0.25">
      <c r="A35" s="74" t="s">
        <v>52</v>
      </c>
      <c r="B35" s="75" t="s">
        <v>101</v>
      </c>
      <c r="C35" s="74" t="s">
        <v>9</v>
      </c>
      <c r="D35" s="76">
        <v>286.35000000000002</v>
      </c>
      <c r="E35" s="85">
        <v>2237</v>
      </c>
      <c r="F35" s="77">
        <f>ROUND(D35*E35,0)</f>
        <v>640565</v>
      </c>
      <c r="G35" s="163"/>
      <c r="H35" s="154"/>
      <c r="I35" s="154"/>
    </row>
    <row r="36" spans="1:9" ht="21" x14ac:dyDescent="0.25">
      <c r="A36" s="74" t="s">
        <v>53</v>
      </c>
      <c r="B36" s="75" t="s">
        <v>30</v>
      </c>
      <c r="C36" s="74" t="s">
        <v>11</v>
      </c>
      <c r="D36" s="76">
        <v>85.91</v>
      </c>
      <c r="E36" s="85">
        <v>874387</v>
      </c>
      <c r="F36" s="77">
        <f>ROUND(D36*E36,0)</f>
        <v>75118587</v>
      </c>
      <c r="G36" s="163"/>
      <c r="H36" s="154"/>
      <c r="I36" s="154"/>
    </row>
    <row r="37" spans="1:9" ht="21" x14ac:dyDescent="0.25">
      <c r="A37" s="74" t="s">
        <v>54</v>
      </c>
      <c r="B37" s="75" t="s">
        <v>31</v>
      </c>
      <c r="C37" s="74" t="s">
        <v>32</v>
      </c>
      <c r="D37" s="76">
        <v>715.88</v>
      </c>
      <c r="E37" s="85">
        <v>22650</v>
      </c>
      <c r="F37" s="77">
        <f>ROUND(D37*E37,0)</f>
        <v>16214682</v>
      </c>
      <c r="G37" s="163"/>
      <c r="H37" s="154"/>
      <c r="I37" s="154"/>
    </row>
    <row r="38" spans="1:9" ht="21" x14ac:dyDescent="0.25">
      <c r="A38" s="74" t="s">
        <v>55</v>
      </c>
      <c r="B38" s="75" t="s">
        <v>33</v>
      </c>
      <c r="C38" s="74" t="s">
        <v>9</v>
      </c>
      <c r="D38" s="76">
        <v>44.8</v>
      </c>
      <c r="E38" s="85">
        <v>27994</v>
      </c>
      <c r="F38" s="77">
        <f>ROUND(D38*E38,0)</f>
        <v>1254131</v>
      </c>
      <c r="G38" s="163"/>
      <c r="H38" s="154"/>
      <c r="I38" s="154"/>
    </row>
    <row r="39" spans="1:9" x14ac:dyDescent="0.25">
      <c r="A39" s="72">
        <v>5</v>
      </c>
      <c r="B39" s="73" t="s">
        <v>34</v>
      </c>
      <c r="C39" s="73"/>
      <c r="D39" s="72"/>
      <c r="E39" s="73"/>
      <c r="F39" s="73"/>
      <c r="G39" s="163"/>
      <c r="H39" s="154"/>
      <c r="I39" s="154"/>
    </row>
    <row r="40" spans="1:9" ht="21" x14ac:dyDescent="0.25">
      <c r="A40" s="74" t="s">
        <v>56</v>
      </c>
      <c r="B40" s="75" t="s">
        <v>35</v>
      </c>
      <c r="C40" s="74" t="s">
        <v>36</v>
      </c>
      <c r="D40" s="78">
        <v>281.35000000000002</v>
      </c>
      <c r="E40" s="85">
        <v>136881</v>
      </c>
      <c r="F40" s="77">
        <f>ROUND(D40*E40,0)</f>
        <v>38511469</v>
      </c>
      <c r="G40" s="163"/>
      <c r="H40" s="154"/>
      <c r="I40" s="154"/>
    </row>
    <row r="41" spans="1:9" x14ac:dyDescent="0.25">
      <c r="A41" s="74" t="s">
        <v>57</v>
      </c>
      <c r="B41" s="75" t="s">
        <v>37</v>
      </c>
      <c r="C41" s="74" t="s">
        <v>38</v>
      </c>
      <c r="D41" s="76">
        <v>6</v>
      </c>
      <c r="E41" s="85">
        <v>25743</v>
      </c>
      <c r="F41" s="77">
        <f>ROUND(D41*E41,0)</f>
        <v>154458</v>
      </c>
      <c r="G41" s="163"/>
      <c r="H41" s="154"/>
      <c r="I41" s="154"/>
    </row>
    <row r="42" spans="1:9" ht="21" x14ac:dyDescent="0.25">
      <c r="A42" s="74" t="s">
        <v>58</v>
      </c>
      <c r="B42" s="75" t="s">
        <v>61</v>
      </c>
      <c r="C42" s="74" t="s">
        <v>62</v>
      </c>
      <c r="D42" s="76">
        <v>937.21</v>
      </c>
      <c r="E42" s="85">
        <v>6603</v>
      </c>
      <c r="F42" s="77">
        <f>ROUND(D42*E42,0)</f>
        <v>6188398</v>
      </c>
      <c r="G42" s="163"/>
      <c r="H42" s="154"/>
      <c r="I42" s="154"/>
    </row>
    <row r="43" spans="1:9" x14ac:dyDescent="0.25">
      <c r="A43" s="74" t="s">
        <v>59</v>
      </c>
      <c r="B43" s="75" t="s">
        <v>66</v>
      </c>
      <c r="C43" s="74" t="s">
        <v>32</v>
      </c>
      <c r="D43" s="76">
        <v>286.35000000000002</v>
      </c>
      <c r="E43" s="85">
        <v>50988</v>
      </c>
      <c r="F43" s="77">
        <f>ROUND(D43*E43,0)</f>
        <v>14600414</v>
      </c>
      <c r="G43" s="163"/>
      <c r="H43" s="154"/>
      <c r="I43" s="154"/>
    </row>
    <row r="44" spans="1:9" x14ac:dyDescent="0.25">
      <c r="A44" s="74" t="s">
        <v>60</v>
      </c>
      <c r="B44" s="75" t="s">
        <v>39</v>
      </c>
      <c r="C44" s="74" t="s">
        <v>38</v>
      </c>
      <c r="D44" s="76">
        <v>10</v>
      </c>
      <c r="E44" s="85">
        <v>1428914</v>
      </c>
      <c r="F44" s="77">
        <f>ROUND(D44*E44,0)</f>
        <v>14289140</v>
      </c>
      <c r="G44" s="163"/>
      <c r="H44" s="154"/>
      <c r="I44" s="154"/>
    </row>
    <row r="45" spans="1:9" x14ac:dyDescent="0.25">
      <c r="C45" s="283" t="s">
        <v>18</v>
      </c>
      <c r="D45" s="283"/>
      <c r="E45" s="283"/>
      <c r="F45" s="81">
        <f>SUM(F30:F44)</f>
        <v>286272978</v>
      </c>
      <c r="G45" s="155"/>
      <c r="H45" s="154"/>
      <c r="I45" s="45"/>
    </row>
    <row r="46" spans="1:9" x14ac:dyDescent="0.25">
      <c r="C46" s="282" t="s">
        <v>19</v>
      </c>
      <c r="D46" s="282"/>
      <c r="E46" s="82">
        <v>0.1799</v>
      </c>
      <c r="F46" s="83">
        <f>ROUND($F$45*E46,0)</f>
        <v>51500509</v>
      </c>
      <c r="G46" s="155"/>
      <c r="H46" s="154"/>
      <c r="I46" s="45"/>
    </row>
    <row r="47" spans="1:9" x14ac:dyDescent="0.25">
      <c r="C47" s="282" t="s">
        <v>20</v>
      </c>
      <c r="D47" s="282"/>
      <c r="E47" s="82">
        <v>0.01</v>
      </c>
      <c r="F47" s="83">
        <f>ROUND($F$45*E47,0)</f>
        <v>2862730</v>
      </c>
      <c r="G47" s="155"/>
      <c r="H47" s="154"/>
      <c r="I47" s="45"/>
    </row>
    <row r="48" spans="1:9" x14ac:dyDescent="0.25">
      <c r="C48" s="282" t="s">
        <v>21</v>
      </c>
      <c r="D48" s="282"/>
      <c r="E48" s="82">
        <v>0.03</v>
      </c>
      <c r="F48" s="83">
        <f>ROUND($F$45*E48,0)</f>
        <v>8588189</v>
      </c>
      <c r="G48" s="155"/>
      <c r="H48" s="154"/>
      <c r="I48" s="45"/>
    </row>
    <row r="49" spans="1:8" x14ac:dyDescent="0.25">
      <c r="C49" s="282" t="s">
        <v>22</v>
      </c>
      <c r="D49" s="282"/>
      <c r="E49" s="82">
        <v>0.19</v>
      </c>
      <c r="F49" s="83">
        <f>ROUND($F$48*E49,0)</f>
        <v>1631756</v>
      </c>
      <c r="G49" s="155"/>
      <c r="H49" s="154"/>
    </row>
    <row r="50" spans="1:8" x14ac:dyDescent="0.25">
      <c r="C50" s="283" t="s">
        <v>23</v>
      </c>
      <c r="D50" s="283"/>
      <c r="E50" s="283"/>
      <c r="F50" s="84">
        <f>SUM(F45:F49)</f>
        <v>350856162</v>
      </c>
    </row>
    <row r="52" spans="1:8" ht="15" customHeight="1" x14ac:dyDescent="0.25">
      <c r="A52" s="283" t="s">
        <v>40</v>
      </c>
      <c r="B52" s="283"/>
      <c r="C52" s="283"/>
      <c r="D52" s="283"/>
      <c r="E52" s="283"/>
      <c r="F52" s="86">
        <f>+F25+F50</f>
        <v>405843840</v>
      </c>
    </row>
    <row r="54" spans="1:8" x14ac:dyDescent="0.25">
      <c r="A54" s="37"/>
      <c r="B54" s="41"/>
      <c r="C54" s="42"/>
      <c r="D54" s="41"/>
      <c r="E54" s="41"/>
      <c r="F54" s="43">
        <v>405843840</v>
      </c>
    </row>
    <row r="55" spans="1:8" x14ac:dyDescent="0.25">
      <c r="A55" s="37"/>
      <c r="C55" s="42"/>
      <c r="D55" s="41"/>
      <c r="E55" s="41"/>
    </row>
    <row r="56" spans="1:8" ht="48.6" customHeight="1" x14ac:dyDescent="0.25">
      <c r="A56" s="37"/>
      <c r="B56" s="41"/>
      <c r="C56" s="42"/>
      <c r="D56" s="41"/>
      <c r="E56" s="41"/>
      <c r="F56" s="44"/>
    </row>
    <row r="57" spans="1:8" ht="28.5" customHeight="1" x14ac:dyDescent="0.25">
      <c r="A57" s="37"/>
      <c r="B57" s="289" t="s">
        <v>100</v>
      </c>
      <c r="C57" s="289"/>
      <c r="D57" s="289"/>
      <c r="E57" s="289"/>
    </row>
    <row r="58" spans="1:8" x14ac:dyDescent="0.25">
      <c r="A58" s="37"/>
      <c r="B58" s="41"/>
      <c r="C58" s="42"/>
      <c r="D58" s="41"/>
      <c r="E58" s="41"/>
      <c r="F58" s="43"/>
    </row>
    <row r="60" spans="1:8" ht="15" customHeight="1" x14ac:dyDescent="0.25">
      <c r="A60" s="37"/>
      <c r="B60" s="290" t="s">
        <v>69</v>
      </c>
      <c r="C60" s="290"/>
      <c r="D60" s="290"/>
      <c r="E60" s="290"/>
    </row>
    <row r="61" spans="1:8" x14ac:dyDescent="0.25">
      <c r="A61" s="37"/>
      <c r="B61" s="290"/>
      <c r="C61" s="290"/>
      <c r="D61" s="290"/>
      <c r="E61" s="290"/>
      <c r="F61" s="44"/>
    </row>
    <row r="62" spans="1:8" x14ac:dyDescent="0.25">
      <c r="A62" s="37"/>
      <c r="B62" s="290"/>
      <c r="C62" s="290"/>
      <c r="D62" s="290"/>
      <c r="E62" s="290"/>
    </row>
    <row r="63" spans="1:8" x14ac:dyDescent="0.25">
      <c r="A63" s="37"/>
      <c r="B63" s="290"/>
      <c r="C63" s="290"/>
      <c r="D63" s="290"/>
      <c r="E63" s="290"/>
      <c r="F63" s="43"/>
    </row>
    <row r="64" spans="1:8" x14ac:dyDescent="0.25">
      <c r="A64" s="37"/>
      <c r="B64" s="290"/>
      <c r="C64" s="290"/>
      <c r="D64" s="290"/>
      <c r="E64" s="290"/>
    </row>
    <row r="65" spans="1:6" x14ac:dyDescent="0.25">
      <c r="A65" s="37"/>
      <c r="B65" s="290"/>
      <c r="C65" s="290"/>
      <c r="D65" s="290"/>
      <c r="E65" s="290"/>
      <c r="F65" s="44"/>
    </row>
    <row r="66" spans="1:6" x14ac:dyDescent="0.25">
      <c r="A66" s="37"/>
      <c r="B66" s="290"/>
      <c r="C66" s="290"/>
      <c r="D66" s="290"/>
      <c r="E66" s="290"/>
    </row>
    <row r="67" spans="1:6" x14ac:dyDescent="0.25">
      <c r="A67" s="37"/>
      <c r="B67" s="290"/>
      <c r="C67" s="290"/>
      <c r="D67" s="290"/>
      <c r="E67" s="290"/>
      <c r="F67" s="43"/>
    </row>
    <row r="68" spans="1:6" x14ac:dyDescent="0.25">
      <c r="A68" s="37"/>
      <c r="B68" s="290"/>
      <c r="C68" s="290"/>
      <c r="D68" s="290"/>
      <c r="E68" s="290"/>
      <c r="F68" s="43"/>
    </row>
    <row r="69" spans="1:6" x14ac:dyDescent="0.25">
      <c r="A69" s="37"/>
      <c r="B69" s="290"/>
      <c r="C69" s="290"/>
      <c r="D69" s="290"/>
      <c r="E69" s="290"/>
      <c r="F69" s="44"/>
    </row>
    <row r="70" spans="1:6" x14ac:dyDescent="0.25">
      <c r="A70" s="37"/>
      <c r="B70" s="290"/>
      <c r="C70" s="290"/>
      <c r="D70" s="290"/>
      <c r="E70" s="290"/>
    </row>
    <row r="71" spans="1:6" x14ac:dyDescent="0.25">
      <c r="A71" s="37"/>
      <c r="B71" s="87"/>
      <c r="C71" s="87"/>
      <c r="D71" s="87"/>
      <c r="E71" s="87"/>
    </row>
    <row r="72" spans="1:6" x14ac:dyDescent="0.25">
      <c r="A72" s="37"/>
      <c r="B72" s="88" t="s">
        <v>70</v>
      </c>
      <c r="C72" s="291" t="s">
        <v>71</v>
      </c>
      <c r="D72" s="291"/>
      <c r="E72" s="291"/>
      <c r="F72" s="44"/>
    </row>
    <row r="73" spans="1:6" ht="165.75" customHeight="1" x14ac:dyDescent="0.25">
      <c r="A73" s="37"/>
      <c r="B73" s="89" t="s">
        <v>72</v>
      </c>
      <c r="C73" s="292" t="s">
        <v>73</v>
      </c>
      <c r="D73" s="293"/>
      <c r="E73" s="294"/>
      <c r="F73" s="44"/>
    </row>
    <row r="74" spans="1:6" ht="44.25" customHeight="1" x14ac:dyDescent="0.25">
      <c r="A74" s="37"/>
      <c r="B74" s="89" t="s">
        <v>74</v>
      </c>
      <c r="C74" s="286" t="s">
        <v>75</v>
      </c>
      <c r="D74" s="287"/>
      <c r="E74" s="288"/>
      <c r="F74" s="90"/>
    </row>
    <row r="75" spans="1:6" ht="28.5" customHeight="1" x14ac:dyDescent="0.25">
      <c r="A75" s="37"/>
      <c r="B75" s="89" t="s">
        <v>76</v>
      </c>
      <c r="C75" s="286" t="s">
        <v>77</v>
      </c>
      <c r="D75" s="287"/>
      <c r="E75" s="288"/>
    </row>
    <row r="76" spans="1:6" ht="45.75" customHeight="1" x14ac:dyDescent="0.25">
      <c r="A76" s="37"/>
      <c r="B76" s="89" t="s">
        <v>78</v>
      </c>
      <c r="C76" s="286" t="s">
        <v>79</v>
      </c>
      <c r="D76" s="287"/>
      <c r="E76" s="288"/>
    </row>
    <row r="77" spans="1:6" ht="30.75" customHeight="1" x14ac:dyDescent="0.25">
      <c r="A77" s="37"/>
      <c r="B77" s="89" t="s">
        <v>80</v>
      </c>
      <c r="C77" s="286" t="s">
        <v>81</v>
      </c>
      <c r="D77" s="287"/>
      <c r="E77" s="288"/>
    </row>
    <row r="78" spans="1:6" x14ac:dyDescent="0.25">
      <c r="A78" s="37"/>
      <c r="B78" s="89" t="s">
        <v>82</v>
      </c>
      <c r="C78" s="286" t="s">
        <v>83</v>
      </c>
      <c r="D78" s="287"/>
      <c r="E78" s="288"/>
    </row>
    <row r="79" spans="1:6" ht="50.25" customHeight="1" x14ac:dyDescent="0.25">
      <c r="A79" s="37"/>
      <c r="B79" s="89" t="s">
        <v>84</v>
      </c>
      <c r="C79" s="286" t="s">
        <v>85</v>
      </c>
      <c r="D79" s="287"/>
      <c r="E79" s="288"/>
    </row>
    <row r="80" spans="1:6" ht="64.5" customHeight="1" x14ac:dyDescent="0.25">
      <c r="A80" s="37"/>
      <c r="B80" s="89" t="s">
        <v>86</v>
      </c>
      <c r="C80" s="286" t="s">
        <v>87</v>
      </c>
      <c r="D80" s="287"/>
      <c r="E80" s="288"/>
    </row>
    <row r="81" spans="1:8" ht="63" customHeight="1" x14ac:dyDescent="0.25">
      <c r="A81" s="37"/>
      <c r="B81" s="89" t="s">
        <v>88</v>
      </c>
      <c r="C81" s="286" t="s">
        <v>89</v>
      </c>
      <c r="D81" s="287"/>
      <c r="E81" s="288"/>
    </row>
    <row r="82" spans="1:8" x14ac:dyDescent="0.25">
      <c r="A82" s="37"/>
      <c r="B82" s="41"/>
      <c r="C82" s="42"/>
      <c r="D82" s="41"/>
      <c r="E82" s="41"/>
    </row>
    <row r="83" spans="1:8" ht="105" customHeight="1" x14ac:dyDescent="0.25">
      <c r="A83" s="37"/>
      <c r="B83" s="297" t="s">
        <v>90</v>
      </c>
      <c r="C83" s="298"/>
      <c r="D83" s="298"/>
      <c r="E83" s="298"/>
    </row>
    <row r="84" spans="1:8" x14ac:dyDescent="0.25">
      <c r="A84" s="37"/>
      <c r="B84" s="41"/>
      <c r="C84" s="42"/>
      <c r="D84" s="41"/>
      <c r="E84" s="41"/>
    </row>
    <row r="85" spans="1:8" x14ac:dyDescent="0.25">
      <c r="A85" s="37"/>
      <c r="B85" s="91" t="s">
        <v>91</v>
      </c>
      <c r="C85" s="299" t="s">
        <v>92</v>
      </c>
      <c r="D85" s="299"/>
      <c r="E85" s="41"/>
    </row>
    <row r="86" spans="1:8" x14ac:dyDescent="0.25">
      <c r="A86" s="37"/>
      <c r="B86" s="92" t="s">
        <v>93</v>
      </c>
      <c r="C86" s="300" t="s">
        <v>94</v>
      </c>
      <c r="D86" s="296"/>
      <c r="E86" s="41"/>
    </row>
    <row r="87" spans="1:8" x14ac:dyDescent="0.25">
      <c r="A87" s="37"/>
      <c r="B87" s="92" t="s">
        <v>95</v>
      </c>
      <c r="C87" s="295">
        <v>0.01</v>
      </c>
      <c r="D87" s="296"/>
      <c r="E87" s="41"/>
    </row>
    <row r="88" spans="1:8" x14ac:dyDescent="0.25">
      <c r="A88" s="37"/>
      <c r="B88" s="92" t="s">
        <v>96</v>
      </c>
      <c r="C88" s="295">
        <v>0.02</v>
      </c>
      <c r="D88" s="296"/>
      <c r="E88" s="41"/>
    </row>
    <row r="89" spans="1:8" x14ac:dyDescent="0.25">
      <c r="A89" s="37"/>
      <c r="B89" s="41"/>
      <c r="C89" s="42"/>
      <c r="D89" s="41"/>
      <c r="E89" s="41"/>
    </row>
    <row r="90" spans="1:8" s="93" customFormat="1" ht="254.25" customHeight="1" x14ac:dyDescent="0.25">
      <c r="B90" s="290" t="s">
        <v>97</v>
      </c>
      <c r="C90" s="290"/>
      <c r="D90" s="290"/>
      <c r="E90" s="290"/>
      <c r="H90" s="160"/>
    </row>
    <row r="91" spans="1:8" s="93" customFormat="1" ht="287.25" customHeight="1" x14ac:dyDescent="0.25">
      <c r="B91" s="290"/>
      <c r="C91" s="290"/>
      <c r="D91" s="290"/>
      <c r="E91" s="290"/>
      <c r="H91" s="160"/>
    </row>
  </sheetData>
  <mergeCells count="36">
    <mergeCell ref="C87:D87"/>
    <mergeCell ref="C88:D88"/>
    <mergeCell ref="B90:E91"/>
    <mergeCell ref="C79:E79"/>
    <mergeCell ref="C80:E80"/>
    <mergeCell ref="C81:E81"/>
    <mergeCell ref="B83:E83"/>
    <mergeCell ref="C85:D85"/>
    <mergeCell ref="C86:D86"/>
    <mergeCell ref="C78:E78"/>
    <mergeCell ref="C49:D49"/>
    <mergeCell ref="C50:E50"/>
    <mergeCell ref="A52:E52"/>
    <mergeCell ref="B57:E57"/>
    <mergeCell ref="B60:E70"/>
    <mergeCell ref="C72:E72"/>
    <mergeCell ref="C73:E73"/>
    <mergeCell ref="C74:E74"/>
    <mergeCell ref="C75:E75"/>
    <mergeCell ref="C76:E76"/>
    <mergeCell ref="C77:E77"/>
    <mergeCell ref="A4:F4"/>
    <mergeCell ref="A1:E1"/>
    <mergeCell ref="A3:E3"/>
    <mergeCell ref="C48:D48"/>
    <mergeCell ref="A6:F6"/>
    <mergeCell ref="C20:E20"/>
    <mergeCell ref="C21:D21"/>
    <mergeCell ref="C22:D22"/>
    <mergeCell ref="C23:D23"/>
    <mergeCell ref="C24:D24"/>
    <mergeCell ref="C25:E25"/>
    <mergeCell ref="A28:F28"/>
    <mergeCell ref="C45:E45"/>
    <mergeCell ref="C46:D46"/>
    <mergeCell ref="C47:D47"/>
  </mergeCells>
  <pageMargins left="0.7" right="0.7" top="0.75" bottom="0.75" header="0.3" footer="0.3"/>
  <pageSetup scale="73" fitToHeight="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showGridLines="0" tabSelected="1" view="pageBreakPreview" topLeftCell="C32" zoomScale="130" zoomScaleNormal="100" zoomScaleSheetLayoutView="130" workbookViewId="0">
      <selection activeCell="I49" sqref="I7:I49"/>
    </sheetView>
  </sheetViews>
  <sheetFormatPr baseColWidth="10" defaultColWidth="7" defaultRowHeight="15" x14ac:dyDescent="0.25"/>
  <cols>
    <col min="1" max="1" width="6.42578125" style="102" bestFit="1" customWidth="1"/>
    <col min="2" max="2" width="51.28515625" style="94" customWidth="1"/>
    <col min="3" max="3" width="4.28515625" style="94" customWidth="1"/>
    <col min="4" max="4" width="8.7109375" style="102" customWidth="1"/>
    <col min="5" max="5" width="13.42578125" style="94" customWidth="1"/>
    <col min="6" max="6" width="18.85546875" style="94" customWidth="1"/>
    <col min="7" max="7" width="16.7109375" style="94" customWidth="1"/>
    <col min="8" max="8" width="19.5703125" style="94" customWidth="1"/>
    <col min="9" max="9" width="14.140625" style="94" bestFit="1" customWidth="1"/>
    <col min="10" max="16384" width="7" style="94"/>
  </cols>
  <sheetData>
    <row r="1" spans="1:9" ht="15.75" thickBot="1" x14ac:dyDescent="0.3">
      <c r="A1" s="303" t="s">
        <v>68</v>
      </c>
      <c r="B1" s="303"/>
      <c r="C1" s="303"/>
      <c r="D1" s="303"/>
      <c r="E1" s="303"/>
    </row>
    <row r="2" spans="1:9" s="37" customFormat="1" x14ac:dyDescent="0.25">
      <c r="A2" s="79"/>
      <c r="D2" s="79"/>
      <c r="H2" s="158"/>
    </row>
    <row r="3" spans="1:9" s="157" customFormat="1" ht="53.25" customHeight="1" x14ac:dyDescent="0.2">
      <c r="A3" s="192" t="s">
        <v>302</v>
      </c>
      <c r="B3" s="192"/>
      <c r="C3" s="192"/>
      <c r="D3" s="192"/>
      <c r="E3" s="192"/>
      <c r="F3" s="153"/>
    </row>
    <row r="4" spans="1:9" ht="66.75" customHeight="1" x14ac:dyDescent="0.25">
      <c r="A4" s="301" t="s">
        <v>103</v>
      </c>
      <c r="B4" s="302"/>
      <c r="C4" s="302"/>
      <c r="D4" s="302"/>
      <c r="E4" s="302"/>
      <c r="F4" s="302"/>
    </row>
    <row r="5" spans="1:9" s="37" customFormat="1" ht="21.75" customHeight="1" thickBot="1" x14ac:dyDescent="0.3">
      <c r="A5" s="34"/>
      <c r="B5" s="35"/>
      <c r="C5" s="34"/>
      <c r="D5" s="35"/>
      <c r="E5" s="35"/>
      <c r="F5" s="36"/>
    </row>
    <row r="6" spans="1:9" s="37" customFormat="1" ht="15.75" thickBot="1" x14ac:dyDescent="0.3">
      <c r="A6" s="188" t="s">
        <v>99</v>
      </c>
      <c r="B6" s="189"/>
      <c r="C6" s="189"/>
      <c r="D6" s="189"/>
      <c r="E6" s="189"/>
      <c r="F6" s="190"/>
    </row>
    <row r="7" spans="1:9" s="37" customFormat="1" x14ac:dyDescent="0.25">
      <c r="A7" s="36"/>
      <c r="B7" s="38"/>
      <c r="C7" s="39"/>
      <c r="D7" s="38"/>
      <c r="E7" s="38"/>
      <c r="F7" s="36"/>
    </row>
    <row r="8" spans="1:9" ht="22.5" x14ac:dyDescent="0.25">
      <c r="A8" s="95" t="s">
        <v>0</v>
      </c>
      <c r="B8" s="95" t="s">
        <v>1</v>
      </c>
      <c r="C8" s="95" t="s">
        <v>2</v>
      </c>
      <c r="D8" s="95" t="s">
        <v>3</v>
      </c>
      <c r="E8" s="95" t="s">
        <v>4</v>
      </c>
      <c r="F8" s="95" t="s">
        <v>5</v>
      </c>
      <c r="G8" s="95" t="s">
        <v>305</v>
      </c>
      <c r="H8" s="95" t="s">
        <v>306</v>
      </c>
    </row>
    <row r="9" spans="1:9" x14ac:dyDescent="0.25">
      <c r="A9" s="96">
        <v>1</v>
      </c>
      <c r="B9" s="97" t="s">
        <v>6</v>
      </c>
      <c r="C9" s="97"/>
      <c r="D9" s="96"/>
      <c r="E9" s="97"/>
      <c r="F9" s="97"/>
    </row>
    <row r="10" spans="1:9" x14ac:dyDescent="0.25">
      <c r="A10" s="98" t="s">
        <v>7</v>
      </c>
      <c r="B10" s="99" t="s">
        <v>8</v>
      </c>
      <c r="C10" s="98" t="s">
        <v>9</v>
      </c>
      <c r="D10" s="100">
        <v>1718.1</v>
      </c>
      <c r="E10" s="77">
        <v>17713.048000000003</v>
      </c>
      <c r="F10" s="77">
        <f t="shared" ref="F10:F16" si="0">ROUND(D10*E10,0)</f>
        <v>30432788</v>
      </c>
      <c r="G10" s="163">
        <f>ROUND(E10,0)</f>
        <v>17713</v>
      </c>
      <c r="H10" s="154">
        <f>ROUND((D10*G10),0)</f>
        <v>30432705</v>
      </c>
      <c r="I10" s="154"/>
    </row>
    <row r="11" spans="1:9" ht="21" x14ac:dyDescent="0.25">
      <c r="A11" s="98" t="s">
        <v>42</v>
      </c>
      <c r="B11" s="99" t="s">
        <v>10</v>
      </c>
      <c r="C11" s="98" t="s">
        <v>11</v>
      </c>
      <c r="D11" s="101">
        <v>50.11</v>
      </c>
      <c r="E11" s="77">
        <v>46716.946000000004</v>
      </c>
      <c r="F11" s="77">
        <f t="shared" si="0"/>
        <v>2340986</v>
      </c>
      <c r="G11" s="163">
        <f t="shared" ref="G11:G19" si="1">ROUND(E11,0)</f>
        <v>46717</v>
      </c>
      <c r="H11" s="154">
        <f t="shared" ref="H11:H19" si="2">ROUND((D11*G11),0)</f>
        <v>2340989</v>
      </c>
      <c r="I11" s="154"/>
    </row>
    <row r="12" spans="1:9" ht="21" x14ac:dyDescent="0.25">
      <c r="A12" s="98" t="s">
        <v>43</v>
      </c>
      <c r="B12" s="99" t="s">
        <v>12</v>
      </c>
      <c r="C12" s="98" t="s">
        <v>11</v>
      </c>
      <c r="D12" s="101">
        <v>71.59</v>
      </c>
      <c r="E12" s="77">
        <v>61537.475000000006</v>
      </c>
      <c r="F12" s="77">
        <f t="shared" si="0"/>
        <v>4405468</v>
      </c>
      <c r="G12" s="163">
        <f t="shared" si="1"/>
        <v>61537</v>
      </c>
      <c r="H12" s="154">
        <f t="shared" si="2"/>
        <v>4405434</v>
      </c>
      <c r="I12" s="154"/>
    </row>
    <row r="13" spans="1:9" ht="21" x14ac:dyDescent="0.25">
      <c r="A13" s="98" t="s">
        <v>44</v>
      </c>
      <c r="B13" s="99" t="s">
        <v>65</v>
      </c>
      <c r="C13" s="98" t="s">
        <v>11</v>
      </c>
      <c r="D13" s="101">
        <v>7</v>
      </c>
      <c r="E13" s="77">
        <v>50707.629000000001</v>
      </c>
      <c r="F13" s="77">
        <f t="shared" si="0"/>
        <v>354953</v>
      </c>
      <c r="G13" s="163">
        <f t="shared" si="1"/>
        <v>50708</v>
      </c>
      <c r="H13" s="154">
        <f t="shared" si="2"/>
        <v>354956</v>
      </c>
      <c r="I13" s="154"/>
    </row>
    <row r="14" spans="1:9" ht="21" x14ac:dyDescent="0.25">
      <c r="A14" s="98" t="s">
        <v>45</v>
      </c>
      <c r="B14" s="99" t="s">
        <v>41</v>
      </c>
      <c r="C14" s="98" t="s">
        <v>9</v>
      </c>
      <c r="D14" s="101">
        <v>3.25</v>
      </c>
      <c r="E14" s="77">
        <v>109090.22500000001</v>
      </c>
      <c r="F14" s="77">
        <f t="shared" si="0"/>
        <v>354543</v>
      </c>
      <c r="G14" s="163">
        <f t="shared" si="1"/>
        <v>109090</v>
      </c>
      <c r="H14" s="154">
        <f t="shared" si="2"/>
        <v>354543</v>
      </c>
      <c r="I14" s="154"/>
    </row>
    <row r="15" spans="1:9" x14ac:dyDescent="0.25">
      <c r="A15" s="98" t="s">
        <v>46</v>
      </c>
      <c r="B15" s="99" t="s">
        <v>47</v>
      </c>
      <c r="C15" s="98" t="s">
        <v>36</v>
      </c>
      <c r="D15" s="101">
        <v>13</v>
      </c>
      <c r="E15" s="77">
        <v>13382.234</v>
      </c>
      <c r="F15" s="77">
        <f t="shared" si="0"/>
        <v>173969</v>
      </c>
      <c r="G15" s="163">
        <f t="shared" si="1"/>
        <v>13382</v>
      </c>
      <c r="H15" s="154">
        <f t="shared" si="2"/>
        <v>173966</v>
      </c>
      <c r="I15" s="154"/>
    </row>
    <row r="16" spans="1:9" x14ac:dyDescent="0.25">
      <c r="A16" s="98" t="s">
        <v>64</v>
      </c>
      <c r="B16" s="99" t="s">
        <v>63</v>
      </c>
      <c r="C16" s="98" t="s">
        <v>38</v>
      </c>
      <c r="D16" s="101">
        <v>2</v>
      </c>
      <c r="E16" s="77">
        <v>118600.77500000001</v>
      </c>
      <c r="F16" s="77">
        <f t="shared" si="0"/>
        <v>237202</v>
      </c>
      <c r="G16" s="163">
        <f t="shared" si="1"/>
        <v>118601</v>
      </c>
      <c r="H16" s="154">
        <f t="shared" si="2"/>
        <v>237202</v>
      </c>
      <c r="I16" s="154"/>
    </row>
    <row r="17" spans="1:9" x14ac:dyDescent="0.25">
      <c r="A17" s="96">
        <v>2</v>
      </c>
      <c r="B17" s="97" t="s">
        <v>13</v>
      </c>
      <c r="C17" s="97"/>
      <c r="D17" s="96"/>
      <c r="E17" s="97"/>
      <c r="F17" s="97"/>
      <c r="G17" s="163"/>
      <c r="H17" s="154">
        <f t="shared" si="2"/>
        <v>0</v>
      </c>
      <c r="I17" s="154"/>
    </row>
    <row r="18" spans="1:9" x14ac:dyDescent="0.25">
      <c r="A18" s="98" t="s">
        <v>14</v>
      </c>
      <c r="B18" s="99" t="s">
        <v>17</v>
      </c>
      <c r="C18" s="98" t="s">
        <v>9</v>
      </c>
      <c r="D18" s="100">
        <v>1718.1</v>
      </c>
      <c r="E18" s="77">
        <v>3447.2230000000004</v>
      </c>
      <c r="F18" s="77">
        <f>ROUND(D18*E18,0)</f>
        <v>5922674</v>
      </c>
      <c r="G18" s="163">
        <f t="shared" si="1"/>
        <v>3447</v>
      </c>
      <c r="H18" s="154">
        <f t="shared" si="2"/>
        <v>5922291</v>
      </c>
      <c r="I18" s="154"/>
    </row>
    <row r="19" spans="1:9" x14ac:dyDescent="0.25">
      <c r="A19" s="98" t="s">
        <v>16</v>
      </c>
      <c r="B19" s="99" t="s">
        <v>15</v>
      </c>
      <c r="C19" s="98" t="s">
        <v>11</v>
      </c>
      <c r="D19" s="100">
        <v>4.04</v>
      </c>
      <c r="E19" s="77">
        <v>46219.399000000005</v>
      </c>
      <c r="F19" s="77">
        <f>ROUND(D19*E19,0)</f>
        <v>186726</v>
      </c>
      <c r="G19" s="163">
        <f t="shared" si="1"/>
        <v>46219</v>
      </c>
      <c r="H19" s="154">
        <f t="shared" si="2"/>
        <v>186725</v>
      </c>
      <c r="I19" s="154"/>
    </row>
    <row r="20" spans="1:9" x14ac:dyDescent="0.25">
      <c r="B20" s="103"/>
      <c r="C20" s="305" t="s">
        <v>18</v>
      </c>
      <c r="D20" s="305"/>
      <c r="E20" s="305"/>
      <c r="F20" s="81">
        <f>SUM(F10:F19)</f>
        <v>44409309</v>
      </c>
      <c r="G20" s="150"/>
      <c r="H20" s="154">
        <f>SUM(H10:H19)</f>
        <v>44408811</v>
      </c>
      <c r="I20" s="154"/>
    </row>
    <row r="21" spans="1:9" x14ac:dyDescent="0.25">
      <c r="C21" s="306" t="s">
        <v>19</v>
      </c>
      <c r="D21" s="307"/>
      <c r="E21" s="82">
        <v>0.1799</v>
      </c>
      <c r="F21" s="104">
        <f>ROUND($F$20*E21,0)</f>
        <v>7989235</v>
      </c>
      <c r="G21" s="155"/>
      <c r="H21" s="154">
        <f>ROUND(($H$20*E21),0)</f>
        <v>7989145</v>
      </c>
      <c r="I21" s="154"/>
    </row>
    <row r="22" spans="1:9" x14ac:dyDescent="0.25">
      <c r="C22" s="306" t="s">
        <v>20</v>
      </c>
      <c r="D22" s="307"/>
      <c r="E22" s="82">
        <v>0.01</v>
      </c>
      <c r="F22" s="104">
        <f>ROUND($F$20*E22,0)</f>
        <v>444093</v>
      </c>
      <c r="G22" s="155"/>
      <c r="H22" s="154">
        <f t="shared" ref="H22:H23" si="3">ROUND(($H$20*E22),0)</f>
        <v>444088</v>
      </c>
      <c r="I22" s="154"/>
    </row>
    <row r="23" spans="1:9" x14ac:dyDescent="0.25">
      <c r="C23" s="306" t="s">
        <v>21</v>
      </c>
      <c r="D23" s="307"/>
      <c r="E23" s="82">
        <v>0.03</v>
      </c>
      <c r="F23" s="104">
        <f>ROUND($F$20*E23,0)</f>
        <v>1332279</v>
      </c>
      <c r="G23" s="155"/>
      <c r="H23" s="154">
        <f t="shared" si="3"/>
        <v>1332264</v>
      </c>
      <c r="I23" s="154"/>
    </row>
    <row r="24" spans="1:9" x14ac:dyDescent="0.25">
      <c r="C24" s="306" t="s">
        <v>22</v>
      </c>
      <c r="D24" s="307"/>
      <c r="E24" s="82">
        <v>0.19</v>
      </c>
      <c r="F24" s="104">
        <f>ROUND($F$23*E24,0)</f>
        <v>253133</v>
      </c>
      <c r="G24" s="155"/>
      <c r="H24" s="154">
        <f>ROUND(($H$23*E24),0)</f>
        <v>253130</v>
      </c>
      <c r="I24" s="154"/>
    </row>
    <row r="25" spans="1:9" x14ac:dyDescent="0.25">
      <c r="C25" s="305" t="s">
        <v>23</v>
      </c>
      <c r="D25" s="305"/>
      <c r="E25" s="305"/>
      <c r="F25" s="105">
        <f>SUM(F20:F24)</f>
        <v>54428049</v>
      </c>
      <c r="G25" s="150"/>
      <c r="H25" s="154">
        <f>SUM(H20:H24)</f>
        <v>54427438</v>
      </c>
      <c r="I25" s="154"/>
    </row>
    <row r="26" spans="1:9" x14ac:dyDescent="0.25">
      <c r="G26" s="151"/>
      <c r="H26" s="154"/>
      <c r="I26" s="154"/>
    </row>
    <row r="27" spans="1:9" x14ac:dyDescent="0.25">
      <c r="G27" s="149"/>
      <c r="H27" s="154"/>
      <c r="I27" s="154"/>
    </row>
    <row r="28" spans="1:9" ht="57.75" customHeight="1" x14ac:dyDescent="0.25">
      <c r="A28" s="301" t="s">
        <v>102</v>
      </c>
      <c r="B28" s="302"/>
      <c r="C28" s="302"/>
      <c r="D28" s="302"/>
      <c r="E28" s="302"/>
      <c r="F28" s="302"/>
      <c r="G28" s="150"/>
      <c r="H28" s="154"/>
      <c r="I28" s="154"/>
    </row>
    <row r="29" spans="1:9" x14ac:dyDescent="0.25">
      <c r="A29" s="96">
        <v>3</v>
      </c>
      <c r="B29" s="97" t="s">
        <v>24</v>
      </c>
      <c r="C29" s="97"/>
      <c r="D29" s="96"/>
      <c r="E29" s="97"/>
      <c r="F29" s="97"/>
      <c r="G29" s="150"/>
      <c r="H29" s="162"/>
      <c r="I29" s="162"/>
    </row>
    <row r="30" spans="1:9" x14ac:dyDescent="0.25">
      <c r="A30" s="98" t="s">
        <v>48</v>
      </c>
      <c r="B30" s="99" t="s">
        <v>25</v>
      </c>
      <c r="C30" s="98" t="s">
        <v>9</v>
      </c>
      <c r="D30" s="100">
        <v>120.35</v>
      </c>
      <c r="E30" s="106">
        <v>8745.0210000000006</v>
      </c>
      <c r="F30" s="77">
        <f>ROUND(D30*E30,0)</f>
        <v>1052463</v>
      </c>
      <c r="G30" s="163">
        <f>ROUND(E30,0)</f>
        <v>8745</v>
      </c>
      <c r="H30" s="154">
        <f>ROUND((D30*G30),0)</f>
        <v>1052461</v>
      </c>
      <c r="I30" s="162"/>
    </row>
    <row r="31" spans="1:9" x14ac:dyDescent="0.25">
      <c r="A31" s="98" t="s">
        <v>49</v>
      </c>
      <c r="B31" s="99" t="s">
        <v>26</v>
      </c>
      <c r="C31" s="98" t="s">
        <v>11</v>
      </c>
      <c r="D31" s="100">
        <v>257.72000000000003</v>
      </c>
      <c r="E31" s="106">
        <v>187720.454</v>
      </c>
      <c r="F31" s="77">
        <f>ROUND(D31*E31,0)</f>
        <v>48379315</v>
      </c>
      <c r="G31" s="163">
        <f t="shared" ref="G31:G44" si="4">ROUND(E31,0)</f>
        <v>187720</v>
      </c>
      <c r="H31" s="154">
        <f t="shared" ref="H31:H44" si="5">ROUND((D31*G31),0)</f>
        <v>48379198</v>
      </c>
      <c r="I31" s="162"/>
    </row>
    <row r="32" spans="1:9" x14ac:dyDescent="0.25">
      <c r="A32" s="98" t="s">
        <v>50</v>
      </c>
      <c r="B32" s="99" t="s">
        <v>27</v>
      </c>
      <c r="C32" s="98" t="s">
        <v>11</v>
      </c>
      <c r="D32" s="100">
        <v>171.81</v>
      </c>
      <c r="E32" s="106">
        <v>192248.038</v>
      </c>
      <c r="F32" s="77">
        <f>ROUND(D32*E32,0)</f>
        <v>33030135</v>
      </c>
      <c r="G32" s="163">
        <f t="shared" si="4"/>
        <v>192248</v>
      </c>
      <c r="H32" s="154">
        <f t="shared" si="5"/>
        <v>33030129</v>
      </c>
      <c r="I32" s="162"/>
    </row>
    <row r="33" spans="1:9" x14ac:dyDescent="0.25">
      <c r="A33" s="96">
        <v>4</v>
      </c>
      <c r="B33" s="97" t="s">
        <v>28</v>
      </c>
      <c r="C33" s="97"/>
      <c r="D33" s="96"/>
      <c r="E33" s="97"/>
      <c r="F33" s="97"/>
      <c r="G33" s="163">
        <f t="shared" si="4"/>
        <v>0</v>
      </c>
      <c r="H33" s="154">
        <f t="shared" si="5"/>
        <v>0</v>
      </c>
      <c r="I33" s="162"/>
    </row>
    <row r="34" spans="1:9" x14ac:dyDescent="0.25">
      <c r="A34" s="98" t="s">
        <v>51</v>
      </c>
      <c r="B34" s="99" t="s">
        <v>29</v>
      </c>
      <c r="C34" s="98" t="s">
        <v>9</v>
      </c>
      <c r="D34" s="100">
        <v>1718.1</v>
      </c>
      <c r="E34" s="106">
        <v>20737.684000000001</v>
      </c>
      <c r="F34" s="77">
        <f>ROUND(D34*E34,0)</f>
        <v>35629415</v>
      </c>
      <c r="G34" s="163">
        <f t="shared" si="4"/>
        <v>20738</v>
      </c>
      <c r="H34" s="154">
        <f t="shared" si="5"/>
        <v>35629958</v>
      </c>
      <c r="I34" s="162"/>
    </row>
    <row r="35" spans="1:9" x14ac:dyDescent="0.25">
      <c r="A35" s="98" t="s">
        <v>52</v>
      </c>
      <c r="B35" s="99" t="s">
        <v>101</v>
      </c>
      <c r="C35" s="98" t="s">
        <v>9</v>
      </c>
      <c r="D35" s="107">
        <v>286.35000000000002</v>
      </c>
      <c r="E35" s="106">
        <v>2214.1310000000003</v>
      </c>
      <c r="F35" s="77">
        <f>ROUND(D35*E35,0)</f>
        <v>634016</v>
      </c>
      <c r="G35" s="163">
        <f t="shared" si="4"/>
        <v>2214</v>
      </c>
      <c r="H35" s="154">
        <f t="shared" si="5"/>
        <v>633979</v>
      </c>
      <c r="I35" s="162"/>
    </row>
    <row r="36" spans="1:9" ht="21" x14ac:dyDescent="0.25">
      <c r="A36" s="98" t="s">
        <v>53</v>
      </c>
      <c r="B36" s="99" t="s">
        <v>30</v>
      </c>
      <c r="C36" s="98" t="s">
        <v>11</v>
      </c>
      <c r="D36" s="100">
        <v>85.91</v>
      </c>
      <c r="E36" s="106">
        <v>865519.08100000001</v>
      </c>
      <c r="F36" s="77">
        <f>ROUND(D36*E36,0)</f>
        <v>74356744</v>
      </c>
      <c r="G36" s="163">
        <f t="shared" si="4"/>
        <v>865519</v>
      </c>
      <c r="H36" s="154">
        <f t="shared" si="5"/>
        <v>74356737</v>
      </c>
      <c r="I36" s="162"/>
    </row>
    <row r="37" spans="1:9" ht="21" x14ac:dyDescent="0.25">
      <c r="A37" s="98" t="s">
        <v>54</v>
      </c>
      <c r="B37" s="99" t="s">
        <v>31</v>
      </c>
      <c r="C37" s="98" t="s">
        <v>32</v>
      </c>
      <c r="D37" s="100">
        <v>715.88</v>
      </c>
      <c r="E37" s="106">
        <v>22420.536</v>
      </c>
      <c r="F37" s="77">
        <f>ROUND(D37*E37,0)</f>
        <v>16050413</v>
      </c>
      <c r="G37" s="163">
        <f t="shared" si="4"/>
        <v>22421</v>
      </c>
      <c r="H37" s="154">
        <f t="shared" si="5"/>
        <v>16050745</v>
      </c>
      <c r="I37" s="162"/>
    </row>
    <row r="38" spans="1:9" ht="21" x14ac:dyDescent="0.25">
      <c r="A38" s="98" t="s">
        <v>55</v>
      </c>
      <c r="B38" s="99" t="s">
        <v>33</v>
      </c>
      <c r="C38" s="98" t="s">
        <v>9</v>
      </c>
      <c r="D38" s="107">
        <v>44.8</v>
      </c>
      <c r="E38" s="106">
        <v>27709.901000000002</v>
      </c>
      <c r="F38" s="77">
        <f>ROUND(D38*E38,0)</f>
        <v>1241404</v>
      </c>
      <c r="G38" s="163">
        <f t="shared" si="4"/>
        <v>27710</v>
      </c>
      <c r="H38" s="154">
        <f t="shared" si="5"/>
        <v>1241408</v>
      </c>
      <c r="I38" s="162"/>
    </row>
    <row r="39" spans="1:9" x14ac:dyDescent="0.25">
      <c r="A39" s="96">
        <v>5</v>
      </c>
      <c r="B39" s="97" t="s">
        <v>34</v>
      </c>
      <c r="C39" s="97"/>
      <c r="D39" s="96"/>
      <c r="E39" s="97"/>
      <c r="F39" s="97"/>
      <c r="G39" s="163"/>
      <c r="H39" s="154"/>
      <c r="I39" s="162"/>
    </row>
    <row r="40" spans="1:9" ht="21" x14ac:dyDescent="0.25">
      <c r="A40" s="98" t="s">
        <v>56</v>
      </c>
      <c r="B40" s="99" t="s">
        <v>35</v>
      </c>
      <c r="C40" s="98" t="s">
        <v>36</v>
      </c>
      <c r="D40" s="101">
        <v>281.35000000000002</v>
      </c>
      <c r="E40" s="106">
        <v>135493.011</v>
      </c>
      <c r="F40" s="77">
        <f>ROUND(D40*E40,0)</f>
        <v>38120959</v>
      </c>
      <c r="G40" s="163">
        <f t="shared" si="4"/>
        <v>135493</v>
      </c>
      <c r="H40" s="154">
        <f t="shared" si="5"/>
        <v>38120956</v>
      </c>
      <c r="I40" s="162"/>
    </row>
    <row r="41" spans="1:9" x14ac:dyDescent="0.25">
      <c r="A41" s="98" t="s">
        <v>57</v>
      </c>
      <c r="B41" s="99" t="s">
        <v>37</v>
      </c>
      <c r="C41" s="98" t="s">
        <v>38</v>
      </c>
      <c r="D41" s="107">
        <v>6</v>
      </c>
      <c r="E41" s="106">
        <v>25481.715</v>
      </c>
      <c r="F41" s="77">
        <f>ROUND(D41*E41,0)</f>
        <v>152890</v>
      </c>
      <c r="G41" s="163">
        <f t="shared" si="4"/>
        <v>25482</v>
      </c>
      <c r="H41" s="154">
        <f t="shared" si="5"/>
        <v>152892</v>
      </c>
      <c r="I41" s="162"/>
    </row>
    <row r="42" spans="1:9" ht="21" x14ac:dyDescent="0.25">
      <c r="A42" s="98" t="s">
        <v>58</v>
      </c>
      <c r="B42" s="99" t="s">
        <v>61</v>
      </c>
      <c r="C42" s="98" t="s">
        <v>62</v>
      </c>
      <c r="D42" s="107">
        <v>937.21</v>
      </c>
      <c r="E42" s="106">
        <v>6535.5750000000007</v>
      </c>
      <c r="F42" s="77">
        <f>ROUND(D42*E42,0)</f>
        <v>6125206</v>
      </c>
      <c r="G42" s="163">
        <f t="shared" si="4"/>
        <v>6536</v>
      </c>
      <c r="H42" s="154">
        <f t="shared" si="5"/>
        <v>6125605</v>
      </c>
      <c r="I42" s="162"/>
    </row>
    <row r="43" spans="1:9" x14ac:dyDescent="0.25">
      <c r="A43" s="98" t="s">
        <v>59</v>
      </c>
      <c r="B43" s="99" t="s">
        <v>66</v>
      </c>
      <c r="C43" s="98" t="s">
        <v>32</v>
      </c>
      <c r="D43" s="107">
        <v>286.35000000000002</v>
      </c>
      <c r="E43" s="106">
        <v>50470.568000000007</v>
      </c>
      <c r="F43" s="77">
        <f>ROUND(D43*E43,0)</f>
        <v>14452247</v>
      </c>
      <c r="G43" s="163">
        <f t="shared" si="4"/>
        <v>50471</v>
      </c>
      <c r="H43" s="154">
        <f t="shared" si="5"/>
        <v>14452371</v>
      </c>
      <c r="I43" s="162"/>
    </row>
    <row r="44" spans="1:9" x14ac:dyDescent="0.25">
      <c r="A44" s="98" t="s">
        <v>60</v>
      </c>
      <c r="B44" s="99" t="s">
        <v>39</v>
      </c>
      <c r="C44" s="98" t="s">
        <v>38</v>
      </c>
      <c r="D44" s="107">
        <v>10</v>
      </c>
      <c r="E44" s="106">
        <v>1414423.051</v>
      </c>
      <c r="F44" s="77">
        <f>ROUND(D44*E44,0)</f>
        <v>14144231</v>
      </c>
      <c r="G44" s="163">
        <f t="shared" si="4"/>
        <v>1414423</v>
      </c>
      <c r="H44" s="154">
        <f t="shared" si="5"/>
        <v>14144230</v>
      </c>
      <c r="I44" s="162"/>
    </row>
    <row r="45" spans="1:9" x14ac:dyDescent="0.25">
      <c r="C45" s="305" t="s">
        <v>18</v>
      </c>
      <c r="D45" s="305"/>
      <c r="E45" s="305"/>
      <c r="F45" s="81">
        <f>SUM(F30:F44)</f>
        <v>283369438</v>
      </c>
      <c r="G45" s="163"/>
      <c r="H45" s="163">
        <f>SUM(H30:H44)</f>
        <v>283370669</v>
      </c>
      <c r="I45" s="162"/>
    </row>
    <row r="46" spans="1:9" x14ac:dyDescent="0.25">
      <c r="C46" s="304" t="s">
        <v>19</v>
      </c>
      <c r="D46" s="304"/>
      <c r="E46" s="82">
        <v>0.1799</v>
      </c>
      <c r="F46" s="104">
        <f>ROUND($F$45*E46,0)</f>
        <v>50978162</v>
      </c>
      <c r="G46" s="162"/>
      <c r="H46" s="154">
        <f>ROUND(($H$45*E46),0)</f>
        <v>50978383</v>
      </c>
      <c r="I46" s="162"/>
    </row>
    <row r="47" spans="1:9" x14ac:dyDescent="0.25">
      <c r="C47" s="304" t="s">
        <v>20</v>
      </c>
      <c r="D47" s="304"/>
      <c r="E47" s="82">
        <v>0.01</v>
      </c>
      <c r="F47" s="104">
        <f>ROUND($F$45*E47,0)</f>
        <v>2833694</v>
      </c>
      <c r="G47" s="162"/>
      <c r="H47" s="154">
        <f t="shared" ref="H47:H48" si="6">ROUND(($H$45*E47),0)</f>
        <v>2833707</v>
      </c>
      <c r="I47" s="162"/>
    </row>
    <row r="48" spans="1:9" x14ac:dyDescent="0.25">
      <c r="C48" s="304" t="s">
        <v>21</v>
      </c>
      <c r="D48" s="304"/>
      <c r="E48" s="82">
        <v>0.03</v>
      </c>
      <c r="F48" s="104">
        <f>ROUND($F$45*E48,0)</f>
        <v>8501083</v>
      </c>
      <c r="G48" s="162"/>
      <c r="H48" s="154">
        <f t="shared" si="6"/>
        <v>8501120</v>
      </c>
      <c r="I48" s="163"/>
    </row>
    <row r="49" spans="1:9" x14ac:dyDescent="0.25">
      <c r="C49" s="304" t="s">
        <v>22</v>
      </c>
      <c r="D49" s="304"/>
      <c r="E49" s="82">
        <f>+E24</f>
        <v>0.19</v>
      </c>
      <c r="F49" s="104">
        <f>ROUND($F$48*E49,0)</f>
        <v>1615206</v>
      </c>
      <c r="G49" s="162"/>
      <c r="H49" s="154">
        <f>ROUND(($H$48*E49),0)</f>
        <v>1615213</v>
      </c>
      <c r="I49" s="163"/>
    </row>
    <row r="50" spans="1:9" x14ac:dyDescent="0.25">
      <c r="C50" s="305" t="s">
        <v>23</v>
      </c>
      <c r="D50" s="305"/>
      <c r="E50" s="305"/>
      <c r="F50" s="105">
        <f>SUM(F45:F49)</f>
        <v>347297583</v>
      </c>
      <c r="H50" s="109">
        <f>SUM(H45:H49)</f>
        <v>347299092</v>
      </c>
    </row>
    <row r="52" spans="1:9" ht="15" customHeight="1" x14ac:dyDescent="0.25">
      <c r="A52" s="305" t="s">
        <v>40</v>
      </c>
      <c r="B52" s="305"/>
      <c r="C52" s="305"/>
      <c r="D52" s="305"/>
      <c r="E52" s="305"/>
      <c r="F52" s="108">
        <f>+F25+F50</f>
        <v>401725632</v>
      </c>
      <c r="H52" s="109">
        <f>H50+H25</f>
        <v>401726530</v>
      </c>
    </row>
    <row r="54" spans="1:9" s="37" customFormat="1" x14ac:dyDescent="0.25">
      <c r="B54" s="41"/>
      <c r="C54" s="42"/>
      <c r="D54" s="41"/>
      <c r="E54" s="41"/>
      <c r="F54" s="43"/>
    </row>
    <row r="55" spans="1:9" s="37" customFormat="1" x14ac:dyDescent="0.25">
      <c r="B55" s="41"/>
      <c r="C55" s="42"/>
      <c r="D55" s="41"/>
      <c r="E55" s="41"/>
      <c r="F55" s="37">
        <v>401725632</v>
      </c>
    </row>
    <row r="56" spans="1:9" s="37" customFormat="1" ht="130.9" customHeight="1" x14ac:dyDescent="0.25">
      <c r="B56" s="41"/>
      <c r="C56" s="42"/>
      <c r="D56" s="41"/>
      <c r="E56" s="41"/>
      <c r="F56" s="43"/>
    </row>
    <row r="57" spans="1:9" ht="130.9" customHeight="1" x14ac:dyDescent="0.25"/>
    <row r="58" spans="1:9" ht="15" customHeight="1" x14ac:dyDescent="0.25">
      <c r="A58" s="94"/>
      <c r="B58" s="311" t="s">
        <v>69</v>
      </c>
      <c r="C58" s="311"/>
      <c r="D58" s="311"/>
      <c r="E58" s="311"/>
    </row>
    <row r="59" spans="1:9" x14ac:dyDescent="0.25">
      <c r="A59" s="94"/>
      <c r="B59" s="311"/>
      <c r="C59" s="311"/>
      <c r="D59" s="311"/>
      <c r="E59" s="311"/>
      <c r="F59" s="109"/>
    </row>
    <row r="60" spans="1:9" x14ac:dyDescent="0.25">
      <c r="A60" s="94"/>
      <c r="B60" s="311"/>
      <c r="C60" s="311"/>
      <c r="D60" s="311"/>
      <c r="E60" s="311"/>
    </row>
    <row r="61" spans="1:9" x14ac:dyDescent="0.25">
      <c r="A61" s="94"/>
      <c r="B61" s="311"/>
      <c r="C61" s="311"/>
      <c r="D61" s="311"/>
      <c r="E61" s="311"/>
      <c r="F61" s="43"/>
    </row>
    <row r="62" spans="1:9" x14ac:dyDescent="0.25">
      <c r="A62" s="94"/>
      <c r="B62" s="311"/>
      <c r="C62" s="311"/>
      <c r="D62" s="311"/>
      <c r="E62" s="311"/>
    </row>
    <row r="63" spans="1:9" x14ac:dyDescent="0.25">
      <c r="A63" s="94"/>
      <c r="B63" s="311"/>
      <c r="C63" s="311"/>
      <c r="D63" s="311"/>
      <c r="E63" s="311"/>
      <c r="F63" s="109"/>
    </row>
    <row r="64" spans="1:9" x14ac:dyDescent="0.25">
      <c r="A64" s="94"/>
      <c r="B64" s="311"/>
      <c r="C64" s="311"/>
      <c r="D64" s="311"/>
      <c r="E64" s="311"/>
    </row>
    <row r="65" spans="1:6" x14ac:dyDescent="0.25">
      <c r="A65" s="94"/>
      <c r="B65" s="311"/>
      <c r="C65" s="311"/>
      <c r="D65" s="311"/>
      <c r="E65" s="311"/>
      <c r="F65" s="43"/>
    </row>
    <row r="66" spans="1:6" x14ac:dyDescent="0.25">
      <c r="A66" s="94"/>
      <c r="B66" s="311"/>
      <c r="C66" s="311"/>
      <c r="D66" s="311"/>
      <c r="E66" s="311"/>
      <c r="F66" s="43"/>
    </row>
    <row r="67" spans="1:6" x14ac:dyDescent="0.25">
      <c r="A67" s="94"/>
      <c r="B67" s="311"/>
      <c r="C67" s="311"/>
      <c r="D67" s="311"/>
      <c r="E67" s="311"/>
      <c r="F67" s="109"/>
    </row>
    <row r="68" spans="1:6" x14ac:dyDescent="0.25">
      <c r="A68" s="94"/>
      <c r="B68" s="311"/>
      <c r="C68" s="311"/>
      <c r="D68" s="311"/>
      <c r="E68" s="311"/>
    </row>
    <row r="69" spans="1:6" x14ac:dyDescent="0.25">
      <c r="A69" s="94"/>
      <c r="B69" s="110"/>
      <c r="C69" s="110"/>
      <c r="D69" s="110"/>
      <c r="E69" s="110"/>
    </row>
    <row r="70" spans="1:6" x14ac:dyDescent="0.25">
      <c r="A70" s="94"/>
      <c r="B70" s="111" t="s">
        <v>70</v>
      </c>
      <c r="C70" s="312" t="s">
        <v>71</v>
      </c>
      <c r="D70" s="312"/>
      <c r="E70" s="312"/>
      <c r="F70" s="109"/>
    </row>
    <row r="71" spans="1:6" ht="165.75" customHeight="1" x14ac:dyDescent="0.25">
      <c r="A71" s="94"/>
      <c r="B71" s="112" t="s">
        <v>72</v>
      </c>
      <c r="C71" s="313" t="s">
        <v>73</v>
      </c>
      <c r="D71" s="314"/>
      <c r="E71" s="315"/>
      <c r="F71" s="109"/>
    </row>
    <row r="72" spans="1:6" ht="44.25" customHeight="1" x14ac:dyDescent="0.25">
      <c r="A72" s="94"/>
      <c r="B72" s="112" t="s">
        <v>74</v>
      </c>
      <c r="C72" s="308" t="s">
        <v>75</v>
      </c>
      <c r="D72" s="309"/>
      <c r="E72" s="310"/>
      <c r="F72" s="113"/>
    </row>
    <row r="73" spans="1:6" ht="28.5" customHeight="1" x14ac:dyDescent="0.25">
      <c r="A73" s="94"/>
      <c r="B73" s="112" t="s">
        <v>76</v>
      </c>
      <c r="C73" s="308" t="s">
        <v>77</v>
      </c>
      <c r="D73" s="309"/>
      <c r="E73" s="310"/>
    </row>
    <row r="74" spans="1:6" ht="45.75" customHeight="1" x14ac:dyDescent="0.25">
      <c r="A74" s="94"/>
      <c r="B74" s="112" t="s">
        <v>78</v>
      </c>
      <c r="C74" s="308" t="s">
        <v>79</v>
      </c>
      <c r="D74" s="309"/>
      <c r="E74" s="310"/>
    </row>
    <row r="75" spans="1:6" ht="30.75" customHeight="1" x14ac:dyDescent="0.25">
      <c r="A75" s="94"/>
      <c r="B75" s="112" t="s">
        <v>80</v>
      </c>
      <c r="C75" s="308" t="s">
        <v>81</v>
      </c>
      <c r="D75" s="309"/>
      <c r="E75" s="310"/>
    </row>
    <row r="76" spans="1:6" x14ac:dyDescent="0.25">
      <c r="A76" s="94"/>
      <c r="B76" s="112" t="s">
        <v>82</v>
      </c>
      <c r="C76" s="308" t="s">
        <v>83</v>
      </c>
      <c r="D76" s="309"/>
      <c r="E76" s="310"/>
    </row>
    <row r="77" spans="1:6" ht="50.25" customHeight="1" x14ac:dyDescent="0.25">
      <c r="A77" s="94"/>
      <c r="B77" s="112" t="s">
        <v>84</v>
      </c>
      <c r="C77" s="308" t="s">
        <v>85</v>
      </c>
      <c r="D77" s="309"/>
      <c r="E77" s="310"/>
    </row>
    <row r="78" spans="1:6" ht="64.5" customHeight="1" x14ac:dyDescent="0.25">
      <c r="A78" s="94"/>
      <c r="B78" s="112" t="s">
        <v>86</v>
      </c>
      <c r="C78" s="308" t="s">
        <v>87</v>
      </c>
      <c r="D78" s="309"/>
      <c r="E78" s="310"/>
    </row>
    <row r="79" spans="1:6" ht="63" customHeight="1" x14ac:dyDescent="0.25">
      <c r="A79" s="94"/>
      <c r="B79" s="112" t="s">
        <v>88</v>
      </c>
      <c r="C79" s="308" t="s">
        <v>89</v>
      </c>
      <c r="D79" s="309"/>
      <c r="E79" s="310"/>
    </row>
    <row r="80" spans="1:6" x14ac:dyDescent="0.25">
      <c r="A80" s="94"/>
      <c r="B80" s="114"/>
      <c r="C80" s="115"/>
      <c r="D80" s="114"/>
      <c r="E80" s="114"/>
    </row>
    <row r="81" spans="1:5" ht="105" customHeight="1" x14ac:dyDescent="0.25">
      <c r="A81" s="94"/>
      <c r="B81" s="318" t="s">
        <v>90</v>
      </c>
      <c r="C81" s="319"/>
      <c r="D81" s="319"/>
      <c r="E81" s="319"/>
    </row>
    <row r="82" spans="1:5" x14ac:dyDescent="0.25">
      <c r="A82" s="94"/>
      <c r="B82" s="114"/>
      <c r="C82" s="115"/>
      <c r="D82" s="114"/>
      <c r="E82" s="114"/>
    </row>
    <row r="83" spans="1:5" x14ac:dyDescent="0.25">
      <c r="A83" s="94"/>
      <c r="B83" s="116" t="s">
        <v>91</v>
      </c>
      <c r="C83" s="320" t="s">
        <v>92</v>
      </c>
      <c r="D83" s="320"/>
      <c r="E83" s="114"/>
    </row>
    <row r="84" spans="1:5" x14ac:dyDescent="0.25">
      <c r="A84" s="94"/>
      <c r="B84" s="117" t="s">
        <v>93</v>
      </c>
      <c r="C84" s="321" t="s">
        <v>94</v>
      </c>
      <c r="D84" s="317"/>
      <c r="E84" s="114"/>
    </row>
    <row r="85" spans="1:5" x14ac:dyDescent="0.25">
      <c r="A85" s="94"/>
      <c r="B85" s="117" t="s">
        <v>95</v>
      </c>
      <c r="C85" s="316">
        <v>0.01</v>
      </c>
      <c r="D85" s="317"/>
      <c r="E85" s="114"/>
    </row>
    <row r="86" spans="1:5" x14ac:dyDescent="0.25">
      <c r="A86" s="94"/>
      <c r="B86" s="117" t="s">
        <v>96</v>
      </c>
      <c r="C86" s="316">
        <v>0.02</v>
      </c>
      <c r="D86" s="317"/>
      <c r="E86" s="114"/>
    </row>
    <row r="87" spans="1:5" x14ac:dyDescent="0.25">
      <c r="A87" s="94"/>
      <c r="B87" s="114"/>
      <c r="C87" s="115"/>
      <c r="D87" s="114"/>
      <c r="E87" s="114"/>
    </row>
    <row r="88" spans="1:5" s="118" customFormat="1" ht="106.5" customHeight="1" x14ac:dyDescent="0.25">
      <c r="B88" s="311" t="s">
        <v>97</v>
      </c>
      <c r="C88" s="311"/>
      <c r="D88" s="311"/>
      <c r="E88" s="311"/>
    </row>
    <row r="89" spans="1:5" s="118" customFormat="1" ht="287.25" customHeight="1" x14ac:dyDescent="0.25">
      <c r="B89" s="311"/>
      <c r="C89" s="311"/>
      <c r="D89" s="311"/>
      <c r="E89" s="311"/>
    </row>
  </sheetData>
  <mergeCells count="35">
    <mergeCell ref="C86:D86"/>
    <mergeCell ref="B88:E89"/>
    <mergeCell ref="C78:E78"/>
    <mergeCell ref="C79:E79"/>
    <mergeCell ref="B81:E81"/>
    <mergeCell ref="C83:D83"/>
    <mergeCell ref="C84:D84"/>
    <mergeCell ref="C85:D85"/>
    <mergeCell ref="C77:E77"/>
    <mergeCell ref="C49:D49"/>
    <mergeCell ref="C50:E50"/>
    <mergeCell ref="A52:E52"/>
    <mergeCell ref="B58:E68"/>
    <mergeCell ref="C70:E70"/>
    <mergeCell ref="C71:E71"/>
    <mergeCell ref="C72:E72"/>
    <mergeCell ref="C73:E73"/>
    <mergeCell ref="C74:E74"/>
    <mergeCell ref="C75:E75"/>
    <mergeCell ref="C76:E76"/>
    <mergeCell ref="A4:F4"/>
    <mergeCell ref="A1:E1"/>
    <mergeCell ref="A3:E3"/>
    <mergeCell ref="C48:D48"/>
    <mergeCell ref="A6:F6"/>
    <mergeCell ref="C20:E20"/>
    <mergeCell ref="C21:D21"/>
    <mergeCell ref="C22:D22"/>
    <mergeCell ref="C23:D23"/>
    <mergeCell ref="C24:D24"/>
    <mergeCell ref="C25:E25"/>
    <mergeCell ref="A28:F28"/>
    <mergeCell ref="C45:E45"/>
    <mergeCell ref="C46:D46"/>
    <mergeCell ref="C47:D47"/>
  </mergeCells>
  <pageMargins left="0.7" right="0.7" top="0.75" bottom="0.75" header="0.3" footer="0.3"/>
  <pageSetup scale="2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4"/>
  <sheetViews>
    <sheetView showGridLines="0" view="pageBreakPreview" topLeftCell="A34" zoomScaleNormal="100" zoomScaleSheetLayoutView="100" workbookViewId="0">
      <selection activeCell="F56" sqref="F56"/>
    </sheetView>
  </sheetViews>
  <sheetFormatPr baseColWidth="10" defaultColWidth="7" defaultRowHeight="15" x14ac:dyDescent="0.25"/>
  <cols>
    <col min="1" max="1" width="6.42578125" style="129" bestFit="1" customWidth="1"/>
    <col min="2" max="2" width="51.140625" style="119" customWidth="1"/>
    <col min="3" max="3" width="4.140625" style="119" customWidth="1"/>
    <col min="4" max="4" width="8.85546875" style="129" customWidth="1"/>
    <col min="5" max="5" width="13.42578125" style="119" customWidth="1"/>
    <col min="6" max="6" width="16.7109375" style="119" customWidth="1"/>
    <col min="7" max="7" width="13" style="119" bestFit="1" customWidth="1"/>
    <col min="8" max="8" width="12.5703125" style="119" bestFit="1" customWidth="1"/>
    <col min="9" max="9" width="11.140625" style="119" bestFit="1" customWidth="1"/>
    <col min="10" max="10" width="8.140625" style="119" bestFit="1" customWidth="1"/>
    <col min="11" max="16384" width="7" style="119"/>
  </cols>
  <sheetData>
    <row r="1" spans="1:9" ht="15.75" thickBot="1" x14ac:dyDescent="0.3">
      <c r="A1" s="324" t="s">
        <v>68</v>
      </c>
      <c r="B1" s="324"/>
      <c r="C1" s="324"/>
      <c r="D1" s="324"/>
      <c r="E1" s="324"/>
    </row>
    <row r="3" spans="1:9" x14ac:dyDescent="0.25">
      <c r="A3" s="120"/>
      <c r="B3" s="121"/>
      <c r="C3" s="121"/>
      <c r="D3" s="120"/>
      <c r="E3" s="121"/>
      <c r="F3" s="325"/>
    </row>
    <row r="4" spans="1:9" x14ac:dyDescent="0.25">
      <c r="A4" s="120"/>
      <c r="B4" s="326"/>
      <c r="C4" s="326"/>
      <c r="D4" s="326"/>
      <c r="E4" s="326"/>
      <c r="F4" s="325"/>
    </row>
    <row r="5" spans="1:9" s="157" customFormat="1" ht="53.25" customHeight="1" x14ac:dyDescent="0.2">
      <c r="A5" s="192" t="s">
        <v>303</v>
      </c>
      <c r="B5" s="192"/>
      <c r="C5" s="192"/>
      <c r="D5" s="192"/>
      <c r="E5" s="192"/>
      <c r="F5" s="325"/>
    </row>
    <row r="6" spans="1:9" x14ac:dyDescent="0.25">
      <c r="A6" s="120"/>
      <c r="B6" s="326"/>
      <c r="C6" s="326"/>
      <c r="D6" s="326"/>
      <c r="E6" s="326"/>
      <c r="F6" s="325"/>
    </row>
    <row r="7" spans="1:9" ht="66.75" customHeight="1" x14ac:dyDescent="0.25">
      <c r="A7" s="322" t="s">
        <v>103</v>
      </c>
      <c r="B7" s="323"/>
      <c r="C7" s="323"/>
      <c r="D7" s="323"/>
      <c r="E7" s="323"/>
      <c r="F7" s="323"/>
    </row>
    <row r="8" spans="1:9" s="37" customFormat="1" ht="21.75" customHeight="1" thickBot="1" x14ac:dyDescent="0.3">
      <c r="A8" s="34"/>
      <c r="B8" s="35"/>
      <c r="C8" s="34"/>
      <c r="D8" s="35"/>
      <c r="E8" s="35"/>
      <c r="F8" s="36"/>
    </row>
    <row r="9" spans="1:9" s="37" customFormat="1" ht="15.75" thickBot="1" x14ac:dyDescent="0.3">
      <c r="A9" s="188" t="s">
        <v>99</v>
      </c>
      <c r="B9" s="189"/>
      <c r="C9" s="189"/>
      <c r="D9" s="189"/>
      <c r="E9" s="189"/>
      <c r="F9" s="190"/>
    </row>
    <row r="10" spans="1:9" s="37" customFormat="1" x14ac:dyDescent="0.25">
      <c r="A10" s="36"/>
      <c r="B10" s="38"/>
      <c r="C10" s="39"/>
      <c r="D10" s="38"/>
      <c r="E10" s="38"/>
      <c r="F10" s="36"/>
    </row>
    <row r="11" spans="1:9" x14ac:dyDescent="0.25">
      <c r="A11" s="122" t="s">
        <v>0</v>
      </c>
      <c r="B11" s="122" t="s">
        <v>1</v>
      </c>
      <c r="C11" s="122" t="s">
        <v>2</v>
      </c>
      <c r="D11" s="122" t="s">
        <v>3</v>
      </c>
      <c r="E11" s="122" t="s">
        <v>4</v>
      </c>
      <c r="F11" s="122" t="s">
        <v>5</v>
      </c>
    </row>
    <row r="12" spans="1:9" x14ac:dyDescent="0.25">
      <c r="A12" s="123">
        <v>1</v>
      </c>
      <c r="B12" s="124" t="s">
        <v>6</v>
      </c>
      <c r="C12" s="124"/>
      <c r="D12" s="123"/>
      <c r="E12" s="124"/>
      <c r="F12" s="124"/>
    </row>
    <row r="13" spans="1:9" x14ac:dyDescent="0.25">
      <c r="A13" s="125" t="s">
        <v>7</v>
      </c>
      <c r="B13" s="126" t="s">
        <v>8</v>
      </c>
      <c r="C13" s="125" t="s">
        <v>9</v>
      </c>
      <c r="D13" s="127">
        <v>1718.1</v>
      </c>
      <c r="E13" s="77">
        <f>+$J$55*'[1]PPTO OFICIAL'!E10</f>
        <v>17609.076000000001</v>
      </c>
      <c r="F13" s="77">
        <f>ROUND(D13*E13,0)</f>
        <v>30254153</v>
      </c>
      <c r="G13" s="150"/>
      <c r="H13" s="154">
        <v>18904</v>
      </c>
      <c r="I13" s="154">
        <f>+H13-E13</f>
        <v>1294.9239999999991</v>
      </c>
    </row>
    <row r="14" spans="1:9" ht="21" x14ac:dyDescent="0.25">
      <c r="A14" s="125" t="s">
        <v>42</v>
      </c>
      <c r="B14" s="126" t="s">
        <v>10</v>
      </c>
      <c r="C14" s="125" t="s">
        <v>11</v>
      </c>
      <c r="D14" s="128">
        <v>50.11</v>
      </c>
      <c r="E14" s="77">
        <f>+$J$55*'[1]PPTO OFICIAL'!E11</f>
        <v>46442.726999999999</v>
      </c>
      <c r="F14" s="77">
        <f t="shared" ref="F14:F22" si="0">ROUND(D14*E14,0)</f>
        <v>2327245</v>
      </c>
      <c r="G14" s="151"/>
      <c r="H14" s="154">
        <v>49858</v>
      </c>
      <c r="I14" s="154">
        <f t="shared" ref="I14:I22" si="1">+H14-E14</f>
        <v>3415.273000000001</v>
      </c>
    </row>
    <row r="15" spans="1:9" ht="21" x14ac:dyDescent="0.25">
      <c r="A15" s="125" t="s">
        <v>43</v>
      </c>
      <c r="B15" s="126" t="s">
        <v>12</v>
      </c>
      <c r="C15" s="125" t="s">
        <v>11</v>
      </c>
      <c r="D15" s="128">
        <v>71.59</v>
      </c>
      <c r="E15" s="77">
        <f>+$J$55*'[1]PPTO OFICIAL'!E12</f>
        <v>61176.262499999997</v>
      </c>
      <c r="F15" s="77">
        <f t="shared" si="0"/>
        <v>4379609</v>
      </c>
      <c r="G15" s="151"/>
      <c r="H15" s="154">
        <v>65675</v>
      </c>
      <c r="I15" s="154">
        <f t="shared" si="1"/>
        <v>4498.7375000000029</v>
      </c>
    </row>
    <row r="16" spans="1:9" ht="21" x14ac:dyDescent="0.25">
      <c r="A16" s="125" t="s">
        <v>44</v>
      </c>
      <c r="B16" s="126" t="s">
        <v>65</v>
      </c>
      <c r="C16" s="125" t="s">
        <v>11</v>
      </c>
      <c r="D16" s="128">
        <v>7</v>
      </c>
      <c r="E16" s="77">
        <f>+$J$55*'[1]PPTO OFICIAL'!E13</f>
        <v>50409.985500000003</v>
      </c>
      <c r="F16" s="77">
        <f t="shared" si="0"/>
        <v>352870</v>
      </c>
      <c r="G16" s="151"/>
      <c r="H16" s="154">
        <v>54117</v>
      </c>
      <c r="I16" s="154">
        <f t="shared" si="1"/>
        <v>3707.0144999999975</v>
      </c>
    </row>
    <row r="17" spans="1:9" ht="21" x14ac:dyDescent="0.25">
      <c r="A17" s="125" t="s">
        <v>45</v>
      </c>
      <c r="B17" s="126" t="s">
        <v>41</v>
      </c>
      <c r="C17" s="125" t="s">
        <v>9</v>
      </c>
      <c r="D17" s="128">
        <v>3.25</v>
      </c>
      <c r="E17" s="77">
        <f>+$J$55*'[1]PPTO OFICIAL'!E14</f>
        <v>108449.8875</v>
      </c>
      <c r="F17" s="77">
        <f t="shared" si="0"/>
        <v>352462</v>
      </c>
      <c r="G17" s="151"/>
      <c r="H17" s="154">
        <v>116425</v>
      </c>
      <c r="I17" s="154">
        <f>+H17-E17</f>
        <v>7975.1125000000029</v>
      </c>
    </row>
    <row r="18" spans="1:9" x14ac:dyDescent="0.25">
      <c r="A18" s="125" t="s">
        <v>46</v>
      </c>
      <c r="B18" s="126" t="s">
        <v>47</v>
      </c>
      <c r="C18" s="125" t="s">
        <v>36</v>
      </c>
      <c r="D18" s="128">
        <v>13</v>
      </c>
      <c r="E18" s="77">
        <f>+$J$55*'[1]PPTO OFICIAL'!E15</f>
        <v>13303.682999999999</v>
      </c>
      <c r="F18" s="77">
        <f t="shared" si="0"/>
        <v>172948</v>
      </c>
      <c r="G18" s="150"/>
      <c r="H18" s="154">
        <v>14282</v>
      </c>
      <c r="I18" s="154">
        <f t="shared" si="1"/>
        <v>978.31700000000092</v>
      </c>
    </row>
    <row r="19" spans="1:9" x14ac:dyDescent="0.25">
      <c r="A19" s="125" t="s">
        <v>64</v>
      </c>
      <c r="B19" s="126" t="s">
        <v>63</v>
      </c>
      <c r="C19" s="125" t="s">
        <v>38</v>
      </c>
      <c r="D19" s="128">
        <v>2</v>
      </c>
      <c r="E19" s="77">
        <f>+$J$55*'[1]PPTO OFICIAL'!E16</f>
        <v>117904.6125</v>
      </c>
      <c r="F19" s="77">
        <f t="shared" si="0"/>
        <v>235809</v>
      </c>
      <c r="G19" s="150"/>
      <c r="H19" s="154">
        <v>126575</v>
      </c>
      <c r="I19" s="154">
        <f t="shared" si="1"/>
        <v>8670.3874999999971</v>
      </c>
    </row>
    <row r="20" spans="1:9" x14ac:dyDescent="0.25">
      <c r="A20" s="123">
        <v>2</v>
      </c>
      <c r="B20" s="124" t="s">
        <v>13</v>
      </c>
      <c r="C20" s="124"/>
      <c r="D20" s="123"/>
      <c r="E20" s="124"/>
      <c r="F20" s="124"/>
      <c r="G20" s="150"/>
      <c r="H20" s="154"/>
      <c r="I20" s="154">
        <f t="shared" si="1"/>
        <v>0</v>
      </c>
    </row>
    <row r="21" spans="1:9" x14ac:dyDescent="0.25">
      <c r="A21" s="125" t="s">
        <v>14</v>
      </c>
      <c r="B21" s="126" t="s">
        <v>17</v>
      </c>
      <c r="C21" s="125" t="s">
        <v>9</v>
      </c>
      <c r="D21" s="127">
        <v>1718.1</v>
      </c>
      <c r="E21" s="77">
        <f>+$J$55*'[1]PPTO OFICIAL'!E18</f>
        <v>3426.9884999999999</v>
      </c>
      <c r="F21" s="77">
        <f>ROUND(D21*E21,0)</f>
        <v>5887909</v>
      </c>
      <c r="G21" s="150"/>
      <c r="H21" s="154">
        <v>3679</v>
      </c>
      <c r="I21" s="154">
        <f>+H21-E21</f>
        <v>252.01150000000007</v>
      </c>
    </row>
    <row r="22" spans="1:9" x14ac:dyDescent="0.25">
      <c r="A22" s="125" t="s">
        <v>16</v>
      </c>
      <c r="B22" s="126" t="s">
        <v>15</v>
      </c>
      <c r="C22" s="125" t="s">
        <v>11</v>
      </c>
      <c r="D22" s="127">
        <v>4.04</v>
      </c>
      <c r="E22" s="77">
        <f>+$J$55*'[1]PPTO OFICIAL'!E19</f>
        <v>45948.1005</v>
      </c>
      <c r="F22" s="77">
        <f t="shared" si="0"/>
        <v>185630</v>
      </c>
      <c r="G22" s="150"/>
      <c r="H22" s="154">
        <v>49327</v>
      </c>
      <c r="I22" s="154">
        <f t="shared" si="1"/>
        <v>3378.8994999999995</v>
      </c>
    </row>
    <row r="23" spans="1:9" x14ac:dyDescent="0.25">
      <c r="B23" s="130"/>
      <c r="C23" s="328" t="s">
        <v>18</v>
      </c>
      <c r="D23" s="328"/>
      <c r="E23" s="328"/>
      <c r="F23" s="81">
        <f>SUM(F13:F22)</f>
        <v>44148635</v>
      </c>
      <c r="G23" s="150"/>
      <c r="H23" s="154"/>
      <c r="I23" s="154"/>
    </row>
    <row r="24" spans="1:9" x14ac:dyDescent="0.25">
      <c r="C24" s="329" t="s">
        <v>19</v>
      </c>
      <c r="D24" s="330"/>
      <c r="E24" s="82">
        <v>0.1799</v>
      </c>
      <c r="F24" s="131">
        <f>ROUND($F$23*E24,0)</f>
        <v>7942339</v>
      </c>
      <c r="G24" s="155">
        <f>+$F$23*E24</f>
        <v>7942339.4364999998</v>
      </c>
      <c r="H24" s="154"/>
      <c r="I24" s="154"/>
    </row>
    <row r="25" spans="1:9" x14ac:dyDescent="0.25">
      <c r="C25" s="329" t="s">
        <v>20</v>
      </c>
      <c r="D25" s="330"/>
      <c r="E25" s="82">
        <v>0.01</v>
      </c>
      <c r="F25" s="131">
        <f>ROUND($F$23*E25,0)</f>
        <v>441486</v>
      </c>
      <c r="G25" s="155">
        <f>+$F$23*E25</f>
        <v>441486.35000000003</v>
      </c>
      <c r="H25" s="154"/>
      <c r="I25" s="154"/>
    </row>
    <row r="26" spans="1:9" x14ac:dyDescent="0.25">
      <c r="C26" s="329" t="s">
        <v>21</v>
      </c>
      <c r="D26" s="330"/>
      <c r="E26" s="82">
        <v>0.03</v>
      </c>
      <c r="F26" s="131">
        <f>ROUND($F$23*E26,0)</f>
        <v>1324459</v>
      </c>
      <c r="G26" s="155">
        <f>+$F$23*E26</f>
        <v>1324459.05</v>
      </c>
      <c r="H26" s="154"/>
      <c r="I26" s="154"/>
    </row>
    <row r="27" spans="1:9" x14ac:dyDescent="0.25">
      <c r="C27" s="329" t="s">
        <v>22</v>
      </c>
      <c r="D27" s="330"/>
      <c r="E27" s="82">
        <v>0.19</v>
      </c>
      <c r="F27" s="131">
        <f>ROUND($F$26*E27,0)</f>
        <v>251647</v>
      </c>
      <c r="G27" s="155">
        <f>+$F$26*E27</f>
        <v>251647.21</v>
      </c>
      <c r="H27" s="154"/>
      <c r="I27" s="154"/>
    </row>
    <row r="28" spans="1:9" x14ac:dyDescent="0.25">
      <c r="C28" s="328" t="s">
        <v>23</v>
      </c>
      <c r="D28" s="328"/>
      <c r="E28" s="328"/>
      <c r="F28" s="132">
        <f>SUM(F23:F27)</f>
        <v>54108566</v>
      </c>
      <c r="G28" s="150"/>
      <c r="H28" s="154"/>
      <c r="I28" s="154"/>
    </row>
    <row r="29" spans="1:9" x14ac:dyDescent="0.25">
      <c r="G29" s="151"/>
      <c r="H29" s="154"/>
      <c r="I29" s="154"/>
    </row>
    <row r="30" spans="1:9" x14ac:dyDescent="0.25">
      <c r="G30" s="149"/>
      <c r="H30" s="154"/>
      <c r="I30" s="154"/>
    </row>
    <row r="31" spans="1:9" ht="57.75" customHeight="1" x14ac:dyDescent="0.25">
      <c r="A31" s="322" t="s">
        <v>102</v>
      </c>
      <c r="B31" s="323"/>
      <c r="C31" s="323"/>
      <c r="D31" s="323"/>
      <c r="E31" s="323"/>
      <c r="F31" s="323"/>
      <c r="G31" s="150"/>
      <c r="H31" s="154"/>
      <c r="I31" s="154"/>
    </row>
    <row r="32" spans="1:9" x14ac:dyDescent="0.25">
      <c r="A32" s="123">
        <v>3</v>
      </c>
      <c r="B32" s="124" t="s">
        <v>24</v>
      </c>
      <c r="C32" s="124"/>
      <c r="D32" s="123"/>
      <c r="E32" s="124"/>
      <c r="F32" s="124"/>
      <c r="G32" s="150"/>
      <c r="H32" s="158"/>
      <c r="I32" s="37"/>
    </row>
    <row r="33" spans="1:9" x14ac:dyDescent="0.25">
      <c r="A33" s="125" t="s">
        <v>48</v>
      </c>
      <c r="B33" s="126" t="s">
        <v>25</v>
      </c>
      <c r="C33" s="125" t="s">
        <v>9</v>
      </c>
      <c r="D33" s="127">
        <v>120.35</v>
      </c>
      <c r="E33" s="77">
        <f>+$J$55*'[1]PPTO OFICIAL'!E30</f>
        <v>8693.6895000000004</v>
      </c>
      <c r="F33" s="77">
        <f>ROUND(D33*E33,0)</f>
        <v>1046286</v>
      </c>
      <c r="G33" s="150"/>
      <c r="H33" s="21">
        <v>9333</v>
      </c>
      <c r="I33" s="154">
        <f>+H33-E33</f>
        <v>639.31049999999959</v>
      </c>
    </row>
    <row r="34" spans="1:9" x14ac:dyDescent="0.25">
      <c r="A34" s="125" t="s">
        <v>49</v>
      </c>
      <c r="B34" s="126" t="s">
        <v>26</v>
      </c>
      <c r="C34" s="125" t="s">
        <v>11</v>
      </c>
      <c r="D34" s="127">
        <v>257.72000000000003</v>
      </c>
      <c r="E34" s="77">
        <f>+$J$55*'[1]PPTO OFICIAL'!E31</f>
        <v>186618.573</v>
      </c>
      <c r="F34" s="77">
        <f>ROUND(D34*E34,0)</f>
        <v>48095339</v>
      </c>
      <c r="G34" s="150"/>
      <c r="H34" s="21">
        <v>200342</v>
      </c>
      <c r="I34" s="154">
        <f t="shared" ref="I34:I47" si="2">+H34-E34</f>
        <v>13723.426999999996</v>
      </c>
    </row>
    <row r="35" spans="1:9" x14ac:dyDescent="0.25">
      <c r="A35" s="125" t="s">
        <v>50</v>
      </c>
      <c r="B35" s="126" t="s">
        <v>27</v>
      </c>
      <c r="C35" s="125" t="s">
        <v>11</v>
      </c>
      <c r="D35" s="127">
        <v>171.81</v>
      </c>
      <c r="E35" s="77">
        <f>+$J$55*'[1]PPTO OFICIAL'!E32</f>
        <v>191119.58100000001</v>
      </c>
      <c r="F35" s="77">
        <f>ROUND(D35*E35,0)</f>
        <v>32836255</v>
      </c>
      <c r="G35" s="150"/>
      <c r="H35" s="21">
        <v>205174</v>
      </c>
      <c r="I35" s="154">
        <f>+H35-E35</f>
        <v>14054.418999999994</v>
      </c>
    </row>
    <row r="36" spans="1:9" x14ac:dyDescent="0.25">
      <c r="A36" s="123">
        <v>4</v>
      </c>
      <c r="B36" s="124" t="s">
        <v>28</v>
      </c>
      <c r="C36" s="124"/>
      <c r="D36" s="123"/>
      <c r="E36" s="124"/>
      <c r="F36" s="124"/>
      <c r="G36" s="150"/>
      <c r="H36" s="159"/>
      <c r="I36" s="154"/>
    </row>
    <row r="37" spans="1:9" x14ac:dyDescent="0.25">
      <c r="A37" s="125" t="s">
        <v>51</v>
      </c>
      <c r="B37" s="126" t="s">
        <v>29</v>
      </c>
      <c r="C37" s="125" t="s">
        <v>9</v>
      </c>
      <c r="D37" s="127">
        <v>1718.1</v>
      </c>
      <c r="E37" s="77">
        <f>+$J$55*'[1]PPTO OFICIAL'!E34</f>
        <v>20615.957999999999</v>
      </c>
      <c r="F37" s="77">
        <f>ROUND(D37*E37,0)</f>
        <v>35420277</v>
      </c>
      <c r="G37" s="150"/>
      <c r="H37" s="21">
        <v>22132</v>
      </c>
      <c r="I37" s="154">
        <f t="shared" si="2"/>
        <v>1516.0420000000013</v>
      </c>
    </row>
    <row r="38" spans="1:9" x14ac:dyDescent="0.25">
      <c r="A38" s="125" t="s">
        <v>52</v>
      </c>
      <c r="B38" s="126" t="s">
        <v>101</v>
      </c>
      <c r="C38" s="125" t="s">
        <v>9</v>
      </c>
      <c r="D38" s="133">
        <v>286.35000000000002</v>
      </c>
      <c r="E38" s="77">
        <f>+$J$55*'[1]PPTO OFICIAL'!E35</f>
        <v>2201.1345000000001</v>
      </c>
      <c r="F38" s="77">
        <f>ROUND(D38*E38,0)</f>
        <v>630295</v>
      </c>
      <c r="G38" s="151"/>
      <c r="H38" s="21">
        <v>2363</v>
      </c>
      <c r="I38" s="154">
        <f t="shared" si="2"/>
        <v>161.86549999999988</v>
      </c>
    </row>
    <row r="39" spans="1:9" ht="21" x14ac:dyDescent="0.25">
      <c r="A39" s="125" t="s">
        <v>53</v>
      </c>
      <c r="B39" s="126" t="s">
        <v>30</v>
      </c>
      <c r="C39" s="125" t="s">
        <v>11</v>
      </c>
      <c r="D39" s="127">
        <v>85.91</v>
      </c>
      <c r="E39" s="77">
        <f>+$J$55*'[1]PPTO OFICIAL'!E36</f>
        <v>860438.65949999995</v>
      </c>
      <c r="F39" s="77">
        <f>ROUND(D39*E39,0)</f>
        <v>73920285</v>
      </c>
      <c r="G39" s="151"/>
      <c r="H39" s="21">
        <v>923713</v>
      </c>
      <c r="I39" s="154">
        <f t="shared" si="2"/>
        <v>63274.340500000049</v>
      </c>
    </row>
    <row r="40" spans="1:9" ht="21" x14ac:dyDescent="0.25">
      <c r="A40" s="125" t="s">
        <v>54</v>
      </c>
      <c r="B40" s="126" t="s">
        <v>31</v>
      </c>
      <c r="C40" s="125" t="s">
        <v>32</v>
      </c>
      <c r="D40" s="127">
        <v>715.88</v>
      </c>
      <c r="E40" s="77">
        <f>+$J$55*'[1]PPTO OFICIAL'!E37</f>
        <v>22288.932000000001</v>
      </c>
      <c r="F40" s="77">
        <f>ROUND(D40*E40,0)</f>
        <v>15956201</v>
      </c>
      <c r="G40" s="151"/>
      <c r="H40" s="21">
        <v>23928</v>
      </c>
      <c r="I40" s="154">
        <f t="shared" si="2"/>
        <v>1639.0679999999993</v>
      </c>
    </row>
    <row r="41" spans="1:9" ht="21" x14ac:dyDescent="0.25">
      <c r="A41" s="125" t="s">
        <v>55</v>
      </c>
      <c r="B41" s="126" t="s">
        <v>33</v>
      </c>
      <c r="C41" s="125" t="s">
        <v>9</v>
      </c>
      <c r="D41" s="133">
        <v>44.8</v>
      </c>
      <c r="E41" s="77">
        <f>+$J$55*'[1]PPTO OFICIAL'!E38</f>
        <v>27547.249499999998</v>
      </c>
      <c r="F41" s="77">
        <f>ROUND(D41*E41,0)</f>
        <v>1234117</v>
      </c>
      <c r="G41" s="150"/>
      <c r="H41" s="21">
        <v>29573</v>
      </c>
      <c r="I41" s="154">
        <f t="shared" si="2"/>
        <v>2025.7505000000019</v>
      </c>
    </row>
    <row r="42" spans="1:9" x14ac:dyDescent="0.25">
      <c r="A42" s="123">
        <v>5</v>
      </c>
      <c r="B42" s="124" t="s">
        <v>34</v>
      </c>
      <c r="C42" s="124"/>
      <c r="D42" s="123"/>
      <c r="E42" s="124"/>
      <c r="F42" s="124"/>
      <c r="G42" s="151"/>
      <c r="H42" s="159"/>
      <c r="I42" s="154"/>
    </row>
    <row r="43" spans="1:9" ht="21" x14ac:dyDescent="0.25">
      <c r="A43" s="125" t="s">
        <v>56</v>
      </c>
      <c r="B43" s="126" t="s">
        <v>35</v>
      </c>
      <c r="C43" s="125" t="s">
        <v>36</v>
      </c>
      <c r="D43" s="128">
        <v>281.35000000000002</v>
      </c>
      <c r="E43" s="77">
        <f>+$J$55*'[1]PPTO OFICIAL'!E40</f>
        <v>134697.69450000001</v>
      </c>
      <c r="F43" s="77">
        <f>ROUND(D43*E43,0)</f>
        <v>37897196</v>
      </c>
      <c r="G43" s="150"/>
      <c r="H43" s="21">
        <v>144603</v>
      </c>
      <c r="I43" s="154">
        <f t="shared" si="2"/>
        <v>9905.3054999999877</v>
      </c>
    </row>
    <row r="44" spans="1:9" x14ac:dyDescent="0.25">
      <c r="A44" s="125" t="s">
        <v>57</v>
      </c>
      <c r="B44" s="126" t="s">
        <v>37</v>
      </c>
      <c r="C44" s="125" t="s">
        <v>38</v>
      </c>
      <c r="D44" s="133">
        <v>6</v>
      </c>
      <c r="E44" s="77">
        <f>+$J$55*'[1]PPTO OFICIAL'!E41</f>
        <v>25332.142499999998</v>
      </c>
      <c r="F44" s="77">
        <f>ROUND(D44*E44,0)</f>
        <v>151993</v>
      </c>
      <c r="G44" s="151"/>
      <c r="H44" s="21">
        <v>27195</v>
      </c>
      <c r="I44" s="154">
        <f t="shared" si="2"/>
        <v>1862.8575000000019</v>
      </c>
    </row>
    <row r="45" spans="1:9" ht="21" x14ac:dyDescent="0.25">
      <c r="A45" s="125" t="s">
        <v>58</v>
      </c>
      <c r="B45" s="126" t="s">
        <v>61</v>
      </c>
      <c r="C45" s="125" t="s">
        <v>62</v>
      </c>
      <c r="D45" s="133">
        <v>937.21</v>
      </c>
      <c r="E45" s="77">
        <f>+$J$55*'[1]PPTO OFICIAL'!E42</f>
        <v>6497.2124999999996</v>
      </c>
      <c r="F45" s="77">
        <f>ROUND(D45*E45,0)</f>
        <v>6089253</v>
      </c>
      <c r="G45" s="150"/>
      <c r="H45" s="21">
        <v>6975</v>
      </c>
      <c r="I45" s="154">
        <f t="shared" si="2"/>
        <v>477.78750000000036</v>
      </c>
    </row>
    <row r="46" spans="1:9" x14ac:dyDescent="0.25">
      <c r="A46" s="125" t="s">
        <v>59</v>
      </c>
      <c r="B46" s="126" t="s">
        <v>66</v>
      </c>
      <c r="C46" s="125" t="s">
        <v>32</v>
      </c>
      <c r="D46" s="133">
        <v>286.35000000000002</v>
      </c>
      <c r="E46" s="77">
        <f>+$J$55*'[1]PPTO OFICIAL'!E43</f>
        <v>50174.315999999999</v>
      </c>
      <c r="F46" s="77">
        <f>ROUND(D46*E46,0)</f>
        <v>14367415</v>
      </c>
      <c r="G46" s="150"/>
      <c r="H46" s="21">
        <v>53864</v>
      </c>
      <c r="I46" s="154">
        <f t="shared" si="2"/>
        <v>3689.6840000000011</v>
      </c>
    </row>
    <row r="47" spans="1:9" x14ac:dyDescent="0.25">
      <c r="A47" s="125" t="s">
        <v>60</v>
      </c>
      <c r="B47" s="126" t="s">
        <v>39</v>
      </c>
      <c r="C47" s="125" t="s">
        <v>38</v>
      </c>
      <c r="D47" s="133">
        <v>10</v>
      </c>
      <c r="E47" s="77">
        <f>+$J$55*'[1]PPTO OFICIAL'!E44</f>
        <v>1406120.6745</v>
      </c>
      <c r="F47" s="77">
        <f>ROUND(D47*E47,0)</f>
        <v>14061207</v>
      </c>
      <c r="G47" s="150"/>
      <c r="H47" s="21">
        <v>1509523</v>
      </c>
      <c r="I47" s="154">
        <f t="shared" si="2"/>
        <v>103402.32550000004</v>
      </c>
    </row>
    <row r="48" spans="1:9" x14ac:dyDescent="0.25">
      <c r="C48" s="328" t="s">
        <v>18</v>
      </c>
      <c r="D48" s="328"/>
      <c r="E48" s="328"/>
      <c r="F48" s="81">
        <f>SUM(F33:F47)</f>
        <v>281706119</v>
      </c>
      <c r="G48" s="155"/>
      <c r="H48" s="154"/>
      <c r="I48" s="45"/>
    </row>
    <row r="49" spans="1:10" x14ac:dyDescent="0.25">
      <c r="C49" s="327" t="s">
        <v>19</v>
      </c>
      <c r="D49" s="327"/>
      <c r="E49" s="82">
        <f>+E24</f>
        <v>0.1799</v>
      </c>
      <c r="F49" s="131">
        <f>ROUND($F$48*E49,0)</f>
        <v>50678931</v>
      </c>
      <c r="G49" s="155">
        <f>+$F$48*E49</f>
        <v>50678930.8081</v>
      </c>
      <c r="H49" s="154"/>
      <c r="I49" s="45"/>
    </row>
    <row r="50" spans="1:10" x14ac:dyDescent="0.25">
      <c r="C50" s="327" t="s">
        <v>20</v>
      </c>
      <c r="D50" s="327"/>
      <c r="E50" s="82">
        <f>+E25</f>
        <v>0.01</v>
      </c>
      <c r="F50" s="131">
        <f>ROUND($F$48*E50,0)</f>
        <v>2817061</v>
      </c>
      <c r="G50" s="155">
        <f>+$F$48*E50</f>
        <v>2817061.19</v>
      </c>
      <c r="H50" s="154"/>
      <c r="I50" s="45"/>
    </row>
    <row r="51" spans="1:10" x14ac:dyDescent="0.25">
      <c r="C51" s="327" t="s">
        <v>21</v>
      </c>
      <c r="D51" s="327"/>
      <c r="E51" s="82">
        <f>+E26</f>
        <v>0.03</v>
      </c>
      <c r="F51" s="131">
        <f>ROUND($F$48*E51,0)</f>
        <v>8451184</v>
      </c>
      <c r="G51" s="155">
        <f>+$F$48*E51</f>
        <v>8451183.5700000003</v>
      </c>
      <c r="H51" s="154"/>
      <c r="I51" s="45"/>
    </row>
    <row r="52" spans="1:10" x14ac:dyDescent="0.25">
      <c r="C52" s="327" t="s">
        <v>22</v>
      </c>
      <c r="D52" s="327"/>
      <c r="E52" s="82">
        <f>+E27</f>
        <v>0.19</v>
      </c>
      <c r="F52" s="131">
        <f>ROUND($F$51*E52,0)</f>
        <v>1605725</v>
      </c>
      <c r="G52" s="155">
        <f>+$F$51*E52</f>
        <v>1605724.96</v>
      </c>
      <c r="H52" s="158"/>
      <c r="I52" s="37"/>
    </row>
    <row r="53" spans="1:10" x14ac:dyDescent="0.25">
      <c r="C53" s="328" t="s">
        <v>23</v>
      </c>
      <c r="D53" s="328"/>
      <c r="E53" s="328"/>
      <c r="F53" s="132">
        <f>SUM(F48:F52)</f>
        <v>345259020</v>
      </c>
      <c r="G53" s="94"/>
      <c r="H53" s="94"/>
      <c r="I53" s="94"/>
    </row>
    <row r="54" spans="1:10" x14ac:dyDescent="0.25">
      <c r="G54" s="94"/>
      <c r="H54" s="94"/>
      <c r="I54" s="94"/>
    </row>
    <row r="55" spans="1:10" ht="15" customHeight="1" x14ac:dyDescent="0.25">
      <c r="A55" s="328" t="s">
        <v>40</v>
      </c>
      <c r="B55" s="328"/>
      <c r="C55" s="328"/>
      <c r="D55" s="328"/>
      <c r="E55" s="328"/>
      <c r="F55" s="134">
        <f>+F28+F53</f>
        <v>399367586</v>
      </c>
      <c r="G55" s="94"/>
      <c r="H55" s="94"/>
      <c r="I55" s="94"/>
      <c r="J55" s="135">
        <v>0.93149999999999999</v>
      </c>
    </row>
    <row r="56" spans="1:10" x14ac:dyDescent="0.25">
      <c r="F56" s="119">
        <v>399367586</v>
      </c>
      <c r="G56" s="94"/>
      <c r="H56" s="94"/>
      <c r="I56" s="94"/>
    </row>
    <row r="57" spans="1:10" s="37" customFormat="1" x14ac:dyDescent="0.25">
      <c r="B57" s="41"/>
      <c r="C57" s="42"/>
      <c r="D57" s="41"/>
      <c r="E57" s="41"/>
      <c r="F57" s="43"/>
    </row>
    <row r="58" spans="1:10" s="37" customFormat="1" x14ac:dyDescent="0.25">
      <c r="B58" s="41"/>
      <c r="C58" s="42"/>
      <c r="D58" s="41"/>
      <c r="E58" s="41"/>
    </row>
    <row r="59" spans="1:10" s="37" customFormat="1" x14ac:dyDescent="0.25">
      <c r="B59" s="41"/>
      <c r="C59" s="42"/>
      <c r="D59" s="41"/>
      <c r="E59" s="41"/>
      <c r="F59" s="44"/>
    </row>
    <row r="60" spans="1:10" s="37" customFormat="1" ht="28.5" customHeight="1" x14ac:dyDescent="0.25">
      <c r="B60" s="334" t="s">
        <v>100</v>
      </c>
      <c r="C60" s="334"/>
      <c r="D60" s="334"/>
      <c r="E60" s="334"/>
      <c r="G60" s="94"/>
      <c r="H60" s="94"/>
      <c r="I60" s="94"/>
    </row>
    <row r="61" spans="1:10" s="37" customFormat="1" x14ac:dyDescent="0.25">
      <c r="B61" s="41"/>
      <c r="C61" s="42"/>
      <c r="D61" s="41"/>
      <c r="E61" s="41"/>
      <c r="F61" s="43"/>
      <c r="G61" s="94"/>
      <c r="H61" s="94"/>
      <c r="I61" s="94"/>
    </row>
    <row r="62" spans="1:10" x14ac:dyDescent="0.25">
      <c r="G62" s="94"/>
      <c r="H62" s="94"/>
      <c r="I62" s="94"/>
    </row>
    <row r="63" spans="1:10" ht="15" customHeight="1" x14ac:dyDescent="0.25">
      <c r="A63" s="119"/>
      <c r="B63" s="335" t="s">
        <v>69</v>
      </c>
      <c r="C63" s="335"/>
      <c r="D63" s="335"/>
      <c r="E63" s="335"/>
      <c r="G63" s="94"/>
      <c r="H63" s="94"/>
      <c r="I63" s="94"/>
    </row>
    <row r="64" spans="1:10" x14ac:dyDescent="0.25">
      <c r="A64" s="119"/>
      <c r="B64" s="335"/>
      <c r="C64" s="335"/>
      <c r="D64" s="335"/>
      <c r="E64" s="335"/>
      <c r="F64" s="136"/>
      <c r="G64" s="94"/>
      <c r="H64" s="94"/>
      <c r="I64" s="94"/>
    </row>
    <row r="65" spans="1:9" x14ac:dyDescent="0.25">
      <c r="A65" s="119"/>
      <c r="B65" s="335"/>
      <c r="C65" s="335"/>
      <c r="D65" s="335"/>
      <c r="E65" s="335"/>
      <c r="G65" s="94"/>
      <c r="H65" s="94"/>
      <c r="I65" s="94"/>
    </row>
    <row r="66" spans="1:9" x14ac:dyDescent="0.25">
      <c r="A66" s="119"/>
      <c r="B66" s="335"/>
      <c r="C66" s="335"/>
      <c r="D66" s="335"/>
      <c r="E66" s="335"/>
      <c r="F66" s="43"/>
      <c r="G66" s="94"/>
      <c r="H66" s="94"/>
      <c r="I66" s="94"/>
    </row>
    <row r="67" spans="1:9" x14ac:dyDescent="0.25">
      <c r="A67" s="119"/>
      <c r="B67" s="335"/>
      <c r="C67" s="335"/>
      <c r="D67" s="335"/>
      <c r="E67" s="335"/>
      <c r="G67" s="94"/>
      <c r="H67" s="94"/>
      <c r="I67" s="94"/>
    </row>
    <row r="68" spans="1:9" x14ac:dyDescent="0.25">
      <c r="A68" s="119"/>
      <c r="B68" s="335"/>
      <c r="C68" s="335"/>
      <c r="D68" s="335"/>
      <c r="E68" s="335"/>
      <c r="F68" s="136"/>
      <c r="G68" s="94"/>
      <c r="H68" s="94"/>
      <c r="I68" s="94"/>
    </row>
    <row r="69" spans="1:9" x14ac:dyDescent="0.25">
      <c r="A69" s="119"/>
      <c r="B69" s="335"/>
      <c r="C69" s="335"/>
      <c r="D69" s="335"/>
      <c r="E69" s="335"/>
      <c r="G69" s="94"/>
      <c r="H69" s="94"/>
      <c r="I69" s="94"/>
    </row>
    <row r="70" spans="1:9" x14ac:dyDescent="0.25">
      <c r="A70" s="119"/>
      <c r="B70" s="335"/>
      <c r="C70" s="335"/>
      <c r="D70" s="335"/>
      <c r="E70" s="335"/>
      <c r="F70" s="43"/>
    </row>
    <row r="71" spans="1:9" x14ac:dyDescent="0.25">
      <c r="A71" s="119"/>
      <c r="B71" s="335"/>
      <c r="C71" s="335"/>
      <c r="D71" s="335"/>
      <c r="E71" s="335"/>
      <c r="F71" s="43"/>
    </row>
    <row r="72" spans="1:9" x14ac:dyDescent="0.25">
      <c r="A72" s="119"/>
      <c r="B72" s="335"/>
      <c r="C72" s="335"/>
      <c r="D72" s="335"/>
      <c r="E72" s="335"/>
      <c r="F72" s="136"/>
    </row>
    <row r="73" spans="1:9" x14ac:dyDescent="0.25">
      <c r="A73" s="119"/>
      <c r="B73" s="335"/>
      <c r="C73" s="335"/>
      <c r="D73" s="335"/>
      <c r="E73" s="335"/>
    </row>
    <row r="74" spans="1:9" x14ac:dyDescent="0.25">
      <c r="A74" s="119"/>
      <c r="B74" s="137"/>
      <c r="C74" s="137"/>
      <c r="D74" s="137"/>
      <c r="E74" s="137"/>
    </row>
    <row r="75" spans="1:9" x14ac:dyDescent="0.25">
      <c r="A75" s="119"/>
      <c r="B75" s="138" t="s">
        <v>70</v>
      </c>
      <c r="C75" s="336" t="s">
        <v>71</v>
      </c>
      <c r="D75" s="336"/>
      <c r="E75" s="336"/>
      <c r="F75" s="136"/>
    </row>
    <row r="76" spans="1:9" ht="165.75" customHeight="1" x14ac:dyDescent="0.25">
      <c r="A76" s="119"/>
      <c r="B76" s="139" t="s">
        <v>72</v>
      </c>
      <c r="C76" s="337" t="s">
        <v>73</v>
      </c>
      <c r="D76" s="338"/>
      <c r="E76" s="339"/>
      <c r="F76" s="136"/>
    </row>
    <row r="77" spans="1:9" ht="44.25" customHeight="1" x14ac:dyDescent="0.25">
      <c r="A77" s="119"/>
      <c r="B77" s="139" t="s">
        <v>74</v>
      </c>
      <c r="C77" s="331" t="s">
        <v>75</v>
      </c>
      <c r="D77" s="332"/>
      <c r="E77" s="333"/>
      <c r="F77" s="140"/>
    </row>
    <row r="78" spans="1:9" ht="28.5" customHeight="1" x14ac:dyDescent="0.25">
      <c r="A78" s="119"/>
      <c r="B78" s="139" t="s">
        <v>76</v>
      </c>
      <c r="C78" s="331" t="s">
        <v>77</v>
      </c>
      <c r="D78" s="332"/>
      <c r="E78" s="333"/>
    </row>
    <row r="79" spans="1:9" ht="45.75" customHeight="1" x14ac:dyDescent="0.25">
      <c r="A79" s="119"/>
      <c r="B79" s="139" t="s">
        <v>78</v>
      </c>
      <c r="C79" s="331" t="s">
        <v>79</v>
      </c>
      <c r="D79" s="332"/>
      <c r="E79" s="333"/>
    </row>
    <row r="80" spans="1:9" ht="30.75" customHeight="1" x14ac:dyDescent="0.25">
      <c r="A80" s="119"/>
      <c r="B80" s="139" t="s">
        <v>80</v>
      </c>
      <c r="C80" s="331" t="s">
        <v>81</v>
      </c>
      <c r="D80" s="332"/>
      <c r="E80" s="333"/>
    </row>
    <row r="81" spans="1:5" x14ac:dyDescent="0.25">
      <c r="A81" s="119"/>
      <c r="B81" s="139" t="s">
        <v>82</v>
      </c>
      <c r="C81" s="331" t="s">
        <v>83</v>
      </c>
      <c r="D81" s="332"/>
      <c r="E81" s="333"/>
    </row>
    <row r="82" spans="1:5" ht="50.25" customHeight="1" x14ac:dyDescent="0.25">
      <c r="A82" s="119"/>
      <c r="B82" s="139" t="s">
        <v>84</v>
      </c>
      <c r="C82" s="331" t="s">
        <v>85</v>
      </c>
      <c r="D82" s="332"/>
      <c r="E82" s="333"/>
    </row>
    <row r="83" spans="1:5" ht="64.5" customHeight="1" x14ac:dyDescent="0.25">
      <c r="A83" s="119"/>
      <c r="B83" s="139" t="s">
        <v>86</v>
      </c>
      <c r="C83" s="331" t="s">
        <v>87</v>
      </c>
      <c r="D83" s="332"/>
      <c r="E83" s="333"/>
    </row>
    <row r="84" spans="1:5" ht="63" customHeight="1" x14ac:dyDescent="0.25">
      <c r="A84" s="119"/>
      <c r="B84" s="139" t="s">
        <v>88</v>
      </c>
      <c r="C84" s="331" t="s">
        <v>89</v>
      </c>
      <c r="D84" s="332"/>
      <c r="E84" s="333"/>
    </row>
    <row r="85" spans="1:5" x14ac:dyDescent="0.25">
      <c r="A85" s="119"/>
      <c r="B85" s="141"/>
      <c r="C85" s="142"/>
      <c r="D85" s="141"/>
      <c r="E85" s="141"/>
    </row>
    <row r="86" spans="1:5" ht="105" customHeight="1" x14ac:dyDescent="0.25">
      <c r="A86" s="119"/>
      <c r="B86" s="342" t="s">
        <v>90</v>
      </c>
      <c r="C86" s="343"/>
      <c r="D86" s="343"/>
      <c r="E86" s="343"/>
    </row>
    <row r="87" spans="1:5" x14ac:dyDescent="0.25">
      <c r="A87" s="119"/>
      <c r="B87" s="141"/>
      <c r="C87" s="142"/>
      <c r="D87" s="141"/>
      <c r="E87" s="141"/>
    </row>
    <row r="88" spans="1:5" x14ac:dyDescent="0.25">
      <c r="A88" s="119"/>
      <c r="B88" s="143" t="s">
        <v>91</v>
      </c>
      <c r="C88" s="344" t="s">
        <v>92</v>
      </c>
      <c r="D88" s="344"/>
      <c r="E88" s="141"/>
    </row>
    <row r="89" spans="1:5" x14ac:dyDescent="0.25">
      <c r="A89" s="119"/>
      <c r="B89" s="144" t="s">
        <v>93</v>
      </c>
      <c r="C89" s="345" t="s">
        <v>94</v>
      </c>
      <c r="D89" s="341"/>
      <c r="E89" s="141"/>
    </row>
    <row r="90" spans="1:5" x14ac:dyDescent="0.25">
      <c r="A90" s="119"/>
      <c r="B90" s="144" t="s">
        <v>95</v>
      </c>
      <c r="C90" s="340">
        <v>0.01</v>
      </c>
      <c r="D90" s="341"/>
      <c r="E90" s="141"/>
    </row>
    <row r="91" spans="1:5" x14ac:dyDescent="0.25">
      <c r="A91" s="119"/>
      <c r="B91" s="144" t="s">
        <v>96</v>
      </c>
      <c r="C91" s="340">
        <v>0.02</v>
      </c>
      <c r="D91" s="341"/>
      <c r="E91" s="141"/>
    </row>
    <row r="92" spans="1:5" x14ac:dyDescent="0.25">
      <c r="A92" s="119"/>
      <c r="B92" s="141"/>
      <c r="C92" s="142"/>
      <c r="D92" s="141"/>
      <c r="E92" s="141"/>
    </row>
    <row r="93" spans="1:5" s="145" customFormat="1" ht="12" customHeight="1" x14ac:dyDescent="0.25">
      <c r="B93" s="335" t="s">
        <v>97</v>
      </c>
      <c r="C93" s="335"/>
      <c r="D93" s="335"/>
      <c r="E93" s="335"/>
    </row>
    <row r="94" spans="1:5" s="145" customFormat="1" ht="287.25" customHeight="1" x14ac:dyDescent="0.25">
      <c r="B94" s="335"/>
      <c r="C94" s="335"/>
      <c r="D94" s="335"/>
      <c r="E94" s="335"/>
    </row>
  </sheetData>
  <mergeCells count="39">
    <mergeCell ref="C90:D90"/>
    <mergeCell ref="C91:D91"/>
    <mergeCell ref="B93:E94"/>
    <mergeCell ref="C82:E82"/>
    <mergeCell ref="C83:E83"/>
    <mergeCell ref="C84:E84"/>
    <mergeCell ref="B86:E86"/>
    <mergeCell ref="C88:D88"/>
    <mergeCell ref="C89:D89"/>
    <mergeCell ref="C81:E81"/>
    <mergeCell ref="C52:D52"/>
    <mergeCell ref="C53:E53"/>
    <mergeCell ref="A55:E55"/>
    <mergeCell ref="B60:E60"/>
    <mergeCell ref="B63:E73"/>
    <mergeCell ref="C75:E75"/>
    <mergeCell ref="C76:E76"/>
    <mergeCell ref="C77:E77"/>
    <mergeCell ref="C78:E78"/>
    <mergeCell ref="C79:E79"/>
    <mergeCell ref="C80:E80"/>
    <mergeCell ref="C51:D51"/>
    <mergeCell ref="A9:F9"/>
    <mergeCell ref="C23:E23"/>
    <mergeCell ref="C24:D24"/>
    <mergeCell ref="C25:D25"/>
    <mergeCell ref="C26:D26"/>
    <mergeCell ref="C27:D27"/>
    <mergeCell ref="C28:E28"/>
    <mergeCell ref="A31:F31"/>
    <mergeCell ref="C48:E48"/>
    <mergeCell ref="C49:D49"/>
    <mergeCell ref="C50:D50"/>
    <mergeCell ref="A7:F7"/>
    <mergeCell ref="A1:E1"/>
    <mergeCell ref="F3:F6"/>
    <mergeCell ref="B4:E4"/>
    <mergeCell ref="B6:E6"/>
    <mergeCell ref="A5:E5"/>
  </mergeCells>
  <pageMargins left="0.7" right="0.7" top="0.75" bottom="0.75" header="0.3" footer="0.3"/>
  <pageSetup scale="73" orientation="portrait" r:id="rId1"/>
  <rowBreaks count="1" manualBreakCount="1">
    <brk id="55"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D9"/>
  <sheetViews>
    <sheetView workbookViewId="0">
      <selection activeCell="D19" sqref="D19"/>
    </sheetView>
  </sheetViews>
  <sheetFormatPr baseColWidth="10" defaultColWidth="10.7109375" defaultRowHeight="15" x14ac:dyDescent="0.25"/>
  <cols>
    <col min="3" max="3" width="30" bestFit="1" customWidth="1"/>
    <col min="4" max="4" width="36.28515625" bestFit="1" customWidth="1"/>
  </cols>
  <sheetData>
    <row r="4" spans="3:4" x14ac:dyDescent="0.25">
      <c r="C4" t="s">
        <v>291</v>
      </c>
      <c r="D4" t="s">
        <v>292</v>
      </c>
    </row>
    <row r="5" spans="3:4" x14ac:dyDescent="0.25">
      <c r="C5" t="s">
        <v>290</v>
      </c>
      <c r="D5" t="s">
        <v>293</v>
      </c>
    </row>
    <row r="6" spans="3:4" x14ac:dyDescent="0.25">
      <c r="C6" t="s">
        <v>295</v>
      </c>
      <c r="D6" t="s">
        <v>294</v>
      </c>
    </row>
    <row r="7" spans="3:4" x14ac:dyDescent="0.25">
      <c r="C7" t="s">
        <v>297</v>
      </c>
      <c r="D7" t="s">
        <v>298</v>
      </c>
    </row>
    <row r="8" spans="3:4" x14ac:dyDescent="0.25">
      <c r="C8" t="s">
        <v>301</v>
      </c>
      <c r="D8" t="s">
        <v>300</v>
      </c>
    </row>
    <row r="9" spans="3:4" x14ac:dyDescent="0.25">
      <c r="C9" s="161" t="s">
        <v>304</v>
      </c>
      <c r="D9" s="161" t="s">
        <v>298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PPTO OFICIAL</vt:lpstr>
      <vt:lpstr>Oferta Economica</vt:lpstr>
      <vt:lpstr>CONSTRUCTORA INGESUR SAS</vt:lpstr>
      <vt:lpstr>CONSTRUCTORA PG SAS</vt:lpstr>
      <vt:lpstr>F&amp;S INGENIERIA Y CONSULTORIA</vt:lpstr>
      <vt:lpstr>GRUPO YACAR INGENIERIA SAS</vt:lpstr>
      <vt:lpstr>PROCONTEC PLUS SAS</vt:lpstr>
      <vt:lpstr>RUT REVISION </vt:lpstr>
      <vt:lpstr>'CONSTRUCTORA INGESUR SAS'!Área_de_impresión</vt:lpstr>
      <vt:lpstr>'CONSTRUCTORA PG SAS'!Área_de_impresión</vt:lpstr>
      <vt:lpstr>'F&amp;S INGENIERIA Y CONSULTORIA'!Área_de_impresión</vt:lpstr>
      <vt:lpstr>'GRUPO YACAR INGENIERIA SAS'!Área_de_impresión</vt:lpstr>
      <vt:lpstr>'Oferta Economica'!Área_de_impresión</vt:lpstr>
      <vt:lpstr>'PPTO OFICIAL'!Área_de_impresión</vt:lpstr>
      <vt:lpstr>'PROCONTEC PLUS SAS'!Área_de_impresión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Personal</dc:creator>
  <cp:keywords/>
  <dc:description/>
  <cp:lastModifiedBy>AS14. SHELDON JAIR MORENO GARCIA</cp:lastModifiedBy>
  <cp:revision/>
  <cp:lastPrinted>2025-12-26T17:46:01Z</cp:lastPrinted>
  <dcterms:created xsi:type="dcterms:W3CDTF">2025-12-26T15:51:54Z</dcterms:created>
  <dcterms:modified xsi:type="dcterms:W3CDTF">2026-06-16T23:03:16Z</dcterms:modified>
  <cp:category/>
  <cp:contentStatus/>
</cp:coreProperties>
</file>