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filterPrivacy="1" defaultThemeVersion="124226"/>
  <xr:revisionPtr revIDLastSave="0" documentId="8_{050153E0-6F11-2448-A37D-0C02CB979205}" xr6:coauthVersionLast="47" xr6:coauthVersionMax="47" xr10:uidLastSave="{00000000-0000-0000-0000-000000000000}"/>
  <bookViews>
    <workbookView xWindow="0" yWindow="0" windowWidth="28800" windowHeight="18000" tabRatio="599" xr2:uid="{00000000-000D-0000-FFFF-FFFF00000000}"/>
  </bookViews>
  <sheets>
    <sheet name="2026" sheetId="12" r:id="rId1"/>
  </sheets>
  <definedNames>
    <definedName name="_xlnm._FilterDatabase" localSheetId="0" hidden="1">'2026'!$A$2:$U$6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2" l="1"/>
  <c r="U3" i="12" s="1"/>
  <c r="V4" i="12"/>
  <c r="V5" i="12"/>
  <c r="V6" i="12"/>
  <c r="V3" i="12"/>
  <c r="H4" i="12"/>
  <c r="M4" i="12" s="1"/>
  <c r="N4" i="12" s="1"/>
  <c r="O4" i="12" s="1"/>
  <c r="P4" i="12" s="1"/>
  <c r="I4" i="12"/>
  <c r="U4" i="12" s="1"/>
  <c r="W4" i="12" s="1"/>
  <c r="J4" i="12"/>
  <c r="K4" i="12"/>
  <c r="L4" i="12"/>
  <c r="Q4" i="12"/>
  <c r="R4" i="12" s="1"/>
  <c r="S4" i="12"/>
  <c r="H5" i="12"/>
  <c r="I5" i="12"/>
  <c r="U5" i="12" s="1"/>
  <c r="W5" i="12" s="1"/>
  <c r="J5" i="12"/>
  <c r="K5" i="12"/>
  <c r="L5" i="12"/>
  <c r="Q5" i="12"/>
  <c r="R5" i="12" s="1"/>
  <c r="H6" i="12"/>
  <c r="M6" i="12" s="1"/>
  <c r="N6" i="12" s="1"/>
  <c r="O6" i="12" s="1"/>
  <c r="P6" i="12" s="1"/>
  <c r="I6" i="12"/>
  <c r="U6" i="12" s="1"/>
  <c r="J6" i="12"/>
  <c r="K6" i="12"/>
  <c r="L6" i="12"/>
  <c r="Q6" i="12"/>
  <c r="R6" i="12" s="1"/>
  <c r="S6" i="12"/>
  <c r="W6" i="12"/>
  <c r="K3" i="12"/>
  <c r="J3" i="12"/>
  <c r="H3" i="12"/>
  <c r="L3" i="12"/>
  <c r="S5" i="12" l="1"/>
  <c r="M5" i="12"/>
  <c r="N5" i="12" s="1"/>
  <c r="O5" i="12" s="1"/>
  <c r="P5" i="12" s="1"/>
  <c r="Q3" i="12"/>
  <c r="S3" i="12" l="1"/>
  <c r="W3" i="12"/>
  <c r="W7" i="12" s="1"/>
  <c r="R3" i="12" l="1"/>
  <c r="M3" i="12" l="1"/>
  <c r="N3" i="12" s="1"/>
  <c r="O3" i="12" l="1"/>
  <c r="P3" i="12" s="1"/>
</calcChain>
</file>

<file path=xl/sharedStrings.xml><?xml version="1.0" encoding="utf-8"?>
<sst xmlns="http://schemas.openxmlformats.org/spreadsheetml/2006/main" count="41" uniqueCount="33">
  <si>
    <t>ITEM</t>
  </si>
  <si>
    <t>MENOR VALOR</t>
  </si>
  <si>
    <t>PROMEDIO</t>
  </si>
  <si>
    <t>MEDIANA</t>
  </si>
  <si>
    <t>MEDIA GEOMETRICA</t>
  </si>
  <si>
    <t>DESVIACIÓN</t>
  </si>
  <si>
    <t>% DISPERSIÓN</t>
  </si>
  <si>
    <t xml:space="preserve">CRITERIO </t>
  </si>
  <si>
    <t>UNIDAD DE MEDIDA</t>
  </si>
  <si>
    <t>PROYECCIÓN PRECIOS DE REFERENCIA</t>
  </si>
  <si>
    <t>PRECIOS DE REFERENCIA</t>
  </si>
  <si>
    <t xml:space="preserve">CANTIDAD </t>
  </si>
  <si>
    <t>VALOR DE REFERENCIA</t>
  </si>
  <si>
    <t>DESCRIPCIÓN DEL SERVICIO</t>
  </si>
  <si>
    <t>MARGEN DE CONFIABILIDAD</t>
  </si>
  <si>
    <t>NIVEL DE CONFIABILIDAD</t>
  </si>
  <si>
    <t xml:space="preserve">UNIDAD </t>
  </si>
  <si>
    <t xml:space="preserve">VARIANZA </t>
  </si>
  <si>
    <t>CV</t>
  </si>
  <si>
    <t xml:space="preserve">MEDIA ARMONICA </t>
  </si>
  <si>
    <t>FortiGate 400F</t>
  </si>
  <si>
    <t xml:space="preserve">FortiAnalyzer 300G </t>
  </si>
  <si>
    <t xml:space="preserve">FortiManager 200G </t>
  </si>
  <si>
    <t>FortiGate 60F</t>
  </si>
  <si>
    <t xml:space="preserve">NETWORTEC </t>
  </si>
  <si>
    <t>INNDOTMEX</t>
  </si>
  <si>
    <t>E&amp;C INGENIEROS</t>
  </si>
  <si>
    <t xml:space="preserve">VALOR  UNITARIO INLCUIDO IVA </t>
  </si>
  <si>
    <t xml:space="preserve">VALOR  UNITARIO INCLUIDO IVA </t>
  </si>
  <si>
    <t>CANTIDAD</t>
  </si>
  <si>
    <t xml:space="preserve">VALOR TOTAL INCLUIDO IVA </t>
  </si>
  <si>
    <t xml:space="preserve">PROMEDIO </t>
  </si>
  <si>
    <t xml:space="preserve">VALOR TOTAL INLCUIDO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</si>
</sst>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  <numFmt numFmtId="168" formatCode="_-* #,##0_-;\-* #,##0_-;_-* &quot;-&quot;??_-;_-@_-"/>
    <numFmt numFmtId="169" formatCode="0.0%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7"/>
      <name val="Arial Narrow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44" fontId="8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3" fontId="4" fillId="0" borderId="0" xfId="2" applyFont="1" applyAlignment="1">
      <alignment horizontal="right" vertical="center" wrapText="1"/>
    </xf>
    <xf numFmtId="43" fontId="5" fillId="4" borderId="1" xfId="2" applyFont="1" applyFill="1" applyBorder="1" applyAlignment="1">
      <alignment horizontal="center" vertical="center" wrapText="1"/>
    </xf>
    <xf numFmtId="9" fontId="5" fillId="4" borderId="1" xfId="3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wrapText="1"/>
    </xf>
    <xf numFmtId="1" fontId="3" fillId="6" borderId="1" xfId="0" applyNumberFormat="1" applyFont="1" applyFill="1" applyBorder="1" applyAlignment="1">
      <alignment horizontal="center" vertical="center" wrapText="1"/>
    </xf>
    <xf numFmtId="168" fontId="4" fillId="6" borderId="1" xfId="2" applyNumberFormat="1" applyFont="1" applyFill="1" applyBorder="1" applyAlignment="1">
      <alignment horizontal="right" vertical="center" wrapText="1"/>
    </xf>
    <xf numFmtId="168" fontId="4" fillId="0" borderId="1" xfId="2" applyNumberFormat="1" applyFont="1" applyBorder="1" applyAlignment="1">
      <alignment horizontal="center" vertical="center" wrapText="1"/>
    </xf>
    <xf numFmtId="168" fontId="4" fillId="6" borderId="1" xfId="2" applyNumberFormat="1" applyFont="1" applyFill="1" applyBorder="1" applyAlignment="1">
      <alignment horizontal="center" vertical="center" wrapText="1"/>
    </xf>
    <xf numFmtId="168" fontId="4" fillId="6" borderId="1" xfId="2" applyNumberFormat="1" applyFont="1" applyFill="1" applyBorder="1" applyAlignment="1">
      <alignment horizontal="right" vertical="center"/>
    </xf>
    <xf numFmtId="9" fontId="4" fillId="6" borderId="1" xfId="3" applyFont="1" applyFill="1" applyBorder="1" applyAlignment="1">
      <alignment horizontal="center" vertical="center"/>
    </xf>
    <xf numFmtId="168" fontId="3" fillId="6" borderId="1" xfId="2" applyNumberFormat="1" applyFont="1" applyFill="1" applyBorder="1" applyAlignment="1">
      <alignment horizontal="right" vertical="center" wrapText="1"/>
    </xf>
    <xf numFmtId="43" fontId="6" fillId="2" borderId="2" xfId="2" applyFont="1" applyFill="1" applyBorder="1" applyAlignment="1">
      <alignment horizontal="center" vertical="center" wrapText="1"/>
    </xf>
    <xf numFmtId="43" fontId="5" fillId="4" borderId="5" xfId="2" applyFont="1" applyFill="1" applyBorder="1" applyAlignment="1">
      <alignment horizontal="center" vertical="center" wrapText="1"/>
    </xf>
    <xf numFmtId="43" fontId="4" fillId="0" borderId="0" xfId="2" applyFont="1" applyAlignment="1">
      <alignment horizontal="center" vertical="center" wrapText="1"/>
    </xf>
    <xf numFmtId="9" fontId="4" fillId="0" borderId="0" xfId="3" applyFont="1" applyAlignment="1">
      <alignment horizontal="right" vertical="center" wrapText="1"/>
    </xf>
    <xf numFmtId="168" fontId="6" fillId="2" borderId="1" xfId="2" applyNumberFormat="1" applyFont="1" applyFill="1" applyBorder="1" applyAlignment="1">
      <alignment horizontal="center" vertical="center" wrapText="1"/>
    </xf>
    <xf numFmtId="168" fontId="3" fillId="0" borderId="0" xfId="2" applyNumberFormat="1" applyFont="1" applyAlignment="1">
      <alignment horizontal="right" wrapText="1"/>
    </xf>
    <xf numFmtId="168" fontId="4" fillId="6" borderId="1" xfId="2" applyNumberFormat="1" applyFont="1" applyFill="1" applyBorder="1" applyAlignment="1">
      <alignment horizontal="center" vertical="center"/>
    </xf>
    <xf numFmtId="168" fontId="4" fillId="6" borderId="0" xfId="0" applyNumberFormat="1" applyFont="1" applyFill="1" applyAlignment="1">
      <alignment vertical="center" wrapText="1"/>
    </xf>
    <xf numFmtId="168" fontId="4" fillId="0" borderId="0" xfId="0" applyNumberFormat="1" applyFont="1" applyAlignment="1">
      <alignment wrapText="1"/>
    </xf>
    <xf numFmtId="168" fontId="5" fillId="0" borderId="1" xfId="0" applyNumberFormat="1" applyFont="1" applyBorder="1" applyAlignment="1">
      <alignment wrapText="1"/>
    </xf>
    <xf numFmtId="43" fontId="5" fillId="3" borderId="1" xfId="2" applyFont="1" applyFill="1" applyBorder="1" applyAlignment="1">
      <alignment horizontal="center" vertical="center" wrapText="1"/>
    </xf>
    <xf numFmtId="9" fontId="4" fillId="7" borderId="1" xfId="3" applyFont="1" applyFill="1" applyBorder="1" applyAlignment="1">
      <alignment horizontal="center" vertical="center"/>
    </xf>
    <xf numFmtId="168" fontId="4" fillId="8" borderId="1" xfId="2" applyNumberFormat="1" applyFont="1" applyFill="1" applyBorder="1" applyAlignment="1">
      <alignment horizontal="right" vertical="center" wrapText="1"/>
    </xf>
    <xf numFmtId="168" fontId="4" fillId="8" borderId="1" xfId="0" applyNumberFormat="1" applyFont="1" applyFill="1" applyBorder="1" applyAlignment="1">
      <alignment vertical="center" wrapText="1"/>
    </xf>
    <xf numFmtId="169" fontId="4" fillId="6" borderId="1" xfId="3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43" fontId="5" fillId="5" borderId="4" xfId="2" applyFont="1" applyFill="1" applyBorder="1" applyAlignment="1">
      <alignment horizontal="center" vertical="center" wrapText="1"/>
    </xf>
    <xf numFmtId="43" fontId="5" fillId="5" borderId="3" xfId="2" applyFont="1" applyFill="1" applyBorder="1" applyAlignment="1">
      <alignment horizontal="center" vertical="center" wrapText="1"/>
    </xf>
  </cellXfs>
  <cellStyles count="14">
    <cellStyle name="Currency" xfId="13" xr:uid="{00000000-0005-0000-0000-000000000000}"/>
    <cellStyle name="Hipervínculo 2" xfId="5" xr:uid="{00000000-0005-0000-0000-000001000000}"/>
    <cellStyle name="Millares" xfId="2" builtinId="3"/>
    <cellStyle name="Millares [0] 2" xfId="6" xr:uid="{00000000-0005-0000-0000-000003000000}"/>
    <cellStyle name="Millares 15 2 3" xfId="7" xr:uid="{00000000-0005-0000-0000-000004000000}"/>
    <cellStyle name="Millares 2" xfId="4" xr:uid="{00000000-0005-0000-0000-000005000000}"/>
    <cellStyle name="Millares 3" xfId="8" xr:uid="{00000000-0005-0000-0000-000006000000}"/>
    <cellStyle name="Moneda 2" xfId="9" xr:uid="{00000000-0005-0000-0000-000007000000}"/>
    <cellStyle name="Normal" xfId="0" builtinId="0"/>
    <cellStyle name="Normal 2" xfId="10" xr:uid="{00000000-0005-0000-0000-000009000000}"/>
    <cellStyle name="Normal 2 2" xfId="1" xr:uid="{00000000-0005-0000-0000-00000A000000}"/>
    <cellStyle name="Normal 3" xfId="11" xr:uid="{00000000-0005-0000-0000-00000B000000}"/>
    <cellStyle name="Normal 4" xfId="12" xr:uid="{00000000-0005-0000-0000-00000C000000}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"/>
  <sheetViews>
    <sheetView tabSelected="1" topLeftCell="J1" zoomScale="120" zoomScaleNormal="120" workbookViewId="0">
      <selection activeCell="D1" sqref="D1:U1048576"/>
    </sheetView>
  </sheetViews>
  <sheetFormatPr baseColWidth="10" defaultColWidth="11.5" defaultRowHeight="11" x14ac:dyDescent="0.15"/>
  <cols>
    <col min="1" max="1" width="5.1640625" style="2" bestFit="1" customWidth="1"/>
    <col min="2" max="2" width="17.1640625" style="3" bestFit="1" customWidth="1"/>
    <col min="3" max="3" width="10.5" style="4" customWidth="1"/>
    <col min="4" max="4" width="7.33203125" style="2" customWidth="1"/>
    <col min="5" max="5" width="11.5" style="22" customWidth="1"/>
    <col min="6" max="6" width="11.5" style="19" customWidth="1"/>
    <col min="7" max="7" width="9.83203125" style="19" customWidth="1"/>
    <col min="8" max="8" width="9.6640625" style="19" customWidth="1"/>
    <col min="9" max="9" width="10.33203125" style="5" customWidth="1"/>
    <col min="10" max="10" width="9.1640625" style="5" customWidth="1"/>
    <col min="11" max="11" width="10.6640625" style="5" customWidth="1"/>
    <col min="12" max="12" width="10" style="5" customWidth="1"/>
    <col min="13" max="13" width="8.5" style="5" customWidth="1"/>
    <col min="14" max="14" width="9.5" style="20" customWidth="1"/>
    <col min="15" max="16" width="11.33203125" style="20" customWidth="1"/>
    <col min="17" max="17" width="9.5" style="20" customWidth="1"/>
    <col min="18" max="18" width="3.5" style="20" customWidth="1"/>
    <col min="19" max="19" width="9.5" style="5" customWidth="1"/>
    <col min="20" max="20" width="12.5" style="19" customWidth="1"/>
    <col min="21" max="21" width="12.5" style="5" bestFit="1" customWidth="1"/>
    <col min="22" max="22" width="10" style="1" bestFit="1" customWidth="1"/>
    <col min="23" max="23" width="10.6640625" style="1" bestFit="1" customWidth="1"/>
    <col min="24" max="16384" width="11.5" style="1"/>
  </cols>
  <sheetData>
    <row r="1" spans="1:24" ht="60.75" customHeight="1" x14ac:dyDescent="0.15">
      <c r="A1" s="33" t="s">
        <v>0</v>
      </c>
      <c r="B1" s="33" t="s">
        <v>13</v>
      </c>
      <c r="C1" s="33" t="s">
        <v>8</v>
      </c>
      <c r="D1" s="33" t="s">
        <v>11</v>
      </c>
      <c r="E1" s="21" t="s">
        <v>24</v>
      </c>
      <c r="F1" s="17" t="s">
        <v>25</v>
      </c>
      <c r="G1" s="17" t="s">
        <v>26</v>
      </c>
      <c r="H1" s="36" t="s">
        <v>9</v>
      </c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5" t="s">
        <v>10</v>
      </c>
      <c r="V1" s="35"/>
      <c r="W1" s="35"/>
    </row>
    <row r="2" spans="1:24" ht="36" customHeight="1" x14ac:dyDescent="0.15">
      <c r="A2" s="33"/>
      <c r="B2" s="33"/>
      <c r="C2" s="33"/>
      <c r="D2" s="33"/>
      <c r="E2" s="21" t="s">
        <v>28</v>
      </c>
      <c r="F2" s="17" t="s">
        <v>28</v>
      </c>
      <c r="G2" s="17" t="s">
        <v>28</v>
      </c>
      <c r="H2" s="6" t="s">
        <v>1</v>
      </c>
      <c r="I2" s="6" t="s">
        <v>2</v>
      </c>
      <c r="J2" s="6" t="s">
        <v>3</v>
      </c>
      <c r="K2" s="6" t="s">
        <v>4</v>
      </c>
      <c r="L2" s="6" t="s">
        <v>19</v>
      </c>
      <c r="M2" s="6" t="s">
        <v>5</v>
      </c>
      <c r="N2" s="7" t="s">
        <v>6</v>
      </c>
      <c r="O2" s="7" t="s">
        <v>14</v>
      </c>
      <c r="P2" s="7" t="s">
        <v>15</v>
      </c>
      <c r="Q2" s="7" t="s">
        <v>17</v>
      </c>
      <c r="R2" s="7" t="s">
        <v>18</v>
      </c>
      <c r="S2" s="6" t="s">
        <v>12</v>
      </c>
      <c r="T2" s="18" t="s">
        <v>7</v>
      </c>
      <c r="U2" s="27" t="s">
        <v>27</v>
      </c>
      <c r="V2" s="27" t="s">
        <v>29</v>
      </c>
      <c r="W2" s="27" t="s">
        <v>32</v>
      </c>
    </row>
    <row r="3" spans="1:24" s="9" customFormat="1" ht="17.25" customHeight="1" x14ac:dyDescent="0.15">
      <c r="A3" s="8">
        <v>1</v>
      </c>
      <c r="B3" s="8" t="s">
        <v>20</v>
      </c>
      <c r="C3" s="8" t="s">
        <v>16</v>
      </c>
      <c r="D3" s="10">
        <v>2</v>
      </c>
      <c r="E3" s="16">
        <v>76041899</v>
      </c>
      <c r="F3" s="11">
        <v>76809999</v>
      </c>
      <c r="G3" s="11">
        <v>76692970</v>
      </c>
      <c r="H3" s="12">
        <f>+MIN(E3,F3,G3)</f>
        <v>76041899</v>
      </c>
      <c r="I3" s="14">
        <f>AVERAGE(E3,F3,G3)</f>
        <v>76514956</v>
      </c>
      <c r="J3" s="14">
        <f>MEDIAN(E3,F3,G3)</f>
        <v>76692970</v>
      </c>
      <c r="K3" s="14">
        <f>GEOMEAN(E3,F3,G3)</f>
        <v>76514208.488035798</v>
      </c>
      <c r="L3" s="14">
        <f>+HARMEAN(E3:G3)</f>
        <v>76513459.561468035</v>
      </c>
      <c r="M3" s="14">
        <f t="shared" ref="M3" si="0">STDEVA(H3,I3)</f>
        <v>334501.81258776464</v>
      </c>
      <c r="N3" s="31">
        <f>M3/I3</f>
        <v>4.3717180284043372E-3</v>
      </c>
      <c r="O3" s="15">
        <f>100%-N3</f>
        <v>0.9956282819715957</v>
      </c>
      <c r="P3" s="23" t="str">
        <f>IF(O3&gt;50%,"ALTO","BAJO")</f>
        <v>ALTO</v>
      </c>
      <c r="Q3" s="23">
        <f>+IFERROR(STDEVA(E3:G3),0)</f>
        <v>413837.09433423198</v>
      </c>
      <c r="R3" s="28">
        <f>+IFERROR(Q3/I3,0)</f>
        <v>5.4085778254153605E-3</v>
      </c>
      <c r="S3" s="14">
        <f>U3</f>
        <v>76514956</v>
      </c>
      <c r="T3" s="13" t="s">
        <v>31</v>
      </c>
      <c r="U3" s="29">
        <f>I3</f>
        <v>76514956</v>
      </c>
      <c r="V3" s="32">
        <f>D3</f>
        <v>2</v>
      </c>
      <c r="W3" s="30">
        <f>U3*V3</f>
        <v>153029912</v>
      </c>
      <c r="X3" s="24"/>
    </row>
    <row r="4" spans="1:24" s="9" customFormat="1" ht="29.25" customHeight="1" x14ac:dyDescent="0.15">
      <c r="A4" s="8">
        <v>2</v>
      </c>
      <c r="B4" s="8" t="s">
        <v>21</v>
      </c>
      <c r="C4" s="8" t="s">
        <v>16</v>
      </c>
      <c r="D4" s="10">
        <v>1</v>
      </c>
      <c r="E4" s="16">
        <v>40948380</v>
      </c>
      <c r="F4" s="11">
        <v>41362000</v>
      </c>
      <c r="G4" s="11">
        <v>41298980</v>
      </c>
      <c r="H4" s="12">
        <f t="shared" ref="H4:H6" si="1">+MIN(E4,F4,G4)</f>
        <v>40948380</v>
      </c>
      <c r="I4" s="14">
        <f t="shared" ref="I4:I6" si="2">AVERAGE(E4,F4,G4)</f>
        <v>41203120</v>
      </c>
      <c r="J4" s="14">
        <f t="shared" ref="J4:J6" si="3">MEDIAN(E4,F4,G4)</f>
        <v>41298980</v>
      </c>
      <c r="K4" s="14">
        <f t="shared" ref="K4:K6" si="4">GEOMEAN(E4,F4,G4)</f>
        <v>41202717.466741443</v>
      </c>
      <c r="L4" s="14">
        <f t="shared" ref="L4:L6" si="5">+HARMEAN(E4:G4)</f>
        <v>41202314.171723068</v>
      </c>
      <c r="M4" s="14">
        <f t="shared" ref="M4:M6" si="6">STDEVA(H4,I4)</f>
        <v>180128.38143946111</v>
      </c>
      <c r="N4" s="31">
        <f t="shared" ref="N4:N6" si="7">M4/I4</f>
        <v>4.3717170311243694E-3</v>
      </c>
      <c r="O4" s="15">
        <f t="shared" ref="O4:O6" si="8">100%-N4</f>
        <v>0.99562828296887562</v>
      </c>
      <c r="P4" s="23" t="str">
        <f t="shared" ref="P4:P6" si="9">IF(O4&gt;50%,"ALTO","BAJO")</f>
        <v>ALTO</v>
      </c>
      <c r="Q4" s="23">
        <f t="shared" ref="Q4:Q6" si="10">+IFERROR(STDEVA(E4:G4),0)</f>
        <v>222850.24298842484</v>
      </c>
      <c r="R4" s="28">
        <f t="shared" ref="R4:R6" si="11">+IFERROR(Q4/I4,0)</f>
        <v>5.408576898750018E-3</v>
      </c>
      <c r="S4" s="14">
        <f t="shared" ref="S4:S6" si="12">U4</f>
        <v>41203120</v>
      </c>
      <c r="T4" s="13" t="s">
        <v>31</v>
      </c>
      <c r="U4" s="29">
        <f t="shared" ref="U4:U6" si="13">I4</f>
        <v>41203120</v>
      </c>
      <c r="V4" s="32">
        <f t="shared" ref="V4:V6" si="14">D4</f>
        <v>1</v>
      </c>
      <c r="W4" s="30">
        <f t="shared" ref="W4:W6" si="15">U4*V4</f>
        <v>41203120</v>
      </c>
      <c r="X4" s="24"/>
    </row>
    <row r="5" spans="1:24" s="9" customFormat="1" ht="17.25" customHeight="1" x14ac:dyDescent="0.15">
      <c r="A5" s="8">
        <v>3</v>
      </c>
      <c r="B5" s="8" t="s">
        <v>22</v>
      </c>
      <c r="C5" s="8" t="s">
        <v>16</v>
      </c>
      <c r="D5" s="10">
        <v>1</v>
      </c>
      <c r="E5" s="16">
        <v>35682570</v>
      </c>
      <c r="F5" s="11">
        <v>36043000</v>
      </c>
      <c r="G5" s="11">
        <v>35988084</v>
      </c>
      <c r="H5" s="12">
        <f t="shared" si="1"/>
        <v>35682570</v>
      </c>
      <c r="I5" s="14">
        <f t="shared" si="2"/>
        <v>35904551.333333336</v>
      </c>
      <c r="J5" s="14">
        <f t="shared" si="3"/>
        <v>35988084</v>
      </c>
      <c r="K5" s="14">
        <f t="shared" si="4"/>
        <v>35904200.564468563</v>
      </c>
      <c r="L5" s="14">
        <f t="shared" si="5"/>
        <v>35903849.131804124</v>
      </c>
      <c r="M5" s="14">
        <f t="shared" si="6"/>
        <v>156964.50609683315</v>
      </c>
      <c r="N5" s="31">
        <f t="shared" si="7"/>
        <v>4.3717161270055835E-3</v>
      </c>
      <c r="O5" s="15">
        <f t="shared" si="8"/>
        <v>0.9956282838729944</v>
      </c>
      <c r="P5" s="23" t="str">
        <f t="shared" si="9"/>
        <v>ALTO</v>
      </c>
      <c r="Q5" s="23">
        <f t="shared" si="10"/>
        <v>194192.49734563212</v>
      </c>
      <c r="R5" s="28">
        <f t="shared" si="11"/>
        <v>5.4085760755725205E-3</v>
      </c>
      <c r="S5" s="14">
        <f t="shared" si="12"/>
        <v>35904551.333333336</v>
      </c>
      <c r="T5" s="13" t="s">
        <v>31</v>
      </c>
      <c r="U5" s="29">
        <f t="shared" si="13"/>
        <v>35904551.333333336</v>
      </c>
      <c r="V5" s="32">
        <f t="shared" si="14"/>
        <v>1</v>
      </c>
      <c r="W5" s="30">
        <f t="shared" si="15"/>
        <v>35904551.333333336</v>
      </c>
      <c r="X5" s="24"/>
    </row>
    <row r="6" spans="1:24" s="9" customFormat="1" ht="17.25" customHeight="1" x14ac:dyDescent="0.15">
      <c r="A6" s="8">
        <v>4</v>
      </c>
      <c r="B6" s="8" t="s">
        <v>23</v>
      </c>
      <c r="C6" s="8" t="s">
        <v>16</v>
      </c>
      <c r="D6" s="10">
        <v>3</v>
      </c>
      <c r="E6" s="16">
        <v>9426218</v>
      </c>
      <c r="F6" s="11">
        <v>9521433</v>
      </c>
      <c r="G6" s="11">
        <v>9506926</v>
      </c>
      <c r="H6" s="12">
        <f t="shared" si="1"/>
        <v>9426218</v>
      </c>
      <c r="I6" s="14">
        <f t="shared" si="2"/>
        <v>9484859</v>
      </c>
      <c r="J6" s="14">
        <f t="shared" si="3"/>
        <v>9506926</v>
      </c>
      <c r="K6" s="14">
        <f t="shared" si="4"/>
        <v>9484766.3363832384</v>
      </c>
      <c r="L6" s="14">
        <f t="shared" si="5"/>
        <v>9484673.497406764</v>
      </c>
      <c r="M6" s="14">
        <f t="shared" si="6"/>
        <v>41465.448755560334</v>
      </c>
      <c r="N6" s="31">
        <f t="shared" si="7"/>
        <v>4.3717517314237706E-3</v>
      </c>
      <c r="O6" s="15">
        <f t="shared" si="8"/>
        <v>0.99562824826857621</v>
      </c>
      <c r="P6" s="23" t="str">
        <f t="shared" si="9"/>
        <v>ALTO</v>
      </c>
      <c r="Q6" s="23">
        <f t="shared" si="10"/>
        <v>51299.984629627324</v>
      </c>
      <c r="R6" s="28">
        <f t="shared" si="11"/>
        <v>5.408618581428287E-3</v>
      </c>
      <c r="S6" s="14">
        <f t="shared" si="12"/>
        <v>9484859</v>
      </c>
      <c r="T6" s="13" t="s">
        <v>31</v>
      </c>
      <c r="U6" s="29">
        <f t="shared" si="13"/>
        <v>9484859</v>
      </c>
      <c r="V6" s="32">
        <f t="shared" si="14"/>
        <v>3</v>
      </c>
      <c r="W6" s="30">
        <f t="shared" si="15"/>
        <v>28454577</v>
      </c>
      <c r="X6" s="24"/>
    </row>
    <row r="7" spans="1:24" x14ac:dyDescent="0.15">
      <c r="A7" s="34" t="s">
        <v>30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26">
        <f>SUM(W3:W6)</f>
        <v>258592160.33333334</v>
      </c>
      <c r="X7" s="25"/>
    </row>
  </sheetData>
  <mergeCells count="7">
    <mergeCell ref="A1:A2"/>
    <mergeCell ref="B1:B2"/>
    <mergeCell ref="C1:C2"/>
    <mergeCell ref="D1:D2"/>
    <mergeCell ref="A7:V7"/>
    <mergeCell ref="U1:W1"/>
    <mergeCell ref="H1:T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2026-05-19T13:56:28Z</dcterms:modified>
</cp:coreProperties>
</file>