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riafernandasoto/Downloads/"/>
    </mc:Choice>
  </mc:AlternateContent>
  <xr:revisionPtr revIDLastSave="0" documentId="13_ncr:1_{334AD5EF-FF69-0E45-9C4E-1885C8337062}" xr6:coauthVersionLast="47" xr6:coauthVersionMax="47" xr10:uidLastSave="{00000000-0000-0000-0000-000000000000}"/>
  <bookViews>
    <workbookView xWindow="0" yWindow="500" windowWidth="28800" windowHeight="15720" xr2:uid="{69A236F9-F509-4E94-8002-AFE2AB7775FF}"/>
  </bookViews>
  <sheets>
    <sheet name="ESTUDIO DE MERCADO" sheetId="3" r:id="rId1"/>
  </sheets>
  <definedNames>
    <definedName name="_Hlk198038380" localSheetId="0">'ESTUDIO DE MERCADO'!$B$38</definedName>
    <definedName name="_Hlk200357766" localSheetId="0">'ESTUDIO DE MERCADO'!$B$40</definedName>
    <definedName name="_Hlk200359009" localSheetId="0">'ESTUDIO DE MERCADO'!$B$34</definedName>
    <definedName name="_Hlk209001641" localSheetId="0">'ESTUDIO DE MERCADO'!$B$32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3" l="1"/>
  <c r="P22" i="3"/>
  <c r="P21" i="3"/>
  <c r="P20" i="3"/>
  <c r="P19" i="3"/>
  <c r="P18" i="3"/>
  <c r="P17" i="3"/>
  <c r="P16" i="3"/>
  <c r="P15" i="3"/>
  <c r="P14" i="3"/>
  <c r="P13" i="3"/>
  <c r="P12" i="3"/>
  <c r="L23" i="3"/>
  <c r="L22" i="3"/>
  <c r="L21" i="3"/>
  <c r="L20" i="3"/>
  <c r="L19" i="3"/>
  <c r="Q19" i="3" s="1"/>
  <c r="L18" i="3"/>
  <c r="L17" i="3"/>
  <c r="L16" i="3"/>
  <c r="L15" i="3"/>
  <c r="L14" i="3"/>
  <c r="L13" i="3"/>
  <c r="L12" i="3"/>
  <c r="H23" i="3"/>
  <c r="H22" i="3"/>
  <c r="H21" i="3"/>
  <c r="H20" i="3"/>
  <c r="H19" i="3"/>
  <c r="H18" i="3"/>
  <c r="H17" i="3"/>
  <c r="H16" i="3"/>
  <c r="H15" i="3"/>
  <c r="H14" i="3"/>
  <c r="H13" i="3"/>
  <c r="H12" i="3"/>
  <c r="Q23" i="3"/>
  <c r="Q22" i="3"/>
  <c r="Q21" i="3"/>
  <c r="Q20" i="3"/>
  <c r="Q8" i="3"/>
  <c r="Q7" i="3"/>
  <c r="P8" i="3"/>
  <c r="P7" i="3"/>
  <c r="L8" i="3"/>
  <c r="L7" i="3"/>
  <c r="H8" i="3"/>
  <c r="G7" i="3"/>
  <c r="H7" i="3" s="1"/>
  <c r="O7" i="3"/>
  <c r="K7" i="3"/>
  <c r="Q12" i="3" l="1"/>
  <c r="Q13" i="3"/>
  <c r="Q14" i="3"/>
  <c r="Q15" i="3"/>
  <c r="Q16" i="3"/>
  <c r="Q17" i="3"/>
  <c r="Q18" i="3"/>
  <c r="O23" i="3"/>
  <c r="O22" i="3"/>
  <c r="O21" i="3"/>
  <c r="O20" i="3"/>
  <c r="O19" i="3"/>
  <c r="O18" i="3"/>
  <c r="O17" i="3"/>
  <c r="O16" i="3"/>
  <c r="O15" i="3"/>
  <c r="O14" i="3"/>
  <c r="O13" i="3"/>
  <c r="O12" i="3"/>
  <c r="O8" i="3"/>
  <c r="K23" i="3"/>
  <c r="K22" i="3"/>
  <c r="K21" i="3"/>
  <c r="K20" i="3"/>
  <c r="K19" i="3"/>
  <c r="K18" i="3"/>
  <c r="K17" i="3"/>
  <c r="K16" i="3"/>
  <c r="K15" i="3"/>
  <c r="K14" i="3"/>
  <c r="K13" i="3"/>
  <c r="K12" i="3"/>
  <c r="K8" i="3"/>
  <c r="G23" i="3"/>
  <c r="G22" i="3"/>
  <c r="G21" i="3"/>
  <c r="G20" i="3"/>
  <c r="G19" i="3"/>
  <c r="G18" i="3"/>
  <c r="G17" i="3"/>
  <c r="G16" i="3"/>
  <c r="G15" i="3"/>
  <c r="G14" i="3"/>
  <c r="G13" i="3"/>
  <c r="G12" i="3"/>
  <c r="G8" i="3"/>
  <c r="R7" i="3" l="1"/>
  <c r="R23" i="3"/>
  <c r="R8" i="3"/>
  <c r="R16" i="3"/>
  <c r="R17" i="3"/>
  <c r="R19" i="3"/>
  <c r="R21" i="3"/>
  <c r="R13" i="3"/>
  <c r="R14" i="3"/>
  <c r="R15" i="3"/>
  <c r="R18" i="3"/>
  <c r="R20" i="3"/>
  <c r="R22" i="3"/>
  <c r="R12" i="3" l="1"/>
  <c r="Q24" i="3"/>
  <c r="Q9" i="3"/>
  <c r="R24" i="3"/>
  <c r="R9" i="3"/>
  <c r="R27" i="3" l="1"/>
</calcChain>
</file>

<file path=xl/sharedStrings.xml><?xml version="1.0" encoding="utf-8"?>
<sst xmlns="http://schemas.openxmlformats.org/spreadsheetml/2006/main" count="72" uniqueCount="48">
  <si>
    <t>Objeto: ADQUISICIÓN DE CONSUMIBLES DE IMPRESIÓN TIPO TÓNER, CARTUCHOS, CINTAS, ETIQUETAS Y UNIDADES DE IMAGEN PARA LAS IMPRESORAS A CARGO DE LA DIRECCIÓN GENERAL DEL SERVICIO NACIONAL DE APRENDIZAJE SENA</t>
  </si>
  <si>
    <t>ÍTEM</t>
  </si>
  <si>
    <t>DESCRIPCIÓN</t>
  </si>
  <si>
    <t>UNIDAD DE MEDIDA</t>
  </si>
  <si>
    <t>CANTIDAD</t>
  </si>
  <si>
    <t xml:space="preserve">VALOR UNITARIO </t>
  </si>
  <si>
    <t xml:space="preserve">%IVA </t>
  </si>
  <si>
    <t xml:space="preserve">VALOR IVA </t>
  </si>
  <si>
    <t xml:space="preserve">VALOR UNITARIO CON IVA </t>
  </si>
  <si>
    <t>LOTE 1</t>
  </si>
  <si>
    <t>TÓNER LEXMARD MX431adn</t>
  </si>
  <si>
    <t>TONER ORIGINAL PARA IMPRESORA LEXMARK MX431ADN REF 55B4H00 LASER MONOCROMATICO PARA 15000 PÁGINAS</t>
  </si>
  <si>
    <t>UNIDAD</t>
  </si>
  <si>
    <t>UNIDAD DE IMAGEN PARA IMPRESORA LEXMARD MX431adn</t>
  </si>
  <si>
    <t>Unidad de imagen original para impresoras Lexmark MX431adn con ref 55B0ZA0 con un rendimiento de 40.000 páginas</t>
  </si>
  <si>
    <t xml:space="preserve">LOTE 2 </t>
  </si>
  <si>
    <t>TÓNER KYOCERA</t>
  </si>
  <si>
    <t>TONER ORIGINAL KYOCERA NEGRO ECOSYS MA6000IFX REF TK3442</t>
  </si>
  <si>
    <t>CINTA DE RESINA DE TRANSFERENCIA TÉRMICA</t>
  </si>
  <si>
    <t>CINTA IMPRESORA HONEYWELL TDW CERA TIPO RESINA 110*300M NEGRA</t>
  </si>
  <si>
    <t>ROLLO</t>
  </si>
  <si>
    <t>ROTULO_ETIQUETA TÉRMICA ADHESIVA</t>
  </si>
  <si>
    <t>ETIQUETA TÉRMICA ADHESIVA_STIKER ADHESIVO PARA IMPRESORA Y/O RADICADORA HONEYWELL PC42T ROLLO 102*25*2000</t>
  </si>
  <si>
    <t>CINTA RESINA OUT SIDE DE 110 MM PARA LA IMPRESIÓN DE ETIQUETAS</t>
  </si>
  <si>
    <t>CINTA DE IMPRESIÓN_CINTA RESINA OUT SIDE DE 110 MM PARA LA IMPRESIÓN DE ETIQUETAS REF BARCO DE RESIN 110MM*30M  INK OUTSIDE DE ALTO RENDIMIENTO MONOCROMÁTICA. Que ofrezca excelente resistencia a los arañazos y manchas, la mayoría de los productos químicos agresivos, los entornos al aire libre y las temperaturas extremas. Se utiliza para imprimir códigos de barras y/o placas de inventario en material flexible de alta resistencia.</t>
  </si>
  <si>
    <t>ETIQUETA TÉRMICA POLIESTER ADHESIVA EN MATERIAL DE ALTA RESISTENCIA Y ADHESIÓN</t>
  </si>
  <si>
    <r>
      <t xml:space="preserve">ETIQUETA TÉRMICA POLIESTER PLATA VOID DE SEGURIDAD DE TRANSFERENCIA TÉRMICA </t>
    </r>
    <r>
      <rPr>
        <b/>
        <sz val="11"/>
        <color rgb="FF000000"/>
        <rFont val="Calibri"/>
        <family val="2"/>
      </rPr>
      <t>PARA IMPRESORA HONEYWELL PC42T,  51 X 25 CORE 1" ROLLO X  2,500 UNIDADES.</t>
    </r>
    <r>
      <rPr>
        <sz val="11"/>
        <color rgb="FF000000"/>
        <rFont val="Calibri"/>
        <family val="2"/>
      </rPr>
      <t xml:space="preserve"> Que ofrezca una excelente resistencia a los arañazos y manchas, la mayoría de los productos químicos agresivos, los entornos al aire libre y las temperaturas extremas. Se utiliza para imprimir códigos de barras y/o placas de inventario en material flexible de alta resistencia.</t>
    </r>
  </si>
  <si>
    <r>
      <t xml:space="preserve">ETIQUETA TÉRMICA POLIESTER PLATA VOID DE SEGURIDAD DE TRANSFERENCIA TÉRMICA </t>
    </r>
    <r>
      <rPr>
        <b/>
        <sz val="11"/>
        <color rgb="FF000000"/>
        <rFont val="Calibri"/>
        <family val="2"/>
      </rPr>
      <t>PARA IMPRESORA ZM-400, 51 X 25 CORE 3" ROLLOS X 3000 UNIDADES</t>
    </r>
    <r>
      <rPr>
        <sz val="11"/>
        <color rgb="FF000000"/>
        <rFont val="Calibri"/>
        <family val="2"/>
      </rPr>
      <t>.  Que ofrezca una excelente resistencia a los arañazos y manchas, la mayoría de los productos químicos agresivos, los entornos al aire libre y las temperaturas extremas. Se utiliza para imprimir códigos de barras y/o placas de inventario con cinta resina de transferencia térmica.</t>
    </r>
  </si>
  <si>
    <t>CINTA A COLOR PARA IMPRESORA ZEBRA</t>
  </si>
  <si>
    <t>CINTA RIBBON ZEBRA IMPRESIÓN A COLOR IMPRESIONES PARA CARNET ZC300 ZEBRA PARA MINIMO 200 IMPRESIONES</t>
  </si>
  <si>
    <t xml:space="preserve">Cartucho de Tinta negro Epson T740 - Ref T748XXL 120 </t>
  </si>
  <si>
    <t>CARTUCHO</t>
  </si>
  <si>
    <t>Cartucho de Tinta Cyan Epson T740 - Ref T748XXL 220</t>
  </si>
  <si>
    <t>Cartucho de Tinta Magenta Epson T740 -Ref T748XXL 320</t>
  </si>
  <si>
    <t xml:space="preserve">Cartucho de Tinta Amarillo Epson T740 - T748XXL 420 </t>
  </si>
  <si>
    <t xml:space="preserve">kit de Tintas para impresora Epson L120 - </t>
  </si>
  <si>
    <t xml:space="preserve">kit de Tintas para impresora Epson L120 - (negro, amarillo, azul, magenta) serie 664 (T664) </t>
  </si>
  <si>
    <t>KIT 4 TINTAS</t>
  </si>
  <si>
    <t>ESTUDIO DE MERCADO</t>
  </si>
  <si>
    <t>COTIZACIONES ALLEGADAS</t>
  </si>
  <si>
    <t>COMPRAS PERFECTAS SAS</t>
  </si>
  <si>
    <t>VENEPLAST</t>
  </si>
  <si>
    <t>KONECTA</t>
  </si>
  <si>
    <t>PRESUPUESTO</t>
  </si>
  <si>
    <t xml:space="preserve">PROMEDIO VALOR UNITARIO CON IVA </t>
  </si>
  <si>
    <t>TOTAL LOTE 1</t>
  </si>
  <si>
    <t>TOTAL LOTE 2</t>
  </si>
  <si>
    <t>TOTAL LOTE 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</si>
</sst>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&quot;$&quot;\ * #,##0.0_-;\-&quot;$&quot;\ * #,##0.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7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1" applyFont="1" applyFill="1" applyBorder="1"/>
    <xf numFmtId="0" fontId="2" fillId="3" borderId="1" xfId="0" applyFont="1" applyFill="1" applyBorder="1" applyAlignment="1">
      <alignment vertical="center" wrapText="1"/>
    </xf>
    <xf numFmtId="164" fontId="7" fillId="0" borderId="1" xfId="0" applyNumberFormat="1" applyFont="1" applyBorder="1"/>
    <xf numFmtId="0" fontId="2" fillId="4" borderId="1" xfId="0" applyFont="1" applyFill="1" applyBorder="1" applyAlignment="1">
      <alignment vertical="center" wrapText="1"/>
    </xf>
    <xf numFmtId="0" fontId="0" fillId="0" borderId="4" xfId="0" applyBorder="1" applyAlignment="1">
      <alignment wrapText="1"/>
    </xf>
    <xf numFmtId="165" fontId="2" fillId="4" borderId="1" xfId="0" applyNumberFormat="1" applyFont="1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center" vertical="center"/>
    </xf>
    <xf numFmtId="165" fontId="0" fillId="0" borderId="0" xfId="0" applyNumberFormat="1"/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6" fontId="0" fillId="2" borderId="1" xfId="0" applyNumberFormat="1" applyFill="1" applyBorder="1" applyAlignment="1">
      <alignment horizontal="center" vertical="center"/>
    </xf>
    <xf numFmtId="164" fontId="0" fillId="0" borderId="0" xfId="0" applyNumberFormat="1"/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2" fillId="5" borderId="2" xfId="0" applyNumberFormat="1" applyFont="1" applyFill="1" applyBorder="1" applyAlignment="1">
      <alignment horizontal="center" vertical="center" wrapText="1"/>
    </xf>
    <xf numFmtId="165" fontId="2" fillId="5" borderId="3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FF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68E3B-33E0-4AAD-9A84-1983FE6D203A}">
  <dimension ref="A1:T27"/>
  <sheetViews>
    <sheetView tabSelected="1" zoomScale="70" zoomScaleNormal="70" workbookViewId="0">
      <selection activeCell="R24" sqref="R24"/>
    </sheetView>
  </sheetViews>
  <sheetFormatPr baseColWidth="10" defaultColWidth="11.5" defaultRowHeight="15" x14ac:dyDescent="0.2"/>
  <cols>
    <col min="1" max="1" width="29" customWidth="1"/>
    <col min="2" max="2" width="45" customWidth="1"/>
    <col min="3" max="3" width="17.83203125" customWidth="1"/>
    <col min="5" max="5" width="18.1640625" customWidth="1"/>
    <col min="6" max="6" width="9.5" customWidth="1"/>
    <col min="7" max="7" width="19.5" customWidth="1"/>
    <col min="8" max="8" width="21.5" customWidth="1"/>
    <col min="9" max="9" width="18.1640625" customWidth="1"/>
    <col min="10" max="10" width="9.5" customWidth="1"/>
    <col min="11" max="11" width="19.5" customWidth="1"/>
    <col min="12" max="12" width="21.5" customWidth="1"/>
    <col min="13" max="13" width="18.1640625" customWidth="1"/>
    <col min="14" max="14" width="9.5" customWidth="1"/>
    <col min="15" max="15" width="19.5" customWidth="1"/>
    <col min="16" max="16" width="21.5" customWidth="1"/>
    <col min="17" max="17" width="33.5" style="19" customWidth="1"/>
    <col min="18" max="18" width="29.5" customWidth="1"/>
    <col min="19" max="19" width="17.5" bestFit="1" customWidth="1"/>
    <col min="20" max="20" width="20.5" bestFit="1" customWidth="1"/>
  </cols>
  <sheetData>
    <row r="1" spans="1:20" ht="45.75" customHeight="1" x14ac:dyDescent="0.2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20" ht="59.25" customHeight="1" x14ac:dyDescent="0.2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20" ht="39.75" customHeight="1" x14ac:dyDescent="0.2">
      <c r="A3" t="s">
        <v>39</v>
      </c>
      <c r="B3" s="16"/>
      <c r="C3" s="16"/>
      <c r="D3" s="16"/>
      <c r="E3" s="43" t="s">
        <v>40</v>
      </c>
      <c r="F3" s="43"/>
      <c r="G3" s="43"/>
      <c r="H3" s="43"/>
      <c r="I3" s="41" t="s">
        <v>41</v>
      </c>
      <c r="J3" s="41"/>
      <c r="K3" s="41"/>
      <c r="L3" s="41"/>
      <c r="M3" s="42" t="s">
        <v>42</v>
      </c>
      <c r="N3" s="42"/>
      <c r="O3" s="42"/>
      <c r="P3" s="42"/>
      <c r="Q3" s="40" t="s">
        <v>43</v>
      </c>
      <c r="R3" s="40"/>
    </row>
    <row r="4" spans="1:20" ht="15" customHeight="1" x14ac:dyDescent="0.2">
      <c r="A4" s="33" t="s">
        <v>1</v>
      </c>
      <c r="B4" s="33" t="s">
        <v>2</v>
      </c>
      <c r="C4" s="33" t="s">
        <v>3</v>
      </c>
      <c r="D4" s="33" t="s">
        <v>4</v>
      </c>
      <c r="E4" s="34" t="s">
        <v>5</v>
      </c>
      <c r="F4" s="34" t="s">
        <v>6</v>
      </c>
      <c r="G4" s="34" t="s">
        <v>7</v>
      </c>
      <c r="H4" s="34" t="s">
        <v>8</v>
      </c>
      <c r="I4" s="34" t="s">
        <v>5</v>
      </c>
      <c r="J4" s="34" t="s">
        <v>6</v>
      </c>
      <c r="K4" s="34" t="s">
        <v>7</v>
      </c>
      <c r="L4" s="34" t="s">
        <v>8</v>
      </c>
      <c r="M4" s="34" t="s">
        <v>5</v>
      </c>
      <c r="N4" s="34" t="s">
        <v>6</v>
      </c>
      <c r="O4" s="34" t="s">
        <v>7</v>
      </c>
      <c r="P4" s="34" t="s">
        <v>8</v>
      </c>
      <c r="Q4" s="38" t="s">
        <v>44</v>
      </c>
      <c r="R4" s="34" t="s">
        <v>43</v>
      </c>
    </row>
    <row r="5" spans="1:20" ht="42.75" customHeight="1" x14ac:dyDescent="0.2">
      <c r="A5" s="33"/>
      <c r="B5" s="33"/>
      <c r="C5" s="33"/>
      <c r="D5" s="33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9"/>
      <c r="R5" s="35"/>
    </row>
    <row r="6" spans="1:20" x14ac:dyDescent="0.2">
      <c r="A6" s="30" t="s">
        <v>9</v>
      </c>
      <c r="B6" s="31"/>
      <c r="C6" s="31"/>
      <c r="D6" s="32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7"/>
      <c r="R6" s="15"/>
    </row>
    <row r="7" spans="1:20" ht="48" x14ac:dyDescent="0.2">
      <c r="A7" s="1" t="s">
        <v>10</v>
      </c>
      <c r="B7" s="1" t="s">
        <v>11</v>
      </c>
      <c r="C7" s="2" t="s">
        <v>12</v>
      </c>
      <c r="D7" s="3">
        <v>600</v>
      </c>
      <c r="E7" s="9">
        <v>1580000</v>
      </c>
      <c r="F7" s="10">
        <v>0.19</v>
      </c>
      <c r="G7" s="11">
        <f>+E7*F7</f>
        <v>300200</v>
      </c>
      <c r="H7" s="11">
        <f>ROUND((E7+G7),0)</f>
        <v>1880200</v>
      </c>
      <c r="I7" s="9">
        <v>1085500</v>
      </c>
      <c r="J7" s="10">
        <v>0.19</v>
      </c>
      <c r="K7" s="11">
        <f>+I7*J7</f>
        <v>206245</v>
      </c>
      <c r="L7" s="11">
        <f t="shared" ref="L7:L8" si="0">ROUND((I7+K7),0)</f>
        <v>1291745</v>
      </c>
      <c r="M7" s="11">
        <v>1102030.2521008404</v>
      </c>
      <c r="N7" s="10">
        <v>0.19</v>
      </c>
      <c r="O7" s="11">
        <f>+M7*N7</f>
        <v>209385.74789915967</v>
      </c>
      <c r="P7" s="11">
        <f t="shared" ref="P7:P8" si="1">ROUND((M7+O7),0)</f>
        <v>1311416</v>
      </c>
      <c r="Q7" s="11">
        <f>+ROUND(AVERAGE(H7,L7,P7),0)</f>
        <v>1494454</v>
      </c>
      <c r="R7" s="28">
        <f>Q7*D7</f>
        <v>896672400</v>
      </c>
      <c r="S7" s="29"/>
      <c r="T7" s="29"/>
    </row>
    <row r="8" spans="1:20" ht="48" x14ac:dyDescent="0.2">
      <c r="A8" s="1" t="s">
        <v>13</v>
      </c>
      <c r="B8" s="1" t="s">
        <v>14</v>
      </c>
      <c r="C8" s="2" t="s">
        <v>12</v>
      </c>
      <c r="D8" s="3">
        <v>600</v>
      </c>
      <c r="E8" s="9">
        <v>450000</v>
      </c>
      <c r="F8" s="10">
        <v>0.19</v>
      </c>
      <c r="G8" s="11">
        <f>+E8*F8</f>
        <v>85500</v>
      </c>
      <c r="H8" s="11">
        <f>ROUND((E8+G8),0)</f>
        <v>535500</v>
      </c>
      <c r="I8" s="9">
        <v>400000</v>
      </c>
      <c r="J8" s="10">
        <v>0.19</v>
      </c>
      <c r="K8" s="11">
        <f>+I8*J8</f>
        <v>76000</v>
      </c>
      <c r="L8" s="11">
        <f t="shared" si="0"/>
        <v>476000</v>
      </c>
      <c r="M8" s="9">
        <v>408500</v>
      </c>
      <c r="N8" s="10">
        <v>0.19</v>
      </c>
      <c r="O8" s="11">
        <f>+M8*N8</f>
        <v>77615</v>
      </c>
      <c r="P8" s="11">
        <f t="shared" si="1"/>
        <v>486115</v>
      </c>
      <c r="Q8" s="11">
        <f>+ROUND(AVERAGE(H8,L8,P8),0)</f>
        <v>499205</v>
      </c>
      <c r="R8" s="18">
        <f>+Q8*D8</f>
        <v>299523000</v>
      </c>
    </row>
    <row r="9" spans="1:20" x14ac:dyDescent="0.2">
      <c r="A9" s="20"/>
      <c r="B9" s="21"/>
      <c r="C9" s="22"/>
      <c r="D9" s="23"/>
      <c r="E9" s="9"/>
      <c r="F9" s="10"/>
      <c r="G9" s="11"/>
      <c r="H9" s="11"/>
      <c r="I9" s="9"/>
      <c r="J9" s="10"/>
      <c r="K9" s="11"/>
      <c r="L9" s="11"/>
      <c r="M9" s="9"/>
      <c r="N9" s="10"/>
      <c r="O9" s="11"/>
      <c r="P9" s="24" t="s">
        <v>45</v>
      </c>
      <c r="Q9" s="25">
        <f>SUM(Q7:Q8)</f>
        <v>1993659</v>
      </c>
      <c r="R9" s="25">
        <f>SUM(R7:R8)</f>
        <v>1196195400</v>
      </c>
    </row>
    <row r="10" spans="1:20" x14ac:dyDescent="0.2">
      <c r="Q10"/>
    </row>
    <row r="11" spans="1:20" x14ac:dyDescent="0.2">
      <c r="A11" s="30" t="s">
        <v>15</v>
      </c>
      <c r="B11" s="31"/>
      <c r="C11" s="31"/>
      <c r="D11" s="32"/>
      <c r="E11" s="13"/>
      <c r="F11" s="15"/>
      <c r="G11" s="15"/>
      <c r="H11" s="15"/>
      <c r="I11" s="13"/>
      <c r="J11" s="15"/>
      <c r="K11" s="15"/>
      <c r="L11" s="15"/>
      <c r="M11" s="13"/>
      <c r="N11" s="15"/>
      <c r="O11" s="15"/>
      <c r="P11" s="15"/>
      <c r="Q11" s="17"/>
      <c r="R11" s="17"/>
    </row>
    <row r="12" spans="1:20" ht="32" x14ac:dyDescent="0.2">
      <c r="A12" s="1" t="s">
        <v>16</v>
      </c>
      <c r="B12" s="1" t="s">
        <v>17</v>
      </c>
      <c r="C12" s="2" t="s">
        <v>12</v>
      </c>
      <c r="D12" s="4">
        <v>80</v>
      </c>
      <c r="E12" s="9">
        <v>780000</v>
      </c>
      <c r="F12" s="10">
        <v>0.19</v>
      </c>
      <c r="G12" s="11">
        <f t="shared" ref="G12:G23" si="2">+E12*F12</f>
        <v>148200</v>
      </c>
      <c r="H12" s="11">
        <f t="shared" ref="H12:H23" si="3">ROUND((E12+G12),0)</f>
        <v>928200</v>
      </c>
      <c r="I12" s="9">
        <v>831578.99159999995</v>
      </c>
      <c r="J12" s="10">
        <v>0.19</v>
      </c>
      <c r="K12" s="11">
        <f t="shared" ref="K12:K23" si="4">+I12*J12</f>
        <v>158000.00840399999</v>
      </c>
      <c r="L12" s="11">
        <f t="shared" ref="L12:L23" si="5">ROUND((I12+K12),0)</f>
        <v>989579</v>
      </c>
      <c r="M12" s="9">
        <v>844242.85714285716</v>
      </c>
      <c r="N12" s="10">
        <v>0.19</v>
      </c>
      <c r="O12" s="11">
        <f t="shared" ref="O12:O23" si="6">+M12*N12</f>
        <v>160406.14285714287</v>
      </c>
      <c r="P12" s="11">
        <f t="shared" ref="P12:P23" si="7">ROUND((M12+O12),0)</f>
        <v>1004649</v>
      </c>
      <c r="Q12" s="11">
        <f t="shared" ref="Q12:Q23" si="8">+ROUND(AVERAGE(H12,L12,P12),0)</f>
        <v>974143</v>
      </c>
      <c r="R12" s="18">
        <f t="shared" ref="R12:R23" si="9">+Q12*D12</f>
        <v>77931440</v>
      </c>
    </row>
    <row r="13" spans="1:20" ht="56.25" customHeight="1" x14ac:dyDescent="0.2">
      <c r="A13" s="1" t="s">
        <v>18</v>
      </c>
      <c r="B13" s="1" t="s">
        <v>19</v>
      </c>
      <c r="C13" s="2" t="s">
        <v>20</v>
      </c>
      <c r="D13" s="4">
        <v>30</v>
      </c>
      <c r="E13" s="9">
        <v>120000</v>
      </c>
      <c r="F13" s="10">
        <v>0.19</v>
      </c>
      <c r="G13" s="11">
        <f t="shared" si="2"/>
        <v>22800</v>
      </c>
      <c r="H13" s="11">
        <f t="shared" si="3"/>
        <v>142800</v>
      </c>
      <c r="I13" s="9">
        <v>114000</v>
      </c>
      <c r="J13" s="10">
        <v>0.19</v>
      </c>
      <c r="K13" s="11">
        <f t="shared" si="4"/>
        <v>21660</v>
      </c>
      <c r="L13" s="11">
        <f t="shared" si="5"/>
        <v>135660</v>
      </c>
      <c r="M13" s="9">
        <v>115736.13445378152</v>
      </c>
      <c r="N13" s="10">
        <v>0.19</v>
      </c>
      <c r="O13" s="11">
        <f t="shared" si="6"/>
        <v>21989.865546218487</v>
      </c>
      <c r="P13" s="11">
        <f t="shared" si="7"/>
        <v>137726</v>
      </c>
      <c r="Q13" s="11">
        <f t="shared" si="8"/>
        <v>138729</v>
      </c>
      <c r="R13" s="18">
        <f t="shared" si="9"/>
        <v>4161870</v>
      </c>
    </row>
    <row r="14" spans="1:20" ht="48" x14ac:dyDescent="0.2">
      <c r="A14" s="1" t="s">
        <v>21</v>
      </c>
      <c r="B14" s="1" t="s">
        <v>22</v>
      </c>
      <c r="C14" s="2" t="s">
        <v>20</v>
      </c>
      <c r="D14" s="4">
        <v>30</v>
      </c>
      <c r="E14" s="9">
        <v>80000</v>
      </c>
      <c r="F14" s="10">
        <v>0.19</v>
      </c>
      <c r="G14" s="11">
        <f t="shared" si="2"/>
        <v>15200</v>
      </c>
      <c r="H14" s="11">
        <f t="shared" si="3"/>
        <v>95200</v>
      </c>
      <c r="I14" s="9">
        <v>42631.932699999998</v>
      </c>
      <c r="J14" s="10">
        <v>0.19</v>
      </c>
      <c r="K14" s="11">
        <f t="shared" si="4"/>
        <v>8100.0672129999994</v>
      </c>
      <c r="L14" s="11">
        <f t="shared" si="5"/>
        <v>50732</v>
      </c>
      <c r="M14" s="9">
        <v>43281.512605042022</v>
      </c>
      <c r="N14" s="10">
        <v>0.19</v>
      </c>
      <c r="O14" s="11">
        <f t="shared" si="6"/>
        <v>8223.4873949579851</v>
      </c>
      <c r="P14" s="11">
        <f t="shared" si="7"/>
        <v>51505</v>
      </c>
      <c r="Q14" s="11">
        <f t="shared" si="8"/>
        <v>65812</v>
      </c>
      <c r="R14" s="18">
        <f t="shared" si="9"/>
        <v>1974360</v>
      </c>
    </row>
    <row r="15" spans="1:20" ht="144" x14ac:dyDescent="0.2">
      <c r="A15" s="1" t="s">
        <v>23</v>
      </c>
      <c r="B15" s="1" t="s">
        <v>24</v>
      </c>
      <c r="C15" s="2" t="s">
        <v>20</v>
      </c>
      <c r="D15" s="4">
        <v>100</v>
      </c>
      <c r="E15" s="9">
        <v>120000</v>
      </c>
      <c r="F15" s="10">
        <v>0.19</v>
      </c>
      <c r="G15" s="11">
        <f t="shared" si="2"/>
        <v>22800</v>
      </c>
      <c r="H15" s="11">
        <f t="shared" si="3"/>
        <v>142800</v>
      </c>
      <c r="I15" s="9">
        <v>114000</v>
      </c>
      <c r="J15" s="10">
        <v>0.19</v>
      </c>
      <c r="K15" s="11">
        <f t="shared" si="4"/>
        <v>21660</v>
      </c>
      <c r="L15" s="11">
        <f t="shared" si="5"/>
        <v>135660</v>
      </c>
      <c r="M15" s="9">
        <v>115736.13445378152</v>
      </c>
      <c r="N15" s="10">
        <v>0.19</v>
      </c>
      <c r="O15" s="11">
        <f t="shared" si="6"/>
        <v>21989.865546218487</v>
      </c>
      <c r="P15" s="11">
        <f t="shared" si="7"/>
        <v>137726</v>
      </c>
      <c r="Q15" s="11">
        <f t="shared" si="8"/>
        <v>138729</v>
      </c>
      <c r="R15" s="18">
        <f t="shared" si="9"/>
        <v>13872900</v>
      </c>
    </row>
    <row r="16" spans="1:20" ht="144" x14ac:dyDescent="0.2">
      <c r="A16" s="1" t="s">
        <v>25</v>
      </c>
      <c r="B16" s="1" t="s">
        <v>26</v>
      </c>
      <c r="C16" s="2" t="s">
        <v>20</v>
      </c>
      <c r="D16" s="5">
        <v>100</v>
      </c>
      <c r="E16" s="9">
        <v>415000</v>
      </c>
      <c r="F16" s="10">
        <v>0.19</v>
      </c>
      <c r="G16" s="11">
        <f t="shared" si="2"/>
        <v>78850</v>
      </c>
      <c r="H16" s="11">
        <f t="shared" si="3"/>
        <v>493850</v>
      </c>
      <c r="I16" s="9">
        <v>317684.03360000002</v>
      </c>
      <c r="J16" s="10">
        <v>0.19</v>
      </c>
      <c r="K16" s="11">
        <f t="shared" si="4"/>
        <v>60359.966384000007</v>
      </c>
      <c r="L16" s="11">
        <f t="shared" si="5"/>
        <v>378044</v>
      </c>
      <c r="M16" s="9">
        <v>322521.84873949579</v>
      </c>
      <c r="N16" s="10">
        <v>0.19</v>
      </c>
      <c r="O16" s="11">
        <f t="shared" si="6"/>
        <v>61279.151260504201</v>
      </c>
      <c r="P16" s="11">
        <f t="shared" si="7"/>
        <v>383801</v>
      </c>
      <c r="Q16" s="11">
        <f t="shared" si="8"/>
        <v>418565</v>
      </c>
      <c r="R16" s="18">
        <f t="shared" si="9"/>
        <v>41856500</v>
      </c>
    </row>
    <row r="17" spans="1:18" ht="144" x14ac:dyDescent="0.2">
      <c r="A17" s="1" t="s">
        <v>25</v>
      </c>
      <c r="B17" s="1" t="s">
        <v>27</v>
      </c>
      <c r="C17" s="2" t="s">
        <v>20</v>
      </c>
      <c r="D17" s="5">
        <v>200</v>
      </c>
      <c r="E17" s="9">
        <v>415000</v>
      </c>
      <c r="F17" s="10">
        <v>0.19</v>
      </c>
      <c r="G17" s="11">
        <f t="shared" si="2"/>
        <v>78850</v>
      </c>
      <c r="H17" s="11">
        <f t="shared" si="3"/>
        <v>493850</v>
      </c>
      <c r="I17" s="9">
        <v>381052.9412</v>
      </c>
      <c r="J17" s="10">
        <v>0.19</v>
      </c>
      <c r="K17" s="11">
        <f t="shared" si="4"/>
        <v>72400.058827999994</v>
      </c>
      <c r="L17" s="11">
        <f t="shared" si="5"/>
        <v>453453</v>
      </c>
      <c r="M17" s="9">
        <v>386855.46218487399</v>
      </c>
      <c r="N17" s="10">
        <v>0.19</v>
      </c>
      <c r="O17" s="11">
        <f t="shared" si="6"/>
        <v>73502.537815126052</v>
      </c>
      <c r="P17" s="11">
        <f t="shared" si="7"/>
        <v>460358</v>
      </c>
      <c r="Q17" s="11">
        <f t="shared" si="8"/>
        <v>469220</v>
      </c>
      <c r="R17" s="18">
        <f t="shared" si="9"/>
        <v>93844000</v>
      </c>
    </row>
    <row r="18" spans="1:18" ht="60.75" customHeight="1" x14ac:dyDescent="0.2">
      <c r="A18" s="1" t="s">
        <v>28</v>
      </c>
      <c r="B18" s="1" t="s">
        <v>29</v>
      </c>
      <c r="C18" s="2" t="s">
        <v>20</v>
      </c>
      <c r="D18" s="5">
        <v>60</v>
      </c>
      <c r="E18" s="9">
        <v>380000</v>
      </c>
      <c r="F18" s="10">
        <v>0.19</v>
      </c>
      <c r="G18" s="11">
        <f t="shared" si="2"/>
        <v>72200</v>
      </c>
      <c r="H18" s="11">
        <f t="shared" si="3"/>
        <v>452200</v>
      </c>
      <c r="I18" s="9">
        <v>333157.98320000002</v>
      </c>
      <c r="J18" s="10">
        <v>0.19</v>
      </c>
      <c r="K18" s="11">
        <f t="shared" si="4"/>
        <v>63300.016808000008</v>
      </c>
      <c r="L18" s="11">
        <f t="shared" si="5"/>
        <v>396458</v>
      </c>
      <c r="M18" s="9">
        <v>338231.09243697481</v>
      </c>
      <c r="N18" s="10">
        <v>0.19</v>
      </c>
      <c r="O18" s="11">
        <f t="shared" si="6"/>
        <v>64263.907563025212</v>
      </c>
      <c r="P18" s="11">
        <f t="shared" si="7"/>
        <v>402495</v>
      </c>
      <c r="Q18" s="11">
        <f t="shared" si="8"/>
        <v>417051</v>
      </c>
      <c r="R18" s="18">
        <f t="shared" si="9"/>
        <v>25023060</v>
      </c>
    </row>
    <row r="19" spans="1:18" ht="45" customHeight="1" x14ac:dyDescent="0.2">
      <c r="A19" s="6" t="s">
        <v>30</v>
      </c>
      <c r="B19" s="7" t="s">
        <v>30</v>
      </c>
      <c r="C19" s="8" t="s">
        <v>31</v>
      </c>
      <c r="D19" s="5">
        <v>25</v>
      </c>
      <c r="E19" s="12">
        <v>295000</v>
      </c>
      <c r="F19" s="10">
        <v>0.19</v>
      </c>
      <c r="G19" s="11">
        <f t="shared" si="2"/>
        <v>56050</v>
      </c>
      <c r="H19" s="11">
        <f t="shared" si="3"/>
        <v>351050</v>
      </c>
      <c r="I19" s="12">
        <v>260526.05040000001</v>
      </c>
      <c r="J19" s="10">
        <v>0.19</v>
      </c>
      <c r="K19" s="11">
        <f t="shared" si="4"/>
        <v>49499.949575999999</v>
      </c>
      <c r="L19" s="11">
        <f t="shared" si="5"/>
        <v>310026</v>
      </c>
      <c r="M19" s="9">
        <v>264493.27731092437</v>
      </c>
      <c r="N19" s="10">
        <v>0.19</v>
      </c>
      <c r="O19" s="11">
        <f t="shared" si="6"/>
        <v>50253.722689075628</v>
      </c>
      <c r="P19" s="11">
        <f t="shared" si="7"/>
        <v>314747</v>
      </c>
      <c r="Q19" s="11">
        <f t="shared" si="8"/>
        <v>325274</v>
      </c>
      <c r="R19" s="18">
        <f t="shared" si="9"/>
        <v>8131850</v>
      </c>
    </row>
    <row r="20" spans="1:18" ht="48" customHeight="1" x14ac:dyDescent="0.2">
      <c r="A20" s="6" t="s">
        <v>32</v>
      </c>
      <c r="B20" s="7" t="s">
        <v>32</v>
      </c>
      <c r="C20" s="8" t="s">
        <v>31</v>
      </c>
      <c r="D20" s="5">
        <v>25</v>
      </c>
      <c r="E20" s="12">
        <v>360000</v>
      </c>
      <c r="F20" s="10">
        <v>0.19</v>
      </c>
      <c r="G20" s="11">
        <f t="shared" si="2"/>
        <v>68400</v>
      </c>
      <c r="H20" s="11">
        <f t="shared" si="3"/>
        <v>428400</v>
      </c>
      <c r="I20" s="12">
        <v>330315.96639999998</v>
      </c>
      <c r="J20" s="10">
        <v>0.19</v>
      </c>
      <c r="K20" s="11">
        <f t="shared" si="4"/>
        <v>62760.033615999993</v>
      </c>
      <c r="L20" s="11">
        <f t="shared" si="5"/>
        <v>393076</v>
      </c>
      <c r="M20" s="9">
        <v>335346.21848739497</v>
      </c>
      <c r="N20" s="10">
        <v>0.19</v>
      </c>
      <c r="O20" s="11">
        <f t="shared" si="6"/>
        <v>63715.781512605048</v>
      </c>
      <c r="P20" s="11">
        <f t="shared" si="7"/>
        <v>399062</v>
      </c>
      <c r="Q20" s="11">
        <f t="shared" si="8"/>
        <v>406846</v>
      </c>
      <c r="R20" s="18">
        <f t="shared" si="9"/>
        <v>10171150</v>
      </c>
    </row>
    <row r="21" spans="1:18" ht="63" customHeight="1" x14ac:dyDescent="0.2">
      <c r="A21" s="6" t="s">
        <v>33</v>
      </c>
      <c r="B21" s="7" t="s">
        <v>33</v>
      </c>
      <c r="C21" s="8" t="s">
        <v>31</v>
      </c>
      <c r="D21" s="5">
        <v>25</v>
      </c>
      <c r="E21" s="12">
        <v>360000</v>
      </c>
      <c r="F21" s="10">
        <v>0.19</v>
      </c>
      <c r="G21" s="11">
        <f t="shared" si="2"/>
        <v>68400</v>
      </c>
      <c r="H21" s="11">
        <f t="shared" si="3"/>
        <v>428400</v>
      </c>
      <c r="I21" s="12">
        <v>330315.96639999998</v>
      </c>
      <c r="J21" s="10">
        <v>0.19</v>
      </c>
      <c r="K21" s="11">
        <f t="shared" si="4"/>
        <v>62760.033615999993</v>
      </c>
      <c r="L21" s="11">
        <f t="shared" si="5"/>
        <v>393076</v>
      </c>
      <c r="M21" s="9">
        <v>335346.21848739497</v>
      </c>
      <c r="N21" s="10">
        <v>0.19</v>
      </c>
      <c r="O21" s="11">
        <f t="shared" si="6"/>
        <v>63715.781512605048</v>
      </c>
      <c r="P21" s="11">
        <f t="shared" si="7"/>
        <v>399062</v>
      </c>
      <c r="Q21" s="11">
        <f t="shared" si="8"/>
        <v>406846</v>
      </c>
      <c r="R21" s="18">
        <f t="shared" si="9"/>
        <v>10171150</v>
      </c>
    </row>
    <row r="22" spans="1:18" ht="41.25" customHeight="1" x14ac:dyDescent="0.2">
      <c r="A22" s="6" t="s">
        <v>34</v>
      </c>
      <c r="B22" s="7" t="s">
        <v>34</v>
      </c>
      <c r="C22" s="8" t="s">
        <v>31</v>
      </c>
      <c r="D22" s="5">
        <v>30</v>
      </c>
      <c r="E22" s="12">
        <v>360000</v>
      </c>
      <c r="F22" s="10">
        <v>0.19</v>
      </c>
      <c r="G22" s="11">
        <f t="shared" si="2"/>
        <v>68400</v>
      </c>
      <c r="H22" s="11">
        <f t="shared" si="3"/>
        <v>428400</v>
      </c>
      <c r="I22" s="12">
        <v>330315.96639999998</v>
      </c>
      <c r="J22" s="10">
        <v>0.19</v>
      </c>
      <c r="K22" s="11">
        <f t="shared" si="4"/>
        <v>62760.033615999993</v>
      </c>
      <c r="L22" s="11">
        <f t="shared" si="5"/>
        <v>393076</v>
      </c>
      <c r="M22" s="9">
        <v>335346.21848739497</v>
      </c>
      <c r="N22" s="10">
        <v>0.19</v>
      </c>
      <c r="O22" s="11">
        <f t="shared" si="6"/>
        <v>63715.781512605048</v>
      </c>
      <c r="P22" s="11">
        <f t="shared" si="7"/>
        <v>399062</v>
      </c>
      <c r="Q22" s="11">
        <f t="shared" si="8"/>
        <v>406846</v>
      </c>
      <c r="R22" s="18">
        <f t="shared" si="9"/>
        <v>12205380</v>
      </c>
    </row>
    <row r="23" spans="1:18" ht="41.25" customHeight="1" x14ac:dyDescent="0.2">
      <c r="A23" s="6" t="s">
        <v>35</v>
      </c>
      <c r="B23" s="7" t="s">
        <v>36</v>
      </c>
      <c r="C23" s="8" t="s">
        <v>37</v>
      </c>
      <c r="D23" s="5">
        <v>30</v>
      </c>
      <c r="E23" s="12">
        <v>185000</v>
      </c>
      <c r="F23" s="10">
        <v>0.19</v>
      </c>
      <c r="G23" s="11">
        <f t="shared" si="2"/>
        <v>35150</v>
      </c>
      <c r="H23" s="11">
        <f t="shared" si="3"/>
        <v>220150</v>
      </c>
      <c r="I23" s="12">
        <v>263100</v>
      </c>
      <c r="J23" s="10">
        <v>0.19</v>
      </c>
      <c r="K23" s="11">
        <f t="shared" si="4"/>
        <v>49989</v>
      </c>
      <c r="L23" s="11">
        <f t="shared" si="5"/>
        <v>313089</v>
      </c>
      <c r="M23" s="9">
        <v>267106.72268907563</v>
      </c>
      <c r="N23" s="10">
        <v>0.19</v>
      </c>
      <c r="O23" s="11">
        <f t="shared" si="6"/>
        <v>50750.277310924372</v>
      </c>
      <c r="P23" s="11">
        <f t="shared" si="7"/>
        <v>317857</v>
      </c>
      <c r="Q23" s="11">
        <f t="shared" si="8"/>
        <v>283699</v>
      </c>
      <c r="R23" s="18">
        <f t="shared" si="9"/>
        <v>8510970</v>
      </c>
    </row>
    <row r="24" spans="1:18" x14ac:dyDescent="0.2">
      <c r="P24" s="24" t="s">
        <v>46</v>
      </c>
      <c r="Q24" s="14">
        <f t="shared" ref="Q24:R24" si="10">+SUM(Q12:Q23)</f>
        <v>4451760</v>
      </c>
      <c r="R24" s="14">
        <f t="shared" si="10"/>
        <v>307854630</v>
      </c>
    </row>
    <row r="27" spans="1:18" ht="39" customHeight="1" x14ac:dyDescent="0.2">
      <c r="Q27" s="26" t="s">
        <v>47</v>
      </c>
      <c r="R27" s="27">
        <f>R24+R9</f>
        <v>1504050030</v>
      </c>
    </row>
  </sheetData>
  <mergeCells count="26">
    <mergeCell ref="A2:R2"/>
    <mergeCell ref="A1:R1"/>
    <mergeCell ref="R4:R5"/>
    <mergeCell ref="Q4:Q5"/>
    <mergeCell ref="Q3:R3"/>
    <mergeCell ref="I3:L3"/>
    <mergeCell ref="I4:I5"/>
    <mergeCell ref="J4:J5"/>
    <mergeCell ref="K4:K5"/>
    <mergeCell ref="L4:L5"/>
    <mergeCell ref="M3:P3"/>
    <mergeCell ref="M4:M5"/>
    <mergeCell ref="N4:N5"/>
    <mergeCell ref="O4:O5"/>
    <mergeCell ref="P4:P5"/>
    <mergeCell ref="E3:H3"/>
    <mergeCell ref="E4:E5"/>
    <mergeCell ref="F4:F5"/>
    <mergeCell ref="G4:G5"/>
    <mergeCell ref="H4:H5"/>
    <mergeCell ref="A6:D6"/>
    <mergeCell ref="A11:D11"/>
    <mergeCell ref="A4:A5"/>
    <mergeCell ref="B4:B5"/>
    <mergeCell ref="C4:C5"/>
    <mergeCell ref="D4:D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ESTUDIO DE MERCADO</vt:lpstr>
      <vt:lpstr>'ESTUDIO DE MERCADO'!_Hlk198038380</vt:lpstr>
      <vt:lpstr>'ESTUDIO DE MERCADO'!_Hlk200357766</vt:lpstr>
      <vt:lpstr>'ESTUDIO DE MERCADO'!_Hlk200359009</vt:lpstr>
      <vt:lpstr>'ESTUDIO DE MERCADO'!_Hlk209001641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Jhan Carlo Espinosa Escobar</dc:creator>
  <cp:keywords/>
  <dc:description/>
  <cp:lastModifiedBy>Maria Fernanda Soto Oñate</cp:lastModifiedBy>
  <cp:revision/>
  <dcterms:created xsi:type="dcterms:W3CDTF">2025-06-24T15:28:22Z</dcterms:created>
  <dcterms:modified xsi:type="dcterms:W3CDTF">2026-06-16T19:41:50Z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2026-02-24T22:35:20Z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a7894f31-3126-4c23-82fb-e89e01120190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