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idor\backup equipos en red\SUSSAN09\LICITACIONES\EN ELABORACION\SENA HOTEL\DESCARGADOS DEL PROCESO\10. FORMATOS_MAT_HIGIENIZACIÓN\FORMATOS_MAT_HIGIENIZACIÓN\"/>
    </mc:Choice>
  </mc:AlternateContent>
  <xr:revisionPtr revIDLastSave="0" documentId="13_ncr:1_{B0631928-DDA3-41D8-B903-F1C9F1CFCD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ÓMICA" sheetId="1" r:id="rId1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  <definedName name="_xlnm.Print_Titles" localSheetId="0">'OFERTA ECONÓMICA'!$2:$12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" i="1" l="1"/>
  <c r="L29" i="1" s="1"/>
  <c r="M29" i="1" s="1"/>
  <c r="K30" i="1"/>
  <c r="L30" i="1" s="1"/>
  <c r="M30" i="1" s="1"/>
  <c r="K31" i="1"/>
  <c r="L31" i="1" s="1"/>
  <c r="M31" i="1" s="1"/>
  <c r="K32" i="1"/>
  <c r="L32" i="1" s="1"/>
  <c r="M32" i="1" s="1"/>
  <c r="K33" i="1"/>
  <c r="L33" i="1" s="1"/>
  <c r="M33" i="1" s="1"/>
  <c r="K34" i="1"/>
  <c r="L34" i="1" s="1"/>
  <c r="M34" i="1" s="1"/>
  <c r="K35" i="1"/>
  <c r="L35" i="1" s="1"/>
  <c r="M35" i="1" s="1"/>
  <c r="K36" i="1"/>
  <c r="L36" i="1" s="1"/>
  <c r="M36" i="1" s="1"/>
  <c r="K37" i="1"/>
  <c r="L37" i="1" s="1"/>
  <c r="M37" i="1" s="1"/>
  <c r="K38" i="1"/>
  <c r="L38" i="1" s="1"/>
  <c r="M38" i="1" s="1"/>
  <c r="K39" i="1"/>
  <c r="L39" i="1" s="1"/>
  <c r="M39" i="1" s="1"/>
  <c r="K40" i="1"/>
  <c r="L40" i="1" s="1"/>
  <c r="M40" i="1" s="1"/>
  <c r="K41" i="1"/>
  <c r="L41" i="1" s="1"/>
  <c r="M41" i="1" s="1"/>
  <c r="M44" i="1"/>
  <c r="M49" i="1" s="1"/>
  <c r="K28" i="1"/>
  <c r="L28" i="1" s="1"/>
  <c r="M28" i="1" s="1"/>
  <c r="K27" i="1"/>
  <c r="L27" i="1" s="1"/>
  <c r="M27" i="1" s="1"/>
  <c r="K26" i="1"/>
  <c r="L26" i="1" s="1"/>
  <c r="M26" i="1" s="1"/>
  <c r="K25" i="1"/>
  <c r="L25" i="1" s="1"/>
  <c r="M25" i="1" s="1"/>
  <c r="K24" i="1"/>
  <c r="L24" i="1" s="1"/>
  <c r="M24" i="1" s="1"/>
  <c r="K23" i="1"/>
  <c r="L23" i="1" s="1"/>
  <c r="M23" i="1" s="1"/>
  <c r="K22" i="1"/>
  <c r="L22" i="1" s="1"/>
  <c r="M22" i="1" s="1"/>
  <c r="K21" i="1"/>
  <c r="L21" i="1" s="1"/>
  <c r="M21" i="1" s="1"/>
  <c r="K20" i="1"/>
  <c r="L20" i="1" s="1"/>
  <c r="M20" i="1" s="1"/>
  <c r="K19" i="1"/>
  <c r="L19" i="1" s="1"/>
  <c r="M19" i="1" s="1"/>
  <c r="K18" i="1"/>
  <c r="L18" i="1" s="1"/>
  <c r="M18" i="1" s="1"/>
  <c r="K17" i="1"/>
  <c r="L17" i="1" s="1"/>
  <c r="M17" i="1" s="1"/>
  <c r="K16" i="1"/>
  <c r="L16" i="1" s="1"/>
  <c r="M16" i="1" s="1"/>
  <c r="K15" i="1"/>
  <c r="L15" i="1" s="1"/>
  <c r="M15" i="1" s="1"/>
  <c r="K14" i="1"/>
  <c r="L14" i="1" s="1"/>
  <c r="M14" i="1" s="1"/>
  <c r="M43" i="1" s="1"/>
  <c r="M48" i="1" s="1"/>
  <c r="K13" i="1"/>
  <c r="L13" i="1" s="1"/>
  <c r="M13" i="1" s="1"/>
  <c r="M45" i="1" s="1"/>
  <c r="M42" i="1" l="1"/>
  <c r="M47" i="1" l="1"/>
  <c r="M46" i="1"/>
  <c r="M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tc={FBF02DAD-E30E-40E0-AD39-C2668F07DF9C}</author>
  </authors>
  <commentList>
    <comment ref="M50" authorId="0" shapeId="0" xr:uid="{FBF02DAD-E30E-40E0-AD39-C2668F07DF9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</commentList>
</comments>
</file>

<file path=xl/sharedStrings.xml><?xml version="1.0" encoding="utf-8"?>
<sst xmlns="http://schemas.openxmlformats.org/spreadsheetml/2006/main" count="164" uniqueCount="89">
  <si>
    <t>OFERTA ECONÓMICA</t>
  </si>
  <si>
    <t xml:space="preserve"> Dicho valor obedece a los siguientes conceptos, en los cuales se relacionan todos los costos, gastos y valores que conforman el contrato a ejecutar:</t>
  </si>
  <si>
    <t>ITEM</t>
  </si>
  <si>
    <t>UNIDAD DE MEDIDA</t>
  </si>
  <si>
    <t>CANTIDAD SOLICITADA</t>
  </si>
  <si>
    <t>VALOR UNITARIO
ANTES DE IVA</t>
  </si>
  <si>
    <t>IVA POR  UNIDAD</t>
  </si>
  <si>
    <t>VALOR UNITARIO
POR ITEM  CON IVA</t>
  </si>
  <si>
    <t>VALOR TOTAL
POR ITEM CON IVA</t>
  </si>
  <si>
    <t>Indicaciones de diligenciamiento  Formato oferta económica</t>
  </si>
  <si>
    <t>BASE IVA 19%</t>
  </si>
  <si>
    <t>BASE IVA 8%</t>
  </si>
  <si>
    <t>BASE IVA 5%</t>
  </si>
  <si>
    <t>EXENTO</t>
  </si>
  <si>
    <t>SUBTOTAL</t>
  </si>
  <si>
    <t>Tarifas de IVA</t>
  </si>
  <si>
    <t>IVA 19%</t>
  </si>
  <si>
    <t>IVA 8%</t>
  </si>
  <si>
    <t>IVA 5%</t>
  </si>
  <si>
    <t>VALOR TOTAL</t>
  </si>
  <si>
    <t xml:space="preserve">La información registrada en el presente formato coincide con el valor de la oferta presentada en SECOP II de acuerdo con lo solicitado por la entidad. </t>
  </si>
  <si>
    <t>Las tarifas de IVA aplicadas a cada elemento ofertado se verificaron y corresponden con la clasificación tributaria vigente a la fecha de presentación de la presente oferta económica.</t>
  </si>
  <si>
    <t>a que haya lugar.</t>
  </si>
  <si>
    <t>deberá ser firmado por cada uno de sus integrantes</t>
  </si>
  <si>
    <t>Ingrese el valor unitario antes de IVA de los ítems a ofrecer, se permiten hasta 2 decimales.</t>
  </si>
  <si>
    <t>Seleccione la tarifa de IVA que se aplica a cada uno de los ítems. El formato tiene lista desplegable de tarifas de IVA.</t>
  </si>
  <si>
    <t>Declaración sobre la información registrada en el formato.</t>
  </si>
  <si>
    <t>Las cantidades de elementos y/o servicios ofrecidos, así como los valores indicados en el formato se verificaron para evitar rechazos por correcciones aritméticas que realice la entidad en la evaluación económica de esta oferta.</t>
  </si>
  <si>
    <t>Los valores de la oferta económica permanecerán constantes durante el plazo de ejecución del contrato. Se entenderán incluidos todos y cada uno de los impuestos a que haya lugar con ocasión de la ejecución del contrato.</t>
  </si>
  <si>
    <t>Teniendo en cuenta que este punto es la esencia de la oferta, no podrá estar condicionado, ni ser adicionado, modificado o completado después de presentada la oferta. El SENA podrá efectuar las correcciones aritméticas</t>
  </si>
  <si>
    <t xml:space="preserve">Este formato deberá entregarse firmado por el proponente persona natural, por el representante legal de la persona jurídica y en el caso de consorcios o uniones temporales, </t>
  </si>
  <si>
    <t>FORMATO</t>
  </si>
  <si>
    <t>Verifique que la información esté completa y guarde el documento en formato EXCEL para presentación de la oferta.</t>
  </si>
  <si>
    <t>CÓDIGO UNSPSC</t>
  </si>
  <si>
    <t>DESCRIPCIÓN DEL ELEMENTO</t>
  </si>
  <si>
    <t>ESPECIFICACIONES TÉCNICAS</t>
  </si>
  <si>
    <t>PRESENTACIÓN</t>
  </si>
  <si>
    <t>TARIFA
DE IVA O IMPUESTO EQUIVALENTE</t>
  </si>
  <si>
    <t>De conformidad con la ficha técnica</t>
  </si>
  <si>
    <t>Unidad</t>
  </si>
  <si>
    <t>Galón x 3750mL</t>
  </si>
  <si>
    <t>Paquete x 1 kilogramo.</t>
  </si>
  <si>
    <t>Unidad x 1000mL.</t>
  </si>
  <si>
    <t>UN</t>
  </si>
  <si>
    <t>GL</t>
  </si>
  <si>
    <t>PQ</t>
  </si>
  <si>
    <t>Desengrasante líquido para equipos y utensilios</t>
  </si>
  <si>
    <t>Detergente industrial en polvo</t>
  </si>
  <si>
    <t>Desengrasante líquido para pisos y superficies</t>
  </si>
  <si>
    <t>Lavaloza líquido antibacterial</t>
  </si>
  <si>
    <t>Esponjas multiusos</t>
  </si>
  <si>
    <t>Esponja de brillo</t>
  </si>
  <si>
    <t>Haragan para piso</t>
  </si>
  <si>
    <t>Haragan para mesa</t>
  </si>
  <si>
    <t>Recogedor de mango</t>
  </si>
  <si>
    <t>Balde 10L polipropileno o polietileno de alta densidad</t>
  </si>
  <si>
    <t>Jabón líquido antibacterial inoloro para manos</t>
  </si>
  <si>
    <t>Amonio cuaternario al 10%</t>
  </si>
  <si>
    <t xml:space="preserve">Hipoclorito de sodio al 5,25% </t>
  </si>
  <si>
    <t>Escoba cerdas suaves</t>
  </si>
  <si>
    <t>Gel antibacterial</t>
  </si>
  <si>
    <t xml:space="preserve">Jabón Líquido pH neutro </t>
  </si>
  <si>
    <t>El formato calculará con base en las cantidades, valores sin IVA y tarifa de IVA seleccionado y se autocompletará. Regla de Redondeo.</t>
  </si>
  <si>
    <t>Shampoo Líquido Hotel</t>
  </si>
  <si>
    <t>Jabón Líquido Manos y Cuerpo Hotel</t>
  </si>
  <si>
    <t>Desengrasante Liquido Biodegradable Para Lavado De Textiles</t>
  </si>
  <si>
    <t xml:space="preserve">Suavizante Textil Para Uso Industrial </t>
  </si>
  <si>
    <t>Percarbonato De Sodio</t>
  </si>
  <si>
    <t>Desinfectante En Polvo Para Alfombras</t>
  </si>
  <si>
    <t>Garrafa x 4 L</t>
  </si>
  <si>
    <t>Garrafa x 20 L</t>
  </si>
  <si>
    <t>Bulto x 25 Kg</t>
  </si>
  <si>
    <t>Tarro x 400 gr</t>
  </si>
  <si>
    <t>Balde Con Exprimidor 20 Litros</t>
  </si>
  <si>
    <t>Repuesto Mecha Trapero Cosido En Microfibra Blanco</t>
  </si>
  <si>
    <t>Cabeza Portatrapero Profesional Metalico Zincado</t>
  </si>
  <si>
    <t>Cepillo Para Piso</t>
  </si>
  <si>
    <t>Esponja De Alambre</t>
  </si>
  <si>
    <t>Atomizador 500ml Plástico</t>
  </si>
  <si>
    <t>Soporte Organizador De Esponjas Lavaplatos</t>
  </si>
  <si>
    <r>
      <t xml:space="preserve">Proceso de Contratación </t>
    </r>
    <r>
      <rPr>
        <b/>
        <sz val="11"/>
        <color theme="1"/>
        <rFont val="Aptos Narrow"/>
        <family val="2"/>
        <scheme val="minor"/>
      </rPr>
      <t xml:space="preserve"> MC-RDC-CNHTA-0048-2026</t>
    </r>
  </si>
  <si>
    <r>
      <rPr>
        <b/>
        <sz val="11"/>
        <color theme="1"/>
        <rFont val="Aptos Narrow"/>
        <family val="2"/>
        <scheme val="minor"/>
      </rPr>
      <t xml:space="preserve">YO: </t>
    </r>
    <r>
      <rPr>
        <b/>
        <sz val="11"/>
        <color rgb="FFFF0000"/>
        <rFont val="Aptos Narrow"/>
        <family val="2"/>
        <scheme val="minor"/>
      </rPr>
      <t>MYNDRE SUSSAN SILVA PÁEZ</t>
    </r>
    <r>
      <rPr>
        <sz val="11"/>
        <color theme="1"/>
        <rFont val="Aptos Narrow"/>
        <family val="2"/>
        <scheme val="minor"/>
      </rPr>
      <t>, identificado como aparece al pie de mi firma,</t>
    </r>
    <r>
      <rPr>
        <sz val="11"/>
        <color rgb="FFFF0000"/>
        <rFont val="Aptos Narrow"/>
        <family val="2"/>
        <scheme val="minor"/>
      </rPr>
      <t xml:space="preserve"> </t>
    </r>
    <r>
      <rPr>
        <b/>
        <sz val="11"/>
        <color rgb="FFFF0000"/>
        <rFont val="Aptos Narrow"/>
        <family val="2"/>
        <scheme val="minor"/>
      </rPr>
      <t>REPRESENTANTE LEGAL de INGENIERIA MANTENIMIENTO Y ENERGIA SAS</t>
    </r>
    <r>
      <rPr>
        <b/>
        <sz val="11"/>
        <color theme="1"/>
        <rFont val="Aptos Narrow"/>
        <family val="2"/>
        <scheme val="minor"/>
      </rPr>
      <t xml:space="preserve">, </t>
    </r>
  </si>
  <si>
    <t>manifiesto que el valor total de la propuesta es por la suma de($1.371.832) Un millón trescientos setenta y un mil ochocientos treinta y dos pesos m/cte, Valor  que incluye todos los gastos e impuestos a que haya lugar.</t>
  </si>
  <si>
    <r>
      <t xml:space="preserve">Nombre y razón social del proponente: </t>
    </r>
    <r>
      <rPr>
        <u/>
        <sz val="11"/>
        <rFont val="Calibri"/>
        <family val="2"/>
      </rPr>
      <t xml:space="preserve"> INGENIERIA MANTENIMIENTO Y ENERGIA SAS</t>
    </r>
  </si>
  <si>
    <r>
      <t xml:space="preserve">Nit: </t>
    </r>
    <r>
      <rPr>
        <u/>
        <sz val="11"/>
        <rFont val="Calibri"/>
        <family val="2"/>
      </rPr>
      <t>901.553.167</t>
    </r>
  </si>
  <si>
    <r>
      <t>Nombre del representante legal:</t>
    </r>
    <r>
      <rPr>
        <u/>
        <sz val="11"/>
        <rFont val="Calibri"/>
        <family val="2"/>
      </rPr>
      <t xml:space="preserve"> MYNDRE SUSSAN SILVA PÁEZ</t>
    </r>
  </si>
  <si>
    <r>
      <t xml:space="preserve">C.C. N°. </t>
    </r>
    <r>
      <rPr>
        <u/>
        <sz val="11"/>
        <rFont val="Calibri"/>
        <family val="2"/>
      </rPr>
      <t>52.315.009</t>
    </r>
    <r>
      <rPr>
        <sz val="11"/>
        <rFont val="Calibri"/>
        <family val="2"/>
      </rPr>
      <t xml:space="preserve"> De:</t>
    </r>
    <r>
      <rPr>
        <u/>
        <sz val="11"/>
        <rFont val="Calibri"/>
        <family val="2"/>
      </rPr>
      <t xml:space="preserve"> BOGOTA</t>
    </r>
  </si>
  <si>
    <r>
      <t xml:space="preserve">Dirección y teléfono: </t>
    </r>
    <r>
      <rPr>
        <u/>
        <sz val="11"/>
        <rFont val="Calibri"/>
        <family val="2"/>
      </rPr>
      <t xml:space="preserve"> CRA 71 # 5 A 73 - 310 3493774</t>
    </r>
  </si>
  <si>
    <r>
      <rPr>
        <sz val="11"/>
        <rFont val="Calibri"/>
        <family val="2"/>
      </rPr>
      <t xml:space="preserve">Ciudad: </t>
    </r>
    <r>
      <rPr>
        <u/>
        <sz val="11"/>
        <rFont val="Calibri"/>
        <family val="2"/>
      </rPr>
      <t>_Bogota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</si>
</sst>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6" formatCode="_-&quot;$&quot;\ * #,##0.00_-;\-&quot;$&quot;\ * #,##0.00_-;_-&quot;$&quot;\ * &quot;-&quot;_-;_-@_-"/>
    <numFmt numFmtId="167" formatCode="_-&quot;$&quot;* #,##0_-;\-&quot;$&quot;* #,##0_-;_-&quot;$&quot;* &quot;-&quot;??_-;_-@_-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  <font>
      <b/>
      <sz val="9"/>
      <name val="Calibri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9"/>
      <color rgb="FF000000"/>
      <name val="Arial Narrow"/>
      <family val="2"/>
    </font>
    <font>
      <sz val="8"/>
      <name val="Calibri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sz val="10"/>
      <name val="Arial"/>
      <family val="2"/>
    </font>
    <font>
      <sz val="8"/>
      <color theme="1"/>
      <name val="Arial Narrow"/>
      <family val="2"/>
    </font>
    <font>
      <b/>
      <sz val="8"/>
      <color rgb="FFFF0000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u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</cellStyleXfs>
  <cellXfs count="82">
    <xf numFmtId="0" fontId="0" fillId="0" borderId="0" xfId="0"/>
    <xf numFmtId="0" fontId="4" fillId="0" borderId="0" xfId="0" applyFont="1"/>
    <xf numFmtId="44" fontId="4" fillId="0" borderId="0" xfId="1" applyFont="1" applyFill="1" applyBorder="1" applyAlignment="1" applyProtection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44" fontId="4" fillId="0" borderId="2" xfId="1" applyFont="1" applyFill="1" applyBorder="1" applyAlignment="1" applyProtection="1">
      <alignment horizontal="center" vertical="center"/>
    </xf>
    <xf numFmtId="44" fontId="4" fillId="0" borderId="3" xfId="1" applyFont="1" applyFill="1" applyBorder="1" applyAlignment="1" applyProtection="1">
      <alignment horizontal="center" vertical="center"/>
    </xf>
    <xf numFmtId="0" fontId="4" fillId="0" borderId="5" xfId="0" applyFont="1" applyBorder="1"/>
    <xf numFmtId="0" fontId="0" fillId="0" borderId="5" xfId="0" applyBorder="1"/>
    <xf numFmtId="0" fontId="4" fillId="0" borderId="4" xfId="0" applyFont="1" applyBorder="1"/>
    <xf numFmtId="0" fontId="8" fillId="0" borderId="6" xfId="0" applyFont="1" applyBorder="1" applyAlignment="1">
      <alignment horizontal="center" vertical="center"/>
    </xf>
    <xf numFmtId="166" fontId="9" fillId="0" borderId="7" xfId="2" applyNumberFormat="1" applyFont="1" applyFill="1" applyBorder="1" applyAlignment="1" applyProtection="1">
      <alignment horizontal="center" vertical="center"/>
    </xf>
    <xf numFmtId="9" fontId="9" fillId="0" borderId="7" xfId="1" applyNumberFormat="1" applyFont="1" applyFill="1" applyBorder="1" applyAlignment="1" applyProtection="1">
      <alignment horizontal="center" vertical="center"/>
    </xf>
    <xf numFmtId="44" fontId="9" fillId="0" borderId="7" xfId="1" applyFont="1" applyFill="1" applyBorder="1" applyAlignment="1" applyProtection="1">
      <alignment horizontal="center" vertical="center"/>
    </xf>
    <xf numFmtId="44" fontId="9" fillId="0" borderId="8" xfId="1" applyFont="1" applyFill="1" applyBorder="1" applyAlignment="1" applyProtection="1">
      <alignment horizontal="center" vertical="center"/>
    </xf>
    <xf numFmtId="0" fontId="10" fillId="0" borderId="0" xfId="0" applyFont="1"/>
    <xf numFmtId="167" fontId="10" fillId="0" borderId="0" xfId="0" applyNumberFormat="1" applyFont="1"/>
    <xf numFmtId="44" fontId="4" fillId="0" borderId="5" xfId="1" applyFont="1" applyFill="1" applyBorder="1" applyAlignment="1" applyProtection="1">
      <alignment horizontal="center" vertical="center"/>
    </xf>
    <xf numFmtId="0" fontId="16" fillId="0" borderId="0" xfId="0" applyFont="1"/>
    <xf numFmtId="0" fontId="16" fillId="0" borderId="2" xfId="0" applyFont="1" applyBorder="1"/>
    <xf numFmtId="0" fontId="17" fillId="4" borderId="7" xfId="0" applyFont="1" applyFill="1" applyBorder="1" applyAlignment="1">
      <alignment horizontal="left" vertical="top" wrapText="1"/>
    </xf>
    <xf numFmtId="166" fontId="9" fillId="0" borderId="18" xfId="2" applyNumberFormat="1" applyFont="1" applyFill="1" applyBorder="1" applyAlignment="1" applyProtection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44" fontId="7" fillId="2" borderId="9" xfId="1" applyFont="1" applyFill="1" applyBorder="1" applyAlignment="1" applyProtection="1">
      <alignment horizontal="center" vertical="center" wrapText="1"/>
    </xf>
    <xf numFmtId="44" fontId="7" fillId="2" borderId="10" xfId="1" applyFont="1" applyFill="1" applyBorder="1" applyAlignment="1" applyProtection="1">
      <alignment horizontal="center" vertical="center" wrapText="1"/>
    </xf>
    <xf numFmtId="44" fontId="7" fillId="2" borderId="11" xfId="1" applyFont="1" applyFill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7" xfId="4" applyFont="1" applyBorder="1" applyAlignment="1">
      <alignment horizontal="center" vertical="center"/>
    </xf>
    <xf numFmtId="0" fontId="20" fillId="0" borderId="7" xfId="4" applyFont="1" applyBorder="1" applyAlignment="1">
      <alignment horizontal="center" vertical="center"/>
    </xf>
    <xf numFmtId="0" fontId="20" fillId="0" borderId="18" xfId="0" applyFont="1" applyBorder="1" applyAlignment="1">
      <alignment vertical="center" wrapText="1"/>
    </xf>
    <xf numFmtId="44" fontId="13" fillId="3" borderId="8" xfId="1" applyFont="1" applyFill="1" applyBorder="1" applyAlignment="1" applyProtection="1">
      <alignment horizontal="center" vertical="center"/>
    </xf>
    <xf numFmtId="44" fontId="7" fillId="2" borderId="8" xfId="1" applyFont="1" applyFill="1" applyBorder="1" applyAlignment="1" applyProtection="1">
      <alignment horizontal="center" vertical="center"/>
    </xf>
    <xf numFmtId="44" fontId="7" fillId="3" borderId="8" xfId="1" applyFont="1" applyFill="1" applyBorder="1" applyAlignment="1" applyProtection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22" fillId="0" borderId="6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 vertical="center"/>
    </xf>
    <xf numFmtId="9" fontId="15" fillId="0" borderId="7" xfId="3" applyFont="1" applyFill="1" applyBorder="1" applyAlignment="1" applyProtection="1">
      <alignment horizontal="center" vertical="center"/>
    </xf>
    <xf numFmtId="0" fontId="21" fillId="0" borderId="6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14" fillId="0" borderId="21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0" fontId="10" fillId="0" borderId="0" xfId="3" applyNumberFormat="1" applyFont="1"/>
    <xf numFmtId="0" fontId="23" fillId="0" borderId="4" xfId="0" applyFont="1" applyBorder="1" applyAlignment="1">
      <alignment horizontal="left"/>
    </xf>
    <xf numFmtId="0" fontId="23" fillId="0" borderId="0" xfId="0" applyFont="1" applyAlignment="1">
      <alignment horizontal="left"/>
    </xf>
  </cellXfs>
  <cellStyles count="5">
    <cellStyle name="Moneda" xfId="1" builtinId="4"/>
    <cellStyle name="Moneda [0]" xfId="2" builtinId="7"/>
    <cellStyle name="Normal" xfId="0" builtinId="0"/>
    <cellStyle name="Normal 2" xfId="4" xr:uid="{8E4CF054-E65C-4D05-99E5-E70F25C3BC67}"/>
    <cellStyle name="Porcentaje" xfId="3" builtinId="5"/>
  </cellStyles>
  <dxfs count="4"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801758</xdr:colOff>
      <xdr:row>60</xdr:row>
      <xdr:rowOff>145773</xdr:rowOff>
    </xdr:from>
    <xdr:to>
      <xdr:col>3</xdr:col>
      <xdr:colOff>1123684</xdr:colOff>
      <xdr:row>66</xdr:row>
      <xdr:rowOff>132522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F7F8BF-BCAD-2942-80F8-9E7E14254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524001" y="12019721"/>
          <a:ext cx="1912187" cy="109993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an Camilo Narvaez Reina" id="{71CE5C1B-D8D4-4C6F-8FB8-D8E3D4407089}" userId="S::jcnarvaezr@sena.edu.co::8328d388-2f8c-4ccf-827e-0f40512a46dc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50" dT="2026-03-18T18:37:54.03" personId="{71CE5C1B-D8D4-4C6F-8FB8-D8E3D4407089}" id="{FBF02DAD-E30E-40E0-AD39-C2668F07DF9C}">
    <text>Valor de oferta a publicar en SECOP II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1"/>
  <sheetViews>
    <sheetView showGridLines="0" tabSelected="1" topLeftCell="H3" zoomScale="115" zoomScaleNormal="115" workbookViewId="0">
      <selection activeCell="M47" sqref="M47"/>
    </sheetView>
  </sheetViews>
  <sheetFormatPr baseColWidth="10" defaultColWidth="4.77734375" defaultRowHeight="14.4" x14ac:dyDescent="0.3"/>
  <cols>
    <col min="1" max="1" width="4.77734375" style="1"/>
    <col min="2" max="2" width="5.77734375" style="1" bestFit="1" customWidth="1"/>
    <col min="3" max="3" width="23.21875" style="1" customWidth="1"/>
    <col min="4" max="4" width="45.21875" style="1" bestFit="1" customWidth="1"/>
    <col min="5" max="5" width="34.21875" style="18" customWidth="1"/>
    <col min="6" max="6" width="17" style="18" customWidth="1"/>
    <col min="7" max="7" width="17.21875" style="1" bestFit="1" customWidth="1"/>
    <col min="8" max="8" width="18.77734375" style="1" bestFit="1" customWidth="1"/>
    <col min="9" max="9" width="25.77734375" style="2" bestFit="1" customWidth="1"/>
    <col min="10" max="10" width="20.21875" style="2" customWidth="1"/>
    <col min="11" max="11" width="14.77734375" style="2" bestFit="1" customWidth="1"/>
    <col min="12" max="12" width="24.21875" style="2" customWidth="1"/>
    <col min="13" max="13" width="18.21875" style="2" customWidth="1"/>
    <col min="14" max="14" width="13.6640625" style="1" bestFit="1" customWidth="1"/>
    <col min="15" max="15" width="14.21875" style="1" bestFit="1" customWidth="1"/>
    <col min="16" max="16" width="11.21875" style="1" bestFit="1" customWidth="1"/>
    <col min="17" max="19" width="4.77734375" style="1"/>
    <col min="20" max="20" width="1.77734375" style="1" bestFit="1" customWidth="1"/>
    <col min="21" max="16384" width="4.77734375" style="1"/>
  </cols>
  <sheetData>
    <row r="1" spans="2:15" ht="15" thickBot="1" x14ac:dyDescent="0.35"/>
    <row r="2" spans="2:15" x14ac:dyDescent="0.3">
      <c r="B2" s="3"/>
      <c r="C2" s="4"/>
      <c r="D2" s="4"/>
      <c r="E2" s="19"/>
      <c r="F2" s="19"/>
      <c r="G2" s="4"/>
      <c r="H2" s="4"/>
      <c r="I2" s="5"/>
      <c r="J2" s="5"/>
      <c r="K2" s="5"/>
      <c r="L2" s="5"/>
      <c r="M2" s="6"/>
    </row>
    <row r="3" spans="2:15" x14ac:dyDescent="0.3">
      <c r="B3" s="69" t="s">
        <v>31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6"/>
    </row>
    <row r="4" spans="2:15" x14ac:dyDescent="0.3">
      <c r="B4" s="69" t="s">
        <v>0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6"/>
    </row>
    <row r="5" spans="2:15" x14ac:dyDescent="0.3">
      <c r="B5" s="69"/>
      <c r="C5" s="70"/>
      <c r="D5" s="70"/>
      <c r="E5" s="70"/>
      <c r="F5" s="70"/>
      <c r="G5" s="70"/>
      <c r="H5" s="70"/>
      <c r="I5" s="70"/>
      <c r="J5" s="70"/>
      <c r="K5" s="70"/>
      <c r="L5" s="70"/>
      <c r="M5" s="7"/>
    </row>
    <row r="6" spans="2:15" customFormat="1" x14ac:dyDescent="0.3">
      <c r="B6" s="71" t="s">
        <v>80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8"/>
    </row>
    <row r="7" spans="2:15" customFormat="1" x14ac:dyDescent="0.3">
      <c r="B7" s="77"/>
      <c r="C7" s="78"/>
      <c r="D7" s="78"/>
      <c r="E7" s="78"/>
      <c r="F7" s="78"/>
      <c r="G7" s="78"/>
      <c r="H7" s="78"/>
      <c r="I7" s="78"/>
      <c r="J7" s="78"/>
      <c r="K7" s="78"/>
      <c r="L7" s="78"/>
      <c r="M7" s="8"/>
    </row>
    <row r="8" spans="2:15" customFormat="1" x14ac:dyDescent="0.3">
      <c r="B8" s="71" t="s">
        <v>81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3"/>
    </row>
    <row r="9" spans="2:15" customFormat="1" x14ac:dyDescent="0.3">
      <c r="B9" s="71" t="s">
        <v>82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3"/>
    </row>
    <row r="10" spans="2:15" customFormat="1" x14ac:dyDescent="0.3">
      <c r="B10" s="71" t="s">
        <v>1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3"/>
    </row>
    <row r="11" spans="2:15" ht="15" thickBot="1" x14ac:dyDescent="0.35">
      <c r="B11" s="9"/>
      <c r="H11" s="2"/>
      <c r="M11" s="7"/>
    </row>
    <row r="12" spans="2:15" ht="33.75" customHeight="1" x14ac:dyDescent="0.3">
      <c r="B12" s="27" t="s">
        <v>2</v>
      </c>
      <c r="C12" s="28" t="s">
        <v>33</v>
      </c>
      <c r="D12" s="28" t="s">
        <v>34</v>
      </c>
      <c r="E12" s="28" t="s">
        <v>35</v>
      </c>
      <c r="F12" s="28" t="s">
        <v>36</v>
      </c>
      <c r="G12" s="28" t="s">
        <v>3</v>
      </c>
      <c r="H12" s="28" t="s">
        <v>4</v>
      </c>
      <c r="I12" s="28" t="s">
        <v>5</v>
      </c>
      <c r="J12" s="28" t="s">
        <v>37</v>
      </c>
      <c r="K12" s="28" t="s">
        <v>6</v>
      </c>
      <c r="L12" s="28" t="s">
        <v>7</v>
      </c>
      <c r="M12" s="29" t="s">
        <v>8</v>
      </c>
    </row>
    <row r="13" spans="2:15" s="15" customFormat="1" ht="15.6" x14ac:dyDescent="0.3">
      <c r="B13" s="10">
        <v>1</v>
      </c>
      <c r="C13" s="30">
        <v>47121800</v>
      </c>
      <c r="D13" s="35" t="s">
        <v>55</v>
      </c>
      <c r="E13" s="20" t="s">
        <v>38</v>
      </c>
      <c r="F13" s="31" t="s">
        <v>39</v>
      </c>
      <c r="G13" s="22" t="s">
        <v>43</v>
      </c>
      <c r="H13" s="23">
        <v>1</v>
      </c>
      <c r="I13" s="21">
        <v>10300</v>
      </c>
      <c r="J13" s="12">
        <v>0.19</v>
      </c>
      <c r="K13" s="11">
        <f>+I13*J13</f>
        <v>1957</v>
      </c>
      <c r="L13" s="13">
        <f>+I13+K13</f>
        <v>12257</v>
      </c>
      <c r="M13" s="14">
        <f>+L13*H13</f>
        <v>12257</v>
      </c>
      <c r="O13" s="79"/>
    </row>
    <row r="14" spans="2:15" s="15" customFormat="1" ht="15.6" x14ac:dyDescent="0.3">
      <c r="B14" s="10">
        <v>2</v>
      </c>
      <c r="C14" s="30">
        <v>47131800</v>
      </c>
      <c r="D14" s="35" t="s">
        <v>46</v>
      </c>
      <c r="E14" s="20" t="s">
        <v>38</v>
      </c>
      <c r="F14" s="31" t="s">
        <v>40</v>
      </c>
      <c r="G14" s="22" t="s">
        <v>44</v>
      </c>
      <c r="H14" s="23">
        <v>1</v>
      </c>
      <c r="I14" s="21">
        <v>17100</v>
      </c>
      <c r="J14" s="12">
        <v>0.19</v>
      </c>
      <c r="K14" s="11">
        <f>+I14*J14</f>
        <v>3249</v>
      </c>
      <c r="L14" s="13">
        <f t="shared" ref="L14:L27" si="0">+I14+K14</f>
        <v>20349</v>
      </c>
      <c r="M14" s="14">
        <f t="shared" ref="M14:M27" si="1">+L14*H14</f>
        <v>20349</v>
      </c>
      <c r="O14" s="79"/>
    </row>
    <row r="15" spans="2:15" s="15" customFormat="1" ht="15.6" x14ac:dyDescent="0.3">
      <c r="B15" s="10">
        <v>3</v>
      </c>
      <c r="C15" s="30">
        <v>47131800</v>
      </c>
      <c r="D15" s="35" t="s">
        <v>56</v>
      </c>
      <c r="E15" s="20" t="s">
        <v>38</v>
      </c>
      <c r="F15" s="31" t="s">
        <v>40</v>
      </c>
      <c r="G15" s="23" t="s">
        <v>44</v>
      </c>
      <c r="H15" s="23">
        <v>1</v>
      </c>
      <c r="I15" s="21">
        <v>13100</v>
      </c>
      <c r="J15" s="12">
        <v>0.19</v>
      </c>
      <c r="K15" s="11">
        <f>+I15*J15</f>
        <v>2489</v>
      </c>
      <c r="L15" s="13">
        <f t="shared" si="0"/>
        <v>15589</v>
      </c>
      <c r="M15" s="14">
        <f t="shared" si="1"/>
        <v>15589</v>
      </c>
      <c r="O15" s="79"/>
    </row>
    <row r="16" spans="2:15" s="15" customFormat="1" ht="15.6" x14ac:dyDescent="0.3">
      <c r="B16" s="10">
        <v>4</v>
      </c>
      <c r="C16" s="30">
        <v>41103206</v>
      </c>
      <c r="D16" s="35" t="s">
        <v>47</v>
      </c>
      <c r="E16" s="20" t="s">
        <v>38</v>
      </c>
      <c r="F16" s="31" t="s">
        <v>41</v>
      </c>
      <c r="G16" s="23" t="s">
        <v>45</v>
      </c>
      <c r="H16" s="23">
        <v>1</v>
      </c>
      <c r="I16" s="21">
        <v>6100</v>
      </c>
      <c r="J16" s="12">
        <v>0.19</v>
      </c>
      <c r="K16" s="11">
        <f t="shared" ref="K16:K27" si="2">+I16*J16</f>
        <v>1159</v>
      </c>
      <c r="L16" s="13">
        <f t="shared" si="0"/>
        <v>7259</v>
      </c>
      <c r="M16" s="14">
        <f t="shared" si="1"/>
        <v>7259</v>
      </c>
      <c r="O16" s="79"/>
    </row>
    <row r="17" spans="2:16" s="15" customFormat="1" ht="15.6" x14ac:dyDescent="0.3">
      <c r="B17" s="10">
        <v>5</v>
      </c>
      <c r="C17" s="30">
        <v>12161902</v>
      </c>
      <c r="D17" s="35" t="s">
        <v>57</v>
      </c>
      <c r="E17" s="20" t="s">
        <v>38</v>
      </c>
      <c r="F17" s="31" t="s">
        <v>40</v>
      </c>
      <c r="G17" s="23" t="s">
        <v>44</v>
      </c>
      <c r="H17" s="23">
        <v>1</v>
      </c>
      <c r="I17" s="21">
        <v>18300</v>
      </c>
      <c r="J17" s="12">
        <v>0.19</v>
      </c>
      <c r="K17" s="11">
        <f t="shared" si="2"/>
        <v>3477</v>
      </c>
      <c r="L17" s="13">
        <f t="shared" si="0"/>
        <v>21777</v>
      </c>
      <c r="M17" s="14">
        <f t="shared" si="1"/>
        <v>21777</v>
      </c>
      <c r="O17" s="79"/>
    </row>
    <row r="18" spans="2:16" s="15" customFormat="1" ht="15.6" x14ac:dyDescent="0.3">
      <c r="B18" s="10">
        <v>6</v>
      </c>
      <c r="C18" s="30">
        <v>51473704</v>
      </c>
      <c r="D18" s="35" t="s">
        <v>58</v>
      </c>
      <c r="E18" s="24" t="s">
        <v>38</v>
      </c>
      <c r="F18" s="32" t="s">
        <v>40</v>
      </c>
      <c r="G18" s="23" t="s">
        <v>44</v>
      </c>
      <c r="H18" s="23">
        <v>1</v>
      </c>
      <c r="I18" s="21">
        <v>10100</v>
      </c>
      <c r="J18" s="12">
        <v>0.19</v>
      </c>
      <c r="K18" s="11">
        <f t="shared" si="2"/>
        <v>1919</v>
      </c>
      <c r="L18" s="13">
        <f t="shared" si="0"/>
        <v>12019</v>
      </c>
      <c r="M18" s="14">
        <f t="shared" si="1"/>
        <v>12019</v>
      </c>
      <c r="O18" s="79"/>
    </row>
    <row r="19" spans="2:16" s="15" customFormat="1" ht="15.6" x14ac:dyDescent="0.3">
      <c r="B19" s="10">
        <v>7</v>
      </c>
      <c r="C19" s="30">
        <v>41103206</v>
      </c>
      <c r="D19" s="35" t="s">
        <v>48</v>
      </c>
      <c r="E19" s="24" t="s">
        <v>38</v>
      </c>
      <c r="F19" s="32" t="s">
        <v>40</v>
      </c>
      <c r="G19" s="23" t="s">
        <v>44</v>
      </c>
      <c r="H19" s="23">
        <v>1</v>
      </c>
      <c r="I19" s="21">
        <v>15900</v>
      </c>
      <c r="J19" s="12">
        <v>0.19</v>
      </c>
      <c r="K19" s="11">
        <f t="shared" si="2"/>
        <v>3021</v>
      </c>
      <c r="L19" s="13">
        <f t="shared" si="0"/>
        <v>18921</v>
      </c>
      <c r="M19" s="14">
        <f t="shared" si="1"/>
        <v>18921</v>
      </c>
      <c r="O19" s="79"/>
    </row>
    <row r="20" spans="2:16" s="15" customFormat="1" ht="15.6" x14ac:dyDescent="0.3">
      <c r="B20" s="10">
        <v>8</v>
      </c>
      <c r="C20" s="30">
        <v>47131800</v>
      </c>
      <c r="D20" s="35" t="s">
        <v>49</v>
      </c>
      <c r="E20" s="24" t="s">
        <v>38</v>
      </c>
      <c r="F20" s="32" t="s">
        <v>40</v>
      </c>
      <c r="G20" s="23" t="s">
        <v>44</v>
      </c>
      <c r="H20" s="23">
        <v>1</v>
      </c>
      <c r="I20" s="21">
        <v>23700</v>
      </c>
      <c r="J20" s="12">
        <v>0.19</v>
      </c>
      <c r="K20" s="11">
        <f t="shared" si="2"/>
        <v>4503</v>
      </c>
      <c r="L20" s="13">
        <f t="shared" si="0"/>
        <v>28203</v>
      </c>
      <c r="M20" s="14">
        <f t="shared" si="1"/>
        <v>28203</v>
      </c>
      <c r="O20" s="79"/>
    </row>
    <row r="21" spans="2:16" s="15" customFormat="1" ht="15.6" x14ac:dyDescent="0.3">
      <c r="B21" s="10">
        <v>9</v>
      </c>
      <c r="C21" s="30">
        <v>47131603</v>
      </c>
      <c r="D21" s="35" t="s">
        <v>50</v>
      </c>
      <c r="E21" s="24" t="s">
        <v>38</v>
      </c>
      <c r="F21" s="32" t="s">
        <v>39</v>
      </c>
      <c r="G21" s="23" t="s">
        <v>43</v>
      </c>
      <c r="H21" s="23">
        <v>1</v>
      </c>
      <c r="I21" s="21">
        <v>700</v>
      </c>
      <c r="J21" s="12">
        <v>0.19</v>
      </c>
      <c r="K21" s="11">
        <f t="shared" si="2"/>
        <v>133</v>
      </c>
      <c r="L21" s="13">
        <f t="shared" si="0"/>
        <v>833</v>
      </c>
      <c r="M21" s="14">
        <f t="shared" si="1"/>
        <v>833</v>
      </c>
      <c r="O21" s="79"/>
      <c r="P21" s="16"/>
    </row>
    <row r="22" spans="2:16" s="15" customFormat="1" ht="15.6" x14ac:dyDescent="0.3">
      <c r="B22" s="10">
        <v>10</v>
      </c>
      <c r="C22" s="30">
        <v>47131603</v>
      </c>
      <c r="D22" s="35" t="s">
        <v>51</v>
      </c>
      <c r="E22" s="24" t="s">
        <v>38</v>
      </c>
      <c r="F22" s="32" t="s">
        <v>39</v>
      </c>
      <c r="G22" s="23" t="s">
        <v>43</v>
      </c>
      <c r="H22" s="23">
        <v>1</v>
      </c>
      <c r="I22" s="21">
        <v>300</v>
      </c>
      <c r="J22" s="12">
        <v>0.19</v>
      </c>
      <c r="K22" s="11">
        <f t="shared" si="2"/>
        <v>57</v>
      </c>
      <c r="L22" s="13">
        <f t="shared" si="0"/>
        <v>357</v>
      </c>
      <c r="M22" s="14">
        <f t="shared" si="1"/>
        <v>357</v>
      </c>
      <c r="O22" s="79"/>
    </row>
    <row r="23" spans="2:16" s="15" customFormat="1" ht="15.6" x14ac:dyDescent="0.3">
      <c r="B23" s="10">
        <v>11</v>
      </c>
      <c r="C23" s="30">
        <v>47121800</v>
      </c>
      <c r="D23" s="35" t="s">
        <v>52</v>
      </c>
      <c r="E23" s="24" t="s">
        <v>38</v>
      </c>
      <c r="F23" s="32" t="s">
        <v>39</v>
      </c>
      <c r="G23" s="23" t="s">
        <v>43</v>
      </c>
      <c r="H23" s="23">
        <v>1</v>
      </c>
      <c r="I23" s="21">
        <v>36200</v>
      </c>
      <c r="J23" s="12">
        <v>0.19</v>
      </c>
      <c r="K23" s="11">
        <f t="shared" si="2"/>
        <v>6878</v>
      </c>
      <c r="L23" s="13">
        <f t="shared" si="0"/>
        <v>43078</v>
      </c>
      <c r="M23" s="14">
        <f t="shared" si="1"/>
        <v>43078</v>
      </c>
      <c r="O23" s="79"/>
    </row>
    <row r="24" spans="2:16" s="15" customFormat="1" ht="15.6" x14ac:dyDescent="0.3">
      <c r="B24" s="10">
        <v>12</v>
      </c>
      <c r="C24" s="30">
        <v>47121800</v>
      </c>
      <c r="D24" s="35" t="s">
        <v>53</v>
      </c>
      <c r="E24" s="24" t="s">
        <v>38</v>
      </c>
      <c r="F24" s="32" t="s">
        <v>39</v>
      </c>
      <c r="G24" s="23" t="s">
        <v>43</v>
      </c>
      <c r="H24" s="23">
        <v>1</v>
      </c>
      <c r="I24" s="21">
        <v>27400</v>
      </c>
      <c r="J24" s="12">
        <v>0.19</v>
      </c>
      <c r="K24" s="11">
        <f t="shared" si="2"/>
        <v>5206</v>
      </c>
      <c r="L24" s="13">
        <f t="shared" si="0"/>
        <v>32606</v>
      </c>
      <c r="M24" s="14">
        <f t="shared" si="1"/>
        <v>32606</v>
      </c>
      <c r="O24" s="79"/>
    </row>
    <row r="25" spans="2:16" s="15" customFormat="1" ht="15.6" x14ac:dyDescent="0.3">
      <c r="B25" s="10">
        <v>13</v>
      </c>
      <c r="C25" s="30">
        <v>47131600</v>
      </c>
      <c r="D25" s="35" t="s">
        <v>59</v>
      </c>
      <c r="E25" s="25" t="s">
        <v>38</v>
      </c>
      <c r="F25" s="33" t="s">
        <v>39</v>
      </c>
      <c r="G25" s="23" t="s">
        <v>43</v>
      </c>
      <c r="H25" s="23">
        <v>1</v>
      </c>
      <c r="I25" s="21">
        <v>6500</v>
      </c>
      <c r="J25" s="12">
        <v>0.19</v>
      </c>
      <c r="K25" s="11">
        <f t="shared" si="2"/>
        <v>1235</v>
      </c>
      <c r="L25" s="13">
        <f t="shared" si="0"/>
        <v>7735</v>
      </c>
      <c r="M25" s="14">
        <f t="shared" si="1"/>
        <v>7735</v>
      </c>
      <c r="O25" s="79"/>
    </row>
    <row r="26" spans="2:16" s="15" customFormat="1" ht="15.6" x14ac:dyDescent="0.3">
      <c r="B26" s="10">
        <v>14</v>
      </c>
      <c r="C26" s="30">
        <v>47131600</v>
      </c>
      <c r="D26" s="35" t="s">
        <v>54</v>
      </c>
      <c r="E26" s="26" t="s">
        <v>38</v>
      </c>
      <c r="F26" s="34" t="s">
        <v>39</v>
      </c>
      <c r="G26" s="23" t="s">
        <v>43</v>
      </c>
      <c r="H26" s="23">
        <v>1</v>
      </c>
      <c r="I26" s="21">
        <v>8700</v>
      </c>
      <c r="J26" s="12">
        <v>0.19</v>
      </c>
      <c r="K26" s="11">
        <f t="shared" si="2"/>
        <v>1653</v>
      </c>
      <c r="L26" s="13">
        <f t="shared" si="0"/>
        <v>10353</v>
      </c>
      <c r="M26" s="14">
        <f t="shared" si="1"/>
        <v>10353</v>
      </c>
      <c r="O26" s="79"/>
    </row>
    <row r="27" spans="2:16" s="15" customFormat="1" ht="15.6" x14ac:dyDescent="0.3">
      <c r="B27" s="10">
        <v>15</v>
      </c>
      <c r="C27" s="37">
        <v>53131600</v>
      </c>
      <c r="D27" s="35" t="s">
        <v>60</v>
      </c>
      <c r="E27" s="41" t="s">
        <v>38</v>
      </c>
      <c r="F27" s="34" t="s">
        <v>42</v>
      </c>
      <c r="G27" s="23" t="s">
        <v>43</v>
      </c>
      <c r="H27" s="23">
        <v>1</v>
      </c>
      <c r="I27" s="21">
        <v>11400</v>
      </c>
      <c r="J27" s="12">
        <v>0.19</v>
      </c>
      <c r="K27" s="11">
        <f t="shared" si="2"/>
        <v>2166</v>
      </c>
      <c r="L27" s="13">
        <f t="shared" si="0"/>
        <v>13566</v>
      </c>
      <c r="M27" s="14">
        <f t="shared" si="1"/>
        <v>13566</v>
      </c>
      <c r="O27" s="79"/>
    </row>
    <row r="28" spans="2:16" s="15" customFormat="1" ht="15.6" x14ac:dyDescent="0.3">
      <c r="B28" s="10">
        <v>16</v>
      </c>
      <c r="C28" s="37">
        <v>47131800</v>
      </c>
      <c r="D28" s="35" t="s">
        <v>61</v>
      </c>
      <c r="E28" s="41" t="s">
        <v>38</v>
      </c>
      <c r="F28" s="34" t="s">
        <v>40</v>
      </c>
      <c r="G28" s="22" t="s">
        <v>44</v>
      </c>
      <c r="H28" s="23">
        <v>1</v>
      </c>
      <c r="I28" s="21">
        <v>88200</v>
      </c>
      <c r="J28" s="12">
        <v>0.19</v>
      </c>
      <c r="K28" s="11">
        <f>+I28*J28</f>
        <v>16758</v>
      </c>
      <c r="L28" s="13">
        <f>+I28+K28</f>
        <v>104958</v>
      </c>
      <c r="M28" s="14">
        <f>+L28*H28</f>
        <v>104958</v>
      </c>
      <c r="O28" s="79"/>
    </row>
    <row r="29" spans="2:16" s="15" customFormat="1" ht="15.6" x14ac:dyDescent="0.3">
      <c r="B29" s="10">
        <v>17</v>
      </c>
      <c r="C29" s="37">
        <v>47121804</v>
      </c>
      <c r="D29" s="35" t="s">
        <v>73</v>
      </c>
      <c r="E29" s="41" t="s">
        <v>38</v>
      </c>
      <c r="F29" s="32" t="s">
        <v>39</v>
      </c>
      <c r="G29" s="23" t="s">
        <v>43</v>
      </c>
      <c r="H29" s="23">
        <v>1</v>
      </c>
      <c r="I29" s="21">
        <v>89300</v>
      </c>
      <c r="J29" s="12">
        <v>0.19</v>
      </c>
      <c r="K29" s="11">
        <f t="shared" ref="K29:K35" si="3">+I29*J29</f>
        <v>16967</v>
      </c>
      <c r="L29" s="13">
        <f t="shared" ref="L29:L35" si="4">+I29+K29</f>
        <v>106267</v>
      </c>
      <c r="M29" s="14">
        <f t="shared" ref="M29:M35" si="5">+L29*H29</f>
        <v>106267</v>
      </c>
      <c r="O29" s="79"/>
    </row>
    <row r="30" spans="2:16" s="15" customFormat="1" ht="15.6" x14ac:dyDescent="0.3">
      <c r="B30" s="10">
        <v>18</v>
      </c>
      <c r="C30" s="37">
        <v>47131618</v>
      </c>
      <c r="D30" s="35" t="s">
        <v>74</v>
      </c>
      <c r="E30" s="41" t="s">
        <v>38</v>
      </c>
      <c r="F30" s="32" t="s">
        <v>39</v>
      </c>
      <c r="G30" s="23" t="s">
        <v>43</v>
      </c>
      <c r="H30" s="23">
        <v>1</v>
      </c>
      <c r="I30" s="21">
        <v>14700</v>
      </c>
      <c r="J30" s="12">
        <v>0.19</v>
      </c>
      <c r="K30" s="11">
        <f t="shared" si="3"/>
        <v>2793</v>
      </c>
      <c r="L30" s="13">
        <f t="shared" si="4"/>
        <v>17493</v>
      </c>
      <c r="M30" s="14">
        <f t="shared" si="5"/>
        <v>17493</v>
      </c>
      <c r="O30" s="79"/>
    </row>
    <row r="31" spans="2:16" s="15" customFormat="1" ht="15.6" x14ac:dyDescent="0.3">
      <c r="B31" s="10">
        <v>19</v>
      </c>
      <c r="C31" s="37">
        <v>47131613</v>
      </c>
      <c r="D31" s="35" t="s">
        <v>75</v>
      </c>
      <c r="E31" s="41" t="s">
        <v>38</v>
      </c>
      <c r="F31" s="32" t="s">
        <v>39</v>
      </c>
      <c r="G31" s="23" t="s">
        <v>43</v>
      </c>
      <c r="H31" s="23">
        <v>1</v>
      </c>
      <c r="I31" s="21">
        <v>23400</v>
      </c>
      <c r="J31" s="12">
        <v>0.19</v>
      </c>
      <c r="K31" s="11">
        <f t="shared" si="3"/>
        <v>4446</v>
      </c>
      <c r="L31" s="13">
        <f t="shared" si="4"/>
        <v>27846</v>
      </c>
      <c r="M31" s="14">
        <f t="shared" si="5"/>
        <v>27846</v>
      </c>
      <c r="O31" s="79"/>
    </row>
    <row r="32" spans="2:16" s="15" customFormat="1" ht="15.6" x14ac:dyDescent="0.3">
      <c r="B32" s="10">
        <v>20</v>
      </c>
      <c r="C32" s="37">
        <v>47131604</v>
      </c>
      <c r="D32" s="35" t="s">
        <v>76</v>
      </c>
      <c r="E32" s="41" t="s">
        <v>38</v>
      </c>
      <c r="F32" s="32" t="s">
        <v>39</v>
      </c>
      <c r="G32" s="23" t="s">
        <v>43</v>
      </c>
      <c r="H32" s="23">
        <v>1</v>
      </c>
      <c r="I32" s="21">
        <v>12800</v>
      </c>
      <c r="J32" s="12">
        <v>0.19</v>
      </c>
      <c r="K32" s="11">
        <f t="shared" si="3"/>
        <v>2432</v>
      </c>
      <c r="L32" s="13">
        <f t="shared" si="4"/>
        <v>15232</v>
      </c>
      <c r="M32" s="14">
        <f t="shared" si="5"/>
        <v>15232</v>
      </c>
      <c r="O32" s="79"/>
    </row>
    <row r="33" spans="2:15" s="15" customFormat="1" ht="15.6" x14ac:dyDescent="0.3">
      <c r="B33" s="10">
        <v>21</v>
      </c>
      <c r="C33" s="37">
        <v>47131603</v>
      </c>
      <c r="D33" s="35" t="s">
        <v>77</v>
      </c>
      <c r="E33" s="41" t="s">
        <v>38</v>
      </c>
      <c r="F33" s="33" t="s">
        <v>39</v>
      </c>
      <c r="G33" s="23" t="s">
        <v>43</v>
      </c>
      <c r="H33" s="23">
        <v>1</v>
      </c>
      <c r="I33" s="21">
        <v>300</v>
      </c>
      <c r="J33" s="12">
        <v>0.19</v>
      </c>
      <c r="K33" s="11">
        <f t="shared" si="3"/>
        <v>57</v>
      </c>
      <c r="L33" s="13">
        <f t="shared" si="4"/>
        <v>357</v>
      </c>
      <c r="M33" s="14">
        <f t="shared" si="5"/>
        <v>357</v>
      </c>
      <c r="O33" s="79"/>
    </row>
    <row r="34" spans="2:15" s="15" customFormat="1" ht="15.6" x14ac:dyDescent="0.3">
      <c r="B34" s="10">
        <v>22</v>
      </c>
      <c r="C34" s="37">
        <v>31401502</v>
      </c>
      <c r="D34" s="35" t="s">
        <v>78</v>
      </c>
      <c r="E34" s="41" t="s">
        <v>38</v>
      </c>
      <c r="F34" s="34" t="s">
        <v>39</v>
      </c>
      <c r="G34" s="23" t="s">
        <v>43</v>
      </c>
      <c r="H34" s="23">
        <v>1</v>
      </c>
      <c r="I34" s="21">
        <v>4400</v>
      </c>
      <c r="J34" s="12">
        <v>0.19</v>
      </c>
      <c r="K34" s="11">
        <f t="shared" si="3"/>
        <v>836</v>
      </c>
      <c r="L34" s="13">
        <f t="shared" si="4"/>
        <v>5236</v>
      </c>
      <c r="M34" s="14">
        <f t="shared" si="5"/>
        <v>5236</v>
      </c>
      <c r="O34" s="79"/>
    </row>
    <row r="35" spans="2:15" s="15" customFormat="1" ht="15.6" x14ac:dyDescent="0.3">
      <c r="B35" s="10">
        <v>23</v>
      </c>
      <c r="C35" s="37">
        <v>47131603</v>
      </c>
      <c r="D35" s="35" t="s">
        <v>79</v>
      </c>
      <c r="E35" s="41" t="s">
        <v>38</v>
      </c>
      <c r="F35" s="34" t="s">
        <v>39</v>
      </c>
      <c r="G35" s="23" t="s">
        <v>43</v>
      </c>
      <c r="H35" s="23">
        <v>1</v>
      </c>
      <c r="I35" s="21">
        <v>15800</v>
      </c>
      <c r="J35" s="12">
        <v>0.19</v>
      </c>
      <c r="K35" s="11">
        <f t="shared" si="3"/>
        <v>3002</v>
      </c>
      <c r="L35" s="13">
        <f t="shared" si="4"/>
        <v>18802</v>
      </c>
      <c r="M35" s="14">
        <f t="shared" si="5"/>
        <v>18802</v>
      </c>
      <c r="O35" s="79"/>
    </row>
    <row r="36" spans="2:15" s="15" customFormat="1" ht="15.6" x14ac:dyDescent="0.3">
      <c r="B36" s="10">
        <v>24</v>
      </c>
      <c r="C36" s="37">
        <v>53131619</v>
      </c>
      <c r="D36" s="35" t="s">
        <v>63</v>
      </c>
      <c r="E36" s="41" t="s">
        <v>38</v>
      </c>
      <c r="F36" s="38" t="s">
        <v>69</v>
      </c>
      <c r="G36" s="39" t="s">
        <v>43</v>
      </c>
      <c r="H36" s="40">
        <v>1</v>
      </c>
      <c r="I36" s="21">
        <v>57600</v>
      </c>
      <c r="J36" s="12">
        <v>0.19</v>
      </c>
      <c r="K36" s="11">
        <f t="shared" ref="K36:K41" si="6">+I36*J36</f>
        <v>10944</v>
      </c>
      <c r="L36" s="13">
        <f t="shared" ref="L36:L41" si="7">+I36+K36</f>
        <v>68544</v>
      </c>
      <c r="M36" s="14">
        <f t="shared" ref="M36:M40" si="8">+L36*H36</f>
        <v>68544</v>
      </c>
      <c r="O36" s="79"/>
    </row>
    <row r="37" spans="2:15" s="15" customFormat="1" ht="15.6" x14ac:dyDescent="0.3">
      <c r="B37" s="10">
        <v>25</v>
      </c>
      <c r="C37" s="37">
        <v>53131608</v>
      </c>
      <c r="D37" s="35" t="s">
        <v>64</v>
      </c>
      <c r="E37" s="26" t="s">
        <v>38</v>
      </c>
      <c r="F37" s="38" t="s">
        <v>69</v>
      </c>
      <c r="G37" s="39" t="s">
        <v>43</v>
      </c>
      <c r="H37" s="40">
        <v>1</v>
      </c>
      <c r="I37" s="21">
        <v>57600</v>
      </c>
      <c r="J37" s="12">
        <v>0.19</v>
      </c>
      <c r="K37" s="11">
        <f t="shared" si="6"/>
        <v>10944</v>
      </c>
      <c r="L37" s="13">
        <f t="shared" si="7"/>
        <v>68544</v>
      </c>
      <c r="M37" s="14">
        <f t="shared" si="8"/>
        <v>68544</v>
      </c>
      <c r="O37" s="79"/>
    </row>
    <row r="38" spans="2:15" s="15" customFormat="1" ht="15.6" x14ac:dyDescent="0.3">
      <c r="B38" s="10">
        <v>26</v>
      </c>
      <c r="C38" s="37">
        <v>42281603</v>
      </c>
      <c r="D38" s="35" t="s">
        <v>65</v>
      </c>
      <c r="E38" s="26" t="s">
        <v>38</v>
      </c>
      <c r="F38" s="38" t="s">
        <v>70</v>
      </c>
      <c r="G38" s="39" t="s">
        <v>43</v>
      </c>
      <c r="H38" s="40">
        <v>1</v>
      </c>
      <c r="I38" s="21">
        <v>278500</v>
      </c>
      <c r="J38" s="12">
        <v>0.19</v>
      </c>
      <c r="K38" s="11">
        <f t="shared" si="6"/>
        <v>52915</v>
      </c>
      <c r="L38" s="13">
        <f t="shared" si="7"/>
        <v>331415</v>
      </c>
      <c r="M38" s="14">
        <f t="shared" si="8"/>
        <v>331415</v>
      </c>
      <c r="O38" s="79"/>
    </row>
    <row r="39" spans="2:15" s="15" customFormat="1" ht="15.6" x14ac:dyDescent="0.3">
      <c r="B39" s="10">
        <v>27</v>
      </c>
      <c r="C39" s="37">
        <v>47131800</v>
      </c>
      <c r="D39" s="35" t="s">
        <v>66</v>
      </c>
      <c r="E39" s="26" t="s">
        <v>38</v>
      </c>
      <c r="F39" s="38" t="s">
        <v>70</v>
      </c>
      <c r="G39" s="39" t="s">
        <v>43</v>
      </c>
      <c r="H39" s="40">
        <v>1</v>
      </c>
      <c r="I39" s="21">
        <v>113500</v>
      </c>
      <c r="J39" s="12">
        <v>0.19</v>
      </c>
      <c r="K39" s="11">
        <f t="shared" si="6"/>
        <v>21565</v>
      </c>
      <c r="L39" s="13">
        <f t="shared" si="7"/>
        <v>135065</v>
      </c>
      <c r="M39" s="14">
        <f t="shared" si="8"/>
        <v>135065</v>
      </c>
      <c r="O39" s="79"/>
    </row>
    <row r="40" spans="2:15" s="15" customFormat="1" ht="15.6" x14ac:dyDescent="0.3">
      <c r="B40" s="10">
        <v>28</v>
      </c>
      <c r="C40" s="37">
        <v>51171504</v>
      </c>
      <c r="D40" s="35" t="s">
        <v>67</v>
      </c>
      <c r="E40" s="26" t="s">
        <v>38</v>
      </c>
      <c r="F40" s="38" t="s">
        <v>71</v>
      </c>
      <c r="G40" s="39" t="s">
        <v>43</v>
      </c>
      <c r="H40" s="40">
        <v>1</v>
      </c>
      <c r="I40" s="21">
        <v>181800</v>
      </c>
      <c r="J40" s="12">
        <v>0.19</v>
      </c>
      <c r="K40" s="11">
        <f t="shared" si="6"/>
        <v>34542</v>
      </c>
      <c r="L40" s="13">
        <f t="shared" si="7"/>
        <v>216342</v>
      </c>
      <c r="M40" s="14">
        <f t="shared" si="8"/>
        <v>216342</v>
      </c>
      <c r="O40" s="79"/>
    </row>
    <row r="41" spans="2:15" s="15" customFormat="1" ht="15.6" x14ac:dyDescent="0.3">
      <c r="B41" s="10">
        <v>29</v>
      </c>
      <c r="C41" s="37">
        <v>47131826</v>
      </c>
      <c r="D41" s="35" t="s">
        <v>68</v>
      </c>
      <c r="E41" s="26" t="s">
        <v>38</v>
      </c>
      <c r="F41" s="38" t="s">
        <v>72</v>
      </c>
      <c r="G41" s="39" t="s">
        <v>43</v>
      </c>
      <c r="H41" s="40">
        <v>1</v>
      </c>
      <c r="I41" s="21">
        <v>9100</v>
      </c>
      <c r="J41" s="12">
        <v>0.19</v>
      </c>
      <c r="K41" s="11">
        <f t="shared" si="6"/>
        <v>1729</v>
      </c>
      <c r="L41" s="13">
        <f t="shared" si="7"/>
        <v>10829</v>
      </c>
      <c r="M41" s="14">
        <f>+L41*H41</f>
        <v>10829</v>
      </c>
      <c r="O41" s="79"/>
    </row>
    <row r="42" spans="2:15" s="15" customFormat="1" ht="15.75" customHeight="1" x14ac:dyDescent="0.3">
      <c r="B42" s="74" t="s">
        <v>9</v>
      </c>
      <c r="C42" s="75"/>
      <c r="D42" s="75"/>
      <c r="E42" s="75"/>
      <c r="F42" s="75"/>
      <c r="G42" s="75"/>
      <c r="H42" s="75"/>
      <c r="I42" s="75"/>
      <c r="J42" s="75"/>
      <c r="K42" s="75"/>
      <c r="L42" s="36" t="s">
        <v>10</v>
      </c>
      <c r="M42" s="42">
        <f>ROUND(SUMIF(J13:J41,19%,M13:M41)/1.19,2)</f>
        <v>1152800</v>
      </c>
    </row>
    <row r="43" spans="2:15" s="15" customFormat="1" ht="15.6" x14ac:dyDescent="0.3">
      <c r="B43" s="74"/>
      <c r="C43" s="75"/>
      <c r="D43" s="75"/>
      <c r="E43" s="75"/>
      <c r="F43" s="75"/>
      <c r="G43" s="75"/>
      <c r="H43" s="75"/>
      <c r="I43" s="75"/>
      <c r="J43" s="75"/>
      <c r="K43" s="75"/>
      <c r="L43" s="36" t="s">
        <v>11</v>
      </c>
      <c r="M43" s="42">
        <f>ROUND(SUMIF(J13:J41,8%,M13:M41)/1.08,2)</f>
        <v>0</v>
      </c>
    </row>
    <row r="44" spans="2:15" s="15" customFormat="1" ht="15.6" x14ac:dyDescent="0.3">
      <c r="B44" s="74"/>
      <c r="C44" s="75"/>
      <c r="D44" s="75"/>
      <c r="E44" s="75"/>
      <c r="F44" s="75"/>
      <c r="G44" s="75"/>
      <c r="H44" s="75"/>
      <c r="I44" s="75"/>
      <c r="J44" s="75"/>
      <c r="K44" s="75"/>
      <c r="L44" s="36" t="s">
        <v>12</v>
      </c>
      <c r="M44" s="42">
        <f>ROUND(SUMIF(J13:J41,5%,M13:M41)/1.05,2)</f>
        <v>0</v>
      </c>
    </row>
    <row r="45" spans="2:15" s="15" customFormat="1" ht="15.6" x14ac:dyDescent="0.3">
      <c r="B45" s="74"/>
      <c r="C45" s="75"/>
      <c r="D45" s="75"/>
      <c r="E45" s="75"/>
      <c r="F45" s="75"/>
      <c r="G45" s="75"/>
      <c r="H45" s="75"/>
      <c r="I45" s="75"/>
      <c r="J45" s="75"/>
      <c r="K45" s="75"/>
      <c r="L45" s="36" t="s">
        <v>13</v>
      </c>
      <c r="M45" s="42">
        <f>ROUND(SUMIF(J13:J41,0%,M13:M41)/1,2)</f>
        <v>0</v>
      </c>
    </row>
    <row r="46" spans="2:15" s="15" customFormat="1" ht="15.6" x14ac:dyDescent="0.3">
      <c r="B46" s="74"/>
      <c r="C46" s="75"/>
      <c r="D46" s="75"/>
      <c r="E46" s="75"/>
      <c r="F46" s="75"/>
      <c r="G46" s="75"/>
      <c r="H46" s="75"/>
      <c r="I46" s="75"/>
      <c r="J46" s="75"/>
      <c r="K46" s="75"/>
      <c r="L46" s="36" t="s">
        <v>14</v>
      </c>
      <c r="M46" s="43">
        <f>ROUND(SUBTOTAL(9,M42:M45),2)</f>
        <v>1152800</v>
      </c>
    </row>
    <row r="47" spans="2:15" s="15" customFormat="1" ht="15.6" x14ac:dyDescent="0.3">
      <c r="B47" s="54" t="s">
        <v>24</v>
      </c>
      <c r="C47" s="55"/>
      <c r="D47" s="55"/>
      <c r="E47" s="55"/>
      <c r="F47" s="55"/>
      <c r="G47" s="55"/>
      <c r="H47" s="55"/>
      <c r="I47" s="56" t="s">
        <v>15</v>
      </c>
      <c r="J47" s="57">
        <v>0.19</v>
      </c>
      <c r="K47" s="57"/>
      <c r="L47" s="36" t="s">
        <v>16</v>
      </c>
      <c r="M47" s="44">
        <f>ROUND(M42*0.19,2)</f>
        <v>219032</v>
      </c>
    </row>
    <row r="48" spans="2:15" s="15" customFormat="1" ht="15.6" x14ac:dyDescent="0.3">
      <c r="B48" s="58" t="s">
        <v>25</v>
      </c>
      <c r="C48" s="59"/>
      <c r="D48" s="59"/>
      <c r="E48" s="59"/>
      <c r="F48" s="59"/>
      <c r="G48" s="59"/>
      <c r="H48" s="59"/>
      <c r="I48" s="56"/>
      <c r="J48" s="57">
        <v>0.08</v>
      </c>
      <c r="K48" s="57"/>
      <c r="L48" s="36" t="s">
        <v>17</v>
      </c>
      <c r="M48" s="44">
        <f>ROUND(M43*0.08,2)</f>
        <v>0</v>
      </c>
    </row>
    <row r="49" spans="2:13" s="15" customFormat="1" ht="15.6" x14ac:dyDescent="0.3">
      <c r="B49" s="54" t="s">
        <v>62</v>
      </c>
      <c r="C49" s="55"/>
      <c r="D49" s="55"/>
      <c r="E49" s="55"/>
      <c r="F49" s="55"/>
      <c r="G49" s="55"/>
      <c r="H49" s="55"/>
      <c r="I49" s="56"/>
      <c r="J49" s="57">
        <v>0.05</v>
      </c>
      <c r="K49" s="57"/>
      <c r="L49" s="36" t="s">
        <v>18</v>
      </c>
      <c r="M49" s="44">
        <f>ROUND(M44*0.05,2)</f>
        <v>0</v>
      </c>
    </row>
    <row r="50" spans="2:13" x14ac:dyDescent="0.3">
      <c r="B50" s="54" t="s">
        <v>32</v>
      </c>
      <c r="C50" s="55"/>
      <c r="D50" s="55"/>
      <c r="E50" s="55"/>
      <c r="F50" s="55"/>
      <c r="G50" s="55"/>
      <c r="H50" s="55"/>
      <c r="I50" s="56"/>
      <c r="J50" s="57">
        <v>0</v>
      </c>
      <c r="K50" s="57"/>
      <c r="L50" s="36" t="s">
        <v>19</v>
      </c>
      <c r="M50" s="43">
        <f>ROUND(SUM(M46:M49),2)</f>
        <v>1371832</v>
      </c>
    </row>
    <row r="51" spans="2:13" x14ac:dyDescent="0.3">
      <c r="B51" s="60" t="s">
        <v>26</v>
      </c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2"/>
    </row>
    <row r="52" spans="2:13" x14ac:dyDescent="0.3">
      <c r="B52" s="63" t="s">
        <v>20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5"/>
    </row>
    <row r="53" spans="2:13" x14ac:dyDescent="0.3">
      <c r="B53" s="66" t="s">
        <v>27</v>
      </c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8"/>
    </row>
    <row r="54" spans="2:13" x14ac:dyDescent="0.3">
      <c r="B54" s="63" t="s">
        <v>21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5"/>
    </row>
    <row r="55" spans="2:13" x14ac:dyDescent="0.3">
      <c r="B55" s="9"/>
      <c r="M55" s="17"/>
    </row>
    <row r="56" spans="2:13" x14ac:dyDescent="0.3">
      <c r="B56" s="69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"/>
    </row>
    <row r="57" spans="2:13" x14ac:dyDescent="0.3">
      <c r="B57" s="48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7"/>
    </row>
    <row r="58" spans="2:13" x14ac:dyDescent="0.3">
      <c r="B58" s="48" t="s">
        <v>28</v>
      </c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53"/>
    </row>
    <row r="59" spans="2:13" x14ac:dyDescent="0.3">
      <c r="B59" s="48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7"/>
    </row>
    <row r="60" spans="2:13" x14ac:dyDescent="0.3">
      <c r="B60" s="48" t="s">
        <v>29</v>
      </c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53"/>
    </row>
    <row r="61" spans="2:13" x14ac:dyDescent="0.3">
      <c r="B61" s="48" t="s">
        <v>22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7"/>
    </row>
    <row r="62" spans="2:13" x14ac:dyDescent="0.3">
      <c r="B62" s="48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7"/>
    </row>
    <row r="63" spans="2:13" x14ac:dyDescent="0.3">
      <c r="B63" s="48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7"/>
    </row>
    <row r="64" spans="2:13" x14ac:dyDescent="0.3">
      <c r="B64" s="48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7"/>
    </row>
    <row r="65" spans="2:13" x14ac:dyDescent="0.3">
      <c r="B65" s="50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7"/>
    </row>
    <row r="66" spans="2:13" x14ac:dyDescent="0.3">
      <c r="B66" s="48" t="s">
        <v>83</v>
      </c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7"/>
    </row>
    <row r="67" spans="2:13" x14ac:dyDescent="0.3">
      <c r="B67" s="50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7"/>
    </row>
    <row r="68" spans="2:13" x14ac:dyDescent="0.3">
      <c r="B68" s="48" t="s">
        <v>84</v>
      </c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7"/>
    </row>
    <row r="69" spans="2:13" x14ac:dyDescent="0.3">
      <c r="B69" s="48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7"/>
    </row>
    <row r="70" spans="2:13" x14ac:dyDescent="0.3">
      <c r="B70" s="48" t="s">
        <v>85</v>
      </c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7"/>
    </row>
    <row r="71" spans="2:13" x14ac:dyDescent="0.3">
      <c r="B71" s="50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7"/>
    </row>
    <row r="72" spans="2:13" x14ac:dyDescent="0.3">
      <c r="B72" s="48" t="s">
        <v>86</v>
      </c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7"/>
    </row>
    <row r="73" spans="2:13" x14ac:dyDescent="0.3"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7"/>
    </row>
    <row r="74" spans="2:13" x14ac:dyDescent="0.3">
      <c r="B74" s="48" t="s">
        <v>87</v>
      </c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7"/>
    </row>
    <row r="75" spans="2:13" x14ac:dyDescent="0.3">
      <c r="B75" s="50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7"/>
    </row>
    <row r="76" spans="2:13" x14ac:dyDescent="0.3">
      <c r="B76" s="80" t="s">
        <v>88</v>
      </c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7"/>
    </row>
    <row r="77" spans="2:13" x14ac:dyDescent="0.3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7"/>
    </row>
    <row r="78" spans="2:13" x14ac:dyDescent="0.3">
      <c r="B78" s="50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7"/>
    </row>
    <row r="79" spans="2:13" x14ac:dyDescent="0.3">
      <c r="B79" s="50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7"/>
    </row>
    <row r="80" spans="2:13" x14ac:dyDescent="0.3">
      <c r="B80" s="50" t="s">
        <v>30</v>
      </c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2"/>
    </row>
    <row r="81" spans="2:13" ht="15" thickBot="1" x14ac:dyDescent="0.35">
      <c r="B81" s="45" t="s">
        <v>23</v>
      </c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7"/>
    </row>
  </sheetData>
  <mergeCells count="48">
    <mergeCell ref="B8:M8"/>
    <mergeCell ref="B9:M9"/>
    <mergeCell ref="B10:M10"/>
    <mergeCell ref="B42:K46"/>
    <mergeCell ref="B3:M3"/>
    <mergeCell ref="B4:M4"/>
    <mergeCell ref="B5:L5"/>
    <mergeCell ref="B6:L6"/>
    <mergeCell ref="B7:L7"/>
    <mergeCell ref="B57:L57"/>
    <mergeCell ref="B47:H47"/>
    <mergeCell ref="I47:I50"/>
    <mergeCell ref="J47:K47"/>
    <mergeCell ref="B48:H48"/>
    <mergeCell ref="J48:K48"/>
    <mergeCell ref="B49:H49"/>
    <mergeCell ref="J49:K49"/>
    <mergeCell ref="B50:H50"/>
    <mergeCell ref="J50:K50"/>
    <mergeCell ref="B51:M51"/>
    <mergeCell ref="B52:M52"/>
    <mergeCell ref="B53:M53"/>
    <mergeCell ref="B54:M54"/>
    <mergeCell ref="B56:L56"/>
    <mergeCell ref="B69:L69"/>
    <mergeCell ref="B58:M58"/>
    <mergeCell ref="B59:L59"/>
    <mergeCell ref="B60:M60"/>
    <mergeCell ref="B61:L61"/>
    <mergeCell ref="B62:L62"/>
    <mergeCell ref="B63:L63"/>
    <mergeCell ref="B64:L64"/>
    <mergeCell ref="B65:L65"/>
    <mergeCell ref="B66:L66"/>
    <mergeCell ref="B67:L67"/>
    <mergeCell ref="B68:L68"/>
    <mergeCell ref="B81:M81"/>
    <mergeCell ref="B70:L70"/>
    <mergeCell ref="B71:L71"/>
    <mergeCell ref="B72:L72"/>
    <mergeCell ref="B73:L73"/>
    <mergeCell ref="B74:L74"/>
    <mergeCell ref="B75:L75"/>
    <mergeCell ref="B76:L76"/>
    <mergeCell ref="B77:L77"/>
    <mergeCell ref="B78:L78"/>
    <mergeCell ref="B79:L79"/>
    <mergeCell ref="B80:M80"/>
  </mergeCells>
  <conditionalFormatting sqref="J13:J41">
    <cfRule type="cellIs" dxfId="3" priority="1" operator="equal">
      <formula>0.19</formula>
    </cfRule>
    <cfRule type="cellIs" dxfId="2" priority="2" operator="equal">
      <formula>0.08</formula>
    </cfRule>
    <cfRule type="cellIs" dxfId="1" priority="3" operator="equal">
      <formula>0.05</formula>
    </cfRule>
    <cfRule type="cellIs" dxfId="0" priority="4" operator="equal">
      <formula>0</formula>
    </cfRule>
  </conditionalFormatting>
  <dataValidations count="1">
    <dataValidation type="list" allowBlank="1" showInputMessage="1" showErrorMessage="1" sqref="J13:J41" xr:uid="{00000000-0002-0000-0000-000000000000}">
      <formula1>$J$47:$J$50</formula1>
    </dataValidation>
  </dataValidations>
  <pageMargins left="0.39370078740157483" right="0.39370078740157483" top="0.39370078740157483" bottom="0.39370078740157483" header="0" footer="0"/>
  <pageSetup scale="41" fitToHeight="0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D7398732301F49B9818C0ACC89E99C" ma:contentTypeVersion="15" ma:contentTypeDescription="Crear nuevo documento." ma:contentTypeScope="" ma:versionID="91b0113d9011ad2f0d39388f65e6b045">
  <xsd:schema xmlns:xsd="http://www.w3.org/2001/XMLSchema" xmlns:xs="http://www.w3.org/2001/XMLSchema" xmlns:p="http://schemas.microsoft.com/office/2006/metadata/properties" xmlns:ns2="8681d43c-26fc-402f-832f-900b7c2294fc" xmlns:ns3="b622c8e5-ab30-48ad-89b1-7a2c61fdbca4" targetNamespace="http://schemas.microsoft.com/office/2006/metadata/properties" ma:root="true" ma:fieldsID="4855920f1894ff81ef7710a5ccbbbab8" ns2:_="" ns3:_="">
    <xsd:import namespace="8681d43c-26fc-402f-832f-900b7c2294fc"/>
    <xsd:import namespace="b622c8e5-ab30-48ad-89b1-7a2c61fdbca4"/>
    <xsd:element name="properties">
      <xsd:complexType>
        <xsd:sequence>
          <xsd:element name="documentManagement">
            <xsd:complexType>
              <xsd:all>
                <xsd:element ref="ns2:Enlace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81d43c-26fc-402f-832f-900b7c2294fc" elementFormDefault="qualified">
    <xsd:import namespace="http://schemas.microsoft.com/office/2006/documentManagement/types"/>
    <xsd:import namespace="http://schemas.microsoft.com/office/infopath/2007/PartnerControls"/>
    <xsd:element name="Enlace" ma:index="8" nillable="true" ma:displayName="Enlace" ma:format="Hyperlink" ma:internalName="Enlac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c8e5-ab30-48ad-89b1-7a2c61fdbca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b1cb2da-4b95-439f-9585-52adece5fc1c}" ma:internalName="TaxCatchAll" ma:showField="CatchAllData" ma:web="b622c8e5-ab30-48ad-89b1-7a2c61fdbc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A6A3D7-F786-4A8B-A6B7-660A2D174D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81d43c-26fc-402f-832f-900b7c2294fc"/>
    <ds:schemaRef ds:uri="b622c8e5-ab30-48ad-89b1-7a2c61fdbc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547AAF-9006-46AD-B56E-7D1713F603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Zamir Molano</dc:creator>
  <cp:lastModifiedBy>MYNDRE SUSSAN SILVA PAEZ</cp:lastModifiedBy>
  <cp:lastPrinted>2024-04-26T19:09:46Z</cp:lastPrinted>
  <dcterms:created xsi:type="dcterms:W3CDTF">2024-03-04T21:02:40Z</dcterms:created>
  <dcterms:modified xsi:type="dcterms:W3CDTF">2026-06-05T14:26:13Z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2024-03-04T21:03:09Z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575519d8-2683-49b2-9d88-487fea1a2f90</vt:lpwstr>
  </property>
  <property fmtid="{D5CDD505-2E9C-101B-9397-08002B2CF9AE}" pid="8" name="MSIP_Label_fc111285-cafa-4fc9-8a9a-bd902089b24f_ContentBits">
    <vt:lpwstr>0</vt:lpwstr>
  </property>
</Properties>
</file>