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Usuario\Desktop\2026\SECRETARIA JURIDICA MADRID\CONTRATACION\SAMC\DEFINTIVO\"/>
    </mc:Choice>
  </mc:AlternateContent>
  <xr:revisionPtr revIDLastSave="0" documentId="13_ncr:1_{1FA1ECED-E742-4CC1-B86E-F562D3F964EE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MANTENIMIENTOS" sheetId="4" r:id="rId1"/>
    <sheet name="REPUESTOS" sheetId="5" r:id="rId2"/>
    <sheet name="COMISTELCO" sheetId="6" state="hidden" r:id="rId3"/>
    <sheet name="RED COMPUTO" sheetId="7" state="hidden" r:id="rId4"/>
    <sheet name="RENSERVER" sheetId="8" state="hidden" r:id="rId5"/>
    <sheet name="TEMPAL" sheetId="9" state="hidden" r:id="rId6"/>
    <sheet name="TREELOC" sheetId="10" state="hidden" r:id="rId7"/>
  </sheets>
  <definedNames>
    <definedName name="_xlnm._FilterDatabase" localSheetId="0" hidden="1">MANTENIMIENTOS!$A$4:$E$73</definedName>
    <definedName name="_xlnm._FilterDatabase" localSheetId="1" hidden="1">REPUESTOS!$A$3:$D$301</definedName>
    <definedName name="_xlnm.Print_Titles" localSheetId="1">REPUESTOS!$1:$3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5" l="1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P251" i="5"/>
  <c r="P252" i="5"/>
  <c r="P253" i="5"/>
  <c r="P254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3" i="5"/>
  <c r="P304" i="5"/>
  <c r="P305" i="5"/>
  <c r="P306" i="5"/>
  <c r="P307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49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2" i="4"/>
  <c r="AC63" i="4"/>
  <c r="AC64" i="4"/>
  <c r="AC65" i="4"/>
  <c r="AC66" i="4"/>
  <c r="AC67" i="4"/>
  <c r="AC68" i="4"/>
  <c r="AC69" i="4"/>
  <c r="AC70" i="4"/>
  <c r="AC71" i="4"/>
  <c r="AC72" i="4"/>
  <c r="AC73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Z44" i="4"/>
  <c r="Z45" i="4"/>
  <c r="Z46" i="4"/>
  <c r="Z47" i="4"/>
  <c r="Z48" i="4"/>
  <c r="Z49" i="4"/>
  <c r="Z50" i="4"/>
  <c r="Z51" i="4"/>
  <c r="Z52" i="4"/>
  <c r="Z53" i="4"/>
  <c r="Z54" i="4"/>
  <c r="Z55" i="4"/>
  <c r="Z56" i="4"/>
  <c r="Z57" i="4"/>
  <c r="Z58" i="4"/>
  <c r="Z59" i="4"/>
  <c r="Z60" i="4"/>
  <c r="Z61" i="4"/>
  <c r="Z62" i="4"/>
  <c r="Z63" i="4"/>
  <c r="Z64" i="4"/>
  <c r="Z65" i="4"/>
  <c r="Z66" i="4"/>
  <c r="Z67" i="4"/>
  <c r="Z68" i="4"/>
  <c r="Z69" i="4"/>
  <c r="Z70" i="4"/>
  <c r="Z71" i="4"/>
  <c r="Z72" i="4"/>
  <c r="Z73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4" i="5"/>
  <c r="G4" i="5" s="1"/>
  <c r="I4" i="5"/>
  <c r="J4" i="5"/>
  <c r="L4" i="5"/>
  <c r="M4" i="5"/>
  <c r="O4" i="5"/>
  <c r="P4" i="5"/>
  <c r="I5" i="5"/>
  <c r="L5" i="5"/>
  <c r="O5" i="5"/>
  <c r="I6" i="5"/>
  <c r="L6" i="5"/>
  <c r="O6" i="5"/>
  <c r="I7" i="5"/>
  <c r="L7" i="5"/>
  <c r="O7" i="5"/>
  <c r="I8" i="5"/>
  <c r="L8" i="5"/>
  <c r="O8" i="5"/>
  <c r="I9" i="5"/>
  <c r="L9" i="5"/>
  <c r="O9" i="5"/>
  <c r="I10" i="5"/>
  <c r="L10" i="5"/>
  <c r="O10" i="5"/>
  <c r="I11" i="5"/>
  <c r="L11" i="5"/>
  <c r="O11" i="5"/>
  <c r="I12" i="5"/>
  <c r="L12" i="5"/>
  <c r="O12" i="5"/>
  <c r="I13" i="5"/>
  <c r="L13" i="5"/>
  <c r="O13" i="5"/>
  <c r="I14" i="5"/>
  <c r="L14" i="5"/>
  <c r="O14" i="5"/>
  <c r="I15" i="5"/>
  <c r="L15" i="5"/>
  <c r="O15" i="5"/>
  <c r="I16" i="5"/>
  <c r="L16" i="5"/>
  <c r="O16" i="5"/>
  <c r="I17" i="5"/>
  <c r="L17" i="5"/>
  <c r="O17" i="5"/>
  <c r="I18" i="5"/>
  <c r="L18" i="5"/>
  <c r="O18" i="5"/>
  <c r="I19" i="5"/>
  <c r="L19" i="5"/>
  <c r="O19" i="5"/>
  <c r="I20" i="5"/>
  <c r="L20" i="5"/>
  <c r="O20" i="5"/>
  <c r="I21" i="5"/>
  <c r="L21" i="5"/>
  <c r="O21" i="5"/>
  <c r="I22" i="5"/>
  <c r="L22" i="5"/>
  <c r="O22" i="5"/>
  <c r="I23" i="5"/>
  <c r="L23" i="5"/>
  <c r="O23" i="5"/>
  <c r="I24" i="5"/>
  <c r="L24" i="5"/>
  <c r="O24" i="5"/>
  <c r="I25" i="5"/>
  <c r="L25" i="5"/>
  <c r="O25" i="5"/>
  <c r="I26" i="5"/>
  <c r="L26" i="5"/>
  <c r="O26" i="5"/>
  <c r="I27" i="5"/>
  <c r="L27" i="5"/>
  <c r="O27" i="5"/>
  <c r="I28" i="5"/>
  <c r="L28" i="5"/>
  <c r="O28" i="5"/>
  <c r="I29" i="5"/>
  <c r="L29" i="5"/>
  <c r="O29" i="5"/>
  <c r="I30" i="5"/>
  <c r="L30" i="5"/>
  <c r="O30" i="5"/>
  <c r="I31" i="5"/>
  <c r="L31" i="5"/>
  <c r="O31" i="5"/>
  <c r="I32" i="5"/>
  <c r="L32" i="5"/>
  <c r="O32" i="5"/>
  <c r="I33" i="5"/>
  <c r="L33" i="5"/>
  <c r="O33" i="5"/>
  <c r="I34" i="5"/>
  <c r="L34" i="5"/>
  <c r="O34" i="5"/>
  <c r="I35" i="5"/>
  <c r="L35" i="5"/>
  <c r="O35" i="5"/>
  <c r="I36" i="5"/>
  <c r="L36" i="5"/>
  <c r="O36" i="5"/>
  <c r="I37" i="5"/>
  <c r="L37" i="5"/>
  <c r="O37" i="5"/>
  <c r="I38" i="5"/>
  <c r="L38" i="5"/>
  <c r="O38" i="5"/>
  <c r="I39" i="5"/>
  <c r="L39" i="5"/>
  <c r="O39" i="5"/>
  <c r="I40" i="5"/>
  <c r="L40" i="5"/>
  <c r="O40" i="5"/>
  <c r="I41" i="5"/>
  <c r="L41" i="5"/>
  <c r="O41" i="5"/>
  <c r="I42" i="5"/>
  <c r="L42" i="5"/>
  <c r="O42" i="5"/>
  <c r="I43" i="5"/>
  <c r="L43" i="5"/>
  <c r="O43" i="5"/>
  <c r="I44" i="5"/>
  <c r="L44" i="5"/>
  <c r="O44" i="5"/>
  <c r="I45" i="5"/>
  <c r="L45" i="5"/>
  <c r="O45" i="5"/>
  <c r="I46" i="5"/>
  <c r="L46" i="5"/>
  <c r="O46" i="5"/>
  <c r="I47" i="5"/>
  <c r="L47" i="5"/>
  <c r="O47" i="5"/>
  <c r="I48" i="5"/>
  <c r="L48" i="5"/>
  <c r="O48" i="5"/>
  <c r="I49" i="5"/>
  <c r="L49" i="5"/>
  <c r="O49" i="5"/>
  <c r="I50" i="5"/>
  <c r="L50" i="5"/>
  <c r="O50" i="5"/>
  <c r="I51" i="5"/>
  <c r="L51" i="5"/>
  <c r="O51" i="5"/>
  <c r="I52" i="5"/>
  <c r="L52" i="5"/>
  <c r="O52" i="5"/>
  <c r="I53" i="5"/>
  <c r="L53" i="5"/>
  <c r="O53" i="5"/>
  <c r="I54" i="5"/>
  <c r="L54" i="5"/>
  <c r="O54" i="5"/>
  <c r="I55" i="5"/>
  <c r="L55" i="5"/>
  <c r="O55" i="5"/>
  <c r="I56" i="5"/>
  <c r="L56" i="5"/>
  <c r="O56" i="5"/>
  <c r="I57" i="5"/>
  <c r="L57" i="5"/>
  <c r="O57" i="5"/>
  <c r="I58" i="5"/>
  <c r="L58" i="5"/>
  <c r="O58" i="5"/>
  <c r="I59" i="5"/>
  <c r="L59" i="5"/>
  <c r="O59" i="5"/>
  <c r="I60" i="5"/>
  <c r="L60" i="5"/>
  <c r="O60" i="5"/>
  <c r="I61" i="5"/>
  <c r="L61" i="5"/>
  <c r="O61" i="5"/>
  <c r="I62" i="5"/>
  <c r="L62" i="5"/>
  <c r="O62" i="5"/>
  <c r="I63" i="5"/>
  <c r="L63" i="5"/>
  <c r="O63" i="5"/>
  <c r="I64" i="5"/>
  <c r="L64" i="5"/>
  <c r="O64" i="5"/>
  <c r="I65" i="5"/>
  <c r="L65" i="5"/>
  <c r="O65" i="5"/>
  <c r="I66" i="5"/>
  <c r="L66" i="5"/>
  <c r="O66" i="5"/>
  <c r="I67" i="5"/>
  <c r="L67" i="5"/>
  <c r="O67" i="5"/>
  <c r="I68" i="5"/>
  <c r="L68" i="5"/>
  <c r="O68" i="5"/>
  <c r="I69" i="5"/>
  <c r="L69" i="5"/>
  <c r="O69" i="5"/>
  <c r="I70" i="5"/>
  <c r="L70" i="5"/>
  <c r="O70" i="5"/>
  <c r="I71" i="5"/>
  <c r="L71" i="5"/>
  <c r="O71" i="5"/>
  <c r="I72" i="5"/>
  <c r="L72" i="5"/>
  <c r="O72" i="5"/>
  <c r="I73" i="5"/>
  <c r="L73" i="5"/>
  <c r="O73" i="5"/>
  <c r="I74" i="5"/>
  <c r="L74" i="5"/>
  <c r="O74" i="5"/>
  <c r="I75" i="5"/>
  <c r="L75" i="5"/>
  <c r="O75" i="5"/>
  <c r="I76" i="5"/>
  <c r="L76" i="5"/>
  <c r="O76" i="5"/>
  <c r="I77" i="5"/>
  <c r="L77" i="5"/>
  <c r="O77" i="5"/>
  <c r="I78" i="5"/>
  <c r="L78" i="5"/>
  <c r="O78" i="5"/>
  <c r="I79" i="5"/>
  <c r="L79" i="5"/>
  <c r="O79" i="5"/>
  <c r="I80" i="5"/>
  <c r="L80" i="5"/>
  <c r="O80" i="5"/>
  <c r="I81" i="5"/>
  <c r="L81" i="5"/>
  <c r="O81" i="5"/>
  <c r="I82" i="5"/>
  <c r="L82" i="5"/>
  <c r="O82" i="5"/>
  <c r="I83" i="5"/>
  <c r="L83" i="5"/>
  <c r="O83" i="5"/>
  <c r="I84" i="5"/>
  <c r="L84" i="5"/>
  <c r="O84" i="5"/>
  <c r="I85" i="5"/>
  <c r="L85" i="5"/>
  <c r="O85" i="5"/>
  <c r="I86" i="5"/>
  <c r="L86" i="5"/>
  <c r="O86" i="5"/>
  <c r="I87" i="5"/>
  <c r="L87" i="5"/>
  <c r="O87" i="5"/>
  <c r="I88" i="5"/>
  <c r="L88" i="5"/>
  <c r="O88" i="5"/>
  <c r="I89" i="5"/>
  <c r="L89" i="5"/>
  <c r="O89" i="5"/>
  <c r="I90" i="5"/>
  <c r="L90" i="5"/>
  <c r="O90" i="5"/>
  <c r="I91" i="5"/>
  <c r="L91" i="5"/>
  <c r="O91" i="5"/>
  <c r="I92" i="5"/>
  <c r="L92" i="5"/>
  <c r="O92" i="5"/>
  <c r="I93" i="5"/>
  <c r="L93" i="5"/>
  <c r="O93" i="5"/>
  <c r="I94" i="5"/>
  <c r="L94" i="5"/>
  <c r="O94" i="5"/>
  <c r="I95" i="5"/>
  <c r="L95" i="5"/>
  <c r="O95" i="5"/>
  <c r="I96" i="5"/>
  <c r="L96" i="5"/>
  <c r="O96" i="5"/>
  <c r="I97" i="5"/>
  <c r="L97" i="5"/>
  <c r="O97" i="5"/>
  <c r="I98" i="5"/>
  <c r="L98" i="5"/>
  <c r="O98" i="5"/>
  <c r="I99" i="5"/>
  <c r="L99" i="5"/>
  <c r="O99" i="5"/>
  <c r="I100" i="5"/>
  <c r="L100" i="5"/>
  <c r="O100" i="5"/>
  <c r="I101" i="5"/>
  <c r="L101" i="5"/>
  <c r="O101" i="5"/>
  <c r="I102" i="5"/>
  <c r="L102" i="5"/>
  <c r="O102" i="5"/>
  <c r="I103" i="5"/>
  <c r="L103" i="5"/>
  <c r="O103" i="5"/>
  <c r="I104" i="5"/>
  <c r="L104" i="5"/>
  <c r="O104" i="5"/>
  <c r="I105" i="5"/>
  <c r="L105" i="5"/>
  <c r="O105" i="5"/>
  <c r="I106" i="5"/>
  <c r="L106" i="5"/>
  <c r="O106" i="5"/>
  <c r="I107" i="5"/>
  <c r="L107" i="5"/>
  <c r="O107" i="5"/>
  <c r="I108" i="5"/>
  <c r="L108" i="5"/>
  <c r="O108" i="5"/>
  <c r="I109" i="5"/>
  <c r="L109" i="5"/>
  <c r="O109" i="5"/>
  <c r="I110" i="5"/>
  <c r="L110" i="5"/>
  <c r="O110" i="5"/>
  <c r="I111" i="5"/>
  <c r="L111" i="5"/>
  <c r="O111" i="5"/>
  <c r="I112" i="5"/>
  <c r="L112" i="5"/>
  <c r="O112" i="5"/>
  <c r="I113" i="5"/>
  <c r="L113" i="5"/>
  <c r="O113" i="5"/>
  <c r="I114" i="5"/>
  <c r="L114" i="5"/>
  <c r="O114" i="5"/>
  <c r="I115" i="5"/>
  <c r="L115" i="5"/>
  <c r="O115" i="5"/>
  <c r="I116" i="5"/>
  <c r="L116" i="5"/>
  <c r="O116" i="5"/>
  <c r="I117" i="5"/>
  <c r="L117" i="5"/>
  <c r="O117" i="5"/>
  <c r="I118" i="5"/>
  <c r="L118" i="5"/>
  <c r="O118" i="5"/>
  <c r="I119" i="5"/>
  <c r="L119" i="5"/>
  <c r="O119" i="5"/>
  <c r="I120" i="5"/>
  <c r="L120" i="5"/>
  <c r="O120" i="5"/>
  <c r="I121" i="5"/>
  <c r="L121" i="5"/>
  <c r="O121" i="5"/>
  <c r="I122" i="5"/>
  <c r="L122" i="5"/>
  <c r="O122" i="5"/>
  <c r="I123" i="5"/>
  <c r="L123" i="5"/>
  <c r="O123" i="5"/>
  <c r="I124" i="5"/>
  <c r="L124" i="5"/>
  <c r="O124" i="5"/>
  <c r="I125" i="5"/>
  <c r="L125" i="5"/>
  <c r="O125" i="5"/>
  <c r="I126" i="5"/>
  <c r="L126" i="5"/>
  <c r="O126" i="5"/>
  <c r="I127" i="5"/>
  <c r="L127" i="5"/>
  <c r="O127" i="5"/>
  <c r="I128" i="5"/>
  <c r="L128" i="5"/>
  <c r="O128" i="5"/>
  <c r="I129" i="5"/>
  <c r="L129" i="5"/>
  <c r="O129" i="5"/>
  <c r="I130" i="5"/>
  <c r="L130" i="5"/>
  <c r="O130" i="5"/>
  <c r="I131" i="5"/>
  <c r="L131" i="5"/>
  <c r="O131" i="5"/>
  <c r="I132" i="5"/>
  <c r="L132" i="5"/>
  <c r="O132" i="5"/>
  <c r="I133" i="5"/>
  <c r="L133" i="5"/>
  <c r="O133" i="5"/>
  <c r="I134" i="5"/>
  <c r="L134" i="5"/>
  <c r="O134" i="5"/>
  <c r="I135" i="5"/>
  <c r="L135" i="5"/>
  <c r="O135" i="5"/>
  <c r="I136" i="5"/>
  <c r="L136" i="5"/>
  <c r="O136" i="5"/>
  <c r="I137" i="5"/>
  <c r="L137" i="5"/>
  <c r="O137" i="5"/>
  <c r="I138" i="5"/>
  <c r="L138" i="5"/>
  <c r="O138" i="5"/>
  <c r="I139" i="5"/>
  <c r="L139" i="5"/>
  <c r="O139" i="5"/>
  <c r="I140" i="5"/>
  <c r="L140" i="5"/>
  <c r="O140" i="5"/>
  <c r="I141" i="5"/>
  <c r="L141" i="5"/>
  <c r="O141" i="5"/>
  <c r="I142" i="5"/>
  <c r="L142" i="5"/>
  <c r="O142" i="5"/>
  <c r="I143" i="5"/>
  <c r="L143" i="5"/>
  <c r="O143" i="5"/>
  <c r="I144" i="5"/>
  <c r="L144" i="5"/>
  <c r="O144" i="5"/>
  <c r="I145" i="5"/>
  <c r="L145" i="5"/>
  <c r="O145" i="5"/>
  <c r="I146" i="5"/>
  <c r="L146" i="5"/>
  <c r="O146" i="5"/>
  <c r="I147" i="5"/>
  <c r="L147" i="5"/>
  <c r="O147" i="5"/>
  <c r="I148" i="5"/>
  <c r="L148" i="5"/>
  <c r="O148" i="5"/>
  <c r="I149" i="5"/>
  <c r="L149" i="5"/>
  <c r="O149" i="5"/>
  <c r="I150" i="5"/>
  <c r="L150" i="5"/>
  <c r="O150" i="5"/>
  <c r="I151" i="5"/>
  <c r="L151" i="5"/>
  <c r="O151" i="5"/>
  <c r="I152" i="5"/>
  <c r="L152" i="5"/>
  <c r="O152" i="5"/>
  <c r="I153" i="5"/>
  <c r="L153" i="5"/>
  <c r="O153" i="5"/>
  <c r="I154" i="5"/>
  <c r="L154" i="5"/>
  <c r="O154" i="5"/>
  <c r="I155" i="5"/>
  <c r="L155" i="5"/>
  <c r="O155" i="5"/>
  <c r="I156" i="5"/>
  <c r="L156" i="5"/>
  <c r="O156" i="5"/>
  <c r="I157" i="5"/>
  <c r="L157" i="5"/>
  <c r="O157" i="5"/>
  <c r="I158" i="5"/>
  <c r="L158" i="5"/>
  <c r="O158" i="5"/>
  <c r="I159" i="5"/>
  <c r="L159" i="5"/>
  <c r="O159" i="5"/>
  <c r="I160" i="5"/>
  <c r="L160" i="5"/>
  <c r="O160" i="5"/>
  <c r="I161" i="5"/>
  <c r="L161" i="5"/>
  <c r="O161" i="5"/>
  <c r="I162" i="5"/>
  <c r="L162" i="5"/>
  <c r="O162" i="5"/>
  <c r="I163" i="5"/>
  <c r="L163" i="5"/>
  <c r="O163" i="5"/>
  <c r="I164" i="5"/>
  <c r="L164" i="5"/>
  <c r="O164" i="5"/>
  <c r="I165" i="5"/>
  <c r="L165" i="5"/>
  <c r="O165" i="5"/>
  <c r="I166" i="5"/>
  <c r="L166" i="5"/>
  <c r="O166" i="5"/>
  <c r="I167" i="5"/>
  <c r="L167" i="5"/>
  <c r="O167" i="5"/>
  <c r="I168" i="5"/>
  <c r="L168" i="5"/>
  <c r="O168" i="5"/>
  <c r="I169" i="5"/>
  <c r="L169" i="5"/>
  <c r="O169" i="5"/>
  <c r="I170" i="5"/>
  <c r="L170" i="5"/>
  <c r="O170" i="5"/>
  <c r="I171" i="5"/>
  <c r="L171" i="5"/>
  <c r="O171" i="5"/>
  <c r="I172" i="5"/>
  <c r="L172" i="5"/>
  <c r="O172" i="5"/>
  <c r="I173" i="5"/>
  <c r="L173" i="5"/>
  <c r="O173" i="5"/>
  <c r="I174" i="5"/>
  <c r="L174" i="5"/>
  <c r="O174" i="5"/>
  <c r="I175" i="5"/>
  <c r="L175" i="5"/>
  <c r="O175" i="5"/>
  <c r="I176" i="5"/>
  <c r="L176" i="5"/>
  <c r="O176" i="5"/>
  <c r="I177" i="5"/>
  <c r="L177" i="5"/>
  <c r="O177" i="5"/>
  <c r="I178" i="5"/>
  <c r="L178" i="5"/>
  <c r="O178" i="5"/>
  <c r="I179" i="5"/>
  <c r="L179" i="5"/>
  <c r="O179" i="5"/>
  <c r="I180" i="5"/>
  <c r="L180" i="5"/>
  <c r="O180" i="5"/>
  <c r="I181" i="5"/>
  <c r="L181" i="5"/>
  <c r="O181" i="5"/>
  <c r="I182" i="5"/>
  <c r="L182" i="5"/>
  <c r="O182" i="5"/>
  <c r="I183" i="5"/>
  <c r="L183" i="5"/>
  <c r="O183" i="5"/>
  <c r="I184" i="5"/>
  <c r="L184" i="5"/>
  <c r="O184" i="5"/>
  <c r="I185" i="5"/>
  <c r="L185" i="5"/>
  <c r="O185" i="5"/>
  <c r="I186" i="5"/>
  <c r="L186" i="5"/>
  <c r="O186" i="5"/>
  <c r="I187" i="5"/>
  <c r="L187" i="5"/>
  <c r="O187" i="5"/>
  <c r="I188" i="5"/>
  <c r="L188" i="5"/>
  <c r="O188" i="5"/>
  <c r="I189" i="5"/>
  <c r="L189" i="5"/>
  <c r="O189" i="5"/>
  <c r="I190" i="5"/>
  <c r="L190" i="5"/>
  <c r="O190" i="5"/>
  <c r="I191" i="5"/>
  <c r="L191" i="5"/>
  <c r="O191" i="5"/>
  <c r="I192" i="5"/>
  <c r="L192" i="5"/>
  <c r="O192" i="5"/>
  <c r="O193" i="5" l="1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301" i="5"/>
  <c r="O302" i="5"/>
  <c r="O303" i="5"/>
  <c r="O304" i="5"/>
  <c r="O305" i="5"/>
  <c r="O306" i="5"/>
  <c r="O307" i="5"/>
  <c r="L193" i="5" l="1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AB5" i="4" l="1"/>
  <c r="AC5" i="4" s="1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66" i="4"/>
  <c r="AB67" i="4"/>
  <c r="AB68" i="4"/>
  <c r="AB69" i="4"/>
  <c r="AB70" i="4"/>
  <c r="AB71" i="4"/>
  <c r="AB72" i="4"/>
  <c r="AB73" i="4"/>
  <c r="Y5" i="4"/>
  <c r="Z5" i="4" s="1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V5" i="4"/>
  <c r="W5" i="4" s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P5" i="4"/>
  <c r="Q5" i="4" s="1"/>
  <c r="P6" i="4"/>
  <c r="Q6" i="4" s="1"/>
  <c r="P7" i="4"/>
  <c r="Q7" i="4" s="1"/>
  <c r="P8" i="4"/>
  <c r="Q8" i="4" s="1"/>
  <c r="P9" i="4"/>
  <c r="Q9" i="4" s="1"/>
  <c r="P10" i="4"/>
  <c r="Q10" i="4" s="1"/>
  <c r="P11" i="4"/>
  <c r="Q11" i="4" s="1"/>
  <c r="P12" i="4"/>
  <c r="Q12" i="4" s="1"/>
  <c r="P13" i="4"/>
  <c r="Q13" i="4" s="1"/>
  <c r="P14" i="4"/>
  <c r="Q14" i="4" s="1"/>
  <c r="P15" i="4"/>
  <c r="Q15" i="4" s="1"/>
  <c r="P16" i="4"/>
  <c r="Q16" i="4" s="1"/>
  <c r="P17" i="4"/>
  <c r="Q17" i="4" s="1"/>
  <c r="P18" i="4"/>
  <c r="Q18" i="4" s="1"/>
  <c r="P19" i="4"/>
  <c r="Q19" i="4" s="1"/>
  <c r="P20" i="4"/>
  <c r="Q20" i="4" s="1"/>
  <c r="P21" i="4"/>
  <c r="Q21" i="4" s="1"/>
  <c r="P22" i="4"/>
  <c r="Q22" i="4" s="1"/>
  <c r="P23" i="4"/>
  <c r="Q23" i="4" s="1"/>
  <c r="P24" i="4"/>
  <c r="Q24" i="4" s="1"/>
  <c r="P25" i="4"/>
  <c r="Q25" i="4" s="1"/>
  <c r="P26" i="4"/>
  <c r="Q26" i="4" s="1"/>
  <c r="P27" i="4"/>
  <c r="Q27" i="4" s="1"/>
  <c r="P28" i="4"/>
  <c r="Q28" i="4" s="1"/>
  <c r="P29" i="4"/>
  <c r="Q29" i="4" s="1"/>
  <c r="P30" i="4"/>
  <c r="Q30" i="4" s="1"/>
  <c r="P31" i="4"/>
  <c r="Q31" i="4" s="1"/>
  <c r="P32" i="4"/>
  <c r="Q32" i="4" s="1"/>
  <c r="P33" i="4"/>
  <c r="Q33" i="4" s="1"/>
  <c r="P34" i="4"/>
  <c r="Q34" i="4" s="1"/>
  <c r="P35" i="4"/>
  <c r="Q35" i="4" s="1"/>
  <c r="P36" i="4"/>
  <c r="Q36" i="4" s="1"/>
  <c r="P37" i="4"/>
  <c r="Q37" i="4" s="1"/>
  <c r="P38" i="4"/>
  <c r="Q38" i="4" s="1"/>
  <c r="P39" i="4"/>
  <c r="Q39" i="4" s="1"/>
  <c r="P40" i="4"/>
  <c r="Q40" i="4" s="1"/>
  <c r="P41" i="4"/>
  <c r="Q41" i="4" s="1"/>
  <c r="P42" i="4"/>
  <c r="Q42" i="4" s="1"/>
  <c r="P43" i="4"/>
  <c r="Q43" i="4" s="1"/>
  <c r="P44" i="4"/>
  <c r="Q44" i="4" s="1"/>
  <c r="P45" i="4"/>
  <c r="Q45" i="4" s="1"/>
  <c r="P46" i="4"/>
  <c r="Q46" i="4" s="1"/>
  <c r="P47" i="4"/>
  <c r="Q47" i="4" s="1"/>
  <c r="P48" i="4"/>
  <c r="Q48" i="4" s="1"/>
  <c r="P49" i="4"/>
  <c r="Q49" i="4" s="1"/>
  <c r="P50" i="4"/>
  <c r="Q50" i="4" s="1"/>
  <c r="P51" i="4"/>
  <c r="Q51" i="4" s="1"/>
  <c r="P52" i="4"/>
  <c r="Q52" i="4" s="1"/>
  <c r="P53" i="4"/>
  <c r="Q53" i="4" s="1"/>
  <c r="P54" i="4"/>
  <c r="Q54" i="4" s="1"/>
  <c r="P55" i="4"/>
  <c r="Q55" i="4" s="1"/>
  <c r="P56" i="4"/>
  <c r="Q56" i="4" s="1"/>
  <c r="P57" i="4"/>
  <c r="Q57" i="4" s="1"/>
  <c r="P58" i="4"/>
  <c r="Q58" i="4" s="1"/>
  <c r="P59" i="4"/>
  <c r="Q59" i="4" s="1"/>
  <c r="P60" i="4"/>
  <c r="Q60" i="4" s="1"/>
  <c r="P61" i="4"/>
  <c r="Q61" i="4" s="1"/>
  <c r="P62" i="4"/>
  <c r="Q62" i="4" s="1"/>
  <c r="P63" i="4"/>
  <c r="Q63" i="4" s="1"/>
  <c r="P64" i="4"/>
  <c r="Q64" i="4" s="1"/>
  <c r="P65" i="4"/>
  <c r="Q65" i="4" s="1"/>
  <c r="P66" i="4"/>
  <c r="Q66" i="4" s="1"/>
  <c r="P67" i="4"/>
  <c r="Q67" i="4" s="1"/>
  <c r="P68" i="4"/>
  <c r="Q68" i="4" s="1"/>
  <c r="P69" i="4"/>
  <c r="Q69" i="4" s="1"/>
  <c r="P70" i="4"/>
  <c r="Q70" i="4" s="1"/>
  <c r="P71" i="4"/>
  <c r="Q71" i="4" s="1"/>
  <c r="P72" i="4"/>
  <c r="Q72" i="4" s="1"/>
  <c r="P73" i="4"/>
  <c r="Q73" i="4" s="1"/>
  <c r="S5" i="4"/>
  <c r="T5" i="4" s="1"/>
  <c r="S6" i="4"/>
  <c r="T6" i="4" s="1"/>
  <c r="S7" i="4"/>
  <c r="T7" i="4" s="1"/>
  <c r="S8" i="4"/>
  <c r="T8" i="4" s="1"/>
  <c r="S9" i="4"/>
  <c r="T9" i="4" s="1"/>
  <c r="S10" i="4"/>
  <c r="T10" i="4" s="1"/>
  <c r="S11" i="4"/>
  <c r="T11" i="4" s="1"/>
  <c r="S12" i="4"/>
  <c r="T12" i="4" s="1"/>
  <c r="S13" i="4"/>
  <c r="T13" i="4" s="1"/>
  <c r="S14" i="4"/>
  <c r="T14" i="4" s="1"/>
  <c r="S15" i="4"/>
  <c r="T15" i="4" s="1"/>
  <c r="S16" i="4"/>
  <c r="T16" i="4" s="1"/>
  <c r="S17" i="4"/>
  <c r="T17" i="4" s="1"/>
  <c r="S18" i="4"/>
  <c r="T18" i="4" s="1"/>
  <c r="S19" i="4"/>
  <c r="T19" i="4" s="1"/>
  <c r="S20" i="4"/>
  <c r="T20" i="4" s="1"/>
  <c r="S21" i="4"/>
  <c r="T21" i="4" s="1"/>
  <c r="S22" i="4"/>
  <c r="T22" i="4" s="1"/>
  <c r="S23" i="4"/>
  <c r="T23" i="4" s="1"/>
  <c r="S24" i="4"/>
  <c r="T24" i="4" s="1"/>
  <c r="S25" i="4"/>
  <c r="T25" i="4" s="1"/>
  <c r="S26" i="4"/>
  <c r="T26" i="4" s="1"/>
  <c r="S27" i="4"/>
  <c r="T27" i="4" s="1"/>
  <c r="S28" i="4"/>
  <c r="T28" i="4" s="1"/>
  <c r="S29" i="4"/>
  <c r="T29" i="4" s="1"/>
  <c r="S30" i="4"/>
  <c r="T30" i="4" s="1"/>
  <c r="S31" i="4"/>
  <c r="T31" i="4" s="1"/>
  <c r="S32" i="4"/>
  <c r="T32" i="4" s="1"/>
  <c r="S33" i="4"/>
  <c r="T33" i="4" s="1"/>
  <c r="S34" i="4"/>
  <c r="T34" i="4" s="1"/>
  <c r="S35" i="4"/>
  <c r="T35" i="4" s="1"/>
  <c r="S36" i="4"/>
  <c r="T36" i="4" s="1"/>
  <c r="S37" i="4"/>
  <c r="T37" i="4" s="1"/>
  <c r="S38" i="4"/>
  <c r="T38" i="4" s="1"/>
  <c r="S39" i="4"/>
  <c r="T39" i="4" s="1"/>
  <c r="S40" i="4"/>
  <c r="T40" i="4" s="1"/>
  <c r="S41" i="4"/>
  <c r="T41" i="4" s="1"/>
  <c r="S42" i="4"/>
  <c r="T42" i="4" s="1"/>
  <c r="S43" i="4"/>
  <c r="T43" i="4" s="1"/>
  <c r="S44" i="4"/>
  <c r="T44" i="4" s="1"/>
  <c r="S45" i="4"/>
  <c r="T45" i="4" s="1"/>
  <c r="S46" i="4"/>
  <c r="T46" i="4" s="1"/>
  <c r="S47" i="4"/>
  <c r="T47" i="4" s="1"/>
  <c r="S48" i="4"/>
  <c r="T48" i="4" s="1"/>
  <c r="S49" i="4"/>
  <c r="T49" i="4" s="1"/>
  <c r="S50" i="4"/>
  <c r="T50" i="4" s="1"/>
  <c r="S51" i="4"/>
  <c r="T51" i="4" s="1"/>
  <c r="S52" i="4"/>
  <c r="T52" i="4" s="1"/>
  <c r="S53" i="4"/>
  <c r="T53" i="4" s="1"/>
  <c r="S54" i="4"/>
  <c r="T54" i="4" s="1"/>
  <c r="S55" i="4"/>
  <c r="T55" i="4" s="1"/>
  <c r="S56" i="4"/>
  <c r="T56" i="4" s="1"/>
  <c r="S57" i="4"/>
  <c r="T57" i="4" s="1"/>
  <c r="S58" i="4"/>
  <c r="T58" i="4" s="1"/>
  <c r="S59" i="4"/>
  <c r="T59" i="4" s="1"/>
  <c r="S60" i="4"/>
  <c r="T60" i="4" s="1"/>
  <c r="S61" i="4"/>
  <c r="T61" i="4" s="1"/>
  <c r="S62" i="4"/>
  <c r="T62" i="4" s="1"/>
  <c r="S63" i="4"/>
  <c r="T63" i="4" s="1"/>
  <c r="S64" i="4"/>
  <c r="T64" i="4" s="1"/>
  <c r="S65" i="4"/>
  <c r="T65" i="4" s="1"/>
  <c r="S66" i="4"/>
  <c r="T66" i="4" s="1"/>
  <c r="S67" i="4"/>
  <c r="T67" i="4" s="1"/>
  <c r="S68" i="4"/>
  <c r="T68" i="4" s="1"/>
  <c r="S69" i="4"/>
  <c r="T69" i="4" s="1"/>
  <c r="S70" i="4"/>
  <c r="T70" i="4" s="1"/>
  <c r="S71" i="4"/>
  <c r="T71" i="4" s="1"/>
  <c r="S72" i="4"/>
  <c r="T72" i="4" s="1"/>
  <c r="S73" i="4"/>
  <c r="T73" i="4" s="1"/>
  <c r="M5" i="4"/>
  <c r="N5" i="4" s="1"/>
  <c r="M6" i="4"/>
  <c r="N6" i="4" s="1"/>
  <c r="M7" i="4"/>
  <c r="N7" i="4" s="1"/>
  <c r="M8" i="4"/>
  <c r="N8" i="4" s="1"/>
  <c r="M9" i="4"/>
  <c r="N9" i="4" s="1"/>
  <c r="M10" i="4"/>
  <c r="N10" i="4" s="1"/>
  <c r="M11" i="4"/>
  <c r="N11" i="4" s="1"/>
  <c r="M12" i="4"/>
  <c r="N12" i="4" s="1"/>
  <c r="M13" i="4"/>
  <c r="N13" i="4" s="1"/>
  <c r="M14" i="4"/>
  <c r="N14" i="4" s="1"/>
  <c r="M15" i="4"/>
  <c r="N15" i="4" s="1"/>
  <c r="M16" i="4"/>
  <c r="N16" i="4" s="1"/>
  <c r="M17" i="4"/>
  <c r="N17" i="4" s="1"/>
  <c r="M18" i="4"/>
  <c r="N18" i="4" s="1"/>
  <c r="M19" i="4"/>
  <c r="N19" i="4" s="1"/>
  <c r="M20" i="4"/>
  <c r="N20" i="4" s="1"/>
  <c r="M21" i="4"/>
  <c r="N21" i="4" s="1"/>
  <c r="M22" i="4"/>
  <c r="N22" i="4" s="1"/>
  <c r="M23" i="4"/>
  <c r="N23" i="4" s="1"/>
  <c r="M24" i="4"/>
  <c r="N24" i="4" s="1"/>
  <c r="M25" i="4"/>
  <c r="N25" i="4" s="1"/>
  <c r="M26" i="4"/>
  <c r="N26" i="4" s="1"/>
  <c r="M27" i="4"/>
  <c r="N27" i="4" s="1"/>
  <c r="M28" i="4"/>
  <c r="N28" i="4" s="1"/>
  <c r="M29" i="4"/>
  <c r="N29" i="4" s="1"/>
  <c r="M30" i="4"/>
  <c r="N30" i="4" s="1"/>
  <c r="M31" i="4"/>
  <c r="N31" i="4" s="1"/>
  <c r="M32" i="4"/>
  <c r="N32" i="4" s="1"/>
  <c r="M33" i="4"/>
  <c r="N33" i="4" s="1"/>
  <c r="M34" i="4"/>
  <c r="N34" i="4" s="1"/>
  <c r="M35" i="4"/>
  <c r="N35" i="4" s="1"/>
  <c r="M36" i="4"/>
  <c r="N36" i="4" s="1"/>
  <c r="M37" i="4"/>
  <c r="N37" i="4" s="1"/>
  <c r="M38" i="4"/>
  <c r="N38" i="4" s="1"/>
  <c r="M39" i="4"/>
  <c r="N39" i="4" s="1"/>
  <c r="M40" i="4"/>
  <c r="N40" i="4" s="1"/>
  <c r="M41" i="4"/>
  <c r="N41" i="4" s="1"/>
  <c r="M42" i="4"/>
  <c r="N42" i="4" s="1"/>
  <c r="M43" i="4"/>
  <c r="N43" i="4" s="1"/>
  <c r="M44" i="4"/>
  <c r="N44" i="4" s="1"/>
  <c r="M45" i="4"/>
  <c r="N45" i="4" s="1"/>
  <c r="M46" i="4"/>
  <c r="N46" i="4" s="1"/>
  <c r="M47" i="4"/>
  <c r="N47" i="4" s="1"/>
  <c r="M48" i="4"/>
  <c r="N48" i="4" s="1"/>
  <c r="M49" i="4"/>
  <c r="N49" i="4" s="1"/>
  <c r="M50" i="4"/>
  <c r="N50" i="4" s="1"/>
  <c r="M51" i="4"/>
  <c r="N51" i="4" s="1"/>
  <c r="M52" i="4"/>
  <c r="N52" i="4" s="1"/>
  <c r="M53" i="4"/>
  <c r="N53" i="4" s="1"/>
  <c r="M54" i="4"/>
  <c r="N54" i="4" s="1"/>
  <c r="M55" i="4"/>
  <c r="N55" i="4" s="1"/>
  <c r="M56" i="4"/>
  <c r="N56" i="4" s="1"/>
  <c r="M57" i="4"/>
  <c r="N57" i="4" s="1"/>
  <c r="M58" i="4"/>
  <c r="N58" i="4" s="1"/>
  <c r="M59" i="4"/>
  <c r="N59" i="4" s="1"/>
  <c r="M60" i="4"/>
  <c r="N60" i="4" s="1"/>
  <c r="M61" i="4"/>
  <c r="N61" i="4" s="1"/>
  <c r="M62" i="4"/>
  <c r="N62" i="4" s="1"/>
  <c r="M63" i="4"/>
  <c r="N63" i="4" s="1"/>
  <c r="M64" i="4"/>
  <c r="N64" i="4" s="1"/>
  <c r="M65" i="4"/>
  <c r="N65" i="4" s="1"/>
  <c r="M66" i="4"/>
  <c r="N66" i="4" s="1"/>
  <c r="M67" i="4"/>
  <c r="N67" i="4" s="1"/>
  <c r="M68" i="4"/>
  <c r="N68" i="4" s="1"/>
  <c r="M69" i="4"/>
  <c r="N69" i="4" s="1"/>
  <c r="M70" i="4"/>
  <c r="N70" i="4" s="1"/>
  <c r="M71" i="4"/>
  <c r="N71" i="4" s="1"/>
  <c r="M72" i="4"/>
  <c r="N72" i="4" s="1"/>
  <c r="M73" i="4"/>
  <c r="N73" i="4" s="1"/>
  <c r="J5" i="4"/>
  <c r="K5" i="4" s="1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H5" i="4" s="1"/>
  <c r="M71" i="9" l="1"/>
  <c r="I71" i="9"/>
  <c r="L70" i="9"/>
  <c r="H70" i="9"/>
  <c r="L69" i="9"/>
  <c r="H69" i="9"/>
  <c r="L68" i="9"/>
  <c r="H68" i="9"/>
  <c r="L67" i="9"/>
  <c r="H67" i="9"/>
  <c r="L66" i="9"/>
  <c r="H66" i="9"/>
  <c r="L65" i="9"/>
  <c r="H65" i="9"/>
  <c r="L64" i="9"/>
  <c r="H64" i="9"/>
  <c r="L63" i="9"/>
  <c r="H63" i="9"/>
  <c r="L62" i="9"/>
  <c r="H62" i="9"/>
  <c r="L61" i="9"/>
  <c r="H61" i="9"/>
  <c r="L60" i="9"/>
  <c r="H60" i="9"/>
  <c r="L59" i="9"/>
  <c r="H59" i="9"/>
  <c r="L58" i="9"/>
  <c r="H58" i="9"/>
  <c r="L57" i="9"/>
  <c r="H57" i="9"/>
  <c r="L56" i="9"/>
  <c r="H56" i="9"/>
  <c r="L55" i="9"/>
  <c r="H55" i="9"/>
  <c r="L54" i="9"/>
  <c r="H54" i="9"/>
  <c r="L53" i="9"/>
  <c r="H53" i="9"/>
  <c r="L52" i="9"/>
  <c r="H52" i="9"/>
  <c r="L51" i="9"/>
  <c r="H51" i="9"/>
  <c r="L50" i="9"/>
  <c r="H50" i="9"/>
  <c r="L49" i="9"/>
  <c r="H49" i="9"/>
  <c r="L48" i="9"/>
  <c r="H48" i="9"/>
  <c r="L47" i="9"/>
  <c r="H47" i="9"/>
  <c r="L46" i="9"/>
  <c r="H46" i="9"/>
  <c r="L45" i="9"/>
  <c r="H45" i="9"/>
  <c r="L44" i="9"/>
  <c r="H44" i="9"/>
  <c r="L43" i="9"/>
  <c r="H43" i="9"/>
  <c r="L42" i="9"/>
  <c r="H42" i="9"/>
  <c r="L41" i="9"/>
  <c r="H41" i="9"/>
  <c r="L40" i="9"/>
  <c r="H40" i="9"/>
  <c r="L39" i="9"/>
  <c r="H39" i="9"/>
  <c r="L38" i="9"/>
  <c r="H38" i="9"/>
  <c r="L37" i="9"/>
  <c r="H37" i="9"/>
  <c r="L36" i="9"/>
  <c r="H36" i="9"/>
  <c r="L35" i="9"/>
  <c r="H35" i="9"/>
  <c r="L34" i="9"/>
  <c r="H34" i="9"/>
  <c r="L33" i="9"/>
  <c r="H33" i="9"/>
  <c r="L32" i="9"/>
  <c r="H32" i="9"/>
  <c r="L31" i="9"/>
  <c r="H31" i="9"/>
  <c r="L30" i="9"/>
  <c r="H30" i="9"/>
  <c r="L29" i="9"/>
  <c r="H29" i="9"/>
  <c r="L28" i="9"/>
  <c r="H28" i="9"/>
  <c r="L27" i="9"/>
  <c r="H27" i="9"/>
  <c r="L26" i="9"/>
  <c r="H26" i="9"/>
  <c r="L25" i="9"/>
  <c r="H25" i="9"/>
  <c r="L24" i="9"/>
  <c r="H24" i="9"/>
  <c r="L23" i="9"/>
  <c r="H23" i="9"/>
  <c r="L22" i="9"/>
  <c r="H22" i="9"/>
  <c r="L21" i="9"/>
  <c r="H21" i="9"/>
  <c r="L20" i="9"/>
  <c r="H20" i="9"/>
  <c r="L19" i="9"/>
  <c r="H19" i="9"/>
  <c r="L18" i="9"/>
  <c r="H18" i="9"/>
  <c r="L17" i="9"/>
  <c r="H17" i="9"/>
  <c r="L16" i="9"/>
  <c r="H16" i="9"/>
  <c r="L15" i="9"/>
  <c r="H15" i="9"/>
  <c r="L14" i="9"/>
  <c r="H14" i="9"/>
  <c r="L13" i="9"/>
  <c r="H13" i="9"/>
  <c r="L12" i="9"/>
  <c r="H12" i="9"/>
  <c r="L11" i="9"/>
  <c r="H11" i="9"/>
  <c r="L10" i="9"/>
  <c r="H10" i="9"/>
  <c r="L9" i="9"/>
  <c r="H9" i="9"/>
  <c r="L8" i="9"/>
  <c r="H8" i="9"/>
  <c r="L7" i="9"/>
  <c r="H7" i="9"/>
  <c r="L6" i="9"/>
  <c r="H6" i="9"/>
  <c r="L5" i="9"/>
  <c r="H5" i="9"/>
  <c r="L4" i="9"/>
  <c r="H4" i="9"/>
  <c r="L3" i="9"/>
  <c r="H3" i="9"/>
  <c r="L2" i="9"/>
  <c r="H2" i="9"/>
  <c r="M70" i="9" l="1"/>
  <c r="I70" i="9"/>
  <c r="M69" i="9"/>
  <c r="I69" i="9"/>
  <c r="M68" i="9"/>
  <c r="I68" i="9"/>
  <c r="M67" i="9"/>
  <c r="I67" i="9"/>
  <c r="M66" i="9"/>
  <c r="I66" i="9"/>
  <c r="M65" i="9"/>
  <c r="I65" i="9"/>
  <c r="M64" i="9"/>
  <c r="I64" i="9"/>
  <c r="M63" i="9"/>
  <c r="I63" i="9"/>
  <c r="M62" i="9"/>
  <c r="I62" i="9"/>
  <c r="M61" i="9"/>
  <c r="I61" i="9"/>
  <c r="M60" i="9"/>
  <c r="I60" i="9"/>
  <c r="M59" i="9"/>
  <c r="I59" i="9"/>
  <c r="M58" i="9"/>
  <c r="I58" i="9"/>
  <c r="M57" i="9"/>
  <c r="I57" i="9"/>
  <c r="M56" i="9"/>
  <c r="I56" i="9"/>
  <c r="M55" i="9"/>
  <c r="I55" i="9"/>
  <c r="M54" i="9"/>
  <c r="I54" i="9"/>
  <c r="M53" i="9"/>
  <c r="I53" i="9"/>
  <c r="M52" i="9"/>
  <c r="I52" i="9"/>
  <c r="M51" i="9"/>
  <c r="I51" i="9"/>
  <c r="M50" i="9"/>
  <c r="I50" i="9"/>
  <c r="M49" i="9"/>
  <c r="I49" i="9"/>
  <c r="M48" i="9"/>
  <c r="I48" i="9"/>
  <c r="M47" i="9"/>
  <c r="I47" i="9"/>
  <c r="M46" i="9"/>
  <c r="I46" i="9"/>
  <c r="M45" i="9"/>
  <c r="I45" i="9"/>
  <c r="M44" i="9"/>
  <c r="I44" i="9"/>
  <c r="M43" i="9"/>
  <c r="I43" i="9"/>
  <c r="M42" i="9"/>
  <c r="I42" i="9"/>
  <c r="M41" i="9"/>
  <c r="I41" i="9"/>
  <c r="M40" i="9"/>
  <c r="I40" i="9"/>
  <c r="M39" i="9"/>
  <c r="I39" i="9"/>
  <c r="M38" i="9"/>
  <c r="I38" i="9"/>
  <c r="M37" i="9"/>
  <c r="I37" i="9"/>
  <c r="M36" i="9"/>
  <c r="I36" i="9"/>
  <c r="M35" i="9"/>
  <c r="I35" i="9"/>
  <c r="M34" i="9"/>
  <c r="I34" i="9"/>
  <c r="M33" i="9"/>
  <c r="I33" i="9"/>
  <c r="M32" i="9"/>
  <c r="I32" i="9"/>
  <c r="M31" i="9"/>
  <c r="I31" i="9"/>
  <c r="M30" i="9"/>
  <c r="I30" i="9"/>
  <c r="M29" i="9"/>
  <c r="I29" i="9"/>
  <c r="M28" i="9"/>
  <c r="I28" i="9"/>
  <c r="M27" i="9"/>
  <c r="I27" i="9"/>
  <c r="M26" i="9"/>
  <c r="I26" i="9"/>
  <c r="M25" i="9"/>
  <c r="I25" i="9"/>
  <c r="M24" i="9"/>
  <c r="I24" i="9"/>
  <c r="M23" i="9"/>
  <c r="I23" i="9"/>
  <c r="M22" i="9"/>
  <c r="I22" i="9"/>
  <c r="M21" i="9"/>
  <c r="I21" i="9"/>
  <c r="M20" i="9"/>
  <c r="I20" i="9"/>
  <c r="M19" i="9"/>
  <c r="I19" i="9"/>
  <c r="M18" i="9"/>
  <c r="I18" i="9"/>
  <c r="M17" i="9"/>
  <c r="I17" i="9"/>
  <c r="M16" i="9"/>
  <c r="I16" i="9"/>
  <c r="M15" i="9"/>
  <c r="I15" i="9"/>
  <c r="M14" i="9"/>
  <c r="I14" i="9"/>
  <c r="M13" i="9"/>
  <c r="I13" i="9"/>
  <c r="M12" i="9"/>
  <c r="I12" i="9"/>
  <c r="M11" i="9"/>
  <c r="I11" i="9"/>
  <c r="M10" i="9"/>
  <c r="I10" i="9"/>
  <c r="M9" i="9"/>
  <c r="I9" i="9"/>
  <c r="M8" i="9"/>
  <c r="I8" i="9"/>
  <c r="M7" i="9"/>
  <c r="I7" i="9"/>
  <c r="M6" i="9"/>
  <c r="I6" i="9"/>
  <c r="M5" i="9"/>
  <c r="I5" i="9"/>
  <c r="M4" i="9"/>
  <c r="I4" i="9"/>
  <c r="M3" i="9"/>
  <c r="I3" i="9"/>
  <c r="M2" i="9"/>
  <c r="I2" i="9"/>
  <c r="L70" i="8"/>
  <c r="H70" i="8"/>
  <c r="L69" i="8"/>
  <c r="H69" i="8"/>
  <c r="L68" i="8"/>
  <c r="H68" i="8"/>
  <c r="L67" i="8"/>
  <c r="H67" i="8"/>
  <c r="L66" i="8"/>
  <c r="H66" i="8"/>
  <c r="L65" i="8"/>
  <c r="H65" i="8"/>
  <c r="L64" i="8"/>
  <c r="H64" i="8"/>
  <c r="L63" i="8"/>
  <c r="H63" i="8"/>
  <c r="L62" i="8"/>
  <c r="H62" i="8"/>
  <c r="L61" i="8"/>
  <c r="H61" i="8"/>
  <c r="L60" i="8"/>
  <c r="H60" i="8"/>
  <c r="L59" i="8"/>
  <c r="H59" i="8"/>
  <c r="L58" i="8"/>
  <c r="H58" i="8"/>
  <c r="L57" i="8"/>
  <c r="H57" i="8"/>
  <c r="L56" i="8"/>
  <c r="H56" i="8"/>
  <c r="L55" i="8"/>
  <c r="H55" i="8"/>
  <c r="L54" i="8"/>
  <c r="H54" i="8"/>
  <c r="L53" i="8"/>
  <c r="H53" i="8"/>
  <c r="L52" i="8"/>
  <c r="H52" i="8"/>
  <c r="L51" i="8"/>
  <c r="H51" i="8"/>
  <c r="L50" i="8"/>
  <c r="H50" i="8"/>
  <c r="L49" i="8"/>
  <c r="H49" i="8"/>
  <c r="L48" i="8"/>
  <c r="H48" i="8"/>
  <c r="L47" i="8"/>
  <c r="H47" i="8"/>
  <c r="L46" i="8"/>
  <c r="H46" i="8"/>
  <c r="L45" i="8"/>
  <c r="H45" i="8"/>
  <c r="L44" i="8"/>
  <c r="H44" i="8"/>
  <c r="L43" i="8"/>
  <c r="H43" i="8"/>
  <c r="L42" i="8"/>
  <c r="H42" i="8"/>
  <c r="L41" i="8"/>
  <c r="H41" i="8"/>
  <c r="L40" i="8"/>
  <c r="H40" i="8"/>
  <c r="L39" i="8"/>
  <c r="H39" i="8"/>
  <c r="L38" i="8"/>
  <c r="H38" i="8"/>
  <c r="L37" i="8"/>
  <c r="H37" i="8"/>
  <c r="L36" i="8"/>
  <c r="H36" i="8"/>
  <c r="L35" i="8"/>
  <c r="H35" i="8"/>
  <c r="L34" i="8"/>
  <c r="H34" i="8"/>
  <c r="L33" i="8"/>
  <c r="H33" i="8"/>
  <c r="L32" i="8"/>
  <c r="H32" i="8"/>
  <c r="L31" i="8"/>
  <c r="H31" i="8"/>
  <c r="L30" i="8"/>
  <c r="H30" i="8"/>
  <c r="L29" i="8"/>
  <c r="H29" i="8"/>
  <c r="L28" i="8"/>
  <c r="H28" i="8"/>
  <c r="L27" i="8"/>
  <c r="H27" i="8"/>
  <c r="L26" i="8"/>
  <c r="H26" i="8"/>
  <c r="L25" i="8"/>
  <c r="H25" i="8"/>
  <c r="L24" i="8"/>
  <c r="H24" i="8"/>
  <c r="L23" i="8"/>
  <c r="H23" i="8"/>
  <c r="L22" i="8"/>
  <c r="H22" i="8"/>
  <c r="L21" i="8"/>
  <c r="H21" i="8"/>
  <c r="L20" i="8"/>
  <c r="H20" i="8"/>
  <c r="L19" i="8"/>
  <c r="H19" i="8"/>
  <c r="L18" i="8"/>
  <c r="H18" i="8"/>
  <c r="L17" i="8"/>
  <c r="H17" i="8"/>
  <c r="L16" i="8"/>
  <c r="H16" i="8"/>
  <c r="L15" i="8"/>
  <c r="H15" i="8"/>
  <c r="L14" i="8"/>
  <c r="H14" i="8"/>
  <c r="L13" i="8"/>
  <c r="H13" i="8"/>
  <c r="L12" i="8"/>
  <c r="H12" i="8"/>
  <c r="L11" i="8"/>
  <c r="H11" i="8"/>
  <c r="L10" i="8"/>
  <c r="H10" i="8"/>
  <c r="L9" i="8"/>
  <c r="H9" i="8"/>
  <c r="L8" i="8"/>
  <c r="H8" i="8"/>
  <c r="L7" i="8"/>
  <c r="H7" i="8"/>
  <c r="L6" i="8"/>
  <c r="H6" i="8"/>
  <c r="L5" i="8"/>
  <c r="H5" i="8"/>
  <c r="L4" i="8"/>
  <c r="H4" i="8"/>
  <c r="L3" i="8"/>
  <c r="H3" i="8"/>
  <c r="L2" i="8"/>
  <c r="H2" i="8"/>
  <c r="M70" i="8" l="1"/>
  <c r="I70" i="8"/>
  <c r="M69" i="8"/>
  <c r="I69" i="8"/>
  <c r="M68" i="8"/>
  <c r="I68" i="8"/>
  <c r="M67" i="8"/>
  <c r="I67" i="8"/>
  <c r="M66" i="8"/>
  <c r="I66" i="8"/>
  <c r="M65" i="8"/>
  <c r="I65" i="8"/>
  <c r="M64" i="8"/>
  <c r="I64" i="8"/>
  <c r="M63" i="8"/>
  <c r="I63" i="8"/>
  <c r="M62" i="8"/>
  <c r="I62" i="8"/>
  <c r="M61" i="8"/>
  <c r="I61" i="8"/>
  <c r="M60" i="8"/>
  <c r="I60" i="8"/>
  <c r="M59" i="8"/>
  <c r="I59" i="8"/>
  <c r="M58" i="8"/>
  <c r="I58" i="8"/>
  <c r="M57" i="8"/>
  <c r="I57" i="8"/>
  <c r="M56" i="8"/>
  <c r="I56" i="8"/>
  <c r="M55" i="8"/>
  <c r="I55" i="8"/>
  <c r="M54" i="8"/>
  <c r="I54" i="8"/>
  <c r="M53" i="8"/>
  <c r="I53" i="8"/>
  <c r="M52" i="8"/>
  <c r="I52" i="8"/>
  <c r="M51" i="8"/>
  <c r="I51" i="8"/>
  <c r="M50" i="8"/>
  <c r="I50" i="8"/>
  <c r="M49" i="8"/>
  <c r="I49" i="8"/>
  <c r="M48" i="8"/>
  <c r="I48" i="8"/>
  <c r="M47" i="8"/>
  <c r="I47" i="8"/>
  <c r="M46" i="8"/>
  <c r="I46" i="8"/>
  <c r="M45" i="8"/>
  <c r="I45" i="8"/>
  <c r="M44" i="8"/>
  <c r="I44" i="8"/>
  <c r="M43" i="8"/>
  <c r="I43" i="8"/>
  <c r="M42" i="8"/>
  <c r="I42" i="8"/>
  <c r="M41" i="8"/>
  <c r="I41" i="8"/>
  <c r="M40" i="8"/>
  <c r="I40" i="8"/>
  <c r="M39" i="8"/>
  <c r="I39" i="8"/>
  <c r="M38" i="8"/>
  <c r="I38" i="8"/>
  <c r="M37" i="8"/>
  <c r="I37" i="8"/>
  <c r="M36" i="8"/>
  <c r="I36" i="8"/>
  <c r="M35" i="8"/>
  <c r="I35" i="8"/>
  <c r="M34" i="8"/>
  <c r="I34" i="8"/>
  <c r="M33" i="8"/>
  <c r="I33" i="8"/>
  <c r="M32" i="8"/>
  <c r="I32" i="8"/>
  <c r="M31" i="8"/>
  <c r="I31" i="8"/>
  <c r="M30" i="8"/>
  <c r="I30" i="8"/>
  <c r="M29" i="8"/>
  <c r="I29" i="8"/>
  <c r="M28" i="8"/>
  <c r="I28" i="8"/>
  <c r="M27" i="8"/>
  <c r="I27" i="8"/>
  <c r="M26" i="8"/>
  <c r="I26" i="8"/>
  <c r="M25" i="8"/>
  <c r="I25" i="8"/>
  <c r="M24" i="8"/>
  <c r="I24" i="8"/>
  <c r="M23" i="8"/>
  <c r="I23" i="8"/>
  <c r="M22" i="8"/>
  <c r="I22" i="8"/>
  <c r="M21" i="8"/>
  <c r="I21" i="8"/>
  <c r="M20" i="8"/>
  <c r="I20" i="8"/>
  <c r="M19" i="8"/>
  <c r="I19" i="8"/>
  <c r="M18" i="8"/>
  <c r="I18" i="8"/>
  <c r="M17" i="8"/>
  <c r="I17" i="8"/>
  <c r="M16" i="8"/>
  <c r="I16" i="8"/>
  <c r="M15" i="8"/>
  <c r="I15" i="8"/>
  <c r="M14" i="8"/>
  <c r="I14" i="8"/>
  <c r="M13" i="8"/>
  <c r="I13" i="8"/>
  <c r="M12" i="8"/>
  <c r="I12" i="8"/>
  <c r="M11" i="8"/>
  <c r="I11" i="8"/>
  <c r="M10" i="8"/>
  <c r="I10" i="8"/>
  <c r="M9" i="8"/>
  <c r="I9" i="8"/>
  <c r="M8" i="8"/>
  <c r="I8" i="8"/>
  <c r="M7" i="8"/>
  <c r="I7" i="8"/>
  <c r="M6" i="8"/>
  <c r="I6" i="8"/>
  <c r="M5" i="8"/>
  <c r="I5" i="8"/>
  <c r="M4" i="8"/>
  <c r="I4" i="8"/>
  <c r="M3" i="8"/>
  <c r="I3" i="8"/>
  <c r="M2" i="8"/>
  <c r="I2" i="8"/>
  <c r="L70" i="7"/>
  <c r="H70" i="7"/>
  <c r="L69" i="7"/>
  <c r="H69" i="7"/>
  <c r="L68" i="7"/>
  <c r="H68" i="7"/>
  <c r="L67" i="7"/>
  <c r="H67" i="7"/>
  <c r="L66" i="7"/>
  <c r="H66" i="7"/>
  <c r="L65" i="7"/>
  <c r="H65" i="7"/>
  <c r="L64" i="7"/>
  <c r="H64" i="7"/>
  <c r="L63" i="7"/>
  <c r="H63" i="7"/>
  <c r="L62" i="7"/>
  <c r="H62" i="7"/>
  <c r="L61" i="7"/>
  <c r="H61" i="7"/>
  <c r="L60" i="7"/>
  <c r="H60" i="7"/>
  <c r="L59" i="7"/>
  <c r="H59" i="7"/>
  <c r="L58" i="7"/>
  <c r="H58" i="7"/>
  <c r="L57" i="7"/>
  <c r="H57" i="7"/>
  <c r="L56" i="7"/>
  <c r="H56" i="7"/>
  <c r="L55" i="7"/>
  <c r="H55" i="7"/>
  <c r="L54" i="7"/>
  <c r="H54" i="7"/>
  <c r="L53" i="7"/>
  <c r="H53" i="7"/>
  <c r="L52" i="7"/>
  <c r="H52" i="7"/>
  <c r="L51" i="7"/>
  <c r="H51" i="7"/>
  <c r="L50" i="7"/>
  <c r="H50" i="7"/>
  <c r="L49" i="7"/>
  <c r="H49" i="7"/>
  <c r="L48" i="7"/>
  <c r="H48" i="7"/>
  <c r="L47" i="7"/>
  <c r="H47" i="7"/>
  <c r="L46" i="7"/>
  <c r="H46" i="7"/>
  <c r="L45" i="7"/>
  <c r="H45" i="7"/>
  <c r="L44" i="7"/>
  <c r="H44" i="7"/>
  <c r="L43" i="7"/>
  <c r="H43" i="7"/>
  <c r="L42" i="7"/>
  <c r="H42" i="7"/>
  <c r="L41" i="7"/>
  <c r="H41" i="7"/>
  <c r="L40" i="7"/>
  <c r="H40" i="7"/>
  <c r="L39" i="7"/>
  <c r="H39" i="7"/>
  <c r="L38" i="7"/>
  <c r="H38" i="7"/>
  <c r="L37" i="7"/>
  <c r="H37" i="7"/>
  <c r="L36" i="7"/>
  <c r="H36" i="7"/>
  <c r="L35" i="7"/>
  <c r="H35" i="7"/>
  <c r="L34" i="7"/>
  <c r="H34" i="7"/>
  <c r="L33" i="7"/>
  <c r="H33" i="7"/>
  <c r="L32" i="7"/>
  <c r="H32" i="7"/>
  <c r="L31" i="7"/>
  <c r="H31" i="7"/>
  <c r="L30" i="7"/>
  <c r="H30" i="7"/>
  <c r="L29" i="7"/>
  <c r="H29" i="7"/>
  <c r="L28" i="7"/>
  <c r="H28" i="7"/>
  <c r="L27" i="7"/>
  <c r="H27" i="7"/>
  <c r="L26" i="7"/>
  <c r="H26" i="7"/>
  <c r="L25" i="7"/>
  <c r="H25" i="7"/>
  <c r="L24" i="7"/>
  <c r="H24" i="7"/>
  <c r="L23" i="7"/>
  <c r="H23" i="7"/>
  <c r="L22" i="7"/>
  <c r="H22" i="7"/>
  <c r="L21" i="7"/>
  <c r="H21" i="7"/>
  <c r="L20" i="7"/>
  <c r="H20" i="7"/>
  <c r="L19" i="7"/>
  <c r="H19" i="7"/>
  <c r="L18" i="7"/>
  <c r="H18" i="7"/>
  <c r="L17" i="7"/>
  <c r="H17" i="7"/>
  <c r="L16" i="7"/>
  <c r="H16" i="7"/>
  <c r="L15" i="7"/>
  <c r="H15" i="7"/>
  <c r="L14" i="7"/>
  <c r="H14" i="7"/>
  <c r="L13" i="7"/>
  <c r="H13" i="7"/>
  <c r="L12" i="7"/>
  <c r="H12" i="7"/>
  <c r="L11" i="7"/>
  <c r="H11" i="7"/>
  <c r="L10" i="7"/>
  <c r="H10" i="7"/>
  <c r="L9" i="7"/>
  <c r="H9" i="7"/>
  <c r="L8" i="7"/>
  <c r="H8" i="7"/>
  <c r="L7" i="7"/>
  <c r="H7" i="7"/>
  <c r="L6" i="7"/>
  <c r="H6" i="7"/>
  <c r="L5" i="7"/>
  <c r="H5" i="7"/>
  <c r="L4" i="7"/>
  <c r="H4" i="7"/>
  <c r="L3" i="7"/>
  <c r="H3" i="7"/>
  <c r="L2" i="7"/>
  <c r="H2" i="7"/>
  <c r="J70" i="6"/>
  <c r="G70" i="6"/>
  <c r="J69" i="6"/>
  <c r="G69" i="6"/>
  <c r="J68" i="6"/>
  <c r="G68" i="6"/>
  <c r="J67" i="6"/>
  <c r="G67" i="6"/>
  <c r="J66" i="6"/>
  <c r="G66" i="6"/>
  <c r="J65" i="6"/>
  <c r="G65" i="6"/>
  <c r="J64" i="6"/>
  <c r="G64" i="6"/>
  <c r="J63" i="6"/>
  <c r="G63" i="6"/>
  <c r="J62" i="6"/>
  <c r="G62" i="6"/>
  <c r="J61" i="6"/>
  <c r="G61" i="6"/>
  <c r="J60" i="6"/>
  <c r="G60" i="6"/>
  <c r="J59" i="6"/>
  <c r="G59" i="6"/>
  <c r="J58" i="6"/>
  <c r="G58" i="6"/>
  <c r="J57" i="6"/>
  <c r="G57" i="6"/>
  <c r="J56" i="6"/>
  <c r="G56" i="6"/>
  <c r="J55" i="6"/>
  <c r="G55" i="6"/>
  <c r="J54" i="6"/>
  <c r="G54" i="6"/>
  <c r="J53" i="6"/>
  <c r="G53" i="6"/>
  <c r="J52" i="6"/>
  <c r="G52" i="6"/>
  <c r="J51" i="6"/>
  <c r="G51" i="6"/>
  <c r="J50" i="6"/>
  <c r="G50" i="6"/>
  <c r="J49" i="6"/>
  <c r="G49" i="6"/>
  <c r="J48" i="6"/>
  <c r="G48" i="6"/>
  <c r="J47" i="6"/>
  <c r="G47" i="6"/>
  <c r="J46" i="6"/>
  <c r="G46" i="6"/>
  <c r="J45" i="6"/>
  <c r="G45" i="6"/>
  <c r="J44" i="6"/>
  <c r="G44" i="6"/>
  <c r="J43" i="6"/>
  <c r="G43" i="6"/>
  <c r="J42" i="6"/>
  <c r="G42" i="6"/>
  <c r="J41" i="6"/>
  <c r="G41" i="6"/>
  <c r="J40" i="6"/>
  <c r="G40" i="6"/>
  <c r="J39" i="6"/>
  <c r="G39" i="6"/>
  <c r="J38" i="6"/>
  <c r="G38" i="6"/>
  <c r="J37" i="6"/>
  <c r="G37" i="6"/>
  <c r="J36" i="6"/>
  <c r="G36" i="6"/>
  <c r="J35" i="6"/>
  <c r="G35" i="6"/>
  <c r="J34" i="6"/>
  <c r="G34" i="6"/>
  <c r="J33" i="6"/>
  <c r="G33" i="6"/>
  <c r="J32" i="6"/>
  <c r="G32" i="6"/>
  <c r="J31" i="6"/>
  <c r="G31" i="6"/>
  <c r="J30" i="6"/>
  <c r="G30" i="6"/>
  <c r="J29" i="6"/>
  <c r="G29" i="6"/>
  <c r="J28" i="6"/>
  <c r="G28" i="6"/>
  <c r="J27" i="6"/>
  <c r="G27" i="6"/>
  <c r="J26" i="6"/>
  <c r="G26" i="6"/>
  <c r="J25" i="6"/>
  <c r="G25" i="6"/>
  <c r="J24" i="6"/>
  <c r="G24" i="6"/>
  <c r="J23" i="6"/>
  <c r="G23" i="6"/>
  <c r="J22" i="6"/>
  <c r="G22" i="6"/>
  <c r="J21" i="6"/>
  <c r="G21" i="6"/>
  <c r="J20" i="6"/>
  <c r="G20" i="6"/>
  <c r="J19" i="6"/>
  <c r="G19" i="6"/>
  <c r="J18" i="6"/>
  <c r="G18" i="6"/>
  <c r="J17" i="6"/>
  <c r="G17" i="6"/>
  <c r="J16" i="6"/>
  <c r="G16" i="6"/>
  <c r="J15" i="6"/>
  <c r="G15" i="6"/>
  <c r="J14" i="6"/>
  <c r="G14" i="6"/>
  <c r="J13" i="6"/>
  <c r="G13" i="6"/>
  <c r="J12" i="6"/>
  <c r="G12" i="6"/>
  <c r="J11" i="6"/>
  <c r="G11" i="6"/>
  <c r="J10" i="6"/>
  <c r="G10" i="6"/>
  <c r="J9" i="6"/>
  <c r="G9" i="6"/>
  <c r="J8" i="6"/>
  <c r="G8" i="6"/>
  <c r="J7" i="6"/>
  <c r="G7" i="6"/>
  <c r="J6" i="6"/>
  <c r="G6" i="6"/>
  <c r="J5" i="6"/>
  <c r="G5" i="6"/>
  <c r="J4" i="6"/>
  <c r="G4" i="6"/>
  <c r="J3" i="6"/>
  <c r="G3" i="6"/>
  <c r="J2" i="6"/>
  <c r="G2" i="6"/>
  <c r="M71" i="8" l="1"/>
  <c r="I71" i="8"/>
  <c r="M70" i="7"/>
  <c r="I70" i="7"/>
  <c r="M69" i="7"/>
  <c r="I69" i="7"/>
  <c r="M68" i="7"/>
  <c r="I68" i="7"/>
  <c r="M67" i="7"/>
  <c r="I67" i="7"/>
  <c r="M66" i="7"/>
  <c r="I66" i="7"/>
  <c r="M65" i="7"/>
  <c r="I65" i="7"/>
  <c r="M64" i="7"/>
  <c r="I64" i="7"/>
  <c r="M63" i="7"/>
  <c r="I63" i="7"/>
  <c r="M62" i="7"/>
  <c r="I62" i="7"/>
  <c r="M61" i="7"/>
  <c r="I61" i="7"/>
  <c r="M60" i="7"/>
  <c r="I60" i="7"/>
  <c r="M59" i="7"/>
  <c r="I59" i="7"/>
  <c r="M58" i="7"/>
  <c r="I58" i="7"/>
  <c r="M57" i="7"/>
  <c r="I57" i="7"/>
  <c r="M56" i="7"/>
  <c r="I56" i="7"/>
  <c r="M55" i="7"/>
  <c r="I55" i="7"/>
  <c r="M54" i="7"/>
  <c r="I54" i="7"/>
  <c r="M53" i="7"/>
  <c r="I53" i="7"/>
  <c r="M52" i="7"/>
  <c r="I52" i="7"/>
  <c r="M51" i="7"/>
  <c r="I51" i="7"/>
  <c r="M50" i="7"/>
  <c r="I50" i="7"/>
  <c r="M49" i="7"/>
  <c r="I49" i="7"/>
  <c r="M48" i="7"/>
  <c r="I48" i="7"/>
  <c r="M47" i="7"/>
  <c r="I47" i="7"/>
  <c r="M46" i="7"/>
  <c r="I46" i="7"/>
  <c r="M45" i="7"/>
  <c r="I45" i="7"/>
  <c r="M44" i="7"/>
  <c r="I44" i="7"/>
  <c r="M43" i="7"/>
  <c r="I43" i="7"/>
  <c r="M42" i="7"/>
  <c r="I42" i="7"/>
  <c r="M41" i="7"/>
  <c r="I41" i="7"/>
  <c r="M40" i="7"/>
  <c r="I40" i="7"/>
  <c r="M39" i="7"/>
  <c r="I39" i="7"/>
  <c r="M38" i="7"/>
  <c r="I38" i="7"/>
  <c r="M37" i="7"/>
  <c r="I37" i="7"/>
  <c r="M36" i="7"/>
  <c r="I36" i="7"/>
  <c r="M35" i="7"/>
  <c r="I35" i="7"/>
  <c r="M34" i="7"/>
  <c r="I34" i="7"/>
  <c r="M33" i="7"/>
  <c r="I33" i="7"/>
  <c r="M32" i="7"/>
  <c r="I32" i="7"/>
  <c r="M31" i="7"/>
  <c r="I31" i="7"/>
  <c r="M30" i="7"/>
  <c r="I30" i="7"/>
  <c r="M29" i="7"/>
  <c r="I29" i="7"/>
  <c r="M28" i="7"/>
  <c r="I28" i="7"/>
  <c r="M27" i="7"/>
  <c r="I27" i="7"/>
  <c r="M26" i="7"/>
  <c r="I26" i="7"/>
  <c r="M25" i="7"/>
  <c r="I25" i="7"/>
  <c r="M24" i="7"/>
  <c r="I24" i="7"/>
  <c r="M23" i="7"/>
  <c r="I23" i="7"/>
  <c r="M22" i="7"/>
  <c r="I22" i="7"/>
  <c r="M21" i="7"/>
  <c r="I21" i="7"/>
  <c r="M20" i="7"/>
  <c r="I20" i="7"/>
  <c r="M19" i="7"/>
  <c r="I19" i="7"/>
  <c r="M18" i="7"/>
  <c r="I18" i="7"/>
  <c r="M17" i="7"/>
  <c r="I17" i="7"/>
  <c r="M16" i="7"/>
  <c r="I16" i="7"/>
  <c r="M15" i="7"/>
  <c r="I15" i="7"/>
  <c r="M14" i="7"/>
  <c r="I14" i="7"/>
  <c r="M13" i="7"/>
  <c r="I13" i="7"/>
  <c r="M12" i="7"/>
  <c r="I12" i="7"/>
  <c r="M11" i="7"/>
  <c r="I11" i="7"/>
  <c r="M10" i="7"/>
  <c r="I10" i="7"/>
  <c r="M9" i="7"/>
  <c r="I9" i="7"/>
  <c r="M8" i="7"/>
  <c r="I8" i="7"/>
  <c r="M7" i="7"/>
  <c r="I7" i="7"/>
  <c r="M6" i="7"/>
  <c r="I6" i="7"/>
  <c r="M5" i="7"/>
  <c r="I5" i="7"/>
  <c r="M4" i="7"/>
  <c r="I4" i="7"/>
  <c r="M3" i="7"/>
  <c r="I3" i="7"/>
  <c r="M2" i="7"/>
  <c r="I2" i="7"/>
  <c r="K70" i="6"/>
  <c r="H70" i="6"/>
  <c r="K69" i="6"/>
  <c r="H69" i="6"/>
  <c r="K68" i="6"/>
  <c r="H68" i="6"/>
  <c r="K67" i="6"/>
  <c r="H67" i="6"/>
  <c r="K66" i="6"/>
  <c r="H66" i="6"/>
  <c r="K65" i="6"/>
  <c r="H65" i="6"/>
  <c r="K64" i="6"/>
  <c r="H64" i="6"/>
  <c r="K63" i="6"/>
  <c r="H63" i="6"/>
  <c r="K62" i="6"/>
  <c r="H62" i="6"/>
  <c r="K61" i="6"/>
  <c r="H61" i="6"/>
  <c r="K60" i="6"/>
  <c r="H60" i="6"/>
  <c r="K59" i="6"/>
  <c r="H59" i="6"/>
  <c r="K58" i="6"/>
  <c r="H58" i="6"/>
  <c r="K57" i="6"/>
  <c r="H57" i="6"/>
  <c r="K56" i="6"/>
  <c r="H56" i="6"/>
  <c r="K55" i="6"/>
  <c r="H55" i="6"/>
  <c r="K54" i="6"/>
  <c r="H54" i="6"/>
  <c r="K53" i="6"/>
  <c r="H53" i="6"/>
  <c r="K52" i="6"/>
  <c r="H52" i="6"/>
  <c r="K51" i="6"/>
  <c r="H51" i="6"/>
  <c r="K50" i="6"/>
  <c r="H50" i="6"/>
  <c r="K49" i="6"/>
  <c r="H49" i="6"/>
  <c r="K48" i="6"/>
  <c r="H48" i="6"/>
  <c r="K47" i="6"/>
  <c r="H47" i="6"/>
  <c r="K46" i="6"/>
  <c r="H46" i="6"/>
  <c r="K45" i="6"/>
  <c r="H45" i="6"/>
  <c r="K44" i="6"/>
  <c r="H44" i="6"/>
  <c r="K43" i="6"/>
  <c r="H43" i="6"/>
  <c r="K42" i="6"/>
  <c r="H42" i="6"/>
  <c r="K41" i="6"/>
  <c r="H41" i="6"/>
  <c r="K40" i="6"/>
  <c r="H40" i="6"/>
  <c r="K39" i="6"/>
  <c r="H39" i="6"/>
  <c r="K38" i="6"/>
  <c r="H38" i="6"/>
  <c r="K37" i="6"/>
  <c r="H37" i="6"/>
  <c r="K36" i="6"/>
  <c r="H36" i="6"/>
  <c r="K35" i="6"/>
  <c r="H35" i="6"/>
  <c r="K34" i="6"/>
  <c r="H34" i="6"/>
  <c r="K33" i="6"/>
  <c r="H33" i="6"/>
  <c r="K32" i="6"/>
  <c r="H32" i="6"/>
  <c r="K31" i="6"/>
  <c r="H31" i="6"/>
  <c r="K30" i="6"/>
  <c r="H30" i="6"/>
  <c r="K29" i="6"/>
  <c r="H29" i="6"/>
  <c r="K28" i="6"/>
  <c r="H28" i="6"/>
  <c r="K27" i="6"/>
  <c r="H27" i="6"/>
  <c r="K26" i="6"/>
  <c r="H26" i="6"/>
  <c r="K25" i="6"/>
  <c r="H25" i="6"/>
  <c r="K24" i="6"/>
  <c r="H24" i="6"/>
  <c r="K23" i="6"/>
  <c r="H23" i="6"/>
  <c r="K22" i="6"/>
  <c r="H22" i="6"/>
  <c r="K21" i="6"/>
  <c r="H21" i="6"/>
  <c r="K20" i="6"/>
  <c r="H20" i="6"/>
  <c r="K19" i="6"/>
  <c r="H19" i="6"/>
  <c r="K18" i="6"/>
  <c r="H18" i="6"/>
  <c r="K17" i="6"/>
  <c r="H17" i="6"/>
  <c r="K16" i="6"/>
  <c r="H16" i="6"/>
  <c r="K15" i="6"/>
  <c r="H15" i="6"/>
  <c r="K14" i="6"/>
  <c r="H14" i="6"/>
  <c r="K13" i="6"/>
  <c r="H13" i="6"/>
  <c r="K12" i="6"/>
  <c r="H12" i="6"/>
  <c r="K11" i="6"/>
  <c r="H11" i="6"/>
  <c r="K10" i="6"/>
  <c r="H10" i="6"/>
  <c r="K9" i="6"/>
  <c r="H9" i="6"/>
  <c r="K8" i="6"/>
  <c r="H8" i="6"/>
  <c r="K7" i="6"/>
  <c r="H7" i="6"/>
  <c r="K6" i="6"/>
  <c r="H6" i="6"/>
  <c r="K5" i="6"/>
  <c r="H5" i="6"/>
  <c r="K4" i="6"/>
  <c r="H4" i="6"/>
  <c r="K3" i="6"/>
  <c r="H3" i="6"/>
  <c r="K2" i="6"/>
  <c r="H2" i="6"/>
  <c r="I71" i="7" l="1"/>
  <c r="M71" i="7"/>
  <c r="K71" i="6"/>
  <c r="H71" i="6"/>
</calcChain>
</file>

<file path=xl/sharedStrings.xml><?xml version="1.0" encoding="utf-8"?>
<sst xmlns="http://schemas.openxmlformats.org/spreadsheetml/2006/main" count="5001" uniqueCount="479">
  <si>
    <t>MANTENIMIENTO PREVENTIVO Y CORRECTIVO DE COMPUTADORES Y EQUIPOS DE TI CON SUMINISTRO DE RESPUESTOS</t>
  </si>
  <si>
    <t>RED COMPUTO</t>
  </si>
  <si>
    <t>RENSERVER</t>
  </si>
  <si>
    <t>Item</t>
  </si>
  <si>
    <t>TIPO DE EQUIPO</t>
  </si>
  <si>
    <t>MARCA</t>
  </si>
  <si>
    <t>MODELO</t>
  </si>
  <si>
    <t>CANTIDAD</t>
  </si>
  <si>
    <t>VALOR UNITARIO ANTES DE IMPUESTO (PREVENTIVO)</t>
  </si>
  <si>
    <t>% IMPUESTO (ACLARAR EL QUE APLIQUE)( PREVENTIVO)</t>
  </si>
  <si>
    <t>VALOR TOTAL (PREVENTIVO)</t>
  </si>
  <si>
    <t xml:space="preserve">VALOR UNITARIO ANTES DE IMPUESTO (CORRECTIVO) </t>
  </si>
  <si>
    <t>% IMPUESTO (ACLARAR EL QUE APLIQUE) (CORRECTIVO)</t>
  </si>
  <si>
    <t xml:space="preserve">VALOR TOTAL ANTES DE IMPUESTO (CORRECTIVO) </t>
  </si>
  <si>
    <t>VALOR UNITARIO ANTES DE IMPUESTO (PREVENTIVO)2</t>
  </si>
  <si>
    <t>% IMPUESTO (ACLARAR EL QUE APLIQUE)( PREVENTIVO)2</t>
  </si>
  <si>
    <t>VALOR UNITARIO ANTES DE IMPUESTO (CORRECTIVO) 2</t>
  </si>
  <si>
    <t>% IMPUESTO (ACLARAR EL QUE APLIQUE) (CORRECTIVO)2</t>
  </si>
  <si>
    <t>VALOR UNITARIO ANTES DE IMPUESTO (PREVENTIVO)3</t>
  </si>
  <si>
    <t>% IMPUESTO (ACLARAR EL QUE APLIQUE)( PREVENTIVO)3</t>
  </si>
  <si>
    <t>VALOR UNITARIO ANTES DE IMPUESTO (CORRECTIVO)3</t>
  </si>
  <si>
    <t>% IMPUESTO (ACLARAR EL QUE APLIQUE) (CORRECTIVO)3</t>
  </si>
  <si>
    <t>VALOR UNITARIO ANTES DE IMPUESTO (PREVENTIVO)4</t>
  </si>
  <si>
    <t>% IMPUESTO (ACLARAR EL QUE APLIQUE)( PREVENTIVO)4</t>
  </si>
  <si>
    <t>VALOR UNITARIO ANTES DE IMPUESTO (CORRECTIVO)4</t>
  </si>
  <si>
    <t>% IMPUESTO (ACLARAR EL QUE APLIQUE) (CORRECTIVO)4</t>
  </si>
  <si>
    <t>ESCANER</t>
  </si>
  <si>
    <t>AVISION</t>
  </si>
  <si>
    <t>AD240</t>
  </si>
  <si>
    <t>AD240U</t>
  </si>
  <si>
    <t>EPSON</t>
  </si>
  <si>
    <t>GT-S85</t>
  </si>
  <si>
    <t>DS-860</t>
  </si>
  <si>
    <t>DS-530</t>
  </si>
  <si>
    <t>KODAK</t>
  </si>
  <si>
    <t>S2070</t>
  </si>
  <si>
    <t>ESCRITORIO</t>
  </si>
  <si>
    <t>ACER</t>
  </si>
  <si>
    <t>VERITON X4620G</t>
  </si>
  <si>
    <t>HEWLETT PACKARD</t>
  </si>
  <si>
    <t>HP Z230 SFF</t>
  </si>
  <si>
    <t>HP PROBOOK</t>
  </si>
  <si>
    <t>WORKSTATION</t>
  </si>
  <si>
    <t>COMPUMAX</t>
  </si>
  <si>
    <t>1051-800-0008</t>
  </si>
  <si>
    <t>1051-800-0007</t>
  </si>
  <si>
    <t>DELL</t>
  </si>
  <si>
    <t>VOSTRO 3681</t>
  </si>
  <si>
    <t>B227Q</t>
  </si>
  <si>
    <t>IMPRESORA</t>
  </si>
  <si>
    <t>L355</t>
  </si>
  <si>
    <t>XP 231</t>
  </si>
  <si>
    <t>XP-241</t>
  </si>
  <si>
    <t>L210</t>
  </si>
  <si>
    <t>M200</t>
  </si>
  <si>
    <t>L4160</t>
  </si>
  <si>
    <t>L220</t>
  </si>
  <si>
    <t>L365</t>
  </si>
  <si>
    <t>STYLUS OFFICE T33</t>
  </si>
  <si>
    <t>L120</t>
  </si>
  <si>
    <t>L375</t>
  </si>
  <si>
    <t>P1102W</t>
  </si>
  <si>
    <t>HP TRE 71025</t>
  </si>
  <si>
    <t>HP LASER JET P1006</t>
  </si>
  <si>
    <t>BOISB-1305-00</t>
  </si>
  <si>
    <t>RICOH</t>
  </si>
  <si>
    <t>MP C3504</t>
  </si>
  <si>
    <t>MP 4500</t>
  </si>
  <si>
    <t>AFICIO MP6500</t>
  </si>
  <si>
    <t>IM C2000</t>
  </si>
  <si>
    <t>SAMSUNG</t>
  </si>
  <si>
    <t>LASER JET PROXPRESS M3370FD</t>
  </si>
  <si>
    <t>IMPRESORA LASER</t>
  </si>
  <si>
    <t>HP LASER JET M225DW</t>
  </si>
  <si>
    <t>LASERJET PRO 400M40</t>
  </si>
  <si>
    <t>LASER JET PRO MFP M476DW</t>
  </si>
  <si>
    <t>KYOCERA</t>
  </si>
  <si>
    <t>ECOSYS P3055DN</t>
  </si>
  <si>
    <t>ECOSYS M3655</t>
  </si>
  <si>
    <t>XPRESS M2070W</t>
  </si>
  <si>
    <t>IMPRESORA MULTIFUNCIONAL</t>
  </si>
  <si>
    <t>EPSON L355</t>
  </si>
  <si>
    <t>EPSON L210</t>
  </si>
  <si>
    <t>IMPRESORA DE TARJETAS</t>
  </si>
  <si>
    <t>DATACARD</t>
  </si>
  <si>
    <t>PX30</t>
  </si>
  <si>
    <t>IMPRESORA 3D</t>
  </si>
  <si>
    <t>IMPRESORA 3D Creality SERMOON V1 PRO</t>
  </si>
  <si>
    <t>Creality SERMOON V1 PRO</t>
  </si>
  <si>
    <t>PORTATIL</t>
  </si>
  <si>
    <t>HP PROBOOK 450G5</t>
  </si>
  <si>
    <t>HP PROBOOK 450G1</t>
  </si>
  <si>
    <t>HP PROBOOK 445 G7</t>
  </si>
  <si>
    <t>SERVIDOR TORRE</t>
  </si>
  <si>
    <t>PROLIANT ML110 GEN9</t>
  </si>
  <si>
    <t>PROLIANT ML310E GEN8 V2</t>
  </si>
  <si>
    <t>SERVIDOR RACK</t>
  </si>
  <si>
    <t>HEWLETT PACKARD ENTERPRISE</t>
  </si>
  <si>
    <t>PROLINE DL380 GEN10</t>
  </si>
  <si>
    <t>TODO EN UNO</t>
  </si>
  <si>
    <t>ALL IN ONE PC</t>
  </si>
  <si>
    <t>LENOVO</t>
  </si>
  <si>
    <t>VIDEO BEAM</t>
  </si>
  <si>
    <t>VIEWSONIC</t>
  </si>
  <si>
    <t>UPS</t>
  </si>
  <si>
    <t>CHICAGO DIGITAL POWER</t>
  </si>
  <si>
    <t>UPO 22-10</t>
  </si>
  <si>
    <t>PEI PEIPOWER</t>
  </si>
  <si>
    <t>PEI U103</t>
  </si>
  <si>
    <t>NEITON</t>
  </si>
  <si>
    <t>CP10-CP200KVA</t>
  </si>
  <si>
    <t>AIRE ACONDICIONADO</t>
  </si>
  <si>
    <t>BLUELINE de 24 MILBTU/H</t>
  </si>
  <si>
    <t>DVR</t>
  </si>
  <si>
    <t>HILOOK</t>
  </si>
  <si>
    <t>CAMARAS DE VIDEO VIGILANCIA</t>
  </si>
  <si>
    <t>GSECURITY</t>
  </si>
  <si>
    <t>FUSIONARORA DE FIBRA</t>
  </si>
  <si>
    <t>MESA PANTALLA INTERACTIVA</t>
  </si>
  <si>
    <t>INTEL NUC- INVECCTOR</t>
  </si>
  <si>
    <t>NUC11TNHi3</t>
  </si>
  <si>
    <t>PROYECTOR LASER INTERACTIVO</t>
  </si>
  <si>
    <t>OPLOMA</t>
  </si>
  <si>
    <t>ITEM</t>
  </si>
  <si>
    <t>VALOR UNITARIO ANTES DE IMPUESTO</t>
  </si>
  <si>
    <t>% IMPUESTO (ACLARAR EL QUE APLIQUE)</t>
  </si>
  <si>
    <t>VALOR TOTAL ANTES DE IMPUESTO</t>
  </si>
  <si>
    <t>VALOR UNITARIO ANTES DE IMPUESTO2</t>
  </si>
  <si>
    <t>% IMPUESTO (ACLARAR EL QUE APLIQUE)2</t>
  </si>
  <si>
    <t>VALOR UNITARIO ANTES DE IMPUESTO3</t>
  </si>
  <si>
    <t>% IMPUESTO (ACLARAR EL QUE APLIQUE)3</t>
  </si>
  <si>
    <t>VALOR UNITARIO ANTES DE IMPUESTO4</t>
  </si>
  <si>
    <t>% IMPUESTO (ACLARAR EL QUE APLIQUE)4</t>
  </si>
  <si>
    <t>SERVIDOR HP PROLINE DL380 GEN10</t>
  </si>
  <si>
    <t>DISCO DURO 2.0 TB SAS tamaño 2.5"</t>
  </si>
  <si>
    <t>DISCO DURO 4.0 TB SAS tamaño 2.5"</t>
  </si>
  <si>
    <t>DISCO DURO SSD 2.0 TB SAS tamaño 2.5"</t>
  </si>
  <si>
    <t>DISCO DURO SSD 4.0 TB SAS tamaño 2,5</t>
  </si>
  <si>
    <t>CADDY SOCKET</t>
  </si>
  <si>
    <t>DISCO DURO 2.0 TB SATA tamaño 2.5"</t>
  </si>
  <si>
    <t>DISCO DURO 4.0 TB SATA  tamaño 2.5"</t>
  </si>
  <si>
    <t>DISCO DURO SSD 6.0 TB SATA tamaño 2.5"</t>
  </si>
  <si>
    <t>DISCO DURO SSD 8.0 TB SATA tamaño 2,5"</t>
  </si>
  <si>
    <t>Hp Tarjeta Expansora PCIe Con Cables incluidos</t>
  </si>
  <si>
    <t>CAJA DE EXPANSIÓN DISCOS PARA SERVIDOR HPE DL380 GEN10 CON CABLES DE PODER</t>
  </si>
  <si>
    <t>SERVIDOR HP PROLINE ML110 GEN9</t>
  </si>
  <si>
    <t>DISCO DURO 2 TB</t>
  </si>
  <si>
    <t>SERVIDOR HP PROLINE ML310E GEN8 V2</t>
  </si>
  <si>
    <t xml:space="preserve">DISCO DURO PARA NAS QNAP SEAGATE IRONWOLF MODELO ST12000NT001-3MD101 </t>
  </si>
  <si>
    <t>DISCO DURO 3.5" SATA SEAGATE IRONWOLF 12 TB</t>
  </si>
  <si>
    <t>DISCO DURO PARA NAS QNAP SEAGATE</t>
  </si>
  <si>
    <t>DISCO DURO 3.5" SATA SEAGATE IRONWOLF 20 TB</t>
  </si>
  <si>
    <t>DISCO DURO 3.5" SATA SEAGATE IRONWOLF 24 TB</t>
  </si>
  <si>
    <t>DISCO M.2 PCLe SSD 7450 MICRON 7450 NVMe MODELO 7450_MTFDKBA800TFS</t>
  </si>
  <si>
    <t>DISCO M.2 SSD  800 GB</t>
  </si>
  <si>
    <t>MEMORIA RAM 32 GB UDIMM DDR5 NAS QNAP</t>
  </si>
  <si>
    <t>RAM 32 GB UDIMM DDR5</t>
  </si>
  <si>
    <t>MEMORIA RAM DE 32 GB PARA HPE DL380 G10</t>
  </si>
  <si>
    <t>SERVIDOR HP ML110</t>
  </si>
  <si>
    <t>MEMORIA RAM DE 8.0 GB DDR4 (2400 MHZ)</t>
  </si>
  <si>
    <t>MEMORIA RAM DE 16.0 GB DDR4 (2400 MHZ)</t>
  </si>
  <si>
    <t>COMPUTADOR PORTATIL</t>
  </si>
  <si>
    <t>MEMORIA RAM DDR4 8GB (frecuencia 3.200)</t>
  </si>
  <si>
    <t>MEMORIA RAM DDR4 16GB (frecuencia 3.200)</t>
  </si>
  <si>
    <t>COMPUTADOR</t>
  </si>
  <si>
    <t>DISCO DURO EXTERNO 2TB ADATA(HD710) ANTIGOLPES-
ANTIFLUIDOS</t>
  </si>
  <si>
    <t xml:space="preserve">DISCO DURO EXTERNO TOSHIBA 4TB USB 3.0 </t>
  </si>
  <si>
    <t>DISCO DURO EXTERNO TOSHIBA 8TB USB 3.0</t>
  </si>
  <si>
    <t>DISCO DURO PARA SISTEMA DE VIDEO VIGILANCIA (Western Digital WD RED)</t>
  </si>
  <si>
    <t>DISCO DURO 2 TB PURPURA</t>
  </si>
  <si>
    <t>DISCOS DUROS PARA SISTEMA DE VIDEO VIGILANCIA (Western Digital WD RED)</t>
  </si>
  <si>
    <t>DISCO DURO 4 TB PURPURA</t>
  </si>
  <si>
    <t>DISCO DURO 8 TB PURPURA</t>
  </si>
  <si>
    <t>DISCOS DUROS ESTADO SOLIDO CRUCIAL</t>
  </si>
  <si>
    <t>DISCO DURO SSD 500 GB</t>
  </si>
  <si>
    <t>DISCO DURO SSD 1 TB</t>
  </si>
  <si>
    <t>DISCO DURO SSD 2 TB</t>
  </si>
  <si>
    <t>DISCO SSD INTERNO M2 500 G B Crucial P3 Plus Pcie 4.0</t>
  </si>
  <si>
    <r>
      <rPr>
        <sz val="11"/>
        <rFont val="Arial"/>
        <family val="2"/>
      </rPr>
      <t>MONITOR</t>
    </r>
  </si>
  <si>
    <t>MONITOR 27" VGA-DVI.HDMI</t>
  </si>
  <si>
    <r>
      <rPr>
        <sz val="11"/>
        <rFont val="Arial"/>
        <family val="2"/>
      </rPr>
      <t>UNIDAD DE DISQUETE USB</t>
    </r>
  </si>
  <si>
    <t>UNIDAD DE DISQUETE EXTERNA USB DE 3,5 PULGADAS</t>
  </si>
  <si>
    <r>
      <rPr>
        <sz val="11"/>
        <rFont val="Arial"/>
        <family val="2"/>
      </rPr>
      <t>REGULADORES VOLTAJE</t>
    </r>
  </si>
  <si>
    <t xml:space="preserve">REGULADOR DE VOLTAJE AUTOMÁTICO UNITEC 8 TOMAS 1000VA /1000W CON FUSIBLE </t>
  </si>
  <si>
    <t xml:space="preserve">REGULADOR DE VOLTAJE AUTOMÁTICO UNITEC 8 TOMAS 2000VA /2000W CON FUSIBLE </t>
  </si>
  <si>
    <t>MULTITOMA REGLETA FORZA</t>
  </si>
  <si>
    <t>MULTITOMA REGLETA FORZA PS-1006B 6 SALIDAS CABLE 3M SWITCH</t>
  </si>
  <si>
    <t>FUENTE DE PODER DE 12 V 2 A PARA CAMARAS DE SEGURIDAD</t>
  </si>
  <si>
    <t>CAMARA IP HIKVISION</t>
  </si>
  <si>
    <t>CAMARA IP TIPO DOMO (CÁMARA DE SEGURIDAD DOMO COLORVUSMART 5MP/3K+AUDIO HIKVISION COLOR BLANCO)</t>
  </si>
  <si>
    <t>CAMARA IP TIPO BALA DE 2MP (CÁMARA SEGURIDAD TIPO BALA HIKVISION)</t>
  </si>
  <si>
    <t xml:space="preserve">NVR HIKVISION 8CH 4K </t>
  </si>
  <si>
    <t>GRABADORA NVR CON DISCO DE 4 T 8 CHANNEL</t>
  </si>
  <si>
    <t xml:space="preserve">NVR HIKVISION 16 CH 4K </t>
  </si>
  <si>
    <t>GRABADORA NVR CON DISCO DE 4 T 16 CHANNEL</t>
  </si>
  <si>
    <t>CAJAEXTERNA</t>
  </si>
  <si>
    <t>CAJA EXTERNA PARA DISCOS 2.5 SATA</t>
  </si>
  <si>
    <r>
      <rPr>
        <sz val="11"/>
        <rFont val="Arial"/>
        <family val="2"/>
      </rPr>
      <t>COMBO TECLADO MOUSE</t>
    </r>
  </si>
  <si>
    <t>KIT DE TECLADO Y MOUSE ALÁMBRICO GENIUS KM-160 DE COLOR NEGRO- EN ESPAÑOL</t>
  </si>
  <si>
    <r>
      <rPr>
        <sz val="11"/>
        <rFont val="Arial"/>
        <family val="2"/>
      </rPr>
      <t>CABLE USB</t>
    </r>
  </si>
  <si>
    <t>CABLE 2.0 IMPRESORA USB A/B 3MTS</t>
  </si>
  <si>
    <t>CABLE USB</t>
  </si>
  <si>
    <t>CABLE 3.0 IMPRESORA USB A/B 3MTS</t>
  </si>
  <si>
    <r>
      <rPr>
        <sz val="11"/>
        <rFont val="Arial"/>
        <family val="2"/>
      </rPr>
      <t>CABLE HDMI</t>
    </r>
  </si>
  <si>
    <r>
      <rPr>
        <sz val="11"/>
        <rFont val="Arial"/>
        <family val="2"/>
      </rPr>
      <t>CABLE HDMI 3MTS</t>
    </r>
  </si>
  <si>
    <r>
      <rPr>
        <sz val="11"/>
        <rFont val="Arial"/>
        <family val="2"/>
      </rPr>
      <t>CABLE HDMI 6 MTS</t>
    </r>
  </si>
  <si>
    <r>
      <rPr>
        <sz val="11"/>
        <rFont val="Arial"/>
        <family val="2"/>
      </rPr>
      <t>CABLE HDMI 10 MTS</t>
    </r>
  </si>
  <si>
    <r>
      <rPr>
        <sz val="11"/>
        <rFont val="Arial"/>
        <family val="2"/>
      </rPr>
      <t>CABLE HDMI 20 MTS</t>
    </r>
  </si>
  <si>
    <r>
      <rPr>
        <sz val="11"/>
        <rFont val="Arial"/>
        <family val="2"/>
      </rPr>
      <t>EXTENSION ELECTRICA</t>
    </r>
  </si>
  <si>
    <r>
      <rPr>
        <sz val="11"/>
        <rFont val="Arial"/>
        <family val="2"/>
      </rPr>
      <t>EXTENSION ELECTRICA ENCAUCHETADA 10MTS</t>
    </r>
  </si>
  <si>
    <r>
      <rPr>
        <sz val="11"/>
        <rFont val="Arial"/>
        <family val="2"/>
      </rPr>
      <t>EXTENSION ELECTRICA ENCAUCHETADA 20MTS</t>
    </r>
  </si>
  <si>
    <r>
      <rPr>
        <sz val="11"/>
        <rFont val="Arial"/>
        <family val="2"/>
      </rPr>
      <t>EXTENSION ELECTRICA ENCAUCHETADA 30MTS</t>
    </r>
  </si>
  <si>
    <r>
      <rPr>
        <sz val="11"/>
        <rFont val="Arial"/>
        <family val="2"/>
      </rPr>
      <t>ARMARIO RACK</t>
    </r>
  </si>
  <si>
    <t>RACK GABINETE 5U DE PARED PARA: DVR, SWITCH, ROUTER</t>
  </si>
  <si>
    <r>
      <rPr>
        <sz val="11"/>
        <rFont val="Arial"/>
        <family val="2"/>
      </rPr>
      <t>ORGANIZADOR</t>
    </r>
  </si>
  <si>
    <t>ORGANIZADOR DE CABLES PARA RACK</t>
  </si>
  <si>
    <r>
      <rPr>
        <sz val="11"/>
        <rFont val="Arial"/>
        <family val="2"/>
      </rPr>
      <t>SWITCH TP-LINK</t>
    </r>
  </si>
  <si>
    <t>SWITCH GESTIONABLE 12 PUERTOS GIGABIT</t>
  </si>
  <si>
    <t>SWITCH  TP-LINK 24 PUERTOS TIPO POE</t>
  </si>
  <si>
    <t>SWITCH 24 PUERTOS GIGABIT
*24 PUERTOS GIGABIT 10/100/1000
*PLUG AND PLAY, IEEE802.3X, RJ45, MODO FULL DUPLEX
*MONTABLE EN RACK
*CARCASA METÁLICA
*COMPATIBLE CON CONTROLADOR OMADA</t>
  </si>
  <si>
    <t>SWITCH TP-LINK 48 PUERTOS TIPO POE</t>
  </si>
  <si>
    <t>SWITCH 48 PUERTOS GIGABIT
*48 PUERTOS GIGABIT 10/100/1000
*PLUG AND PLAY, IEEE802.3X, RJ45, MODO FULL DUPLEX
*MONTABLE EN RACK
*CARCASA METÁLICA
*COMPATIBLE CON CONTROLADOR OMADA</t>
  </si>
  <si>
    <r>
      <rPr>
        <sz val="11"/>
        <rFont val="Arial"/>
        <family val="2"/>
      </rPr>
      <t>CABLE UTP</t>
    </r>
  </si>
  <si>
    <r>
      <rPr>
        <sz val="11"/>
        <rFont val="Arial"/>
        <family val="2"/>
      </rPr>
      <t>CARRIER CABLE DE RED UTP CAT 6 305M INTERIOR</t>
    </r>
  </si>
  <si>
    <t>CARRIER CABLE DE RED FTP CAT 6 305M EXTERIOR</t>
  </si>
  <si>
    <r>
      <rPr>
        <sz val="11"/>
        <rFont val="Arial"/>
        <family val="2"/>
      </rPr>
      <t>TERMINAL</t>
    </r>
  </si>
  <si>
    <t>CONECTOR RJ45 CAT6 METALICO BOLSA POR 100 UNIDADES</t>
  </si>
  <si>
    <r>
      <rPr>
        <sz val="11"/>
        <rFont val="Arial"/>
        <family val="2"/>
      </rPr>
      <t>JACK CAT 6 CAJA X 50 UNIDADES</t>
    </r>
  </si>
  <si>
    <r>
      <rPr>
        <sz val="11"/>
        <rFont val="Arial"/>
        <family val="2"/>
      </rPr>
      <t>PROBADOR LINE-T</t>
    </r>
  </si>
  <si>
    <t>PROBADOR DE CONTINUIDAD UTP- RASTREADOR DE CABLES RJ45, REDES PROBADOR</t>
  </si>
  <si>
    <r>
      <rPr>
        <sz val="11"/>
        <rFont val="Arial"/>
        <family val="2"/>
      </rPr>
      <t>CANALETA (CAJA)</t>
    </r>
  </si>
  <si>
    <r>
      <rPr>
        <sz val="11"/>
        <rFont val="Arial"/>
        <family val="2"/>
      </rPr>
      <t>CANALETA PARED ADESIVA X CAJA</t>
    </r>
  </si>
  <si>
    <r>
      <rPr>
        <sz val="11"/>
        <rFont val="Arial"/>
        <family val="2"/>
      </rPr>
      <t>CANALETA PISO ADESIVA X CAJA</t>
    </r>
  </si>
  <si>
    <r>
      <rPr>
        <sz val="11"/>
        <rFont val="Arial"/>
        <family val="2"/>
      </rPr>
      <t>REFLECTOR PARA INTERIORES</t>
    </r>
  </si>
  <si>
    <t>REFLECTOR LED 30W LUZ CÁLIDACALIDO</t>
  </si>
  <si>
    <t>ADAPTADOR DE DISPLAYPORT - HDMI</t>
  </si>
  <si>
    <t>ADAPTADOR DE DISPLAYPORT A HDMI</t>
  </si>
  <si>
    <t>LIMPIADOR CRC</t>
  </si>
  <si>
    <r>
      <rPr>
        <sz val="11"/>
        <rFont val="Arial"/>
        <family val="2"/>
      </rPr>
      <t>LIMPIADOR ELECTRÓNICO LIMPIADOR ELÉCTRICO AEROSOL</t>
    </r>
  </si>
  <si>
    <r>
      <rPr>
        <sz val="11"/>
        <rFont val="Arial"/>
        <family val="2"/>
      </rPr>
      <t>LIMPIADOR ESPUMOSO 450ML</t>
    </r>
  </si>
  <si>
    <t>AIRE ACONDICIONADO BLUELINE</t>
  </si>
  <si>
    <t>BLUELINE 24 mil BTU/H</t>
  </si>
  <si>
    <r>
      <rPr>
        <sz val="11"/>
        <rFont val="Arial"/>
        <family val="2"/>
      </rPr>
      <t>IMPRESORA RICOH IM C4500</t>
    </r>
  </si>
  <si>
    <t>UNIDAD DE TAMBOR</t>
  </si>
  <si>
    <r>
      <rPr>
        <sz val="11"/>
        <rFont val="Arial"/>
        <family val="2"/>
      </rPr>
      <t>UNIDAD DE REVELADO</t>
    </r>
  </si>
  <si>
    <r>
      <rPr>
        <sz val="11"/>
        <rFont val="Arial"/>
        <family val="2"/>
      </rPr>
      <t>RODILLOS TOMA DE PAPEL</t>
    </r>
  </si>
  <si>
    <r>
      <rPr>
        <sz val="11"/>
        <rFont val="Arial"/>
        <family val="2"/>
      </rPr>
      <t>KIT DE ARRASTRE</t>
    </r>
  </si>
  <si>
    <r>
      <rPr>
        <sz val="11"/>
        <rFont val="Arial"/>
        <family val="2"/>
      </rPr>
      <t>UNIDAD FUSORA</t>
    </r>
  </si>
  <si>
    <r>
      <rPr>
        <sz val="11"/>
        <rFont val="Arial"/>
        <family val="2"/>
      </rPr>
      <t>LA BANDA DE TRANSFERENCIA</t>
    </r>
  </si>
  <si>
    <r>
      <rPr>
        <sz val="11"/>
        <rFont val="Arial"/>
        <family val="2"/>
      </rPr>
      <t>KIT DE ALIMENTADOR DE DOCUMENTOS</t>
    </r>
  </si>
  <si>
    <r>
      <rPr>
        <sz val="11"/>
        <rFont val="Arial"/>
        <family val="2"/>
      </rPr>
      <t>RODILLO DE TRANSFERENCIA</t>
    </r>
  </si>
  <si>
    <r>
      <rPr>
        <sz val="11"/>
        <rFont val="Arial"/>
        <family val="2"/>
      </rPr>
      <t>RODILLOS DE TRANSPORTE</t>
    </r>
  </si>
  <si>
    <r>
      <rPr>
        <sz val="11"/>
        <rFont val="Arial"/>
        <family val="2"/>
      </rPr>
      <t>BUJES Y PIÑONES TRANSPORTE</t>
    </r>
  </si>
  <si>
    <r>
      <rPr>
        <sz val="11"/>
        <rFont val="Arial"/>
        <family val="2"/>
      </rPr>
      <t>TARJETAS ELECTRONICAS BOARD</t>
    </r>
  </si>
  <si>
    <r>
      <rPr>
        <sz val="11"/>
        <rFont val="Arial"/>
        <family val="2"/>
      </rPr>
      <t>CUCHILLA</t>
    </r>
  </si>
  <si>
    <r>
      <rPr>
        <sz val="11"/>
        <rFont val="Arial"/>
        <family val="2"/>
      </rPr>
      <t>CILINDRO</t>
    </r>
  </si>
  <si>
    <r>
      <rPr>
        <sz val="11"/>
        <rFont val="Arial"/>
        <family val="2"/>
      </rPr>
      <t>CAUCHOS DE ALIMENTACIÓN DE PAPEL</t>
    </r>
  </si>
  <si>
    <r>
      <rPr>
        <sz val="11"/>
        <rFont val="Arial"/>
        <family val="2"/>
      </rPr>
      <t>IMPRESORA RICOH MP C3504EXSP</t>
    </r>
  </si>
  <si>
    <t>IMPRESORA RICOH IM C2000</t>
  </si>
  <si>
    <t>IMPRESORA SAMSUNG PROXPRESS M3370FD</t>
  </si>
  <si>
    <t>BANDA DE TRANSFERENCIA</t>
  </si>
  <si>
    <r>
      <rPr>
        <sz val="11"/>
        <rFont val="Arial"/>
        <family val="2"/>
      </rPr>
      <t>EPSON L120</t>
    </r>
  </si>
  <si>
    <t>GUIAS, ALMOHADILLAS, INYECTORES,</t>
  </si>
  <si>
    <r>
      <rPr>
        <sz val="11"/>
        <rFont val="Arial"/>
        <family val="2"/>
      </rPr>
      <t>IMPRESORA EPSON L355</t>
    </r>
  </si>
  <si>
    <r>
      <rPr>
        <sz val="11"/>
        <rFont val="Arial"/>
        <family val="2"/>
      </rPr>
      <t>IMPRESORA EPSON XP-241</t>
    </r>
  </si>
  <si>
    <r>
      <rPr>
        <sz val="11"/>
        <rFont val="Arial"/>
        <family val="2"/>
      </rPr>
      <t>IMPRESORA EPSON L4160</t>
    </r>
  </si>
  <si>
    <r>
      <rPr>
        <sz val="11"/>
        <rFont val="Arial"/>
        <family val="2"/>
      </rPr>
      <t>IMPRESORA LASERJET PRO 400M40</t>
    </r>
  </si>
  <si>
    <r>
      <rPr>
        <sz val="11"/>
        <rFont val="Arial"/>
        <family val="2"/>
      </rPr>
      <t>IMPRESORA LASER JET PRO MFP M476DW</t>
    </r>
  </si>
  <si>
    <r>
      <rPr>
        <sz val="11"/>
        <rFont val="Arial"/>
        <family val="2"/>
      </rPr>
      <t>HP LASER JET M225DW</t>
    </r>
  </si>
  <si>
    <t>EPSON GT-S85</t>
  </si>
  <si>
    <r>
      <rPr>
        <sz val="11"/>
        <rFont val="Arial"/>
        <family val="2"/>
      </rPr>
      <t>EPSON GT-S85</t>
    </r>
  </si>
  <si>
    <r>
      <rPr>
        <sz val="11"/>
        <rFont val="Arial"/>
        <family val="2"/>
      </rPr>
      <t>TOSHIBA STUDIO 4505 AC</t>
    </r>
  </si>
  <si>
    <r>
      <rPr>
        <sz val="11"/>
        <rFont val="Arial"/>
        <family val="2"/>
      </rPr>
      <t>TOSHIBA STUDIO 4508 A</t>
    </r>
  </si>
  <si>
    <r>
      <rPr>
        <sz val="11"/>
        <rFont val="Arial"/>
        <family val="2"/>
      </rPr>
      <t>TOSHIBA e-STUDIO 4518A</t>
    </r>
  </si>
  <si>
    <r>
      <rPr>
        <sz val="11"/>
        <rFont val="Arial"/>
        <family val="2"/>
      </rPr>
      <t>TOSHIBA e-STUDIO 2809 A</t>
    </r>
  </si>
  <si>
    <r>
      <rPr>
        <sz val="11"/>
        <rFont val="Arial"/>
        <family val="2"/>
      </rPr>
      <t>TOSHIBA e-STUDIO E3006</t>
    </r>
  </si>
  <si>
    <r>
      <rPr>
        <sz val="11"/>
        <rFont val="Arial"/>
        <family val="2"/>
      </rPr>
      <t>TOSHIBA e-STUDIO E3007</t>
    </r>
  </si>
  <si>
    <r>
      <rPr>
        <sz val="11"/>
        <rFont val="Arial"/>
        <family val="2"/>
      </rPr>
      <t>TOSHIBA e-STUDIO E3008</t>
    </r>
  </si>
  <si>
    <r>
      <rPr>
        <sz val="11"/>
        <rFont val="Arial"/>
        <family val="2"/>
      </rPr>
      <t>TOSHIBA e-STUDIO E3009</t>
    </r>
  </si>
  <si>
    <r>
      <rPr>
        <sz val="11"/>
        <rFont val="Arial"/>
        <family val="2"/>
      </rPr>
      <t>TOSHIBA e-STUDIO E3010</t>
    </r>
  </si>
  <si>
    <r>
      <rPr>
        <sz val="11"/>
        <rFont val="Arial"/>
        <family val="2"/>
      </rPr>
      <t>TOSHIBA e-STUDIO E3011</t>
    </r>
  </si>
  <si>
    <r>
      <rPr>
        <sz val="11"/>
        <rFont val="Arial"/>
        <family val="2"/>
      </rPr>
      <t>TOSHIBA e-STUDIO E3012</t>
    </r>
  </si>
  <si>
    <r>
      <rPr>
        <sz val="11"/>
        <rFont val="Arial"/>
        <family val="2"/>
      </rPr>
      <t>TOSHIBA e-STUDIO E3013</t>
    </r>
  </si>
  <si>
    <r>
      <rPr>
        <sz val="11"/>
        <rFont val="Arial"/>
        <family val="2"/>
      </rPr>
      <t>TOSHIBA e-STUDIO E3014</t>
    </r>
  </si>
  <si>
    <r>
      <rPr>
        <sz val="11"/>
        <rFont val="Arial"/>
        <family val="2"/>
      </rPr>
      <t>TOSHIBA e-STUDIO E3015</t>
    </r>
  </si>
  <si>
    <r>
      <rPr>
        <sz val="11"/>
        <rFont val="Arial"/>
        <family val="2"/>
      </rPr>
      <t>TOSHIBA e-STUDIO E3016</t>
    </r>
  </si>
  <si>
    <r>
      <rPr>
        <sz val="11"/>
        <rFont val="Arial"/>
        <family val="2"/>
      </rPr>
      <t>KYOCERA ECOSYS M3655idn</t>
    </r>
  </si>
  <si>
    <r>
      <rPr>
        <sz val="11"/>
        <rFont val="Arial"/>
        <family val="2"/>
      </rPr>
      <t>ESCANER GT-S85 REPUESTOS CONCERNIENTES QUE SEAN NECESARIOS CONTEMPLAR PARA FUNCIONAMIENTO Y REPARACION DE
ESTE MODELO DE ESCANER</t>
    </r>
  </si>
  <si>
    <r>
      <rPr>
        <sz val="11"/>
        <rFont val="Arial"/>
        <family val="2"/>
      </rPr>
      <t>ESCANER AVISION AD240</t>
    </r>
  </si>
  <si>
    <r>
      <rPr>
        <sz val="11"/>
        <rFont val="Arial"/>
        <family val="2"/>
      </rPr>
      <t>ESCANER AD240 REPUESTOS CONCERNIENTES QUE SEAN NECESARIOS CONTEMPLAR PARA FUNCIONAMIENTO Y REPARACION DE
ESTE MODELO DE ESCANER</t>
    </r>
  </si>
  <si>
    <r>
      <rPr>
        <sz val="11"/>
        <rFont val="Arial"/>
        <family val="2"/>
      </rPr>
      <t>ESCANER KODAK I2620</t>
    </r>
  </si>
  <si>
    <r>
      <rPr>
        <sz val="11"/>
        <rFont val="Arial"/>
        <family val="2"/>
      </rPr>
      <t>ESCANER KODAK I2620 REPUESTOS CONCERNIENTES QUE SEAN NECESARIOS CONTEMPLAR PARA FUNCIONAMIENTO Y REPARACION DE
ESTE MODELO DE ESCANER</t>
    </r>
  </si>
  <si>
    <t>Rollo de PLA para impresora 3D diferentes colores</t>
  </si>
  <si>
    <t>Boquilla para extrusor de impresora 3D</t>
  </si>
  <si>
    <t>LACA DE IMPRESIÓN 3D</t>
  </si>
  <si>
    <r>
      <rPr>
        <sz val="11"/>
        <rFont val="Arial"/>
        <family val="2"/>
      </rPr>
      <t>MULTITOMAS HORIZONTAL PARA RACK DE COMUNICACIONES</t>
    </r>
  </si>
  <si>
    <t>MULTITOMA HORIZONTAL PARA RACK DE 6 SALIDAS
*MULTITOMA HORINZOLTAL 19"
*125V-60HZ 1800W 15AMP
*PORTA FUSIBLE Y FUSIBLE 15A, 5X20</t>
  </si>
  <si>
    <r>
      <rPr>
        <sz val="11"/>
        <rFont val="Arial"/>
        <family val="2"/>
      </rPr>
      <t>UPS PEI PEIPOWER PEI U103</t>
    </r>
  </si>
  <si>
    <r>
      <rPr>
        <sz val="11"/>
        <rFont val="Arial"/>
        <family val="2"/>
      </rPr>
      <t>BATERÍAS</t>
    </r>
  </si>
  <si>
    <r>
      <rPr>
        <sz val="11"/>
        <rFont val="Arial"/>
        <family val="2"/>
      </rPr>
      <t>UPS CHICAGO DIGITAL POWER UPO 22-10</t>
    </r>
  </si>
  <si>
    <r>
      <rPr>
        <sz val="11"/>
        <rFont val="Arial"/>
        <family val="2"/>
      </rPr>
      <t>FIBRA OPTICA</t>
    </r>
  </si>
  <si>
    <r>
      <rPr>
        <sz val="11"/>
        <rFont val="Arial"/>
        <family val="2"/>
      </rPr>
      <t>SPLITTER X 8</t>
    </r>
  </si>
  <si>
    <r>
      <rPr>
        <sz val="11"/>
        <rFont val="Arial"/>
        <family val="2"/>
      </rPr>
      <t>TERMOENCOGIBLES DE 60 mm</t>
    </r>
  </si>
  <si>
    <r>
      <rPr>
        <sz val="11"/>
        <rFont val="Arial"/>
        <family val="2"/>
      </rPr>
      <t>CAJA ROSETA INTERNA PARA FIBRA DE 12 HILOS</t>
    </r>
  </si>
  <si>
    <t>PATHCCORD FIBRA</t>
  </si>
  <si>
    <t>CABLE FIBRA OPTICA PATCH CORD DE FIBRA SC/APC SC/UPC 5 CABLE FIBRA OPTICA PATCH CORD DE FIBRA SC/APC SC/UPC 5 MTS</t>
  </si>
  <si>
    <t>FIBRA OPTICA</t>
  </si>
  <si>
    <t>CONECTOR SFC</t>
  </si>
  <si>
    <t>CONECTOR MECANICO SC</t>
  </si>
  <si>
    <t>DESTORNILLADOR AUTOMATICO DE 48V</t>
  </si>
  <si>
    <t>DESTORNILLADOR CON MAS DE 20 PUNTAS INTERCAMBIABLES, DESTORNILLADOR ATORNILLADOR ELÉCTRICO INALÁMBRICO RECARGABLE</t>
  </si>
  <si>
    <t>KIT DE DESTORNLLADORES</t>
  </si>
  <si>
    <t>JUEGO DE DESTORNILLADORES DE PRECISIÓN, KIT DE HERRAMIENTAS MAGNÉTICAS CON PUNTAS DE TRIWING TORX, REPARACIÓN PARA ELECTRÓNICA, MACBOOK, LAPTOP</t>
  </si>
  <si>
    <t>DATACARD PX30</t>
  </si>
  <si>
    <t>FUSIONADORA T207X LIFEFIBER</t>
  </si>
  <si>
    <t>BATERIA</t>
  </si>
  <si>
    <t>REPUESTO PISA FIBRA PARA FUSIONADORA FIBRA ÓPTICA</t>
  </si>
  <si>
    <t>T-207X LIFEFIBER</t>
  </si>
  <si>
    <t>ODF DE 24 PUERTOS CON ENFRENTADOR SC, PICTAIL.</t>
  </si>
  <si>
    <t>MULTIMETRO -PINZA AMPERIMETRA</t>
  </si>
  <si>
    <t>PINZA AMPERIMÉTRICA DIGITAL DE ALTA PRECISIÓN UT210D UNI-T, CON MEDIDOR DE CAPACITANCIA Y LECTOR NCV</t>
  </si>
  <si>
    <t>ETIQUETADORA PARA TELECOMUNICACIONES</t>
  </si>
  <si>
    <t>CONTROL ORIGINAL PARA VIDEO BEAM EPSON BRIGHTLINK 685WI+</t>
  </si>
  <si>
    <t xml:space="preserve">ETIQUETADORA PARA TELECOMUNICACIONES
CON INSUMOS </t>
  </si>
  <si>
    <t xml:space="preserve">CONMUTADOR KVM HDMI USB 3.0 </t>
  </si>
  <si>
    <t>1 SALIDA A MONITOR, ENTRADA HASTA  4 COMPUTADORAS</t>
  </si>
  <si>
    <t xml:space="preserve">KVM DE MONTAJE EN RACK PUERTOS </t>
  </si>
  <si>
    <t xml:space="preserve">KVM DE MONTAJE EN RACK CON MONITOR LCD DE 17.3 PULGADAS, CONMUTADOR KVM LCD HDMI DE 8 PUERTOS </t>
  </si>
  <si>
    <t xml:space="preserve">VIDEO BEAM EPSON 760HD HOME CINEMA </t>
  </si>
  <si>
    <t>LAMPARA</t>
  </si>
  <si>
    <t>IMPRESORA TERMICA ZEBRA GT800</t>
  </si>
  <si>
    <t>ALCOHOL ISOPROPÍLICO</t>
  </si>
  <si>
    <t>ALCOHOL ISOPROPÍLICO PARA FUSIONAR FIBRA</t>
  </si>
  <si>
    <t>ROUTER DE INTERNET INALÁMBRICO ROMPEMUROS</t>
  </si>
  <si>
    <t>ROUTER DE INTERNET INALÁMBRICO GIGABIT DE DOBLE BANDA, QUE SOPORTE WIFI 7 Y COMPATIBLE CON CONTROLADOR OMADA</t>
  </si>
  <si>
    <t xml:space="preserve">PILA (BATERIA) PARA BIOS MAIN BOARD </t>
  </si>
  <si>
    <t>PILA DE LITIO CR2032 3V PARA PC</t>
  </si>
  <si>
    <t xml:space="preserve">POE INJECTOR GBE 30.5W, 56V, DC INDOOR </t>
  </si>
  <si>
    <t>POE INJECTOR GBE 30.5W, 56V, DC INDOOR</t>
  </si>
  <si>
    <t xml:space="preserve">PASTA TERMICA REFRIGERANTE </t>
  </si>
  <si>
    <t>ADAPTADOR UGREEN RJ45 GIGABIT ETHERNET 5 GBPS USB 3.0</t>
  </si>
  <si>
    <t>ADAPTADOR UGREEN RJ45 GIGABIT ETHERNET 5 GBPS USB 3.0ADAPTADOR UGREEN RJ45 GIGABIT ETHERNET 5 GBPS USB 3.0</t>
  </si>
  <si>
    <t>CABLE DROP FIBRA OPTICA</t>
  </si>
  <si>
    <t>CABLE DROP FIBRA OPTICA 2 HILOS CON MENSAJERO 1000 METROS</t>
  </si>
  <si>
    <t>PROTECTOR DE EMPALME PARA FIBRA</t>
  </si>
  <si>
    <t>DE 60MM X 100 UNIDADES</t>
  </si>
  <si>
    <t>JUEGO DE DESTORNILLADORES</t>
  </si>
  <si>
    <t>DESTORNILLADORES STANLEY STMT66676-840, 10 UNIDADES</t>
  </si>
  <si>
    <t>MIKROTIK CRS326-24G-2S+RM</t>
  </si>
  <si>
    <t>CONMUTADOR GIGABIT ETHERNET DE 24 PUERTOS CON TECNOLOGÍA SWOS/ROUTEROS CON DOS PUERTOS SFP+, CONECTIVIDAD A VELOCIDAD DE CABLE Y VARIAS FUNCIONES DE CONMUTACIÓN NUEVAS.
FUNCIÓN DE "ARRANQUE DUAL" QUE LE PERMITE ELEGIR EL SISTEMA OPERATIVO QUE PREFIERA: ROUTEROS O SWOS. SI PREFIERE UN SISTEMA OPERATIVO SIMPLIFICADO PARA SWITCH CON FUNCIONES MÁS ESPECÍFICAS, USE SWOS. SI ESTÁ ACOSTUMBRADO A WINBOX Y DESEA PODER USAR ENRUTAMIENTO Y OTRAS FUNCIONES DE CAPA 3 EN ALGUNOS PUERTOS DE SU CRS, INICIE Y USE ROUTEROS. PUEDE SELECCIONAR EL SISTEMA OPERATIVO DESEADO ENTRE ROUTEROS, SWOS O LA CONFIGURACIÓN DEL CARGADO</t>
  </si>
  <si>
    <t>ROUTERBOARD MIKROTIK RB750GR3 HEX GIGABIT</t>
  </si>
  <si>
    <t>ROUTER GIGABIT ETHERNET DE CINCO PUERTOS GIGA, DEBE CONTAR CON UN PUERTO USB DE TAMAÑO COMPLETO. POTENTE DOBLE NÚCLEO 880MHZ CPU Y 256 MB DE RAM, CAPAZ DE TODAS LAS CONFIGURACIONES AVANZADAS QUE ROUTEROS APOYA. CIFRADO IPSEC HARDWARE (~ 470 MBPS) Y EL PAQUETE DE SERVIDOR TIPO ES COMPATIBLE, RANURA MICROSD EN QUE TAMBIÉN PROPORCIONA UNA MAYOR VELOCIDAD R / W PARA EL ALMACENAMIENTO DE BASE DE DATOS EN LA TARJETA MICRO SD.</t>
  </si>
  <si>
    <t>PATCH CORD</t>
  </si>
  <si>
    <t>UTP CATEGORIA 6 DE 3M</t>
  </si>
  <si>
    <t>UTP CATEGORIA 6 DE 5M</t>
  </si>
  <si>
    <t>REGULADOR DE VOLTAJE DE 10 KVA</t>
  </si>
  <si>
    <t>LANPRO TRANSCEIVER</t>
  </si>
  <si>
    <t>TRANSCEIVER O CONVERTIDOR DE MEDIOS DE 1 SOLO NUCLEO LANPRO</t>
  </si>
  <si>
    <t>TELÓN</t>
  </si>
  <si>
    <t xml:space="preserve"> RETRÁCTIL MANUAL CON TRÍPODE </t>
  </si>
  <si>
    <t xml:space="preserve">IMPRESORA 3D-SERMOON V1 PRO-Creality </t>
  </si>
  <si>
    <t>FILAMENTO PLA DE 0.069 PULGADAS PARA IMPRESORA 3D, CARRETE DE CARTÓN DE 4.4 LBS COLORES AZUL, ROJO, NEGRO</t>
  </si>
  <si>
    <t>VALOR TOTAL ANTES DE IMPUESTO (PREVENTIVO)</t>
  </si>
  <si>
    <t>DISCO DURO EXTERNO 2TB ADATA(HD710) ANTIGOLPES-ANTIFLUIDOS</t>
  </si>
  <si>
    <t>MONITOR</t>
  </si>
  <si>
    <t>UNIDAD DE DISQUETE USB</t>
  </si>
  <si>
    <t>REGULADORES VOLTAJE</t>
  </si>
  <si>
    <t>COMBO TECLADO MOUSE</t>
  </si>
  <si>
    <t>CABLE HDMI</t>
  </si>
  <si>
    <t>CABLE HDMI 3MTS</t>
  </si>
  <si>
    <t>CABLE HDMI 6 MTS</t>
  </si>
  <si>
    <t>CABLE HDMI 10 MTS</t>
  </si>
  <si>
    <t>CABLE HDMI 20 MTS</t>
  </si>
  <si>
    <t>EXTENSION ELECTRICA</t>
  </si>
  <si>
    <t>EXTENSION ELECTRICA ENCAUCHETADA 10MTS</t>
  </si>
  <si>
    <t>EXTENSION ELECTRICA ENCAUCHETADA 20MTS</t>
  </si>
  <si>
    <t>EXTENSION ELECTRICA ENCAUCHETADA 30MTS</t>
  </si>
  <si>
    <t>ARMARIO RACK</t>
  </si>
  <si>
    <t>ORGANIZADOR</t>
  </si>
  <si>
    <t>SWITCH TP-LINK</t>
  </si>
  <si>
    <t>SWITCH 24 PUERTOS GIGABIT 
*24 PUERTOS GIGABIT 10/100/1000
*PLUG AND PLAY, IEEE802.3X, RJ45, MODO FULL DUPLEX
*MONTABLE EN RACK
*CARCASA METÁLICA
*COMPATIBLE CON CONTROLADOR OMADA</t>
  </si>
  <si>
    <t>SWITCH 48 PUERTOS GIGABIT 
*48 PUERTOS GIGABIT 10/100/1000
*PLUG AND PLAY, IEEE802.3X, RJ45, MODO FULL DUPLEX
*MONTABLE EN RACK
*CARCASA METÁLICA
*COMPATIBLE CON CONTROLADOR OMADA</t>
  </si>
  <si>
    <t>CABLE UTP</t>
  </si>
  <si>
    <t>CARRIER CABLE DE RED UTP CAT 6 305M INTERIOR</t>
  </si>
  <si>
    <t>TERMINAL</t>
  </si>
  <si>
    <t>JACK CAT 6 CAJA X 50 UNIDADES</t>
  </si>
  <si>
    <t>PROBADOR LINE-T</t>
  </si>
  <si>
    <t>CANALETA (CAJA)</t>
  </si>
  <si>
    <t>CANALETA PARED ADESIVA X CAJA</t>
  </si>
  <si>
    <t>CANALETA PISO ADESIVA X CAJA</t>
  </si>
  <si>
    <t>REFLECTOR PARA INTERIORES</t>
  </si>
  <si>
    <t>LIMPIADOR ELECTRÓNICO LIMPIADOR ELÉCTRICO AEROSOL</t>
  </si>
  <si>
    <t>LIMPIADOR ESPUMOSO 450ML</t>
  </si>
  <si>
    <t>IMPRESORA RICOH IM C4500</t>
  </si>
  <si>
    <t>UNIDAD DE REVELADO</t>
  </si>
  <si>
    <t>RODILLOS TOMA DE PAPEL</t>
  </si>
  <si>
    <t>KIT DE ARRASTRE</t>
  </si>
  <si>
    <t>UNIDAD FUSORA</t>
  </si>
  <si>
    <t>LA BANDA DE TRANSFERENCIA</t>
  </si>
  <si>
    <t>KIT DE ALIMENTADOR DE DOCUMENTOS</t>
  </si>
  <si>
    <t>RODILLO DE TRANSFERENCIA</t>
  </si>
  <si>
    <t>RODILLOS DE TRANSPORTE</t>
  </si>
  <si>
    <t>BUJES Y PIÑONES TRANSPORTE</t>
  </si>
  <si>
    <t>TARJETAS ELECTRONICAS BOARD</t>
  </si>
  <si>
    <t>CUCHILLA</t>
  </si>
  <si>
    <t>CILINDRO</t>
  </si>
  <si>
    <t>CAUCHOS DE ALIMENTACIÓN DE PAPEL</t>
  </si>
  <si>
    <t>IMPRESORA RICOH MP C3504EXSP</t>
  </si>
  <si>
    <t>EPSON L120</t>
  </si>
  <si>
    <t>IMPRESORA EPSON L355</t>
  </si>
  <si>
    <t>IMPRESORA EPSON XP-241</t>
  </si>
  <si>
    <t>IMPRESORA EPSON L4160</t>
  </si>
  <si>
    <t>IMPRESORA LASERJET PRO 400M40</t>
  </si>
  <si>
    <t>IMPRESORA LASER JET PRO MFP M476DW</t>
  </si>
  <si>
    <t>TOSHIBA STUDIO 4505 AC</t>
  </si>
  <si>
    <t>TOSHIBA STUDIO 4508 A</t>
  </si>
  <si>
    <t>TOSHIBA e-STUDIO 4518A</t>
  </si>
  <si>
    <t>TOSHIBA e-STUDIO 2809 A</t>
  </si>
  <si>
    <t>TOSHIBA e-STUDIO E3006</t>
  </si>
  <si>
    <t>TOSHIBA e-STUDIO E3007</t>
  </si>
  <si>
    <t>TOSHIBA e-STUDIO E3008</t>
  </si>
  <si>
    <t>TOSHIBA e-STUDIO E3009</t>
  </si>
  <si>
    <t>TOSHIBA e-STUDIO E3010</t>
  </si>
  <si>
    <t>TOSHIBA e-STUDIO E3011</t>
  </si>
  <si>
    <t>TOSHIBA e-STUDIO E3012</t>
  </si>
  <si>
    <t>TOSHIBA e-STUDIO E3013</t>
  </si>
  <si>
    <t>TOSHIBA e-STUDIO E3014</t>
  </si>
  <si>
    <t>TOSHIBA e-STUDIO E3015</t>
  </si>
  <si>
    <t>TOSHIBA e-STUDIO E3016</t>
  </si>
  <si>
    <t>KYOCERA ECOSYS M3655idn</t>
  </si>
  <si>
    <t>ESCANER GT-S85 REPUESTOS CONCERNIENTES QUE SEAN NECESARIOS CONTEMPLAR PARA FUNCIONAMIENTO Y REPARACION DE ESTE MODELO DE ESCANER</t>
  </si>
  <si>
    <t>ESCANER AVISION AD240</t>
  </si>
  <si>
    <t>ESCANER AD240 REPUESTOS CONCERNIENTES QUE SEAN NECESARIOS CONTEMPLAR PARA FUNCIONAMIENTO Y REPARACION DE ESTE MODELO DE ESCANER</t>
  </si>
  <si>
    <t>ESCANER KODAK I2620</t>
  </si>
  <si>
    <t>ESCANER KODAK I2620 REPUESTOS CONCERNIENTES QUE SEAN NECESARIOS CONTEMPLAR PARA FUNCIONAMIENTO Y REPARACION DE ESTE MODELO DE ESCANER</t>
  </si>
  <si>
    <t>MULTITOMAS HORIZONTAL PARA RACK DE COMUNICACIONES</t>
  </si>
  <si>
    <t>UPS PEI PEIPOWER PEI U103</t>
  </si>
  <si>
    <t>BATERÍAS</t>
  </si>
  <si>
    <t>UPS CHICAGO DIGITAL POWER UPO 22-10</t>
  </si>
  <si>
    <t>SPLITTER X 8</t>
  </si>
  <si>
    <t>TERMOENCOGIBLES DE 60 mm</t>
  </si>
  <si>
    <t>CAJA ROSETA INTERNA PARA FIBRA DE 12 HILOS</t>
  </si>
  <si>
    <t xml:space="preserve">ETIQUETADORA PARA TELECOMUNICACIONES CON INSUMOS </t>
  </si>
  <si>
    <t xml:space="preserve">RETRÁCTIL MANUAL CON TRÍPODE </t>
  </si>
  <si>
    <t>VALOR IVA  (SI APLICA)</t>
  </si>
  <si>
    <t>VALOR TOTAL IVA INCLUIDO</t>
  </si>
  <si>
    <t>VALOR UNITARIO ANTES DE IMPUESTO (CORRECTIVO)</t>
  </si>
  <si>
    <t>% IMPUESTO (CORRECTIVO)</t>
  </si>
  <si>
    <t>VALOR IVA  (CORRECTIVO)</t>
  </si>
  <si>
    <t>VALOR TOTAL IVA INCLUIDO (CORRECTIVO)</t>
  </si>
  <si>
    <t>VALOR IVA</t>
  </si>
  <si>
    <t xml:space="preserve">VALOR TOTAL INCLUIDO IVA </t>
  </si>
  <si>
    <t>VALOR TOTAL</t>
  </si>
  <si>
    <t>% IMPUESTO (ACLARAR EL QUE APLIQUE).                     (CORRECTIVO)</t>
  </si>
  <si>
    <t>VALOR IVA  (SI APLICA)2</t>
  </si>
  <si>
    <t>VALOR TOTAL IVA INCLUIDO3</t>
  </si>
  <si>
    <t xml:space="preserve"> $ -   </t>
  </si>
  <si>
    <t xml:space="preserve">VALOR TOTAL  (CORRECTIVO) </t>
  </si>
  <si>
    <t>VALOR TOTAL  (PREVENTIVO)2</t>
  </si>
  <si>
    <t>VALOR TOTAL  (CORRECTIVO) 2</t>
  </si>
  <si>
    <t>VALOR TOTAL  (PREVENTIVO)3</t>
  </si>
  <si>
    <t>VALOR TOTAL (CORRECTIVO)3</t>
  </si>
  <si>
    <t>VALOR TOTAL (PREVENTIVO)4</t>
  </si>
  <si>
    <t>VALOR TOTAL  (CORRECTIVO)4</t>
  </si>
  <si>
    <t xml:space="preserve"> % IMPUESTO (19%) (PREVENTIVO)</t>
  </si>
  <si>
    <t>% IMPUESTO (19%) (CORRECTIVO)</t>
  </si>
  <si>
    <t>% IMPUESTO (19%)</t>
  </si>
  <si>
    <t>VALOR TOTAL2</t>
  </si>
  <si>
    <t>VALOR TOTAL3</t>
  </si>
  <si>
    <t>VALOR TOTAL4</t>
  </si>
  <si>
    <t>VALOR UNITARIO ANTES DE IMPUESTO52</t>
  </si>
  <si>
    <t>COMSISTELCO</t>
  </si>
  <si>
    <t>OFFICE SOLUCIONES</t>
  </si>
  <si>
    <t>VALOR</t>
  </si>
  <si>
    <t>VALOR TOTAL5</t>
  </si>
  <si>
    <t>VALOR UNITARIO  ANTES DE IMPUESTO (PREVENTIVO)</t>
  </si>
  <si>
    <t>VALOR  TOTAL (PREVENTIVO)</t>
  </si>
  <si>
    <t>VALOR UNITARIO  ANTES DE IMPUESTO (CORRECTIVO)</t>
  </si>
  <si>
    <t>VALOR TOTAL  (CORRECTIVO)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</si>
</sst>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&quot;$&quot;\ #,##0"/>
    <numFmt numFmtId="166" formatCode="[$ $]#,##0"/>
    <numFmt numFmtId="167" formatCode="&quot;$&quot;\ #,##0.00"/>
  </numFmts>
  <fonts count="27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1"/>
      <color rgb="FF000000"/>
      <name val="&quot;Times New Roman&quot;"/>
    </font>
    <font>
      <sz val="11"/>
      <name val="Calibri"/>
      <family val="2"/>
    </font>
    <font>
      <sz val="11"/>
      <color rgb="FF000000"/>
      <name val="Arial"/>
      <family val="2"/>
    </font>
    <font>
      <b/>
      <sz val="11"/>
      <color rgb="FFFFFFFF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name val="Calibri"/>
      <family val="2"/>
    </font>
    <font>
      <b/>
      <sz val="11"/>
      <color rgb="FF000000"/>
      <name val="Times New Roman"/>
      <family val="1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AD47"/>
        <bgColor rgb="FF70AD47"/>
      </patternFill>
    </fill>
    <fill>
      <patternFill patternType="solid">
        <fgColor rgb="FFC6E0B4"/>
        <bgColor rgb="FFC6E0B4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000000"/>
      </patternFill>
    </fill>
    <fill>
      <patternFill patternType="solid">
        <fgColor rgb="FFC5E0B3"/>
        <bgColor rgb="FFC5E0B3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FFCC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2" fontId="2" fillId="0" borderId="0" applyFont="0" applyFill="0" applyBorder="0" applyAlignment="0" applyProtection="0"/>
    <xf numFmtId="0" fontId="3" fillId="2" borderId="0" applyNumberFormat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340">
    <xf numFmtId="0" fontId="0" fillId="0" borderId="0" xfId="0"/>
    <xf numFmtId="0" fontId="7" fillId="0" borderId="3" xfId="3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1" applyFont="1" applyAlignment="1">
      <alignment horizontal="left" vertical="top"/>
    </xf>
    <xf numFmtId="0" fontId="10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left" vertical="top" wrapText="1"/>
    </xf>
    <xf numFmtId="0" fontId="7" fillId="0" borderId="10" xfId="3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top" wrapText="1"/>
    </xf>
    <xf numFmtId="165" fontId="7" fillId="0" borderId="10" xfId="3" applyNumberFormat="1" applyFont="1" applyFill="1" applyBorder="1" applyAlignment="1">
      <alignment horizontal="center" vertical="center" wrapText="1"/>
    </xf>
    <xf numFmtId="165" fontId="7" fillId="0" borderId="5" xfId="3" applyNumberFormat="1" applyFont="1" applyFill="1" applyBorder="1" applyAlignment="1">
      <alignment horizontal="center" vertical="center" wrapText="1"/>
    </xf>
    <xf numFmtId="0" fontId="10" fillId="5" borderId="4" xfId="1" applyFont="1" applyFill="1" applyBorder="1" applyAlignment="1">
      <alignment horizontal="left" vertical="top" wrapText="1"/>
    </xf>
    <xf numFmtId="165" fontId="10" fillId="0" borderId="1" xfId="1" applyNumberFormat="1" applyFont="1" applyBorder="1" applyAlignment="1">
      <alignment horizontal="right" vertical="top" wrapText="1"/>
    </xf>
    <xf numFmtId="165" fontId="10" fillId="0" borderId="6" xfId="1" applyNumberFormat="1" applyFont="1" applyBorder="1" applyAlignment="1">
      <alignment horizontal="right" vertical="top" wrapText="1"/>
    </xf>
    <xf numFmtId="165" fontId="7" fillId="0" borderId="1" xfId="1" applyNumberFormat="1" applyFont="1" applyBorder="1" applyAlignment="1">
      <alignment horizontal="right" vertical="top" wrapText="1"/>
    </xf>
    <xf numFmtId="165" fontId="7" fillId="0" borderId="6" xfId="1" applyNumberFormat="1" applyFont="1" applyBorder="1" applyAlignment="1">
      <alignment horizontal="right" vertical="top" wrapText="1"/>
    </xf>
    <xf numFmtId="165" fontId="9" fillId="0" borderId="0" xfId="1" applyNumberFormat="1" applyFont="1" applyAlignment="1">
      <alignment horizontal="right" vertical="top"/>
    </xf>
    <xf numFmtId="0" fontId="8" fillId="0" borderId="0" xfId="0" applyFont="1"/>
    <xf numFmtId="165" fontId="8" fillId="0" borderId="0" xfId="0" applyNumberFormat="1" applyFont="1" applyAlignment="1">
      <alignment horizontal="right"/>
    </xf>
    <xf numFmtId="1" fontId="9" fillId="0" borderId="1" xfId="1" applyNumberFormat="1" applyFont="1" applyBorder="1" applyAlignment="1">
      <alignment horizontal="center" vertical="center" shrinkToFit="1"/>
    </xf>
    <xf numFmtId="0" fontId="10" fillId="4" borderId="1" xfId="1" applyFont="1" applyFill="1" applyBorder="1" applyAlignment="1">
      <alignment horizontal="left" vertical="top" wrapText="1"/>
    </xf>
    <xf numFmtId="1" fontId="9" fillId="4" borderId="1" xfId="1" applyNumberFormat="1" applyFont="1" applyFill="1" applyBorder="1" applyAlignment="1">
      <alignment horizontal="center" vertical="center" shrinkToFit="1"/>
    </xf>
    <xf numFmtId="1" fontId="9" fillId="0" borderId="1" xfId="1" applyNumberFormat="1" applyFont="1" applyBorder="1" applyAlignment="1">
      <alignment horizontal="left" vertical="center" shrinkToFit="1"/>
    </xf>
    <xf numFmtId="1" fontId="10" fillId="0" borderId="1" xfId="1" applyNumberFormat="1" applyFont="1" applyBorder="1" applyAlignment="1">
      <alignment horizontal="left" vertical="center" shrinkToFit="1"/>
    </xf>
    <xf numFmtId="1" fontId="9" fillId="0" borderId="1" xfId="1" applyNumberFormat="1" applyFont="1" applyBorder="1" applyAlignment="1">
      <alignment horizontal="left" vertical="top" wrapText="1" shrinkToFit="1"/>
    </xf>
    <xf numFmtId="0" fontId="10" fillId="0" borderId="1" xfId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2" xfId="3" applyFont="1" applyFill="1" applyBorder="1" applyAlignment="1">
      <alignment horizontal="center" vertical="center" wrapText="1"/>
    </xf>
    <xf numFmtId="1" fontId="9" fillId="0" borderId="2" xfId="1" applyNumberFormat="1" applyFont="1" applyBorder="1" applyAlignment="1">
      <alignment horizontal="center" vertical="center" shrinkToFit="1"/>
    </xf>
    <xf numFmtId="0" fontId="10" fillId="4" borderId="1" xfId="1" applyFont="1" applyFill="1" applyBorder="1" applyAlignment="1">
      <alignment horizontal="left" vertical="center" wrapText="1"/>
    </xf>
    <xf numFmtId="1" fontId="9" fillId="0" borderId="1" xfId="1" applyNumberFormat="1" applyFont="1" applyBorder="1" applyAlignment="1">
      <alignment horizontal="left" vertical="center" wrapText="1" shrinkToFit="1"/>
    </xf>
    <xf numFmtId="1" fontId="10" fillId="0" borderId="1" xfId="1" applyNumberFormat="1" applyFont="1" applyBorder="1" applyAlignment="1">
      <alignment horizontal="left" vertical="top" wrapText="1" shrinkToFit="1"/>
    </xf>
    <xf numFmtId="165" fontId="7" fillId="0" borderId="13" xfId="1" applyNumberFormat="1" applyFont="1" applyBorder="1" applyAlignment="1">
      <alignment horizontal="right" vertical="top" wrapText="1"/>
    </xf>
    <xf numFmtId="165" fontId="7" fillId="0" borderId="15" xfId="3" applyNumberFormat="1" applyFont="1" applyFill="1" applyBorder="1" applyAlignment="1">
      <alignment horizontal="center" vertical="center" wrapText="1"/>
    </xf>
    <xf numFmtId="165" fontId="10" fillId="0" borderId="13" xfId="1" applyNumberFormat="1" applyFont="1" applyBorder="1" applyAlignment="1">
      <alignment horizontal="right" vertical="top" wrapText="1"/>
    </xf>
    <xf numFmtId="165" fontId="8" fillId="0" borderId="0" xfId="0" applyNumberFormat="1" applyFont="1" applyAlignment="1">
      <alignment horizontal="center"/>
    </xf>
    <xf numFmtId="0" fontId="10" fillId="5" borderId="16" xfId="1" applyFont="1" applyFill="1" applyBorder="1" applyAlignment="1">
      <alignment horizontal="left" vertical="top" wrapText="1"/>
    </xf>
    <xf numFmtId="165" fontId="10" fillId="0" borderId="2" xfId="1" applyNumberFormat="1" applyFont="1" applyBorder="1" applyAlignment="1">
      <alignment horizontal="right" vertical="top" wrapText="1"/>
    </xf>
    <xf numFmtId="0" fontId="10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6" borderId="10" xfId="3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wrapText="1"/>
    </xf>
    <xf numFmtId="49" fontId="5" fillId="3" borderId="18" xfId="4" applyNumberFormat="1" applyFont="1" applyFill="1" applyBorder="1" applyAlignment="1">
      <alignment horizontal="center" vertical="center" wrapText="1"/>
    </xf>
    <xf numFmtId="0" fontId="9" fillId="0" borderId="19" xfId="1" applyFont="1" applyBorder="1" applyAlignment="1">
      <alignment horizontal="left" vertical="top"/>
    </xf>
    <xf numFmtId="0" fontId="9" fillId="0" borderId="8" xfId="1" applyFont="1" applyBorder="1" applyAlignment="1">
      <alignment horizontal="left" vertical="top"/>
    </xf>
    <xf numFmtId="165" fontId="9" fillId="0" borderId="8" xfId="1" applyNumberFormat="1" applyFont="1" applyBorder="1" applyAlignment="1">
      <alignment horizontal="right" vertical="top"/>
    </xf>
    <xf numFmtId="165" fontId="10" fillId="0" borderId="14" xfId="1" applyNumberFormat="1" applyFont="1" applyBorder="1" applyAlignment="1">
      <alignment horizontal="right" vertical="top" wrapText="1"/>
    </xf>
    <xf numFmtId="165" fontId="9" fillId="0" borderId="14" xfId="1" applyNumberFormat="1" applyFont="1" applyBorder="1" applyAlignment="1">
      <alignment horizontal="right" vertical="top"/>
    </xf>
    <xf numFmtId="0" fontId="12" fillId="6" borderId="20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165" fontId="13" fillId="6" borderId="20" xfId="0" applyNumberFormat="1" applyFont="1" applyFill="1" applyBorder="1" applyAlignment="1">
      <alignment horizontal="center" vertical="center" wrapText="1"/>
    </xf>
    <xf numFmtId="0" fontId="14" fillId="7" borderId="21" xfId="0" applyFont="1" applyFill="1" applyBorder="1" applyAlignment="1">
      <alignment horizontal="left" vertical="top" wrapText="1"/>
    </xf>
    <xf numFmtId="0" fontId="14" fillId="7" borderId="22" xfId="0" applyFont="1" applyFill="1" applyBorder="1" applyAlignment="1">
      <alignment horizontal="left" vertical="top" wrapText="1"/>
    </xf>
    <xf numFmtId="0" fontId="14" fillId="7" borderId="22" xfId="0" applyFont="1" applyFill="1" applyBorder="1" applyAlignment="1">
      <alignment horizontal="center" vertical="center" wrapText="1"/>
    </xf>
    <xf numFmtId="165" fontId="15" fillId="7" borderId="22" xfId="0" applyNumberFormat="1" applyFont="1" applyFill="1" applyBorder="1" applyAlignment="1">
      <alignment horizontal="right" vertical="top" wrapText="1"/>
    </xf>
    <xf numFmtId="9" fontId="14" fillId="7" borderId="23" xfId="0" applyNumberFormat="1" applyFont="1" applyFill="1" applyBorder="1" applyAlignment="1">
      <alignment horizontal="right" vertical="top" wrapText="1"/>
    </xf>
    <xf numFmtId="165" fontId="14" fillId="7" borderId="23" xfId="0" applyNumberFormat="1" applyFont="1" applyFill="1" applyBorder="1" applyAlignment="1">
      <alignment horizontal="right" vertical="top" wrapText="1"/>
    </xf>
    <xf numFmtId="165" fontId="14" fillId="7" borderId="22" xfId="0" applyNumberFormat="1" applyFont="1" applyFill="1" applyBorder="1" applyAlignment="1">
      <alignment horizontal="right" vertical="top" wrapText="1"/>
    </xf>
    <xf numFmtId="0" fontId="14" fillId="8" borderId="22" xfId="0" applyFont="1" applyFill="1" applyBorder="1" applyAlignment="1">
      <alignment horizontal="left" vertical="top" wrapText="1"/>
    </xf>
    <xf numFmtId="0" fontId="14" fillId="8" borderId="22" xfId="0" applyFont="1" applyFill="1" applyBorder="1" applyAlignment="1">
      <alignment horizontal="center" vertical="center" wrapText="1"/>
    </xf>
    <xf numFmtId="165" fontId="15" fillId="8" borderId="22" xfId="0" applyNumberFormat="1" applyFont="1" applyFill="1" applyBorder="1" applyAlignment="1">
      <alignment horizontal="right" vertical="top" wrapText="1"/>
    </xf>
    <xf numFmtId="9" fontId="14" fillId="8" borderId="23" xfId="0" applyNumberFormat="1" applyFont="1" applyFill="1" applyBorder="1" applyAlignment="1">
      <alignment horizontal="right" vertical="top" wrapText="1"/>
    </xf>
    <xf numFmtId="165" fontId="14" fillId="8" borderId="23" xfId="0" applyNumberFormat="1" applyFont="1" applyFill="1" applyBorder="1" applyAlignment="1">
      <alignment horizontal="right" vertical="top" wrapText="1"/>
    </xf>
    <xf numFmtId="165" fontId="14" fillId="8" borderId="22" xfId="0" applyNumberFormat="1" applyFont="1" applyFill="1" applyBorder="1" applyAlignment="1">
      <alignment horizontal="right" vertical="top" wrapText="1"/>
    </xf>
    <xf numFmtId="0" fontId="12" fillId="8" borderId="22" xfId="0" applyFont="1" applyFill="1" applyBorder="1" applyAlignment="1">
      <alignment horizontal="left" vertical="top" wrapText="1"/>
    </xf>
    <xf numFmtId="0" fontId="12" fillId="7" borderId="22" xfId="0" applyFont="1" applyFill="1" applyBorder="1" applyAlignment="1">
      <alignment horizontal="left" vertical="top" wrapText="1"/>
    </xf>
    <xf numFmtId="0" fontId="12" fillId="8" borderId="22" xfId="0" applyFont="1" applyFill="1" applyBorder="1" applyAlignment="1">
      <alignment horizontal="left" vertical="center" wrapText="1"/>
    </xf>
    <xf numFmtId="0" fontId="12" fillId="7" borderId="22" xfId="0" applyFont="1" applyFill="1" applyBorder="1" applyAlignment="1">
      <alignment horizontal="center" vertical="center" wrapText="1"/>
    </xf>
    <xf numFmtId="165" fontId="16" fillId="9" borderId="22" xfId="0" applyNumberFormat="1" applyFont="1" applyFill="1" applyBorder="1" applyAlignment="1">
      <alignment horizontal="right" vertical="top"/>
    </xf>
    <xf numFmtId="0" fontId="14" fillId="8" borderId="24" xfId="0" applyFont="1" applyFill="1" applyBorder="1" applyAlignment="1">
      <alignment horizontal="center" vertical="center" wrapText="1"/>
    </xf>
    <xf numFmtId="0" fontId="14" fillId="7" borderId="25" xfId="0" applyFont="1" applyFill="1" applyBorder="1" applyAlignment="1">
      <alignment horizontal="left" vertical="top" wrapText="1"/>
    </xf>
    <xf numFmtId="0" fontId="12" fillId="7" borderId="21" xfId="0" applyFont="1" applyFill="1" applyBorder="1" applyAlignment="1">
      <alignment horizontal="left" vertical="top" wrapText="1"/>
    </xf>
    <xf numFmtId="0" fontId="12" fillId="8" borderId="20" xfId="0" applyFont="1" applyFill="1" applyBorder="1" applyAlignment="1">
      <alignment horizontal="center" vertical="center" wrapText="1"/>
    </xf>
    <xf numFmtId="165" fontId="15" fillId="7" borderId="24" xfId="0" applyNumberFormat="1" applyFont="1" applyFill="1" applyBorder="1" applyAlignment="1">
      <alignment horizontal="right" vertical="top" wrapText="1"/>
    </xf>
    <xf numFmtId="9" fontId="14" fillId="7" borderId="26" xfId="0" applyNumberFormat="1" applyFont="1" applyFill="1" applyBorder="1" applyAlignment="1">
      <alignment horizontal="right" vertical="top" wrapText="1"/>
    </xf>
    <xf numFmtId="165" fontId="14" fillId="7" borderId="26" xfId="0" applyNumberFormat="1" applyFont="1" applyFill="1" applyBorder="1" applyAlignment="1">
      <alignment horizontal="right" vertical="top" wrapText="1"/>
    </xf>
    <xf numFmtId="0" fontId="19" fillId="0" borderId="8" xfId="0" applyFont="1" applyBorder="1" applyAlignment="1">
      <alignment horizontal="center" vertical="top"/>
    </xf>
    <xf numFmtId="0" fontId="12" fillId="7" borderId="27" xfId="0" applyFont="1" applyFill="1" applyBorder="1" applyAlignment="1">
      <alignment horizontal="left" vertical="top" wrapText="1"/>
    </xf>
    <xf numFmtId="0" fontId="12" fillId="7" borderId="24" xfId="0" applyFont="1" applyFill="1" applyBorder="1" applyAlignment="1">
      <alignment horizontal="left" vertical="top" wrapText="1"/>
    </xf>
    <xf numFmtId="0" fontId="12" fillId="7" borderId="24" xfId="0" applyFont="1" applyFill="1" applyBorder="1" applyAlignment="1">
      <alignment horizontal="center" vertical="center" wrapText="1"/>
    </xf>
    <xf numFmtId="165" fontId="14" fillId="7" borderId="24" xfId="0" applyNumberFormat="1" applyFont="1" applyFill="1" applyBorder="1" applyAlignment="1">
      <alignment horizontal="right" vertical="top" wrapText="1"/>
    </xf>
    <xf numFmtId="0" fontId="8" fillId="7" borderId="1" xfId="0" applyFont="1" applyFill="1" applyBorder="1" applyAlignment="1">
      <alignment horizontal="left" vertical="top" wrapText="1"/>
    </xf>
    <xf numFmtId="0" fontId="8" fillId="7" borderId="1" xfId="0" applyFont="1" applyFill="1" applyBorder="1" applyAlignment="1">
      <alignment horizontal="center" vertical="center" wrapText="1"/>
    </xf>
    <xf numFmtId="165" fontId="21" fillId="7" borderId="1" xfId="0" applyNumberFormat="1" applyFont="1" applyFill="1" applyBorder="1" applyAlignment="1">
      <alignment horizontal="right" vertical="top" wrapText="1"/>
    </xf>
    <xf numFmtId="9" fontId="8" fillId="7" borderId="1" xfId="0" applyNumberFormat="1" applyFont="1" applyFill="1" applyBorder="1" applyAlignment="1">
      <alignment horizontal="right" vertical="top" wrapText="1"/>
    </xf>
    <xf numFmtId="165" fontId="8" fillId="7" borderId="1" xfId="0" applyNumberFormat="1" applyFont="1" applyFill="1" applyBorder="1" applyAlignment="1">
      <alignment horizontal="right" vertical="top" wrapText="1"/>
    </xf>
    <xf numFmtId="0" fontId="8" fillId="8" borderId="1" xfId="0" applyFont="1" applyFill="1" applyBorder="1" applyAlignment="1">
      <alignment horizontal="left" vertical="top" wrapText="1"/>
    </xf>
    <xf numFmtId="0" fontId="8" fillId="8" borderId="1" xfId="0" applyFont="1" applyFill="1" applyBorder="1" applyAlignment="1">
      <alignment horizontal="center" vertical="center" wrapText="1"/>
    </xf>
    <xf numFmtId="165" fontId="21" fillId="8" borderId="1" xfId="0" applyNumberFormat="1" applyFont="1" applyFill="1" applyBorder="1" applyAlignment="1">
      <alignment horizontal="right" vertical="top" wrapText="1"/>
    </xf>
    <xf numFmtId="9" fontId="8" fillId="8" borderId="1" xfId="0" applyNumberFormat="1" applyFont="1" applyFill="1" applyBorder="1" applyAlignment="1">
      <alignment horizontal="right" vertical="top" wrapText="1"/>
    </xf>
    <xf numFmtId="165" fontId="8" fillId="8" borderId="1" xfId="0" applyNumberFormat="1" applyFont="1" applyFill="1" applyBorder="1" applyAlignment="1">
      <alignment horizontal="right" vertical="top" wrapText="1"/>
    </xf>
    <xf numFmtId="0" fontId="5" fillId="8" borderId="1" xfId="0" applyFont="1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left" vertical="top" wrapText="1"/>
    </xf>
    <xf numFmtId="0" fontId="5" fillId="8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165" fontId="22" fillId="9" borderId="1" xfId="0" applyNumberFormat="1" applyFont="1" applyFill="1" applyBorder="1" applyAlignment="1">
      <alignment horizontal="right" vertical="top"/>
    </xf>
    <xf numFmtId="0" fontId="5" fillId="8" borderId="1" xfId="0" applyFont="1" applyFill="1" applyBorder="1" applyAlignment="1">
      <alignment horizontal="center" vertical="center" wrapText="1"/>
    </xf>
    <xf numFmtId="166" fontId="9" fillId="8" borderId="1" xfId="0" applyNumberFormat="1" applyFont="1" applyFill="1" applyBorder="1" applyAlignment="1">
      <alignment horizontal="left" vertical="top"/>
    </xf>
    <xf numFmtId="165" fontId="21" fillId="7" borderId="1" xfId="0" applyNumberFormat="1" applyFont="1" applyFill="1" applyBorder="1" applyAlignment="1">
      <alignment horizontal="right" vertical="top"/>
    </xf>
    <xf numFmtId="165" fontId="21" fillId="8" borderId="1" xfId="0" applyNumberFormat="1" applyFont="1" applyFill="1" applyBorder="1" applyAlignment="1">
      <alignment horizontal="right" vertical="top"/>
    </xf>
    <xf numFmtId="0" fontId="7" fillId="10" borderId="10" xfId="3" applyFont="1" applyFill="1" applyBorder="1" applyAlignment="1">
      <alignment horizontal="center" vertical="center" wrapText="1"/>
    </xf>
    <xf numFmtId="165" fontId="10" fillId="0" borderId="1" xfId="1" applyNumberFormat="1" applyFont="1" applyBorder="1" applyAlignment="1">
      <alignment horizontal="center" vertical="center" wrapText="1"/>
    </xf>
    <xf numFmtId="165" fontId="10" fillId="11" borderId="1" xfId="1" applyNumberFormat="1" applyFont="1" applyFill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165" fontId="10" fillId="0" borderId="8" xfId="1" applyNumberFormat="1" applyFont="1" applyBorder="1" applyAlignment="1">
      <alignment horizontal="center" vertical="center" wrapText="1"/>
    </xf>
    <xf numFmtId="165" fontId="10" fillId="0" borderId="2" xfId="1" applyNumberFormat="1" applyFont="1" applyBorder="1" applyAlignment="1">
      <alignment horizontal="center" vertical="center" wrapText="1"/>
    </xf>
    <xf numFmtId="165" fontId="7" fillId="0" borderId="3" xfId="1" applyNumberFormat="1" applyFont="1" applyBorder="1" applyAlignment="1">
      <alignment horizontal="center" vertical="center" wrapText="1"/>
    </xf>
    <xf numFmtId="165" fontId="10" fillId="0" borderId="28" xfId="1" applyNumberFormat="1" applyFont="1" applyBorder="1" applyAlignment="1">
      <alignment horizontal="right" vertical="top" wrapText="1"/>
    </xf>
    <xf numFmtId="165" fontId="10" fillId="0" borderId="29" xfId="1" applyNumberFormat="1" applyFont="1" applyBorder="1" applyAlignment="1">
      <alignment horizontal="right" vertical="top" wrapText="1"/>
    </xf>
    <xf numFmtId="0" fontId="17" fillId="0" borderId="8" xfId="0" applyFont="1" applyBorder="1" applyAlignment="1">
      <alignment horizontal="center" vertical="top"/>
    </xf>
    <xf numFmtId="0" fontId="18" fillId="8" borderId="8" xfId="0" applyFont="1" applyFill="1" applyBorder="1"/>
    <xf numFmtId="166" fontId="19" fillId="8" borderId="8" xfId="0" applyNumberFormat="1" applyFont="1" applyFill="1" applyBorder="1" applyAlignment="1">
      <alignment horizontal="left" vertical="top"/>
    </xf>
    <xf numFmtId="0" fontId="10" fillId="0" borderId="14" xfId="1" applyFont="1" applyBorder="1" applyAlignment="1">
      <alignment horizontal="right" vertical="top" wrapText="1"/>
    </xf>
    <xf numFmtId="1" fontId="10" fillId="0" borderId="11" xfId="1" applyNumberFormat="1" applyFont="1" applyBorder="1" applyAlignment="1">
      <alignment horizontal="right" vertical="top" wrapText="1"/>
    </xf>
    <xf numFmtId="1" fontId="10" fillId="0" borderId="13" xfId="1" applyNumberFormat="1" applyFont="1" applyBorder="1" applyAlignment="1">
      <alignment horizontal="right" vertical="top" wrapText="1"/>
    </xf>
    <xf numFmtId="1" fontId="10" fillId="0" borderId="14" xfId="1" applyNumberFormat="1" applyFont="1" applyBorder="1" applyAlignment="1">
      <alignment horizontal="right" vertical="top" wrapText="1"/>
    </xf>
    <xf numFmtId="0" fontId="8" fillId="7" borderId="2" xfId="0" applyFont="1" applyFill="1" applyBorder="1" applyAlignment="1">
      <alignment horizontal="left" vertical="top" wrapText="1"/>
    </xf>
    <xf numFmtId="0" fontId="5" fillId="7" borderId="2" xfId="0" applyFont="1" applyFill="1" applyBorder="1" applyAlignment="1">
      <alignment horizontal="left" vertical="top" wrapText="1"/>
    </xf>
    <xf numFmtId="165" fontId="8" fillId="7" borderId="13" xfId="0" applyNumberFormat="1" applyFont="1" applyFill="1" applyBorder="1" applyAlignment="1">
      <alignment horizontal="right" vertical="top" wrapText="1"/>
    </xf>
    <xf numFmtId="165" fontId="8" fillId="8" borderId="13" xfId="0" applyNumberFormat="1" applyFont="1" applyFill="1" applyBorder="1" applyAlignment="1">
      <alignment horizontal="right" vertical="top" wrapText="1"/>
    </xf>
    <xf numFmtId="0" fontId="5" fillId="6" borderId="12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 wrapText="1"/>
    </xf>
    <xf numFmtId="165" fontId="20" fillId="6" borderId="3" xfId="0" applyNumberFormat="1" applyFont="1" applyFill="1" applyBorder="1" applyAlignment="1">
      <alignment horizontal="center" vertical="center" wrapText="1"/>
    </xf>
    <xf numFmtId="165" fontId="20" fillId="6" borderId="11" xfId="0" applyNumberFormat="1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left" vertical="top" wrapText="1"/>
    </xf>
    <xf numFmtId="0" fontId="5" fillId="7" borderId="8" xfId="0" applyFont="1" applyFill="1" applyBorder="1" applyAlignment="1">
      <alignment horizontal="left" vertical="top" wrapText="1"/>
    </xf>
    <xf numFmtId="0" fontId="5" fillId="7" borderId="8" xfId="0" applyFont="1" applyFill="1" applyBorder="1" applyAlignment="1">
      <alignment horizontal="center" vertical="center" wrapText="1"/>
    </xf>
    <xf numFmtId="165" fontId="21" fillId="7" borderId="8" xfId="0" applyNumberFormat="1" applyFont="1" applyFill="1" applyBorder="1" applyAlignment="1">
      <alignment horizontal="right" vertical="top" wrapText="1"/>
    </xf>
    <xf numFmtId="9" fontId="8" fillId="7" borderId="8" xfId="0" applyNumberFormat="1" applyFont="1" applyFill="1" applyBorder="1" applyAlignment="1">
      <alignment horizontal="right" vertical="top" wrapText="1"/>
    </xf>
    <xf numFmtId="165" fontId="8" fillId="7" borderId="8" xfId="0" applyNumberFormat="1" applyFont="1" applyFill="1" applyBorder="1" applyAlignment="1">
      <alignment horizontal="right" vertical="top" wrapText="1"/>
    </xf>
    <xf numFmtId="165" fontId="8" fillId="7" borderId="14" xfId="0" applyNumberFormat="1" applyFont="1" applyFill="1" applyBorder="1" applyAlignment="1">
      <alignment horizontal="right" vertical="top" wrapText="1"/>
    </xf>
    <xf numFmtId="0" fontId="24" fillId="0" borderId="19" xfId="0" applyFont="1" applyBorder="1" applyAlignment="1">
      <alignment horizontal="center" vertical="top"/>
    </xf>
    <xf numFmtId="0" fontId="23" fillId="0" borderId="8" xfId="0" applyFont="1" applyBorder="1"/>
    <xf numFmtId="166" fontId="9" fillId="8" borderId="8" xfId="0" applyNumberFormat="1" applyFont="1" applyFill="1" applyBorder="1" applyAlignment="1">
      <alignment horizontal="left" vertical="top"/>
    </xf>
    <xf numFmtId="0" fontId="9" fillId="0" borderId="8" xfId="0" applyFont="1" applyBorder="1" applyAlignment="1">
      <alignment horizontal="center" vertical="top"/>
    </xf>
    <xf numFmtId="165" fontId="9" fillId="0" borderId="14" xfId="0" applyNumberFormat="1" applyFont="1" applyBorder="1" applyAlignment="1">
      <alignment horizontal="left" vertical="top"/>
    </xf>
    <xf numFmtId="1" fontId="10" fillId="0" borderId="4" xfId="1" applyNumberFormat="1" applyFont="1" applyBorder="1" applyAlignment="1">
      <alignment horizontal="right" vertical="top" wrapText="1"/>
    </xf>
    <xf numFmtId="1" fontId="10" fillId="0" borderId="16" xfId="1" applyNumberFormat="1" applyFont="1" applyBorder="1" applyAlignment="1">
      <alignment horizontal="right" vertical="top" wrapText="1"/>
    </xf>
    <xf numFmtId="1" fontId="7" fillId="0" borderId="4" xfId="1" applyNumberFormat="1" applyFont="1" applyBorder="1" applyAlignment="1">
      <alignment horizontal="right" vertical="top" wrapText="1"/>
    </xf>
    <xf numFmtId="165" fontId="7" fillId="12" borderId="10" xfId="3" applyNumberFormat="1" applyFont="1" applyFill="1" applyBorder="1" applyAlignment="1">
      <alignment horizontal="center" vertical="center" wrapText="1"/>
    </xf>
    <xf numFmtId="165" fontId="7" fillId="12" borderId="15" xfId="3" applyNumberFormat="1" applyFont="1" applyFill="1" applyBorder="1" applyAlignment="1">
      <alignment horizontal="center" vertical="center" wrapText="1"/>
    </xf>
    <xf numFmtId="165" fontId="7" fillId="12" borderId="5" xfId="3" applyNumberFormat="1" applyFont="1" applyFill="1" applyBorder="1" applyAlignment="1">
      <alignment horizontal="center" vertical="center" wrapText="1"/>
    </xf>
    <xf numFmtId="165" fontId="7" fillId="13" borderId="10" xfId="3" applyNumberFormat="1" applyFont="1" applyFill="1" applyBorder="1" applyAlignment="1">
      <alignment horizontal="center" vertical="center" wrapText="1"/>
    </xf>
    <xf numFmtId="165" fontId="7" fillId="13" borderId="3" xfId="3" applyNumberFormat="1" applyFont="1" applyFill="1" applyBorder="1" applyAlignment="1">
      <alignment horizontal="center" vertical="center" wrapText="1"/>
    </xf>
    <xf numFmtId="165" fontId="7" fillId="14" borderId="3" xfId="3" applyNumberFormat="1" applyFont="1" applyFill="1" applyBorder="1" applyAlignment="1">
      <alignment horizontal="center" vertical="center" wrapText="1"/>
    </xf>
    <xf numFmtId="165" fontId="7" fillId="14" borderId="11" xfId="3" applyNumberFormat="1" applyFont="1" applyFill="1" applyBorder="1" applyAlignment="1">
      <alignment horizontal="center" vertical="center" wrapText="1"/>
    </xf>
    <xf numFmtId="165" fontId="7" fillId="0" borderId="3" xfId="3" applyNumberFormat="1" applyFont="1" applyFill="1" applyBorder="1" applyAlignment="1">
      <alignment horizontal="center" vertical="center" wrapText="1"/>
    </xf>
    <xf numFmtId="0" fontId="9" fillId="17" borderId="1" xfId="0" applyFont="1" applyFill="1" applyBorder="1" applyAlignment="1">
      <alignment horizontal="center" vertical="center"/>
    </xf>
    <xf numFmtId="0" fontId="10" fillId="17" borderId="1" xfId="0" applyFont="1" applyFill="1" applyBorder="1" applyAlignment="1">
      <alignment horizontal="left" vertical="center" wrapText="1"/>
    </xf>
    <xf numFmtId="0" fontId="10" fillId="17" borderId="1" xfId="0" applyFont="1" applyFill="1" applyBorder="1" applyAlignment="1">
      <alignment horizontal="left" vertical="top" wrapText="1"/>
    </xf>
    <xf numFmtId="6" fontId="9" fillId="17" borderId="1" xfId="0" applyNumberFormat="1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/>
    </xf>
    <xf numFmtId="0" fontId="10" fillId="18" borderId="1" xfId="0" applyFont="1" applyFill="1" applyBorder="1" applyAlignment="1">
      <alignment horizontal="left" vertical="center" wrapText="1"/>
    </xf>
    <xf numFmtId="0" fontId="10" fillId="18" borderId="1" xfId="0" applyFont="1" applyFill="1" applyBorder="1" applyAlignment="1">
      <alignment horizontal="left" vertical="top" wrapText="1"/>
    </xf>
    <xf numFmtId="6" fontId="9" fillId="18" borderId="1" xfId="0" applyNumberFormat="1" applyFont="1" applyFill="1" applyBorder="1" applyAlignment="1">
      <alignment horizontal="center" vertical="center"/>
    </xf>
    <xf numFmtId="0" fontId="10" fillId="19" borderId="1" xfId="0" applyFont="1" applyFill="1" applyBorder="1" applyAlignment="1">
      <alignment horizontal="left" vertical="center" wrapText="1"/>
    </xf>
    <xf numFmtId="0" fontId="10" fillId="19" borderId="1" xfId="0" applyFont="1" applyFill="1" applyBorder="1" applyAlignment="1">
      <alignment horizontal="left" vertical="top" wrapText="1"/>
    </xf>
    <xf numFmtId="0" fontId="9" fillId="19" borderId="1" xfId="0" applyFont="1" applyFill="1" applyBorder="1" applyAlignment="1">
      <alignment horizontal="center" vertical="center"/>
    </xf>
    <xf numFmtId="6" fontId="9" fillId="19" borderId="1" xfId="0" applyNumberFormat="1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left" vertical="center" wrapText="1"/>
    </xf>
    <xf numFmtId="0" fontId="7" fillId="17" borderId="1" xfId="0" applyFont="1" applyFill="1" applyBorder="1" applyAlignment="1">
      <alignment vertical="center" wrapText="1"/>
    </xf>
    <xf numFmtId="0" fontId="11" fillId="17" borderId="1" xfId="0" applyFont="1" applyFill="1" applyBorder="1" applyAlignment="1">
      <alignment horizontal="center" vertical="center"/>
    </xf>
    <xf numFmtId="6" fontId="11" fillId="17" borderId="1" xfId="0" applyNumberFormat="1" applyFont="1" applyFill="1" applyBorder="1" applyAlignment="1">
      <alignment horizontal="center"/>
    </xf>
    <xf numFmtId="0" fontId="7" fillId="18" borderId="1" xfId="0" applyFont="1" applyFill="1" applyBorder="1" applyAlignment="1">
      <alignment horizontal="left" vertical="center" wrapText="1"/>
    </xf>
    <xf numFmtId="0" fontId="7" fillId="18" borderId="1" xfId="0" applyFont="1" applyFill="1" applyBorder="1" applyAlignment="1">
      <alignment vertical="center" wrapText="1"/>
    </xf>
    <xf numFmtId="0" fontId="11" fillId="18" borderId="1" xfId="0" applyFont="1" applyFill="1" applyBorder="1" applyAlignment="1">
      <alignment horizontal="center" vertical="center"/>
    </xf>
    <xf numFmtId="6" fontId="11" fillId="18" borderId="1" xfId="0" applyNumberFormat="1" applyFont="1" applyFill="1" applyBorder="1" applyAlignment="1">
      <alignment horizontal="center"/>
    </xf>
    <xf numFmtId="0" fontId="10" fillId="17" borderId="1" xfId="0" applyFont="1" applyFill="1" applyBorder="1" applyAlignment="1">
      <alignment horizontal="left" vertical="center"/>
    </xf>
    <xf numFmtId="0" fontId="10" fillId="18" borderId="1" xfId="0" applyFont="1" applyFill="1" applyBorder="1" applyAlignment="1">
      <alignment horizontal="left" vertical="center"/>
    </xf>
    <xf numFmtId="0" fontId="9" fillId="17" borderId="1" xfId="0" applyFont="1" applyFill="1" applyBorder="1" applyAlignment="1">
      <alignment horizontal="left" vertical="center"/>
    </xf>
    <xf numFmtId="0" fontId="9" fillId="18" borderId="1" xfId="0" applyFont="1" applyFill="1" applyBorder="1" applyAlignment="1">
      <alignment horizontal="left" vertical="center" wrapText="1"/>
    </xf>
    <xf numFmtId="0" fontId="9" fillId="18" borderId="1" xfId="0" applyFont="1" applyFill="1" applyBorder="1" applyAlignment="1">
      <alignment horizontal="left" vertical="center"/>
    </xf>
    <xf numFmtId="0" fontId="9" fillId="18" borderId="1" xfId="0" applyFont="1" applyFill="1" applyBorder="1"/>
    <xf numFmtId="0" fontId="9" fillId="17" borderId="1" xfId="0" applyFont="1" applyFill="1" applyBorder="1"/>
    <xf numFmtId="0" fontId="9" fillId="18" borderId="1" xfId="0" applyFont="1" applyFill="1" applyBorder="1" applyAlignment="1">
      <alignment horizontal="left" vertical="top" wrapText="1"/>
    </xf>
    <xf numFmtId="0" fontId="9" fillId="17" borderId="1" xfId="0" applyFont="1" applyFill="1" applyBorder="1" applyAlignment="1">
      <alignment horizontal="left" vertical="top" wrapText="1"/>
    </xf>
    <xf numFmtId="0" fontId="9" fillId="17" borderId="1" xfId="0" applyFont="1" applyFill="1" applyBorder="1" applyAlignment="1">
      <alignment wrapText="1"/>
    </xf>
    <xf numFmtId="0" fontId="7" fillId="18" borderId="1" xfId="0" applyFont="1" applyFill="1" applyBorder="1" applyAlignment="1">
      <alignment horizontal="left" vertical="center"/>
    </xf>
    <xf numFmtId="0" fontId="11" fillId="18" borderId="1" xfId="0" applyFont="1" applyFill="1" applyBorder="1" applyAlignment="1">
      <alignment horizontal="left" vertical="top" wrapText="1"/>
    </xf>
    <xf numFmtId="0" fontId="7" fillId="17" borderId="1" xfId="0" applyFont="1" applyFill="1" applyBorder="1" applyAlignment="1">
      <alignment horizontal="left" vertical="center"/>
    </xf>
    <xf numFmtId="0" fontId="7" fillId="17" borderId="1" xfId="0" applyFont="1" applyFill="1" applyBorder="1" applyAlignment="1">
      <alignment horizontal="left" vertical="top" wrapText="1"/>
    </xf>
    <xf numFmtId="0" fontId="7" fillId="18" borderId="1" xfId="0" applyFont="1" applyFill="1" applyBorder="1" applyAlignment="1">
      <alignment horizontal="left" vertical="top" wrapText="1"/>
    </xf>
    <xf numFmtId="0" fontId="9" fillId="18" borderId="1" xfId="0" applyFont="1" applyFill="1" applyBorder="1" applyAlignment="1">
      <alignment horizontal="left" wrapText="1"/>
    </xf>
    <xf numFmtId="0" fontId="9" fillId="17" borderId="1" xfId="0" applyFont="1" applyFill="1" applyBorder="1" applyAlignment="1">
      <alignment horizontal="left" vertical="center" wrapText="1"/>
    </xf>
    <xf numFmtId="0" fontId="9" fillId="17" borderId="1" xfId="0" applyFont="1" applyFill="1" applyBorder="1" applyAlignment="1">
      <alignment horizontal="left" wrapText="1"/>
    </xf>
    <xf numFmtId="0" fontId="11" fillId="17" borderId="1" xfId="0" applyFont="1" applyFill="1" applyBorder="1" applyAlignment="1">
      <alignment horizontal="left" vertical="center" wrapText="1"/>
    </xf>
    <xf numFmtId="0" fontId="11" fillId="17" borderId="1" xfId="0" applyFont="1" applyFill="1" applyBorder="1" applyAlignment="1">
      <alignment vertical="center" wrapText="1"/>
    </xf>
    <xf numFmtId="0" fontId="7" fillId="18" borderId="1" xfId="0" applyFont="1" applyFill="1" applyBorder="1" applyAlignment="1">
      <alignment horizontal="center" vertical="center"/>
    </xf>
    <xf numFmtId="6" fontId="7" fillId="18" borderId="1" xfId="0" applyNumberFormat="1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 wrapText="1"/>
    </xf>
    <xf numFmtId="6" fontId="7" fillId="17" borderId="1" xfId="0" applyNumberFormat="1" applyFont="1" applyFill="1" applyBorder="1" applyAlignment="1">
      <alignment horizontal="center" vertical="top" wrapText="1"/>
    </xf>
    <xf numFmtId="0" fontId="9" fillId="17" borderId="1" xfId="0" applyFont="1" applyFill="1" applyBorder="1" applyAlignment="1">
      <alignment vertical="center"/>
    </xf>
    <xf numFmtId="0" fontId="10" fillId="17" borderId="1" xfId="0" applyFont="1" applyFill="1" applyBorder="1" applyAlignment="1">
      <alignment vertical="center" wrapText="1"/>
    </xf>
    <xf numFmtId="6" fontId="9" fillId="17" borderId="1" xfId="0" applyNumberFormat="1" applyFont="1" applyFill="1" applyBorder="1" applyAlignment="1">
      <alignment vertical="center"/>
    </xf>
    <xf numFmtId="0" fontId="10" fillId="17" borderId="1" xfId="0" applyFont="1" applyFill="1" applyBorder="1" applyAlignment="1">
      <alignment vertical="center"/>
    </xf>
    <xf numFmtId="0" fontId="9" fillId="17" borderId="1" xfId="0" applyFont="1" applyFill="1" applyBorder="1" applyAlignment="1">
      <alignment vertical="center" wrapText="1"/>
    </xf>
    <xf numFmtId="0" fontId="9" fillId="17" borderId="2" xfId="0" applyFont="1" applyFill="1" applyBorder="1" applyAlignment="1">
      <alignment horizontal="center" vertical="center"/>
    </xf>
    <xf numFmtId="0" fontId="9" fillId="18" borderId="2" xfId="0" applyFont="1" applyFill="1" applyBorder="1" applyAlignment="1">
      <alignment horizontal="center" vertical="center"/>
    </xf>
    <xf numFmtId="0" fontId="9" fillId="17" borderId="2" xfId="0" applyFont="1" applyFill="1" applyBorder="1" applyAlignment="1">
      <alignment vertical="center"/>
    </xf>
    <xf numFmtId="6" fontId="9" fillId="17" borderId="13" xfId="0" applyNumberFormat="1" applyFont="1" applyFill="1" applyBorder="1" applyAlignment="1">
      <alignment horizontal="right" vertical="center"/>
    </xf>
    <xf numFmtId="6" fontId="9" fillId="18" borderId="13" xfId="0" applyNumberFormat="1" applyFont="1" applyFill="1" applyBorder="1" applyAlignment="1">
      <alignment horizontal="right" vertical="center"/>
    </xf>
    <xf numFmtId="6" fontId="9" fillId="19" borderId="13" xfId="0" applyNumberFormat="1" applyFont="1" applyFill="1" applyBorder="1" applyAlignment="1">
      <alignment horizontal="right" vertical="center"/>
    </xf>
    <xf numFmtId="6" fontId="11" fillId="17" borderId="13" xfId="0" applyNumberFormat="1" applyFont="1" applyFill="1" applyBorder="1" applyAlignment="1">
      <alignment horizontal="right"/>
    </xf>
    <xf numFmtId="6" fontId="11" fillId="18" borderId="13" xfId="0" applyNumberFormat="1" applyFont="1" applyFill="1" applyBorder="1" applyAlignment="1">
      <alignment horizontal="right"/>
    </xf>
    <xf numFmtId="6" fontId="9" fillId="17" borderId="13" xfId="0" applyNumberFormat="1" applyFont="1" applyFill="1" applyBorder="1" applyAlignment="1">
      <alignment vertical="center"/>
    </xf>
    <xf numFmtId="6" fontId="7" fillId="18" borderId="13" xfId="0" applyNumberFormat="1" applyFont="1" applyFill="1" applyBorder="1" applyAlignment="1">
      <alignment horizontal="right" vertical="center"/>
    </xf>
    <xf numFmtId="6" fontId="7" fillId="17" borderId="13" xfId="0" applyNumberFormat="1" applyFont="1" applyFill="1" applyBorder="1" applyAlignment="1">
      <alignment horizontal="right" vertical="top" wrapText="1"/>
    </xf>
    <xf numFmtId="0" fontId="7" fillId="16" borderId="12" xfId="0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7" fillId="16" borderId="11" xfId="0" applyFont="1" applyFill="1" applyBorder="1" applyAlignment="1">
      <alignment horizontal="center" vertical="center" wrapText="1"/>
    </xf>
    <xf numFmtId="0" fontId="9" fillId="18" borderId="19" xfId="0" applyFont="1" applyFill="1" applyBorder="1" applyAlignment="1">
      <alignment horizontal="center" vertical="center"/>
    </xf>
    <xf numFmtId="0" fontId="11" fillId="18" borderId="8" xfId="0" applyFont="1" applyFill="1" applyBorder="1" applyAlignment="1">
      <alignment vertical="center"/>
    </xf>
    <xf numFmtId="0" fontId="11" fillId="18" borderId="8" xfId="0" applyFont="1" applyFill="1" applyBorder="1" applyAlignment="1">
      <alignment wrapText="1"/>
    </xf>
    <xf numFmtId="0" fontId="11" fillId="18" borderId="8" xfId="0" applyFont="1" applyFill="1" applyBorder="1" applyAlignment="1">
      <alignment horizontal="center" vertical="center"/>
    </xf>
    <xf numFmtId="6" fontId="9" fillId="18" borderId="8" xfId="0" applyNumberFormat="1" applyFont="1" applyFill="1" applyBorder="1" applyAlignment="1">
      <alignment horizontal="center"/>
    </xf>
    <xf numFmtId="6" fontId="9" fillId="18" borderId="14" xfId="0" applyNumberFormat="1" applyFont="1" applyFill="1" applyBorder="1" applyAlignment="1">
      <alignment horizontal="right"/>
    </xf>
    <xf numFmtId="0" fontId="19" fillId="20" borderId="1" xfId="0" applyFont="1" applyFill="1" applyBorder="1" applyAlignment="1">
      <alignment horizontal="center" vertical="center"/>
    </xf>
    <xf numFmtId="6" fontId="16" fillId="20" borderId="1" xfId="0" applyNumberFormat="1" applyFont="1" applyFill="1" applyBorder="1" applyAlignment="1">
      <alignment horizontal="right" vertical="top"/>
    </xf>
    <xf numFmtId="6" fontId="16" fillId="20" borderId="1" xfId="0" applyNumberFormat="1" applyFont="1" applyFill="1" applyBorder="1" applyAlignment="1">
      <alignment horizontal="right" vertical="center"/>
    </xf>
    <xf numFmtId="0" fontId="19" fillId="7" borderId="1" xfId="0" applyFont="1" applyFill="1" applyBorder="1" applyAlignment="1">
      <alignment horizontal="center" vertical="center"/>
    </xf>
    <xf numFmtId="6" fontId="16" fillId="7" borderId="1" xfId="0" applyNumberFormat="1" applyFont="1" applyFill="1" applyBorder="1" applyAlignment="1">
      <alignment horizontal="right" vertical="top"/>
    </xf>
    <xf numFmtId="6" fontId="16" fillId="7" borderId="1" xfId="0" applyNumberFormat="1" applyFont="1" applyFill="1" applyBorder="1" applyAlignment="1">
      <alignment horizontal="right" vertical="center"/>
    </xf>
    <xf numFmtId="0" fontId="25" fillId="20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6" fontId="16" fillId="9" borderId="1" xfId="0" applyNumberFormat="1" applyFont="1" applyFill="1" applyBorder="1" applyAlignment="1">
      <alignment horizontal="right" vertical="top"/>
    </xf>
    <xf numFmtId="6" fontId="16" fillId="9" borderId="1" xfId="0" applyNumberFormat="1" applyFont="1" applyFill="1" applyBorder="1" applyAlignment="1">
      <alignment horizontal="right"/>
    </xf>
    <xf numFmtId="0" fontId="25" fillId="20" borderId="1" xfId="0" applyFont="1" applyFill="1" applyBorder="1" applyAlignment="1">
      <alignment horizontal="center" vertical="center" wrapText="1"/>
    </xf>
    <xf numFmtId="6" fontId="16" fillId="20" borderId="1" xfId="0" applyNumberFormat="1" applyFont="1" applyFill="1" applyBorder="1" applyAlignment="1">
      <alignment vertical="center"/>
    </xf>
    <xf numFmtId="0" fontId="19" fillId="20" borderId="1" xfId="0" applyFont="1" applyFill="1" applyBorder="1" applyAlignment="1">
      <alignment vertical="center"/>
    </xf>
    <xf numFmtId="6" fontId="16" fillId="20" borderId="1" xfId="0" applyNumberFormat="1" applyFont="1" applyFill="1" applyBorder="1" applyAlignment="1">
      <alignment vertical="top"/>
    </xf>
    <xf numFmtId="6" fontId="16" fillId="9" borderId="1" xfId="0" applyNumberFormat="1" applyFont="1" applyFill="1" applyBorder="1"/>
    <xf numFmtId="6" fontId="16" fillId="20" borderId="1" xfId="0" applyNumberFormat="1" applyFont="1" applyFill="1" applyBorder="1" applyAlignment="1">
      <alignment horizontal="center" vertical="center"/>
    </xf>
    <xf numFmtId="6" fontId="16" fillId="9" borderId="1" xfId="0" applyNumberFormat="1" applyFont="1" applyFill="1" applyBorder="1" applyAlignment="1">
      <alignment horizontal="center" vertical="center"/>
    </xf>
    <xf numFmtId="6" fontId="16" fillId="7" borderId="1" xfId="0" applyNumberFormat="1" applyFont="1" applyFill="1" applyBorder="1" applyAlignment="1">
      <alignment vertical="center"/>
    </xf>
    <xf numFmtId="0" fontId="19" fillId="7" borderId="1" xfId="0" applyFont="1" applyFill="1" applyBorder="1" applyAlignment="1">
      <alignment vertical="center"/>
    </xf>
    <xf numFmtId="6" fontId="16" fillId="9" borderId="1" xfId="0" applyNumberFormat="1" applyFont="1" applyFill="1" applyBorder="1" applyAlignment="1">
      <alignment vertical="center"/>
    </xf>
    <xf numFmtId="6" fontId="16" fillId="9" borderId="1" xfId="0" applyNumberFormat="1" applyFont="1" applyFill="1" applyBorder="1" applyAlignment="1">
      <alignment vertical="top"/>
    </xf>
    <xf numFmtId="0" fontId="9" fillId="20" borderId="1" xfId="0" applyFont="1" applyFill="1" applyBorder="1" applyAlignment="1">
      <alignment horizontal="center" vertical="center"/>
    </xf>
    <xf numFmtId="6" fontId="22" fillId="20" borderId="1" xfId="0" applyNumberFormat="1" applyFont="1" applyFill="1" applyBorder="1" applyAlignment="1">
      <alignment horizontal="right" vertical="top"/>
    </xf>
    <xf numFmtId="6" fontId="22" fillId="20" borderId="1" xfId="0" applyNumberFormat="1" applyFont="1" applyFill="1" applyBorder="1" applyAlignment="1">
      <alignment horizontal="right" vertical="center"/>
    </xf>
    <xf numFmtId="0" fontId="9" fillId="7" borderId="1" xfId="0" applyFont="1" applyFill="1" applyBorder="1" applyAlignment="1">
      <alignment horizontal="center" vertical="center"/>
    </xf>
    <xf numFmtId="6" fontId="22" fillId="7" borderId="1" xfId="0" applyNumberFormat="1" applyFont="1" applyFill="1" applyBorder="1" applyAlignment="1">
      <alignment horizontal="right" vertical="top"/>
    </xf>
    <xf numFmtId="6" fontId="22" fillId="7" borderId="1" xfId="0" applyNumberFormat="1" applyFont="1" applyFill="1" applyBorder="1" applyAlignment="1">
      <alignment horizontal="right" vertical="center"/>
    </xf>
    <xf numFmtId="0" fontId="11" fillId="20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6" fontId="22" fillId="9" borderId="1" xfId="0" applyNumberFormat="1" applyFont="1" applyFill="1" applyBorder="1" applyAlignment="1">
      <alignment horizontal="right" vertical="top"/>
    </xf>
    <xf numFmtId="6" fontId="22" fillId="9" borderId="1" xfId="0" applyNumberFormat="1" applyFont="1" applyFill="1" applyBorder="1" applyAlignment="1">
      <alignment horizontal="right"/>
    </xf>
    <xf numFmtId="0" fontId="11" fillId="20" borderId="1" xfId="0" applyFont="1" applyFill="1" applyBorder="1" applyAlignment="1">
      <alignment horizontal="center" vertical="center" wrapText="1"/>
    </xf>
    <xf numFmtId="6" fontId="22" fillId="9" borderId="1" xfId="0" applyNumberFormat="1" applyFont="1" applyFill="1" applyBorder="1" applyAlignment="1">
      <alignment horizontal="right" vertical="center"/>
    </xf>
    <xf numFmtId="8" fontId="9" fillId="17" borderId="1" xfId="0" applyNumberFormat="1" applyFont="1" applyFill="1" applyBorder="1" applyAlignment="1">
      <alignment horizontal="center" vertical="center"/>
    </xf>
    <xf numFmtId="8" fontId="9" fillId="18" borderId="1" xfId="0" applyNumberFormat="1" applyFont="1" applyFill="1" applyBorder="1" applyAlignment="1">
      <alignment horizontal="center" vertical="center"/>
    </xf>
    <xf numFmtId="8" fontId="9" fillId="19" borderId="1" xfId="0" applyNumberFormat="1" applyFont="1" applyFill="1" applyBorder="1" applyAlignment="1">
      <alignment horizontal="center" vertical="center"/>
    </xf>
    <xf numFmtId="8" fontId="11" fillId="17" borderId="1" xfId="0" applyNumberFormat="1" applyFont="1" applyFill="1" applyBorder="1" applyAlignment="1">
      <alignment horizontal="center" vertical="center"/>
    </xf>
    <xf numFmtId="8" fontId="11" fillId="18" borderId="1" xfId="0" applyNumberFormat="1" applyFont="1" applyFill="1" applyBorder="1" applyAlignment="1">
      <alignment horizontal="center" vertical="center"/>
    </xf>
    <xf numFmtId="8" fontId="7" fillId="18" borderId="1" xfId="0" applyNumberFormat="1" applyFont="1" applyFill="1" applyBorder="1" applyAlignment="1">
      <alignment horizontal="center" vertical="center"/>
    </xf>
    <xf numFmtId="8" fontId="7" fillId="17" borderId="1" xfId="0" applyNumberFormat="1" applyFont="1" applyFill="1" applyBorder="1" applyAlignment="1">
      <alignment horizontal="center" vertical="center" wrapText="1"/>
    </xf>
    <xf numFmtId="6" fontId="16" fillId="20" borderId="13" xfId="0" applyNumberFormat="1" applyFont="1" applyFill="1" applyBorder="1" applyAlignment="1">
      <alignment horizontal="right" vertical="center"/>
    </xf>
    <xf numFmtId="6" fontId="16" fillId="7" borderId="13" xfId="0" applyNumberFormat="1" applyFont="1" applyFill="1" applyBorder="1" applyAlignment="1">
      <alignment horizontal="right" vertical="center"/>
    </xf>
    <xf numFmtId="6" fontId="16" fillId="20" borderId="13" xfId="0" applyNumberFormat="1" applyFont="1" applyFill="1" applyBorder="1" applyAlignment="1">
      <alignment vertical="center"/>
    </xf>
    <xf numFmtId="6" fontId="16" fillId="20" borderId="13" xfId="0" applyNumberFormat="1" applyFont="1" applyFill="1" applyBorder="1" applyAlignment="1">
      <alignment horizontal="center" vertical="center"/>
    </xf>
    <xf numFmtId="6" fontId="16" fillId="7" borderId="13" xfId="0" applyNumberFormat="1" applyFont="1" applyFill="1" applyBorder="1" applyAlignment="1">
      <alignment vertical="center"/>
    </xf>
    <xf numFmtId="0" fontId="25" fillId="7" borderId="8" xfId="0" applyFont="1" applyFill="1" applyBorder="1" applyAlignment="1">
      <alignment horizontal="center" vertical="center"/>
    </xf>
    <xf numFmtId="6" fontId="16" fillId="9" borderId="8" xfId="0" applyNumberFormat="1" applyFont="1" applyFill="1" applyBorder="1" applyAlignment="1">
      <alignment horizontal="right"/>
    </xf>
    <xf numFmtId="6" fontId="16" fillId="7" borderId="8" xfId="0" applyNumberFormat="1" applyFont="1" applyFill="1" applyBorder="1" applyAlignment="1">
      <alignment horizontal="right" vertical="center"/>
    </xf>
    <xf numFmtId="6" fontId="16" fillId="7" borderId="14" xfId="0" applyNumberFormat="1" applyFont="1" applyFill="1" applyBorder="1" applyAlignment="1">
      <alignment horizontal="right" vertical="center"/>
    </xf>
    <xf numFmtId="6" fontId="22" fillId="20" borderId="13" xfId="0" applyNumberFormat="1" applyFont="1" applyFill="1" applyBorder="1" applyAlignment="1">
      <alignment horizontal="right" vertical="center"/>
    </xf>
    <xf numFmtId="6" fontId="22" fillId="7" borderId="13" xfId="0" applyNumberFormat="1" applyFont="1" applyFill="1" applyBorder="1" applyAlignment="1">
      <alignment horizontal="right" vertical="center"/>
    </xf>
    <xf numFmtId="0" fontId="11" fillId="7" borderId="8" xfId="0" applyFont="1" applyFill="1" applyBorder="1" applyAlignment="1">
      <alignment horizontal="center" vertical="center"/>
    </xf>
    <xf numFmtId="6" fontId="22" fillId="9" borderId="8" xfId="0" applyNumberFormat="1" applyFont="1" applyFill="1" applyBorder="1" applyAlignment="1">
      <alignment horizontal="right"/>
    </xf>
    <xf numFmtId="6" fontId="22" fillId="7" borderId="8" xfId="0" applyNumberFormat="1" applyFont="1" applyFill="1" applyBorder="1" applyAlignment="1">
      <alignment horizontal="right" vertical="center"/>
    </xf>
    <xf numFmtId="6" fontId="22" fillId="7" borderId="14" xfId="0" applyNumberFormat="1" applyFont="1" applyFill="1" applyBorder="1" applyAlignment="1">
      <alignment horizontal="right" vertical="center"/>
    </xf>
    <xf numFmtId="0" fontId="22" fillId="7" borderId="13" xfId="0" applyFont="1" applyFill="1" applyBorder="1" applyAlignment="1">
      <alignment horizontal="right" vertical="center"/>
    </xf>
    <xf numFmtId="8" fontId="9" fillId="17" borderId="13" xfId="0" applyNumberFormat="1" applyFont="1" applyFill="1" applyBorder="1" applyAlignment="1">
      <alignment horizontal="center" vertical="center"/>
    </xf>
    <xf numFmtId="8" fontId="9" fillId="18" borderId="13" xfId="0" applyNumberFormat="1" applyFont="1" applyFill="1" applyBorder="1" applyAlignment="1">
      <alignment horizontal="center" vertical="center"/>
    </xf>
    <xf numFmtId="8" fontId="9" fillId="19" borderId="13" xfId="0" applyNumberFormat="1" applyFont="1" applyFill="1" applyBorder="1" applyAlignment="1">
      <alignment horizontal="center" vertical="center"/>
    </xf>
    <xf numFmtId="8" fontId="11" fillId="17" borderId="13" xfId="0" applyNumberFormat="1" applyFont="1" applyFill="1" applyBorder="1" applyAlignment="1">
      <alignment horizontal="center" vertical="center"/>
    </xf>
    <xf numFmtId="8" fontId="11" fillId="18" borderId="13" xfId="0" applyNumberFormat="1" applyFont="1" applyFill="1" applyBorder="1" applyAlignment="1">
      <alignment horizontal="center" vertical="center"/>
    </xf>
    <xf numFmtId="0" fontId="9" fillId="18" borderId="13" xfId="0" applyFont="1" applyFill="1" applyBorder="1" applyAlignment="1">
      <alignment horizontal="center" vertical="center"/>
    </xf>
    <xf numFmtId="8" fontId="7" fillId="18" borderId="13" xfId="0" applyNumberFormat="1" applyFont="1" applyFill="1" applyBorder="1" applyAlignment="1">
      <alignment horizontal="center" vertical="center"/>
    </xf>
    <xf numFmtId="8" fontId="7" fillId="17" borderId="13" xfId="0" applyNumberFormat="1" applyFont="1" applyFill="1" applyBorder="1" applyAlignment="1">
      <alignment horizontal="center" vertical="center" wrapText="1"/>
    </xf>
    <xf numFmtId="8" fontId="11" fillId="18" borderId="8" xfId="0" applyNumberFormat="1" applyFont="1" applyFill="1" applyBorder="1" applyAlignment="1">
      <alignment horizontal="center" vertical="center"/>
    </xf>
    <xf numFmtId="8" fontId="11" fillId="18" borderId="14" xfId="0" applyNumberFormat="1" applyFont="1" applyFill="1" applyBorder="1" applyAlignment="1">
      <alignment horizontal="center" vertical="center"/>
    </xf>
    <xf numFmtId="0" fontId="10" fillId="0" borderId="1" xfId="1" applyFont="1" applyBorder="1" applyAlignment="1">
      <alignment vertical="center" wrapText="1"/>
    </xf>
    <xf numFmtId="1" fontId="9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8" xfId="0" applyFont="1" applyBorder="1" applyAlignment="1">
      <alignment wrapText="1"/>
    </xf>
    <xf numFmtId="0" fontId="8" fillId="0" borderId="8" xfId="0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10" fillId="0" borderId="8" xfId="0" applyFont="1" applyBorder="1" applyAlignment="1">
      <alignment horizontal="center" vertical="center" wrapText="1"/>
    </xf>
    <xf numFmtId="165" fontId="9" fillId="0" borderId="8" xfId="0" applyNumberFormat="1" applyFont="1" applyBorder="1" applyAlignment="1">
      <alignment horizontal="right" vertical="top"/>
    </xf>
    <xf numFmtId="165" fontId="10" fillId="0" borderId="14" xfId="0" applyNumberFormat="1" applyFont="1" applyBorder="1" applyAlignment="1">
      <alignment horizontal="right" vertical="top" wrapText="1"/>
    </xf>
    <xf numFmtId="165" fontId="10" fillId="0" borderId="8" xfId="0" applyNumberFormat="1" applyFont="1" applyBorder="1" applyAlignment="1">
      <alignment horizontal="right" vertical="top" wrapText="1"/>
    </xf>
    <xf numFmtId="165" fontId="10" fillId="0" borderId="29" xfId="0" applyNumberFormat="1" applyFont="1" applyBorder="1" applyAlignment="1">
      <alignment horizontal="right" vertical="top" wrapText="1"/>
    </xf>
    <xf numFmtId="165" fontId="9" fillId="0" borderId="1" xfId="1" applyNumberFormat="1" applyFont="1" applyBorder="1" applyAlignment="1">
      <alignment vertical="center" shrinkToFit="1"/>
    </xf>
    <xf numFmtId="165" fontId="9" fillId="4" borderId="1" xfId="1" applyNumberFormat="1" applyFont="1" applyFill="1" applyBorder="1" applyAlignment="1">
      <alignment vertical="center" shrinkToFit="1"/>
    </xf>
    <xf numFmtId="165" fontId="9" fillId="0" borderId="1" xfId="1" applyNumberFormat="1" applyFont="1" applyBorder="1" applyAlignment="1">
      <alignment vertical="center"/>
    </xf>
    <xf numFmtId="165" fontId="10" fillId="0" borderId="1" xfId="0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 wrapText="1"/>
    </xf>
    <xf numFmtId="165" fontId="8" fillId="0" borderId="1" xfId="0" applyNumberFormat="1" applyFont="1" applyBorder="1" applyAlignment="1">
      <alignment vertical="center"/>
    </xf>
    <xf numFmtId="165" fontId="7" fillId="22" borderId="30" xfId="3" applyNumberFormat="1" applyFont="1" applyFill="1" applyBorder="1" applyAlignment="1">
      <alignment horizontal="center" vertical="center" wrapText="1"/>
    </xf>
    <xf numFmtId="167" fontId="8" fillId="0" borderId="30" xfId="0" applyNumberFormat="1" applyFont="1" applyBorder="1" applyAlignment="1">
      <alignment vertical="center"/>
    </xf>
    <xf numFmtId="165" fontId="10" fillId="0" borderId="30" xfId="1" applyNumberFormat="1" applyFont="1" applyBorder="1" applyAlignment="1">
      <alignment horizontal="right" vertical="top" wrapText="1"/>
    </xf>
    <xf numFmtId="0" fontId="10" fillId="0" borderId="30" xfId="0" applyFont="1" applyBorder="1" applyAlignment="1">
      <alignment horizontal="right" vertical="top" wrapText="1"/>
    </xf>
    <xf numFmtId="165" fontId="10" fillId="0" borderId="1" xfId="0" applyNumberFormat="1" applyFont="1" applyBorder="1" applyAlignment="1">
      <alignment horizontal="right" vertical="top" wrapText="1"/>
    </xf>
    <xf numFmtId="165" fontId="10" fillId="0" borderId="1" xfId="1" applyNumberFormat="1" applyFont="1" applyBorder="1" applyAlignment="1">
      <alignment horizontal="center" vertical="top" wrapText="1"/>
    </xf>
    <xf numFmtId="165" fontId="8" fillId="5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8" xfId="0" applyNumberFormat="1" applyFont="1" applyBorder="1" applyAlignment="1">
      <alignment horizontal="center" vertical="center"/>
    </xf>
    <xf numFmtId="49" fontId="5" fillId="3" borderId="0" xfId="4" applyNumberFormat="1" applyFont="1" applyFill="1" applyBorder="1" applyAlignment="1">
      <alignment horizontal="center" vertical="center" wrapText="1"/>
    </xf>
    <xf numFmtId="49" fontId="5" fillId="21" borderId="33" xfId="0" applyNumberFormat="1" applyFont="1" applyFill="1" applyBorder="1" applyAlignment="1">
      <alignment horizontal="center" vertical="center"/>
    </xf>
    <xf numFmtId="49" fontId="5" fillId="21" borderId="18" xfId="0" applyNumberFormat="1" applyFont="1" applyFill="1" applyBorder="1" applyAlignment="1">
      <alignment horizontal="center" vertical="center"/>
    </xf>
    <xf numFmtId="49" fontId="5" fillId="21" borderId="32" xfId="0" applyNumberFormat="1" applyFont="1" applyFill="1" applyBorder="1" applyAlignment="1">
      <alignment horizontal="center" vertical="center"/>
    </xf>
    <xf numFmtId="49" fontId="5" fillId="12" borderId="7" xfId="4" applyNumberFormat="1" applyFont="1" applyFill="1" applyBorder="1" applyAlignment="1">
      <alignment horizontal="center" vertical="center" wrapText="1"/>
    </xf>
    <xf numFmtId="49" fontId="5" fillId="12" borderId="9" xfId="4" applyNumberFormat="1" applyFont="1" applyFill="1" applyBorder="1" applyAlignment="1">
      <alignment horizontal="center" vertical="center" wrapText="1"/>
    </xf>
    <xf numFmtId="49" fontId="26" fillId="13" borderId="7" xfId="4" applyNumberFormat="1" applyFont="1" applyFill="1" applyBorder="1" applyAlignment="1">
      <alignment horizontal="center" vertical="center" wrapText="1"/>
    </xf>
    <xf numFmtId="49" fontId="26" fillId="13" borderId="9" xfId="4" applyNumberFormat="1" applyFont="1" applyFill="1" applyBorder="1" applyAlignment="1">
      <alignment horizontal="center" vertical="center" wrapText="1"/>
    </xf>
    <xf numFmtId="49" fontId="5" fillId="14" borderId="7" xfId="4" applyNumberFormat="1" applyFont="1" applyFill="1" applyBorder="1" applyAlignment="1">
      <alignment horizontal="center" vertical="center" wrapText="1"/>
    </xf>
    <xf numFmtId="49" fontId="26" fillId="3" borderId="34" xfId="4" applyNumberFormat="1" applyFont="1" applyFill="1" applyBorder="1" applyAlignment="1">
      <alignment horizontal="center" vertical="center" wrapText="1"/>
    </xf>
    <xf numFmtId="49" fontId="26" fillId="3" borderId="35" xfId="4" applyNumberFormat="1" applyFont="1" applyFill="1" applyBorder="1" applyAlignment="1">
      <alignment horizontal="center" vertical="center" wrapText="1"/>
    </xf>
    <xf numFmtId="49" fontId="26" fillId="3" borderId="36" xfId="4" applyNumberFormat="1" applyFont="1" applyFill="1" applyBorder="1" applyAlignment="1">
      <alignment horizontal="center" vertical="center" wrapText="1"/>
    </xf>
    <xf numFmtId="49" fontId="5" fillId="3" borderId="17" xfId="4" applyNumberFormat="1" applyFont="1" applyFill="1" applyBorder="1" applyAlignment="1">
      <alignment horizontal="center" vertical="center" wrapText="1"/>
    </xf>
    <xf numFmtId="49" fontId="5" fillId="15" borderId="30" xfId="4" applyNumberFormat="1" applyFont="1" applyFill="1" applyBorder="1" applyAlignment="1">
      <alignment horizontal="center" vertical="center" wrapText="1"/>
    </xf>
    <xf numFmtId="49" fontId="5" fillId="3" borderId="30" xfId="4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/>
    </xf>
    <xf numFmtId="49" fontId="5" fillId="12" borderId="31" xfId="4" applyNumberFormat="1" applyFont="1" applyFill="1" applyBorder="1" applyAlignment="1">
      <alignment horizontal="center" vertical="center" wrapText="1"/>
    </xf>
    <xf numFmtId="49" fontId="5" fillId="13" borderId="30" xfId="4" applyNumberFormat="1" applyFont="1" applyFill="1" applyBorder="1" applyAlignment="1">
      <alignment horizontal="center" vertical="center" wrapText="1"/>
    </xf>
    <xf numFmtId="49" fontId="5" fillId="14" borderId="30" xfId="4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/>
    </xf>
    <xf numFmtId="0" fontId="23" fillId="8" borderId="1" xfId="0" applyFont="1" applyFill="1" applyBorder="1"/>
    <xf numFmtId="0" fontId="9" fillId="0" borderId="1" xfId="0" applyFont="1" applyBorder="1" applyAlignment="1">
      <alignment horizontal="center" vertical="top"/>
    </xf>
  </cellXfs>
  <cellStyles count="6">
    <cellStyle name="Énfasis6" xfId="3" builtinId="49"/>
    <cellStyle name="Millares [0]" xfId="4" builtinId="6"/>
    <cellStyle name="Moneda [0] 2" xfId="2" xr:uid="{00000000-0005-0000-0000-000000000000}"/>
    <cellStyle name="Moneda 2" xfId="5" xr:uid="{679CC6FA-9D0B-4791-8877-D2D8D2FE26CB}"/>
    <cellStyle name="Normal" xfId="0" builtinId="0"/>
    <cellStyle name="Normal 2" xfId="1" xr:uid="{00000000-0005-0000-0000-000002000000}"/>
  </cellStyles>
  <dxfs count="19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65" formatCode="&quot;$&quot;\ #,##0"/>
      <alignment horizontal="righ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rgb="FFE2EFDA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rgb="FF70AD47"/>
          <bgColor rgb="FF70AD4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65" formatCode="&quot;$&quot;\ #,##0"/>
    </dxf>
    <dxf>
      <numFmt numFmtId="165" formatCode="&quot;$&quot;\ #,##0"/>
    </dxf>
    <dxf>
      <numFmt numFmtId="0" formatCode="General"/>
    </dxf>
    <dxf>
      <numFmt numFmtId="165" formatCode="&quot;$&quot;\ #,##0"/>
    </dxf>
    <dxf>
      <numFmt numFmtId="165" formatCode="&quot;$&quot;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0" formatCode="&quot;$&quot;\ #,##0;[Red]\-&quot;$&quot;\ #,##0"/>
      <fill>
        <patternFill patternType="solid">
          <fgColor rgb="FFE2EFD9"/>
          <bgColor rgb="FFE2EFD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0" formatCode="&quot;$&quot;\ #,##0;[Red]\-&quot;$&quot;\ #,##0"/>
      <fill>
        <patternFill patternType="solid">
          <fgColor rgb="FFE2EFD9"/>
          <bgColor rgb="FFE2EFD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0" formatCode="&quot;$&quot;\ #,##0;[Red]\-&quot;$&quot;\ #,##0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rgb="FFE2EFDA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rgb="FF70AD47"/>
          <bgColor rgb="FF70AD4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numFmt numFmtId="165" formatCode="&quot;$&quot;\ #,##0"/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0" formatCode="&quot;$&quot;\ #,##0;[Red]\-&quot;$&quot;\ #,##0"/>
      <fill>
        <patternFill patternType="solid">
          <fgColor rgb="FFE2EFD9"/>
          <bgColor rgb="FFE2EFD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0" formatCode="&quot;$&quot;\ #,##0;[Red]\-&quot;$&quot;\ #,##0"/>
      <fill>
        <patternFill patternType="solid">
          <fgColor rgb="FFE2EFD9"/>
          <bgColor rgb="FFE2EFD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10" formatCode="&quot;$&quot;\ #,##0;[Red]\-&quot;$&quot;\ #,##0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rgb="FFE2EFDA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rgb="FF70AD47"/>
          <bgColor rgb="FF70AD4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&quot;$&quot;\ #,##0"/>
      <fill>
        <patternFill patternType="solid">
          <fgColor rgb="FFE2EFD9"/>
          <bgColor rgb="FFE2EFD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&quot;$&quot;\ #,##0"/>
      <fill>
        <patternFill patternType="solid">
          <fgColor rgb="FFE2EFD9"/>
          <bgColor rgb="FFE2EFD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3" formatCode="0%"/>
      <fill>
        <patternFill patternType="solid">
          <fgColor rgb="FFE2EFD9"/>
          <bgColor rgb="FFE2EFD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5" formatCode="&quot;$&quot;\ #,##0"/>
      <fill>
        <patternFill patternType="solid">
          <fgColor rgb="FFE2EFD9"/>
          <bgColor rgb="FFE2EFD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&quot;$&quot;\ #,##0"/>
      <fill>
        <patternFill patternType="solid">
          <fgColor rgb="FFE2EFD9"/>
          <bgColor rgb="FFE2EFD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&quot;$&quot;\ #,##0"/>
      <fill>
        <patternFill patternType="solid">
          <fgColor rgb="FFE2EFD9"/>
          <bgColor rgb="FFE2EFD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3" formatCode="0%"/>
      <fill>
        <patternFill patternType="solid">
          <fgColor rgb="FFE2EFD9"/>
          <bgColor rgb="FFE2EFD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5" formatCode="&quot;$&quot;\ #,##0"/>
      <fill>
        <patternFill patternType="solid">
          <fgColor rgb="FFE2EFD9"/>
          <bgColor rgb="FFE2EFD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rgb="FFE2EFD9"/>
          <bgColor rgb="FFE2EFD9"/>
        </patternFill>
      </fill>
      <alignment horizontal="left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rgb="FFE2EFD9"/>
          <bgColor rgb="FFE2EFD9"/>
        </patternFill>
      </fill>
      <alignment horizontal="righ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numFmt numFmtId="165" formatCode="&quot;$&quot;\ #,##0"/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0" formatCode="&quot;$&quot;\ #,##0;[Red]\-&quot;$&quot;\ #,##0"/>
      <fill>
        <patternFill patternType="solid">
          <fgColor rgb="FFE2EFD9"/>
          <bgColor rgb="FFE2EFD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0" formatCode="&quot;$&quot;\ #,##0;[Red]\-&quot;$&quot;\ #,##0"/>
      <fill>
        <patternFill patternType="solid">
          <fgColor rgb="FFE2EFD9"/>
          <bgColor rgb="FFE2EFD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0" formatCode="&quot;$&quot;\ #,##0;[Red]\-&quot;$&quot;\ #,##0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rgb="FFE2EFDA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rgb="FF70AD47"/>
          <bgColor rgb="FF70AD4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scheme val="none"/>
      </font>
      <numFmt numFmtId="165" formatCode="&quot;$&quot;\ #,##0"/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rgb="FFE2EFDA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rgb="FF70AD47"/>
          <bgColor rgb="FF70AD4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5" formatCode="&quot;$&quot;\ #,##0"/>
      <alignment horizontal="general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5" formatCode="&quot;$&quot;\ 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7" formatCode="&quot;$&quot;\ #,##0.00"/>
      <alignment horizontal="general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5" formatCode="&quot;$&quot;\ #,##0"/>
      <alignment horizontal="general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numFmt numFmtId="165" formatCode="&quot;$&quot;\ #,##0"/>
      <alignment horizontal="general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name val="Arial"/>
        <family val="2"/>
        <scheme val="none"/>
      </font>
      <numFmt numFmtId="165" formatCode="&quot;$&quot;\ #,##0"/>
      <alignment horizontal="center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&quot;$&quot;\ 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medium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CCFFC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49C9644-63C3-4491-A806-53B96099B664}" name="Tabla4" displayName="Tabla4" ref="B4:AI74" totalsRowCount="1" headerRowDxfId="194" dataDxfId="192" headerRowBorderDxfId="193" tableBorderDxfId="191" totalsRowBorderDxfId="190" headerRowCellStyle="Énfasis6">
  <tableColumns count="34">
    <tableColumn id="1" xr3:uid="{01721ADD-F2E0-4FAC-AB0B-B83B7DD5BA9B}" name="TIPO DE EQUIPO" dataDxfId="189" totalsRowDxfId="33"/>
    <tableColumn id="2" xr3:uid="{5E7CCA41-8E5C-4697-95F3-3308028F408E}" name="MARCA" dataDxfId="188" totalsRowDxfId="32"/>
    <tableColumn id="3" xr3:uid="{CE490476-A77A-4F95-ACC4-5CF1A448B199}" name="MODELO" dataDxfId="187" totalsRowDxfId="31"/>
    <tableColumn id="4" xr3:uid="{EF0B1894-7153-4237-A9A7-3C290B60E09B}" name="CANTIDAD" dataDxfId="186" totalsRowDxfId="30" dataCellStyle="Normal 2"/>
    <tableColumn id="5" xr3:uid="{EA333751-F65C-4688-967A-11C31186BEA8}" name="VALOR UNITARIO ANTES DE IMPUESTO (PREVENTIVO)" dataDxfId="185" totalsRowDxfId="29" dataCellStyle="Normal 2"/>
    <tableColumn id="7" xr3:uid="{5EACFC84-32CA-43A5-8834-7D313C1447E8}" name="% IMPUESTO (ACLARAR EL QUE APLIQUE)( PREVENTIVO)" dataDxfId="184" totalsRowDxfId="28" dataCellStyle="Normal 2">
      <calculatedColumnFormula>Tabla4[[#This Row],[VALOR UNITARIO ANTES DE IMPUESTO (PREVENTIVO)]]*19%</calculatedColumnFormula>
    </tableColumn>
    <tableColumn id="8" xr3:uid="{12378453-C202-41BC-9A00-51B92C4BBDB8}" name="VALOR TOTAL (PREVENTIVO)" dataDxfId="183" totalsRowDxfId="27" dataCellStyle="Normal 2">
      <calculatedColumnFormula>Tabla4[[#This Row],[VALOR UNITARIO ANTES DE IMPUESTO (PREVENTIVO)]]+Tabla4[[#This Row],[% IMPUESTO (ACLARAR EL QUE APLIQUE)( PREVENTIVO)]]</calculatedColumnFormula>
    </tableColumn>
    <tableColumn id="10" xr3:uid="{046C2579-132E-4298-B431-B25C18E5E9EA}" name="VALOR UNITARIO ANTES DE IMPUESTO (CORRECTIVO) " dataDxfId="182" totalsRowDxfId="26" dataCellStyle="Normal 2"/>
    <tableColumn id="9" xr3:uid="{0582FFDC-FC1B-44CB-9C79-5E18AB4BC336}" name="% IMPUESTO (ACLARAR EL QUE APLIQUE) (CORRECTIVO)" dataDxfId="181" totalsRowDxfId="25" dataCellStyle="Normal 2">
      <calculatedColumnFormula>Tabla4[[#This Row],[VALOR UNITARIO ANTES DE IMPUESTO (CORRECTIVO) ]]*19%</calculatedColumnFormula>
    </tableColumn>
    <tableColumn id="6" xr3:uid="{34052F17-A804-43FE-A85C-9D6E1AE45758}" name="VALOR TOTAL  (CORRECTIVO) " dataDxfId="180" totalsRowDxfId="24" dataCellStyle="Normal 2">
      <calculatedColumnFormula>Tabla4[[#This Row],[VALOR UNITARIO ANTES DE IMPUESTO (CORRECTIVO) ]]+Tabla4[[#This Row],[% IMPUESTO (ACLARAR EL QUE APLIQUE) (CORRECTIVO)]]</calculatedColumnFormula>
    </tableColumn>
    <tableColumn id="11" xr3:uid="{B66EBE33-E06B-4DAF-807C-C81DCFD6AA02}" name="VALOR UNITARIO ANTES DE IMPUESTO (PREVENTIVO)2" dataDxfId="179" totalsRowDxfId="23" dataCellStyle="Normal 2"/>
    <tableColumn id="12" xr3:uid="{02A330AB-6AEC-4705-ACCD-3CED511AA329}" name="% IMPUESTO (ACLARAR EL QUE APLIQUE)( PREVENTIVO)2" dataDxfId="178" totalsRowDxfId="22" dataCellStyle="Normal 2">
      <calculatedColumnFormula>Tabla4[[#This Row],[VALOR UNITARIO ANTES DE IMPUESTO (PREVENTIVO)2]]*19%</calculatedColumnFormula>
    </tableColumn>
    <tableColumn id="13" xr3:uid="{08C97E86-CFC2-48A5-8C0F-6F11D280426C}" name="VALOR TOTAL  (PREVENTIVO)2" dataDxfId="177" totalsRowDxfId="21" dataCellStyle="Normal 2">
      <calculatedColumnFormula>Tabla4[[#This Row],[VALOR UNITARIO ANTES DE IMPUESTO (PREVENTIVO)2]]+Tabla4[[#This Row],[% IMPUESTO (ACLARAR EL QUE APLIQUE)( PREVENTIVO)2]]</calculatedColumnFormula>
    </tableColumn>
    <tableColumn id="14" xr3:uid="{910A494E-27BA-4876-8DD0-BAC912877FE6}" name="VALOR UNITARIO ANTES DE IMPUESTO (CORRECTIVO) 2" dataDxfId="176" totalsRowDxfId="20" dataCellStyle="Normal 2"/>
    <tableColumn id="15" xr3:uid="{FEA12A66-DD2D-4F4F-B789-02CD7CE49BA0}" name="% IMPUESTO (ACLARAR EL QUE APLIQUE) (CORRECTIVO)2" dataDxfId="175" totalsRowDxfId="19" dataCellStyle="Normal 2">
      <calculatedColumnFormula>Tabla4[[#This Row],[VALOR UNITARIO ANTES DE IMPUESTO (CORRECTIVO) 2]]*19%</calculatedColumnFormula>
    </tableColumn>
    <tableColumn id="16" xr3:uid="{0E3A1B3E-541B-48C5-94B9-5235CEB9C722}" name="VALOR TOTAL  (CORRECTIVO) 2" dataDxfId="174" totalsRowDxfId="18" dataCellStyle="Normal 2">
      <calculatedColumnFormula>Tabla4[[#This Row],[VALOR UNITARIO ANTES DE IMPUESTO (CORRECTIVO) 2]]+Tabla4[[#This Row],[% IMPUESTO (ACLARAR EL QUE APLIQUE) (CORRECTIVO)2]]</calculatedColumnFormula>
    </tableColumn>
    <tableColumn id="17" xr3:uid="{A9202D7A-AF20-4DDF-9F13-4937C38EEA2E}" name="VALOR UNITARIO ANTES DE IMPUESTO (PREVENTIVO)3" dataDxfId="173" totalsRowDxfId="17" dataCellStyle="Normal 2"/>
    <tableColumn id="18" xr3:uid="{E71791B1-EF4B-4CD4-9B9D-52A12C28F7A9}" name="% IMPUESTO (ACLARAR EL QUE APLIQUE)( PREVENTIVO)3" dataDxfId="172" totalsRowDxfId="16" dataCellStyle="Normal 2">
      <calculatedColumnFormula>Tabla4[[#This Row],[VALOR UNITARIO ANTES DE IMPUESTO (PREVENTIVO)3]]*19%</calculatedColumnFormula>
    </tableColumn>
    <tableColumn id="19" xr3:uid="{951B3EE6-8571-49EC-89C3-4798270E67F6}" name="VALOR TOTAL  (PREVENTIVO)3" dataDxfId="171" totalsRowDxfId="15" dataCellStyle="Normal 2">
      <calculatedColumnFormula>Tabla4[[#This Row],[VALOR UNITARIO ANTES DE IMPUESTO (PREVENTIVO)3]]+Tabla4[[#This Row],[% IMPUESTO (ACLARAR EL QUE APLIQUE)( PREVENTIVO)3]]</calculatedColumnFormula>
    </tableColumn>
    <tableColumn id="20" xr3:uid="{0D407FB3-15B9-4231-A1CB-7530DC4905FA}" name="VALOR UNITARIO ANTES DE IMPUESTO (CORRECTIVO)3" dataDxfId="170" totalsRowDxfId="14" dataCellStyle="Normal 2"/>
    <tableColumn id="21" xr3:uid="{3A4032E1-A18B-4FEB-A6D3-E6CA5547E2C5}" name="% IMPUESTO (ACLARAR EL QUE APLIQUE) (CORRECTIVO)3" dataDxfId="169" totalsRowDxfId="13" dataCellStyle="Normal 2">
      <calculatedColumnFormula>Tabla4[[#This Row],[VALOR UNITARIO ANTES DE IMPUESTO (CORRECTIVO)3]]*19%</calculatedColumnFormula>
    </tableColumn>
    <tableColumn id="22" xr3:uid="{0FB0ECE8-B05F-46D9-9DAA-99A0AC698D31}" name="VALOR TOTAL (CORRECTIVO)3" dataDxfId="168" totalsRowDxfId="12" dataCellStyle="Normal 2">
      <calculatedColumnFormula>Tabla4[[#This Row],[VALOR UNITARIO ANTES DE IMPUESTO (CORRECTIVO)3]]+Tabla4[[#This Row],[% IMPUESTO (ACLARAR EL QUE APLIQUE) (CORRECTIVO)3]]</calculatedColumnFormula>
    </tableColumn>
    <tableColumn id="23" xr3:uid="{ED96DA62-34C2-49B6-8E1D-CB8FA82F817B}" name="VALOR UNITARIO ANTES DE IMPUESTO (PREVENTIVO)4" dataDxfId="167" totalsRowDxfId="11" dataCellStyle="Normal 2"/>
    <tableColumn id="24" xr3:uid="{CA4A65B8-A650-45A7-B4CA-42F923E9F1EB}" name="% IMPUESTO (ACLARAR EL QUE APLIQUE)( PREVENTIVO)4" dataDxfId="166" totalsRowDxfId="10" dataCellStyle="Normal 2">
      <calculatedColumnFormula>Tabla4[[#This Row],[VALOR UNITARIO ANTES DE IMPUESTO (PREVENTIVO)4]]*19%</calculatedColumnFormula>
    </tableColumn>
    <tableColumn id="25" xr3:uid="{F105F285-3436-45B0-83CB-A77C0FD99427}" name="VALOR TOTAL (PREVENTIVO)4" dataDxfId="165" totalsRowDxfId="9" dataCellStyle="Normal 2">
      <calculatedColumnFormula>Tabla4[[#This Row],[VALOR UNITARIO ANTES DE IMPUESTO (PREVENTIVO)4]]+Tabla4[[#This Row],[% IMPUESTO (ACLARAR EL QUE APLIQUE)( PREVENTIVO)4]]</calculatedColumnFormula>
    </tableColumn>
    <tableColumn id="26" xr3:uid="{FC6B25B1-57B9-4574-A59D-BB640BA6B482}" name="VALOR UNITARIO ANTES DE IMPUESTO (CORRECTIVO)4" dataDxfId="164" totalsRowDxfId="8" dataCellStyle="Normal 2"/>
    <tableColumn id="27" xr3:uid="{376DCE6B-75E7-4314-823A-98859182E6D1}" name="% IMPUESTO (ACLARAR EL QUE APLIQUE) (CORRECTIVO)4" dataDxfId="163" totalsRowDxfId="7" dataCellStyle="Normal 2">
      <calculatedColumnFormula>Tabla4[[#This Row],[VALOR UNITARIO ANTES DE IMPUESTO (CORRECTIVO)4]]*19%</calculatedColumnFormula>
    </tableColumn>
    <tableColumn id="28" xr3:uid="{C5A56F02-A30F-479E-9898-B7BB3476BFDA}" name="VALOR TOTAL  (CORRECTIVO)4" dataDxfId="162" totalsRowDxfId="6" dataCellStyle="Normal 2">
      <calculatedColumnFormula>Tabla4[[#This Row],[VALOR UNITARIO ANTES DE IMPUESTO (CORRECTIVO)4]]+Tabla4[[#This Row],[% IMPUESTO (ACLARAR EL QUE APLIQUE) (CORRECTIVO)4]]</calculatedColumnFormula>
    </tableColumn>
    <tableColumn id="35" xr3:uid="{51107815-788C-4FA5-9169-1303A34AFFAA}" name="VALOR UNITARIO  ANTES DE IMPUESTO (PREVENTIVO)" dataDxfId="161" totalsRowDxfId="5" dataCellStyle="Normal 2"/>
    <tableColumn id="36" xr3:uid="{F5337342-EC0F-4B5F-B31B-9F89EEE645C3}" name=" % IMPUESTO (19%) (PREVENTIVO)" dataDxfId="160" totalsRowDxfId="4" dataCellStyle="Normal 2"/>
    <tableColumn id="37" xr3:uid="{2D0EA76D-8BE8-45AD-BBC2-1D739023BB5F}" name="VALOR  TOTAL (PREVENTIVO)" dataDxfId="159" totalsRowDxfId="3" dataCellStyle="Normal 2"/>
    <tableColumn id="38" xr3:uid="{BBEF7F60-8F7D-4163-B4D2-C5E200327CA0}" name="VALOR UNITARIO  ANTES DE IMPUESTO (CORRECTIVO)" dataDxfId="158" totalsRowDxfId="2" dataCellStyle="Normal 2"/>
    <tableColumn id="39" xr3:uid="{86792A4C-7C74-403C-90DA-697B6A85C312}" name="% IMPUESTO (19%) (CORRECTIVO)" dataDxfId="157" totalsRowDxfId="1" dataCellStyle="Normal 2"/>
    <tableColumn id="40" xr3:uid="{023D42B8-0FA4-4F09-A917-34AAA6A4DAF4}" name="VALOR TOTAL  (CORRECTIVO)" dataDxfId="156" totalsRowDxfId="0" dataCellStyle="Normal 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05D0CC-2D1F-4288-B5A2-C5CE70914E84}" name="Tabla1" displayName="Tabla1" ref="A3:S307" totalsRowShown="0" headerRowDxfId="155" dataDxfId="153" headerRowBorderDxfId="154" tableBorderDxfId="152" totalsRowBorderDxfId="151" headerRowCellStyle="Énfasis6">
  <tableColumns count="19">
    <tableColumn id="1" xr3:uid="{105D3953-306A-4FCC-A891-4C10E7326335}" name="ITEM" dataDxfId="150" dataCellStyle="Normal 2"/>
    <tableColumn id="2" xr3:uid="{8B864235-F224-433A-9450-0FDB295630FC}" name="TIPO DE EQUIPO" dataDxfId="149"/>
    <tableColumn id="3" xr3:uid="{7D00BFA0-14D9-442F-A4EB-EB651EDBFFE0}" name="MODELO" dataDxfId="148"/>
    <tableColumn id="4" xr3:uid="{D7F88AD8-A4EA-421B-BAC9-0010ACBC4EDF}" name="CANTIDAD" dataDxfId="147"/>
    <tableColumn id="6" xr3:uid="{0ED0F5BF-06D0-4639-A2EB-3C6043591C57}" name="VALOR UNITARIO ANTES DE IMPUESTO" dataDxfId="146"/>
    <tableColumn id="7" xr3:uid="{59C4F44C-0B8E-4761-8BDA-083CD3E88D6A}" name="% IMPUESTO (ACLARAR EL QUE APLIQUE)" dataDxfId="145">
      <calculatedColumnFormula>Tabla1[[#This Row],[VALOR UNITARIO ANTES DE IMPUESTO]]*19%</calculatedColumnFormula>
    </tableColumn>
    <tableColumn id="5" xr3:uid="{3F300ECC-AEC1-453E-855E-BA47D4500D00}" name="VALOR TOTAL" dataDxfId="144">
      <calculatedColumnFormula>Tabla1[[#This Row],[VALOR UNITARIO ANTES DE IMPUESTO]]+Tabla1[[#This Row],[% IMPUESTO (ACLARAR EL QUE APLIQUE)]]</calculatedColumnFormula>
    </tableColumn>
    <tableColumn id="8" xr3:uid="{CFE978D6-48F5-46F6-96E7-8B8208DDE048}" name="VALOR UNITARIO ANTES DE IMPUESTO2" dataDxfId="143"/>
    <tableColumn id="9" xr3:uid="{9AA2FE15-CC65-494C-8715-24A897BC21C0}" name="% IMPUESTO (ACLARAR EL QUE APLIQUE)2" dataDxfId="142">
      <calculatedColumnFormula>Tabla1[[#This Row],[VALOR UNITARIO ANTES DE IMPUESTO2]]*19%</calculatedColumnFormula>
    </tableColumn>
    <tableColumn id="10" xr3:uid="{073E522A-E384-4AC9-A382-EB3A64514BA1}" name="VALOR TOTAL2" dataDxfId="141">
      <calculatedColumnFormula>Tabla1[[#This Row],[VALOR UNITARIO ANTES DE IMPUESTO2]]+Tabla1[[#This Row],[% IMPUESTO (ACLARAR EL QUE APLIQUE)2]]</calculatedColumnFormula>
    </tableColumn>
    <tableColumn id="11" xr3:uid="{6D0BC9FC-F18E-43CE-9F89-E096B034E0DE}" name="VALOR UNITARIO ANTES DE IMPUESTO3" dataDxfId="140"/>
    <tableColumn id="12" xr3:uid="{9D044385-2E0B-43FA-A052-0A58C6BBE7B7}" name="% IMPUESTO (ACLARAR EL QUE APLIQUE)3" dataDxfId="139">
      <calculatedColumnFormula>Tabla1[[#This Row],[VALOR UNITARIO ANTES DE IMPUESTO3]]*19%</calculatedColumnFormula>
    </tableColumn>
    <tableColumn id="13" xr3:uid="{3D2C63D7-00EB-4D5C-A704-D218D3DA70FC}" name="VALOR TOTAL3" dataDxfId="138">
      <calculatedColumnFormula>Tabla1[[#This Row],[VALOR UNITARIO ANTES DE IMPUESTO3]]+Tabla1[[#This Row],[% IMPUESTO (ACLARAR EL QUE APLIQUE)3]]</calculatedColumnFormula>
    </tableColumn>
    <tableColumn id="14" xr3:uid="{D6EFB44A-9BDC-4B30-801F-2E583C38F2D6}" name="VALOR UNITARIO ANTES DE IMPUESTO4" dataDxfId="137"/>
    <tableColumn id="15" xr3:uid="{B9B1F1B5-F708-43A5-8AE3-4042C7332AAA}" name="% IMPUESTO (ACLARAR EL QUE APLIQUE)4" dataDxfId="136">
      <calculatedColumnFormula>Tabla1[[#This Row],[VALOR UNITARIO ANTES DE IMPUESTO4]]*19%</calculatedColumnFormula>
    </tableColumn>
    <tableColumn id="16" xr3:uid="{AED81F2C-377C-4A52-9202-038928FCF112}" name="VALOR TOTAL4" dataDxfId="135">
      <calculatedColumnFormula>Tabla1[[#This Row],[VALOR UNITARIO ANTES DE IMPUESTO4]]+Tabla1[[#This Row],[% IMPUESTO (ACLARAR EL QUE APLIQUE)4]]</calculatedColumnFormula>
    </tableColumn>
    <tableColumn id="17" xr3:uid="{94F23C3C-27E6-4EBF-881D-B2CE52DDCF99}" name="VALOR UNITARIO ANTES DE IMPUESTO52" dataDxfId="134"/>
    <tableColumn id="18" xr3:uid="{8CD150B7-447F-4B14-A8C0-B78146D1DA20}" name="% IMPUESTO (19%)" dataDxfId="133"/>
    <tableColumn id="19" xr3:uid="{2295D25E-2D5C-45DC-9EA8-0835F7D41901}" name="VALOR TOTAL5" dataDxfId="13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AFCD53-CBEA-46F4-A507-D2BFEC95F2E7}" name="COMISTELCO" displayName="COMISTELCO" ref="A1:K71" totalsRowCount="1" headerRowDxfId="131" dataDxfId="129" headerRowBorderDxfId="130" tableBorderDxfId="128" totalsRowBorderDxfId="127" headerRowCellStyle="Énfasis6">
  <tableColumns count="11">
    <tableColumn id="21" xr3:uid="{6CD5D49A-B835-46F9-AB7E-18C5B3437AEE}" name="Item" dataDxfId="126" totalsRowDxfId="125" dataCellStyle="Normal 2" totalsRowCellStyle="Normal 2"/>
    <tableColumn id="1" xr3:uid="{88F238E2-7F2A-4F17-918E-90455E4C1675}" name="TIPO DE EQUIPO" dataDxfId="124" totalsRowDxfId="123" totalsRowCellStyle="Normal 2"/>
    <tableColumn id="2" xr3:uid="{0630B6F3-4D46-473F-B372-39E7642EB255}" name="MARCA" dataDxfId="122" totalsRowDxfId="121" totalsRowCellStyle="Normal 2"/>
    <tableColumn id="3" xr3:uid="{3F06BEEA-8E37-4AE9-9381-D5C12D3A69CC}" name="MODELO" dataDxfId="120" totalsRowDxfId="119" totalsRowCellStyle="Normal 2"/>
    <tableColumn id="4" xr3:uid="{FB160399-85ED-42B4-A8D9-6ADB0FD3937A}" name="CANTIDAD" dataDxfId="118" totalsRowDxfId="117" dataCellStyle="Normal 2" totalsRowCellStyle="Normal 2"/>
    <tableColumn id="5" xr3:uid="{4EA10FF3-1FE7-493C-8E43-45CACC52FA76}" name="VALOR UNITARIO ANTES DE IMPUESTO (PREVENTIVO)" dataDxfId="116" totalsRowDxfId="115" totalsRowCellStyle="Normal 2"/>
    <tableColumn id="7" xr3:uid="{EA257BFF-10B6-43C2-B5F2-08DB1C83BEEE}" name="% IMPUESTO (ACLARAR EL QUE APLIQUE)( PREVENTIVO)" dataDxfId="114" totalsRowDxfId="113" dataCellStyle="Normal 2" totalsRowCellStyle="Normal 2">
      <calculatedColumnFormula>+COMISTELCO[[#This Row],[VALOR UNITARIO ANTES DE IMPUESTO (PREVENTIVO)]]*19%</calculatedColumnFormula>
    </tableColumn>
    <tableColumn id="8" xr3:uid="{E1402EA4-C35E-4DCB-9290-6F7D102763B7}" name="VALOR TOTAL ANTES DE IMPUESTO (PREVENTIVO)" totalsRowFunction="sum" dataDxfId="112" totalsRowDxfId="111" dataCellStyle="Normal 2" totalsRowCellStyle="Normal 2">
      <calculatedColumnFormula>+COMISTELCO[[#This Row],[VALOR UNITARIO ANTES DE IMPUESTO (PREVENTIVO)]]+COMISTELCO[[#This Row],[% IMPUESTO (ACLARAR EL QUE APLIQUE)( PREVENTIVO)]]</calculatedColumnFormula>
    </tableColumn>
    <tableColumn id="10" xr3:uid="{7DF9EC2E-2EAC-4CD5-BA2C-737E49A67077}" name="VALOR UNITARIO ANTES DE IMPUESTO (CORRECTIVO) " dataDxfId="110" totalsRowDxfId="109" dataCellStyle="Normal 2" totalsRowCellStyle="Normal 2"/>
    <tableColumn id="9" xr3:uid="{B28F3F3B-9889-42E6-8F9F-E9D4A437ACCC}" name="% IMPUESTO (ACLARAR EL QUE APLIQUE) (CORRECTIVO)" dataDxfId="108" totalsRowDxfId="107" dataCellStyle="Normal 2" totalsRowCellStyle="Normal 2">
      <calculatedColumnFormula>+COMISTELCO[[#This Row],[VALOR UNITARIO ANTES DE IMPUESTO (CORRECTIVO) ]]*19%</calculatedColumnFormula>
    </tableColumn>
    <tableColumn id="6" xr3:uid="{4B7E229C-672F-444B-84B1-7820E5C0FF34}" name="VALOR TOTAL ANTES DE IMPUESTO (CORRECTIVO) " totalsRowFunction="sum" dataDxfId="106" totalsRowDxfId="105" totalsRowCellStyle="Normal 2">
      <calculatedColumnFormula>+COMISTELCO[[#This Row],[VALOR UNITARIO ANTES DE IMPUESTO (CORRECTIVO) ]]+COMISTELCO[[#This Row],[% IMPUESTO (ACLARAR EL QUE APLIQUE) (CORRECTIVO)]]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FE109A5-F004-43D3-BACF-D6A55CD747B7}" name="COMISTELCO_R" displayName="COMISTELCO_R" ref="M1:S305" totalsRowShown="0" headerRowDxfId="104" headerRowBorderDxfId="103" tableBorderDxfId="102" totalsRowBorderDxfId="101">
  <tableColumns count="7">
    <tableColumn id="1" xr3:uid="{7C28C085-3D0C-40C4-A238-35B78B7E535A}" name="ITEM" dataDxfId="100"/>
    <tableColumn id="2" xr3:uid="{A115D67C-635D-4ACF-8C8C-0A75C37B188B}" name="TIPO DE EQUIPO"/>
    <tableColumn id="3" xr3:uid="{92BF2243-AF8D-4DAD-ACB2-A9A8EF381767}" name="MODELO"/>
    <tableColumn id="4" xr3:uid="{5BC123EB-0F6A-4967-81B2-404AD264BF92}" name="CANTIDAD"/>
    <tableColumn id="5" xr3:uid="{FE2ACE06-BB0C-4FA0-85E9-EDC729295B42}" name="VALOR UNITARIO ANTES DE IMPUESTO"/>
    <tableColumn id="6" xr3:uid="{276397C5-57E0-4F8C-8E93-80F9D116AE85}" name="% IMPUESTO (ACLARAR EL QUE APLIQUE)"/>
    <tableColumn id="7" xr3:uid="{DA264E3F-6733-4C90-BE42-9AC594B22721}" name="VALOR TOTAL ANTES DE IMPUESTO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D09D07D-758C-4EF3-916E-643D4F494E23}" name="RED_COMPUTO" displayName="RED_COMPUTO" ref="A1:M71" totalsRowShown="0" headerRowDxfId="99" headerRowBorderDxfId="98" tableBorderDxfId="97">
  <tableColumns count="13">
    <tableColumn id="1" xr3:uid="{F185CF0B-4178-4E08-88E8-ACD6D00543EB}" name="Item"/>
    <tableColumn id="2" xr3:uid="{108A8052-5139-4A9E-A549-090C7D085881}" name="TIPO DE EQUIPO"/>
    <tableColumn id="3" xr3:uid="{6EFB4DD0-2D3F-45E1-835F-A82F82EC882F}" name="MARCA"/>
    <tableColumn id="4" xr3:uid="{462C8CE2-71A0-4651-902A-6B8F95DC6A65}" name="MODELO"/>
    <tableColumn id="5" xr3:uid="{4B66264A-3478-47BA-9910-CE4C26B6D640}" name="CANTIDAD"/>
    <tableColumn id="6" xr3:uid="{4BABDECB-D04E-4B9C-A995-D07241C4AA03}" name="VALOR UNITARIO ANTES DE IMPUESTO (PREVENTIVO)"/>
    <tableColumn id="7" xr3:uid="{E32565EA-9DD0-4CCC-AE70-C51644C2C1B5}" name="% IMPUESTO (ACLARAR EL QUE APLIQUE)( PREVENTIVO)"/>
    <tableColumn id="8" xr3:uid="{7C332BC2-AA27-4FE8-90CD-741E5AE62113}" name="VALOR IVA  (SI APLICA)"/>
    <tableColumn id="9" xr3:uid="{E35CACE2-9F0D-4B8B-980F-00A674B7A720}" name="VALOR TOTAL IVA INCLUIDO"/>
    <tableColumn id="10" xr3:uid="{3E7DE5BB-02F3-47F5-862B-940856D2E300}" name="VALOR UNITARIO ANTES DE IMPUESTO (CORRECTIVO)"/>
    <tableColumn id="11" xr3:uid="{A7E0AECF-647F-4FAF-ADD2-534D3E412333}" name="% IMPUESTO (CORRECTIVO)"/>
    <tableColumn id="12" xr3:uid="{A86AD0A7-E8F4-48EE-87A3-54EAF2865F4E}" name="VALOR IVA  (CORRECTIVO)"/>
    <tableColumn id="13" xr3:uid="{C71903EF-8479-492C-BD2B-324EF85D781C}" name="VALOR TOTAL IVA INCLUIDO (CORRECTIVO)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75E21AC-3A3F-4C40-9603-17948934C508}" name="RED_COMPUTO_R" displayName="RED_COMPUTO_R" ref="O1:U305" totalsRowShown="0" headerRowDxfId="96" headerRowBorderDxfId="95" tableBorderDxfId="94" totalsRowBorderDxfId="93">
  <tableColumns count="7">
    <tableColumn id="1" xr3:uid="{A90EFF7D-FF39-4B5D-B09F-8AF42563A7C9}" name="ITEM" dataDxfId="92"/>
    <tableColumn id="2" xr3:uid="{AF4B098D-9CDD-4CDB-8DD1-760FDE3C968F}" name="TIPO DE EQUIPO"/>
    <tableColumn id="3" xr3:uid="{6299E447-691A-4245-9B3D-72302AE009CE}" name="MODELO"/>
    <tableColumn id="4" xr3:uid="{EE44A234-A557-4BAA-9ACA-EB3AA187E6F0}" name="CANTIDAD"/>
    <tableColumn id="5" xr3:uid="{50B773D3-0C7F-4281-814D-4C16E2F8E799}" name="VALOR UNITARIO ANTES DE IMPUESTO" dataDxfId="91"/>
    <tableColumn id="6" xr3:uid="{A3B28C15-E185-48B4-B7E6-3F2C7C317374}" name="VALOR IVA" dataDxfId="90"/>
    <tableColumn id="7" xr3:uid="{65332D31-0DAB-49C3-B773-1F0BDDB70815}" name="VALOR TOTAL INCLUIDO IVA " dataDxfId="8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6ED20FE-6F7D-4CB5-9A83-60FF050028F0}" name="RENSERVER" displayName="RENSERVER" ref="A1:M70" totalsRowShown="0" headerRowDxfId="88" dataDxfId="86" headerRowBorderDxfId="87" tableBorderDxfId="85" totalsRowBorderDxfId="84">
  <tableColumns count="13">
    <tableColumn id="1" xr3:uid="{A56FA0C6-DF49-4A08-8655-BDA12332CD40}" name="Item" dataDxfId="83"/>
    <tableColumn id="2" xr3:uid="{28E0CC32-BDCA-487C-A58D-827A17B46B1D}" name="TIPO DE EQUIPO"/>
    <tableColumn id="3" xr3:uid="{B0BC1D84-848D-4273-B359-FC188CB3FCD4}" name="MARCA"/>
    <tableColumn id="4" xr3:uid="{D06145EC-6C71-485D-954B-1D8F5018FC30}" name="MODELO"/>
    <tableColumn id="5" xr3:uid="{E874AEE4-1420-4750-A55C-C6A37175FD5F}" name="CANTIDAD"/>
    <tableColumn id="6" xr3:uid="{F548C502-23F7-41DE-8D2B-E167B9AE9AD5}" name="VALOR UNITARIO ANTES DE IMPUESTO (PREVENTIVO)" dataDxfId="82"/>
    <tableColumn id="7" xr3:uid="{07045717-8430-47FC-9137-89D5229BAFB3}" name="% IMPUESTO (ACLARAR EL QUE APLIQUE)( PREVENTIVO)" dataDxfId="81"/>
    <tableColumn id="8" xr3:uid="{826E0D8B-D876-4BC6-A026-227C103B667F}" name="VALOR IVA  (SI APLICA)" dataDxfId="80">
      <calculatedColumnFormula>F2*G2</calculatedColumnFormula>
    </tableColumn>
    <tableColumn id="9" xr3:uid="{D0E4A259-3B64-4270-9795-EF543E144F1A}" name="VALOR TOTAL IVA INCLUIDO" dataDxfId="79">
      <calculatedColumnFormula>H2+F2</calculatedColumnFormula>
    </tableColumn>
    <tableColumn id="10" xr3:uid="{D873EE4A-A94B-42FB-96E5-A5F4B8A76EB1}" name="VALOR UNITARIO ANTES DE IMPUESTO (CORRECTIVO)" dataDxfId="78"/>
    <tableColumn id="11" xr3:uid="{41E706ED-89DF-41BF-A784-67337B4027BD}" name="% IMPUESTO (ACLARAR EL QUE APLIQUE).                     (CORRECTIVO)" dataDxfId="77"/>
    <tableColumn id="12" xr3:uid="{8CF67D62-5B2B-4010-9C3A-4C093D28F82E}" name="VALOR IVA  (SI APLICA)2" dataDxfId="76">
      <calculatedColumnFormula>J2*K2</calculatedColumnFormula>
    </tableColumn>
    <tableColumn id="13" xr3:uid="{E6C6651C-BAA9-47CA-A801-15757DFD48C4}" name="VALOR TOTAL IVA INCLUIDO3" dataDxfId="75">
      <calculatedColumnFormula>L2+J2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69B3427-686B-4DC1-956E-4EAB2C6ADD8E}" name="RENSENVER_R" displayName="RENSENVER_R" ref="O1:U305" totalsRowShown="0" headerRowDxfId="74" headerRowBorderDxfId="73" tableBorderDxfId="72" totalsRowBorderDxfId="71">
  <tableColumns count="7">
    <tableColumn id="1" xr3:uid="{80CCB7DF-6673-499C-9B0C-F3E601032734}" name="ITEM" dataDxfId="70"/>
    <tableColumn id="2" xr3:uid="{0D24F3EE-F5F6-4D3E-9919-C6723AB45E4F}" name="TIPO DE EQUIPO"/>
    <tableColumn id="3" xr3:uid="{BE742B29-A840-4AC2-854F-6C0559910C94}" name="MODELO"/>
    <tableColumn id="4" xr3:uid="{D1A24688-531E-4745-9297-948E7A6A490D}" name="CANTIDAD"/>
    <tableColumn id="5" xr3:uid="{33FBD137-D8CE-4359-9A3F-C212DF5A4000}" name="VALOR UNITARIO ANTES DE IMPUESTO" dataDxfId="69"/>
    <tableColumn id="6" xr3:uid="{24EFE49C-FE6E-4D0A-89A0-0593AA4EA6CF}" name="VALOR IVA" dataDxfId="68"/>
    <tableColumn id="7" xr3:uid="{BE7B29E2-BC97-4F35-A66A-406156D26AA4}" name="VALOR TOTAL INCLUIDO IVA " dataDxfId="6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D21C843-64AA-4650-AA3F-B74037A74783}" name="TEMPAL" displayName="TEMPAL" ref="A1:M71" totalsRowShown="0" headerRowDxfId="66" headerRowBorderDxfId="65" tableBorderDxfId="64" totalsRowBorderDxfId="63">
  <autoFilter ref="A1:M71" xr:uid="{0D21C843-64AA-4650-AA3F-B74037A74783}"/>
  <tableColumns count="13">
    <tableColumn id="1" xr3:uid="{F3CB4122-5DB6-434F-8C29-69E546CCFCB7}" name="Item"/>
    <tableColumn id="2" xr3:uid="{03A2C310-A081-4B65-A985-D8F4A9F9C299}" name="TIPO DE EQUIPO"/>
    <tableColumn id="3" xr3:uid="{12DF2471-FFBB-4971-9FA8-5E27C78169E9}" name="MARCA"/>
    <tableColumn id="4" xr3:uid="{6BEF2341-264F-4319-BB4A-575BF20E5DEE}" name="MODELO"/>
    <tableColumn id="5" xr3:uid="{710133AC-3CA7-488E-9019-67FCA3775E47}" name="CANTIDAD"/>
    <tableColumn id="6" xr3:uid="{FA11C796-A7FB-4CBB-8DCE-4432594B1BD4}" name="VALOR UNITARIO ANTES DE IMPUESTO (PREVENTIVO)"/>
    <tableColumn id="7" xr3:uid="{01184CDD-6891-4B3C-98E7-000F9DD575EC}" name="% IMPUESTO (ACLARAR EL QUE APLIQUE)( PREVENTIVO)"/>
    <tableColumn id="8" xr3:uid="{2F00FC4C-48A5-4BC5-ABAD-2E108B0D46F9}" name="VALOR IVA  (SI APLICA)"/>
    <tableColumn id="9" xr3:uid="{F03729BB-F16C-4E3F-8CB3-ABB4F25D7212}" name="VALOR TOTAL IVA INCLUIDO"/>
    <tableColumn id="10" xr3:uid="{597DFCF5-D1A8-456B-9CCD-FA3A8CB60546}" name="VALOR UNITARIO ANTES DE IMPUESTO (CORRECTIVO)"/>
    <tableColumn id="11" xr3:uid="{17F3BF4B-6E04-47CF-9CBE-EFBF0178D100}" name="% IMPUESTO (ACLARAR EL QUE APLIQUE) (CORRECTIVO)"/>
    <tableColumn id="12" xr3:uid="{B5EC2DBA-7900-41F2-B53A-D3C2E455DE57}" name="VALOR IVA  (SI APLICA)2"/>
    <tableColumn id="13" xr3:uid="{8D04453C-F68C-4EF8-A4A1-3554ABD9CF73}" name="VALOR TOTAL IVA INCLUIDO (CORRECTIVO)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DC4A30D-B04F-4EB8-AD3B-AC6B14703571}" name="TEMPAL_R" displayName="TEMPAL_R" ref="O1:U305" totalsRowShown="0" headerRowDxfId="62" headerRowBorderDxfId="61" tableBorderDxfId="60" totalsRowBorderDxfId="59">
  <tableColumns count="7">
    <tableColumn id="1" xr3:uid="{2FF02DAA-AC71-4A7C-B391-661B960F7A94}" name="ITEM" dataDxfId="58"/>
    <tableColumn id="2" xr3:uid="{AAA10969-C3AA-4816-91FD-7E4C4373E3E8}" name="TIPO DE EQUIPO"/>
    <tableColumn id="3" xr3:uid="{2DE91631-94DD-459B-BAE4-D89745EF8075}" name="MODELO"/>
    <tableColumn id="4" xr3:uid="{5930713F-BC38-4DAB-98F5-FD215A53AC06}" name="CANTIDAD"/>
    <tableColumn id="5" xr3:uid="{904CE9FB-9295-4323-A015-0EE9AAD37222}" name="VALOR UNITARIO ANTES DE IMPUESTO" dataDxfId="57"/>
    <tableColumn id="7" xr3:uid="{2BD401E2-64B5-441D-BDF4-804C0CDAC971}" name="VALOR IVA" dataDxfId="56"/>
    <tableColumn id="8" xr3:uid="{B33A6DC7-26EF-40DE-82C1-AC4F70D96E82}" name="VALOR TOTAL INCLUIDO IVA 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439DC3-F8A2-48BF-99FA-D3381DF01721}" name="TREELOC" displayName="TREELOC" ref="A1:K70" totalsRowShown="0" headerRowDxfId="54" dataDxfId="52" headerRowBorderDxfId="53" tableBorderDxfId="51" totalsRowBorderDxfId="50" headerRowCellStyle="Énfasis6">
  <tableColumns count="11">
    <tableColumn id="5" xr3:uid="{48ED8321-0428-43AA-BAD2-4896C5BF8537}" name="Item" dataDxfId="49"/>
    <tableColumn id="1" xr3:uid="{0CB3E4B9-BAC1-4BE9-9671-FFF18DBA1330}" name="TIPO DE EQUIPO" dataDxfId="48"/>
    <tableColumn id="2" xr3:uid="{7BE9D744-0984-4EE6-8BC1-458ACBEF1E6E}" name="MARCA" dataDxfId="47"/>
    <tableColumn id="3" xr3:uid="{576C779A-C3E9-4AC2-84E5-5680F67C547B}" name="MODELO" dataDxfId="46"/>
    <tableColumn id="4" xr3:uid="{B8AAD57D-1D70-496C-8123-4E539EC9EEDB}" name="CANTIDAD" dataDxfId="45" dataCellStyle="Normal 2"/>
    <tableColumn id="16" xr3:uid="{A0EF825F-9581-4BB1-A2E5-BC2B18722EBD}" name="VALOR UNITARIO ANTES DE IMPUESTO (PREVENTIVO)" dataDxfId="44"/>
    <tableColumn id="15" xr3:uid="{1ED43EA0-038D-498A-A31D-16B93F0A5A1E}" name="% IMPUESTO (ACLARAR EL QUE APLIQUE)( PREVENTIVO)" dataDxfId="43"/>
    <tableColumn id="14" xr3:uid="{DF82E93F-E3AB-4DB0-8D96-4E41F8265F66}" name="VALOR TOTAL ANTES DE IMPUESTO (PREVENTIVO)" dataDxfId="42"/>
    <tableColumn id="13" xr3:uid="{7C30AE4C-EEC7-4B2E-A9CF-88FF70890421}" name="VALOR UNITARIO ANTES DE IMPUESTO (CORRECTIVO) " dataDxfId="41"/>
    <tableColumn id="12" xr3:uid="{2DA242ED-439A-4CC3-9441-8E05F5440B55}" name="% IMPUESTO (ACLARAR EL QUE APLIQUE) (CORRECTIVO)" dataDxfId="40"/>
    <tableColumn id="11" xr3:uid="{2EE2D478-415F-4EAE-AAD0-F9460D88EB5D}" name="VALOR TOTAL ANTES DE IMPUESTO (CORRECTIVO) " dataDxfId="39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C980189-F0E0-4EC6-BC38-F3556A2463BF}" name="TREELOC_R" displayName="TREELOC_R" ref="M1:S305" totalsRowShown="0" headerRowDxfId="38" headerRowBorderDxfId="37" tableBorderDxfId="36" totalsRowBorderDxfId="35">
  <tableColumns count="7">
    <tableColumn id="1" xr3:uid="{15D29038-EDF7-49E0-A98D-92D1450530E3}" name="ITEM" dataDxfId="34"/>
    <tableColumn id="2" xr3:uid="{8FDFF8E5-98CA-4216-8BA2-FCE8E7BD1D62}" name="TIPO DE EQUIPO"/>
    <tableColumn id="3" xr3:uid="{448ED4DE-5B45-4A34-BF4C-5BE2BD631689}" name="MODELO"/>
    <tableColumn id="4" xr3:uid="{85E37C97-1BDD-4FCC-A919-59BA6EA3D093}" name="CANTIDAD"/>
    <tableColumn id="5" xr3:uid="{3D3FC970-7C44-4793-8EA7-4D592E7BDF3A}" name="VALOR UNITARIO ANTES DE IMPUESTO"/>
    <tableColumn id="6" xr3:uid="{F00E1092-953A-46DB-8B42-A660C7929E26}" name="% IMPUESTO (ACLARAR EL QUE APLIQUE)"/>
    <tableColumn id="7" xr3:uid="{6321F469-52E2-4EDB-9491-07F09E081372}" name="VALOR TOTAL ANTES DE IMPUEST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D9CF2-217D-4ECD-9D29-FC2968059956}">
  <sheetPr>
    <pageSetUpPr fitToPage="1"/>
  </sheetPr>
  <dimension ref="A1:AI74"/>
  <sheetViews>
    <sheetView tabSelected="1" zoomScale="85" zoomScaleNormal="85" workbookViewId="0">
      <selection activeCell="A5" sqref="A5"/>
    </sheetView>
  </sheetViews>
  <sheetFormatPr baseColWidth="10" defaultColWidth="8" defaultRowHeight="13.8"/>
  <cols>
    <col min="1" max="1" width="5.33203125" style="4" bestFit="1" customWidth="1"/>
    <col min="2" max="2" width="25.5546875" style="4" customWidth="1"/>
    <col min="3" max="3" width="23.44140625" style="4" customWidth="1"/>
    <col min="4" max="4" width="25.88671875" style="4" customWidth="1"/>
    <col min="5" max="5" width="12" style="4" customWidth="1"/>
    <col min="6" max="6" width="29.33203125" style="16" hidden="1" customWidth="1"/>
    <col min="7" max="7" width="29.6640625" style="16" hidden="1" customWidth="1"/>
    <col min="8" max="8" width="16.33203125" style="16" hidden="1" customWidth="1"/>
    <col min="9" max="9" width="21" style="16" hidden="1" customWidth="1"/>
    <col min="10" max="10" width="23.5546875" style="16" hidden="1" customWidth="1"/>
    <col min="11" max="11" width="18.6640625" style="16" hidden="1" customWidth="1"/>
    <col min="12" max="12" width="25.5546875" style="4" hidden="1" customWidth="1"/>
    <col min="13" max="13" width="21.44140625" style="4" hidden="1" customWidth="1"/>
    <col min="14" max="14" width="17.44140625" style="4" hidden="1" customWidth="1"/>
    <col min="15" max="15" width="19.44140625" style="4" hidden="1" customWidth="1"/>
    <col min="16" max="16" width="23.6640625" style="4" hidden="1" customWidth="1"/>
    <col min="17" max="17" width="16.5546875" style="4" hidden="1" customWidth="1"/>
    <col min="18" max="29" width="23.6640625" style="4" hidden="1" customWidth="1"/>
    <col min="30" max="30" width="20.6640625" style="4" customWidth="1"/>
    <col min="31" max="31" width="16.88671875" style="4" customWidth="1"/>
    <col min="32" max="32" width="22.109375" style="4" customWidth="1"/>
    <col min="33" max="33" width="21.88671875" style="4" customWidth="1"/>
    <col min="34" max="34" width="21.33203125" style="4" bestFit="1" customWidth="1"/>
    <col min="35" max="35" width="24.44140625" style="4" customWidth="1"/>
    <col min="36" max="16384" width="8" style="4"/>
  </cols>
  <sheetData>
    <row r="1" spans="1:35" s="2" customFormat="1" ht="15.75" customHeight="1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8"/>
      <c r="AH1" s="318"/>
      <c r="AI1" s="318"/>
    </row>
    <row r="2" spans="1:35" s="2" customFormat="1" ht="15.75" customHeight="1" thickBo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8"/>
      <c r="AH2" s="318"/>
      <c r="AI2" s="318"/>
    </row>
    <row r="3" spans="1:35" s="2" customFormat="1" ht="14.4" thickBot="1">
      <c r="A3" s="47"/>
      <c r="B3" s="47"/>
      <c r="C3" s="47"/>
      <c r="D3" s="47"/>
      <c r="E3" s="47"/>
      <c r="F3" s="322" t="s">
        <v>1</v>
      </c>
      <c r="G3" s="322"/>
      <c r="H3" s="322"/>
      <c r="I3" s="322"/>
      <c r="J3" s="322"/>
      <c r="K3" s="323"/>
      <c r="L3" s="324" t="s">
        <v>471</v>
      </c>
      <c r="M3" s="324"/>
      <c r="N3" s="324"/>
      <c r="O3" s="324"/>
      <c r="P3" s="324"/>
      <c r="Q3" s="325"/>
      <c r="R3" s="326" t="s">
        <v>2</v>
      </c>
      <c r="S3" s="326"/>
      <c r="T3" s="326"/>
      <c r="U3" s="326"/>
      <c r="V3" s="326"/>
      <c r="W3" s="326"/>
      <c r="X3" s="327" t="s">
        <v>472</v>
      </c>
      <c r="Y3" s="328"/>
      <c r="Z3" s="328"/>
      <c r="AA3" s="328"/>
      <c r="AB3" s="328"/>
      <c r="AC3" s="329"/>
      <c r="AD3" s="319" t="s">
        <v>473</v>
      </c>
      <c r="AE3" s="320"/>
      <c r="AF3" s="320"/>
      <c r="AG3" s="320"/>
      <c r="AH3" s="320"/>
      <c r="AI3" s="321"/>
    </row>
    <row r="4" spans="1:35" ht="78" customHeight="1" thickBot="1">
      <c r="A4" s="44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144" t="s">
        <v>8</v>
      </c>
      <c r="G4" s="144" t="s">
        <v>9</v>
      </c>
      <c r="H4" s="144" t="s">
        <v>10</v>
      </c>
      <c r="I4" s="145" t="s">
        <v>11</v>
      </c>
      <c r="J4" s="145" t="s">
        <v>12</v>
      </c>
      <c r="K4" s="146" t="s">
        <v>457</v>
      </c>
      <c r="L4" s="147" t="s">
        <v>14</v>
      </c>
      <c r="M4" s="148" t="s">
        <v>15</v>
      </c>
      <c r="N4" s="148" t="s">
        <v>458</v>
      </c>
      <c r="O4" s="148" t="s">
        <v>16</v>
      </c>
      <c r="P4" s="148" t="s">
        <v>17</v>
      </c>
      <c r="Q4" s="148" t="s">
        <v>459</v>
      </c>
      <c r="R4" s="149" t="s">
        <v>18</v>
      </c>
      <c r="S4" s="149" t="s">
        <v>19</v>
      </c>
      <c r="T4" s="149" t="s">
        <v>460</v>
      </c>
      <c r="U4" s="149" t="s">
        <v>20</v>
      </c>
      <c r="V4" s="149" t="s">
        <v>21</v>
      </c>
      <c r="W4" s="150" t="s">
        <v>461</v>
      </c>
      <c r="X4" s="151" t="s">
        <v>22</v>
      </c>
      <c r="Y4" s="151" t="s">
        <v>23</v>
      </c>
      <c r="Z4" s="151" t="s">
        <v>462</v>
      </c>
      <c r="AA4" s="151" t="s">
        <v>24</v>
      </c>
      <c r="AB4" s="151" t="s">
        <v>25</v>
      </c>
      <c r="AC4" s="151" t="s">
        <v>463</v>
      </c>
      <c r="AD4" s="309" t="s">
        <v>475</v>
      </c>
      <c r="AE4" s="309" t="s">
        <v>464</v>
      </c>
      <c r="AF4" s="309" t="s">
        <v>476</v>
      </c>
      <c r="AG4" s="309" t="s">
        <v>477</v>
      </c>
      <c r="AH4" s="309" t="s">
        <v>465</v>
      </c>
      <c r="AI4" s="309" t="s">
        <v>478</v>
      </c>
    </row>
    <row r="5" spans="1:35" ht="14.4" thickBot="1">
      <c r="A5" s="11">
        <v>1</v>
      </c>
      <c r="B5" s="5" t="s">
        <v>26</v>
      </c>
      <c r="C5" s="5" t="s">
        <v>27</v>
      </c>
      <c r="D5" s="5" t="s">
        <v>28</v>
      </c>
      <c r="E5" s="40">
        <v>1</v>
      </c>
      <c r="F5" s="12">
        <v>380000</v>
      </c>
      <c r="G5" s="36">
        <f>Tabla4[[#This Row],[VALOR UNITARIO ANTES DE IMPUESTO (PREVENTIVO)]]*19%</f>
        <v>72200</v>
      </c>
      <c r="H5" s="36">
        <f>Tabla4[[#This Row],[VALOR UNITARIO ANTES DE IMPUESTO (PREVENTIVO)]]+Tabla4[[#This Row],[% IMPUESTO (ACLARAR EL QUE APLIQUE)( PREVENTIVO)]]</f>
        <v>452200</v>
      </c>
      <c r="I5" s="12">
        <v>380000</v>
      </c>
      <c r="J5" s="36">
        <f>Tabla4[[#This Row],[VALOR UNITARIO ANTES DE IMPUESTO (CORRECTIVO) ]]*19%</f>
        <v>72200</v>
      </c>
      <c r="K5" s="36">
        <f>Tabla4[[#This Row],[VALOR UNITARIO ANTES DE IMPUESTO (CORRECTIVO) ]]+Tabla4[[#This Row],[% IMPUESTO (ACLARAR EL QUE APLIQUE) (CORRECTIVO)]]</f>
        <v>452200</v>
      </c>
      <c r="L5" s="106">
        <v>235588</v>
      </c>
      <c r="M5" s="12">
        <f>Tabla4[[#This Row],[VALOR UNITARIO ANTES DE IMPUESTO (PREVENTIVO)2]]*19%</f>
        <v>44761.72</v>
      </c>
      <c r="N5" s="12">
        <f>Tabla4[[#This Row],[VALOR UNITARIO ANTES DE IMPUESTO (PREVENTIVO)2]]+Tabla4[[#This Row],[% IMPUESTO (ACLARAR EL QUE APLIQUE)( PREVENTIVO)2]]</f>
        <v>280349.71999999997</v>
      </c>
      <c r="O5" s="106">
        <v>185263</v>
      </c>
      <c r="P5" s="112">
        <f>Tabla4[[#This Row],[VALOR UNITARIO ANTES DE IMPUESTO (CORRECTIVO) 2]]*19%</f>
        <v>35199.97</v>
      </c>
      <c r="Q5" s="13">
        <f>Tabla4[[#This Row],[VALOR UNITARIO ANTES DE IMPUESTO (CORRECTIVO) 2]]+Tabla4[[#This Row],[% IMPUESTO (ACLARAR EL QUE APLIQUE) (CORRECTIVO)2]]</f>
        <v>220462.97</v>
      </c>
      <c r="R5" s="12">
        <v>415000</v>
      </c>
      <c r="S5" s="36">
        <f>Tabla4[[#This Row],[VALOR UNITARIO ANTES DE IMPUESTO (PREVENTIVO)3]]*19%</f>
        <v>78850</v>
      </c>
      <c r="T5" s="36">
        <f>Tabla4[[#This Row],[VALOR UNITARIO ANTES DE IMPUESTO (PREVENTIVO)3]]+Tabla4[[#This Row],[% IMPUESTO (ACLARAR EL QUE APLIQUE)( PREVENTIVO)3]]</f>
        <v>493850</v>
      </c>
      <c r="U5" s="12">
        <v>415000</v>
      </c>
      <c r="V5" s="36">
        <f>Tabla4[[#This Row],[VALOR UNITARIO ANTES DE IMPUESTO (CORRECTIVO)3]]*19%</f>
        <v>78850</v>
      </c>
      <c r="W5" s="36">
        <f>Tabla4[[#This Row],[VALOR UNITARIO ANTES DE IMPUESTO (CORRECTIVO)3]]+Tabla4[[#This Row],[% IMPUESTO (ACLARAR EL QUE APLIQUE) (CORRECTIVO)3]]</f>
        <v>493850</v>
      </c>
      <c r="X5" s="314">
        <v>380000</v>
      </c>
      <c r="Y5" s="12">
        <f>Tabla4[[#This Row],[VALOR UNITARIO ANTES DE IMPUESTO (PREVENTIVO)4]]*19%</f>
        <v>72200</v>
      </c>
      <c r="Z5" s="12">
        <f>Tabla4[[#This Row],[VALOR UNITARIO ANTES DE IMPUESTO (PREVENTIVO)4]]+Tabla4[[#This Row],[% IMPUESTO (ACLARAR EL QUE APLIQUE)( PREVENTIVO)4]]</f>
        <v>452200</v>
      </c>
      <c r="AA5" s="12">
        <v>570000</v>
      </c>
      <c r="AB5" s="12">
        <f>Tabla4[[#This Row],[VALOR UNITARIO ANTES DE IMPUESTO (CORRECTIVO)4]]*19%</f>
        <v>108300</v>
      </c>
      <c r="AC5" s="12">
        <f>Tabla4[[#This Row],[VALOR UNITARIO ANTES DE IMPUESTO (CORRECTIVO)4]]+Tabla4[[#This Row],[% IMPUESTO (ACLARAR EL QUE APLIQUE) (CORRECTIVO)4]]</f>
        <v>678300</v>
      </c>
      <c r="AD5" s="311"/>
      <c r="AE5" s="311"/>
      <c r="AF5" s="311"/>
      <c r="AG5" s="311"/>
      <c r="AH5" s="311"/>
      <c r="AI5" s="311"/>
    </row>
    <row r="6" spans="1:35" ht="14.4" thickBot="1">
      <c r="A6" s="11">
        <v>2</v>
      </c>
      <c r="B6" s="5" t="s">
        <v>26</v>
      </c>
      <c r="C6" s="5" t="s">
        <v>27</v>
      </c>
      <c r="D6" s="5" t="s">
        <v>29</v>
      </c>
      <c r="E6" s="40">
        <v>1</v>
      </c>
      <c r="F6" s="12">
        <v>380000</v>
      </c>
      <c r="G6" s="36">
        <f>Tabla4[[#This Row],[VALOR UNITARIO ANTES DE IMPUESTO (PREVENTIVO)]]*19%</f>
        <v>72200</v>
      </c>
      <c r="H6" s="36">
        <f>Tabla4[[#This Row],[VALOR UNITARIO ANTES DE IMPUESTO (PREVENTIVO)]]+Tabla4[[#This Row],[% IMPUESTO (ACLARAR EL QUE APLIQUE)( PREVENTIVO)]]</f>
        <v>452200</v>
      </c>
      <c r="I6" s="12">
        <v>380000</v>
      </c>
      <c r="J6" s="36">
        <f>Tabla4[[#This Row],[VALOR UNITARIO ANTES DE IMPUESTO (CORRECTIVO) ]]*19%</f>
        <v>72200</v>
      </c>
      <c r="K6" s="36">
        <f>Tabla4[[#This Row],[VALOR UNITARIO ANTES DE IMPUESTO (CORRECTIVO) ]]+Tabla4[[#This Row],[% IMPUESTO (ACLARAR EL QUE APLIQUE) (CORRECTIVO)]]</f>
        <v>452200</v>
      </c>
      <c r="L6" s="106">
        <v>235588</v>
      </c>
      <c r="M6" s="12">
        <f>Tabla4[[#This Row],[VALOR UNITARIO ANTES DE IMPUESTO (PREVENTIVO)2]]*19%</f>
        <v>44761.72</v>
      </c>
      <c r="N6" s="12">
        <f>Tabla4[[#This Row],[VALOR UNITARIO ANTES DE IMPUESTO (PREVENTIVO)2]]+Tabla4[[#This Row],[% IMPUESTO (ACLARAR EL QUE APLIQUE)( PREVENTIVO)2]]</f>
        <v>280349.71999999997</v>
      </c>
      <c r="O6" s="106">
        <v>208421</v>
      </c>
      <c r="P6" s="112">
        <f>Tabla4[[#This Row],[VALOR UNITARIO ANTES DE IMPUESTO (CORRECTIVO) 2]]*19%</f>
        <v>39599.99</v>
      </c>
      <c r="Q6" s="112">
        <f>Tabla4[[#This Row],[VALOR UNITARIO ANTES DE IMPUESTO (CORRECTIVO) 2]]+Tabla4[[#This Row],[% IMPUESTO (ACLARAR EL QUE APLIQUE) (CORRECTIVO)2]]</f>
        <v>248020.99</v>
      </c>
      <c r="R6" s="12">
        <v>415000</v>
      </c>
      <c r="S6" s="112">
        <f>Tabla4[[#This Row],[VALOR UNITARIO ANTES DE IMPUESTO (PREVENTIVO)3]]*19%</f>
        <v>78850</v>
      </c>
      <c r="T6" s="112">
        <f>Tabla4[[#This Row],[VALOR UNITARIO ANTES DE IMPUESTO (PREVENTIVO)3]]+Tabla4[[#This Row],[% IMPUESTO (ACLARAR EL QUE APLIQUE)( PREVENTIVO)3]]</f>
        <v>493850</v>
      </c>
      <c r="U6" s="12">
        <v>415000</v>
      </c>
      <c r="V6" s="112">
        <f>Tabla4[[#This Row],[VALOR UNITARIO ANTES DE IMPUESTO (CORRECTIVO)3]]*19%</f>
        <v>78850</v>
      </c>
      <c r="W6" s="36">
        <f>Tabla4[[#This Row],[VALOR UNITARIO ANTES DE IMPUESTO (CORRECTIVO)3]]+Tabla4[[#This Row],[% IMPUESTO (ACLARAR EL QUE APLIQUE) (CORRECTIVO)3]]</f>
        <v>493850</v>
      </c>
      <c r="X6" s="314">
        <v>380000</v>
      </c>
      <c r="Y6" s="12">
        <f>Tabla4[[#This Row],[VALOR UNITARIO ANTES DE IMPUESTO (PREVENTIVO)4]]*19%</f>
        <v>72200</v>
      </c>
      <c r="Z6" s="12">
        <f>Tabla4[[#This Row],[VALOR UNITARIO ANTES DE IMPUESTO (PREVENTIVO)4]]+Tabla4[[#This Row],[% IMPUESTO (ACLARAR EL QUE APLIQUE)( PREVENTIVO)4]]</f>
        <v>452200</v>
      </c>
      <c r="AA6" s="12">
        <v>570000</v>
      </c>
      <c r="AB6" s="12">
        <f>Tabla4[[#This Row],[VALOR UNITARIO ANTES DE IMPUESTO (CORRECTIVO)4]]*19%</f>
        <v>108300</v>
      </c>
      <c r="AC6" s="12">
        <f>Tabla4[[#This Row],[VALOR UNITARIO ANTES DE IMPUESTO (CORRECTIVO)4]]+Tabla4[[#This Row],[% IMPUESTO (ACLARAR EL QUE APLIQUE) (CORRECTIVO)4]]</f>
        <v>678300</v>
      </c>
      <c r="AD6" s="311"/>
      <c r="AE6" s="311"/>
      <c r="AF6" s="311"/>
      <c r="AG6" s="311"/>
      <c r="AH6" s="311"/>
      <c r="AI6" s="311"/>
    </row>
    <row r="7" spans="1:35" ht="14.4" thickBot="1">
      <c r="A7" s="11">
        <v>3</v>
      </c>
      <c r="B7" s="5" t="s">
        <v>26</v>
      </c>
      <c r="C7" s="5" t="s">
        <v>30</v>
      </c>
      <c r="D7" s="5" t="s">
        <v>31</v>
      </c>
      <c r="E7" s="40">
        <v>1</v>
      </c>
      <c r="F7" s="12">
        <v>380000</v>
      </c>
      <c r="G7" s="36">
        <f>Tabla4[[#This Row],[VALOR UNITARIO ANTES DE IMPUESTO (PREVENTIVO)]]*19%</f>
        <v>72200</v>
      </c>
      <c r="H7" s="36">
        <f>Tabla4[[#This Row],[VALOR UNITARIO ANTES DE IMPUESTO (PREVENTIVO)]]+Tabla4[[#This Row],[% IMPUESTO (ACLARAR EL QUE APLIQUE)( PREVENTIVO)]]</f>
        <v>452200</v>
      </c>
      <c r="I7" s="12">
        <v>380000</v>
      </c>
      <c r="J7" s="36">
        <f>Tabla4[[#This Row],[VALOR UNITARIO ANTES DE IMPUESTO (CORRECTIVO) ]]*19%</f>
        <v>72200</v>
      </c>
      <c r="K7" s="36">
        <f>Tabla4[[#This Row],[VALOR UNITARIO ANTES DE IMPUESTO (CORRECTIVO) ]]+Tabla4[[#This Row],[% IMPUESTO (ACLARAR EL QUE APLIQUE) (CORRECTIVO)]]</f>
        <v>452200</v>
      </c>
      <c r="L7" s="106">
        <v>235588</v>
      </c>
      <c r="M7" s="12">
        <f>Tabla4[[#This Row],[VALOR UNITARIO ANTES DE IMPUESTO (PREVENTIVO)2]]*19%</f>
        <v>44761.72</v>
      </c>
      <c r="N7" s="12">
        <f>Tabla4[[#This Row],[VALOR UNITARIO ANTES DE IMPUESTO (PREVENTIVO)2]]+Tabla4[[#This Row],[% IMPUESTO (ACLARAR EL QUE APLIQUE)( PREVENTIVO)2]]</f>
        <v>280349.71999999997</v>
      </c>
      <c r="O7" s="106">
        <v>208421</v>
      </c>
      <c r="P7" s="112">
        <f>Tabla4[[#This Row],[VALOR UNITARIO ANTES DE IMPUESTO (CORRECTIVO) 2]]*19%</f>
        <v>39599.99</v>
      </c>
      <c r="Q7" s="112">
        <f>Tabla4[[#This Row],[VALOR UNITARIO ANTES DE IMPUESTO (CORRECTIVO) 2]]+Tabla4[[#This Row],[% IMPUESTO (ACLARAR EL QUE APLIQUE) (CORRECTIVO)2]]</f>
        <v>248020.99</v>
      </c>
      <c r="R7" s="12">
        <v>415000</v>
      </c>
      <c r="S7" s="112">
        <f>Tabla4[[#This Row],[VALOR UNITARIO ANTES DE IMPUESTO (PREVENTIVO)3]]*19%</f>
        <v>78850</v>
      </c>
      <c r="T7" s="112">
        <f>Tabla4[[#This Row],[VALOR UNITARIO ANTES DE IMPUESTO (PREVENTIVO)3]]+Tabla4[[#This Row],[% IMPUESTO (ACLARAR EL QUE APLIQUE)( PREVENTIVO)3]]</f>
        <v>493850</v>
      </c>
      <c r="U7" s="12">
        <v>415000</v>
      </c>
      <c r="V7" s="112">
        <f>Tabla4[[#This Row],[VALOR UNITARIO ANTES DE IMPUESTO (CORRECTIVO)3]]*19%</f>
        <v>78850</v>
      </c>
      <c r="W7" s="36">
        <f>Tabla4[[#This Row],[VALOR UNITARIO ANTES DE IMPUESTO (CORRECTIVO)3]]+Tabla4[[#This Row],[% IMPUESTO (ACLARAR EL QUE APLIQUE) (CORRECTIVO)3]]</f>
        <v>493850</v>
      </c>
      <c r="X7" s="314">
        <v>380000</v>
      </c>
      <c r="Y7" s="12">
        <f>Tabla4[[#This Row],[VALOR UNITARIO ANTES DE IMPUESTO (PREVENTIVO)4]]*19%</f>
        <v>72200</v>
      </c>
      <c r="Z7" s="12">
        <f>Tabla4[[#This Row],[VALOR UNITARIO ANTES DE IMPUESTO (PREVENTIVO)4]]+Tabla4[[#This Row],[% IMPUESTO (ACLARAR EL QUE APLIQUE)( PREVENTIVO)4]]</f>
        <v>452200</v>
      </c>
      <c r="AA7" s="12">
        <v>570000</v>
      </c>
      <c r="AB7" s="12">
        <f>Tabla4[[#This Row],[VALOR UNITARIO ANTES DE IMPUESTO (CORRECTIVO)4]]*19%</f>
        <v>108300</v>
      </c>
      <c r="AC7" s="12">
        <f>Tabla4[[#This Row],[VALOR UNITARIO ANTES DE IMPUESTO (CORRECTIVO)4]]+Tabla4[[#This Row],[% IMPUESTO (ACLARAR EL QUE APLIQUE) (CORRECTIVO)4]]</f>
        <v>678300</v>
      </c>
      <c r="AD7" s="311"/>
      <c r="AE7" s="311"/>
      <c r="AF7" s="311"/>
      <c r="AG7" s="311"/>
      <c r="AH7" s="311"/>
      <c r="AI7" s="311"/>
    </row>
    <row r="8" spans="1:35" ht="14.4" thickBot="1">
      <c r="A8" s="11">
        <v>4</v>
      </c>
      <c r="B8" s="5" t="s">
        <v>26</v>
      </c>
      <c r="C8" s="5" t="s">
        <v>30</v>
      </c>
      <c r="D8" s="5" t="s">
        <v>32</v>
      </c>
      <c r="E8" s="40">
        <v>1</v>
      </c>
      <c r="F8" s="12">
        <v>380000</v>
      </c>
      <c r="G8" s="36">
        <f>Tabla4[[#This Row],[VALOR UNITARIO ANTES DE IMPUESTO (PREVENTIVO)]]*19%</f>
        <v>72200</v>
      </c>
      <c r="H8" s="36">
        <f>Tabla4[[#This Row],[VALOR UNITARIO ANTES DE IMPUESTO (PREVENTIVO)]]+Tabla4[[#This Row],[% IMPUESTO (ACLARAR EL QUE APLIQUE)( PREVENTIVO)]]</f>
        <v>452200</v>
      </c>
      <c r="I8" s="12">
        <v>380000</v>
      </c>
      <c r="J8" s="36">
        <f>Tabla4[[#This Row],[VALOR UNITARIO ANTES DE IMPUESTO (CORRECTIVO) ]]*19%</f>
        <v>72200</v>
      </c>
      <c r="K8" s="36">
        <f>Tabla4[[#This Row],[VALOR UNITARIO ANTES DE IMPUESTO (CORRECTIVO) ]]+Tabla4[[#This Row],[% IMPUESTO (ACLARAR EL QUE APLIQUE) (CORRECTIVO)]]</f>
        <v>452200</v>
      </c>
      <c r="L8" s="106">
        <v>235588</v>
      </c>
      <c r="M8" s="12">
        <f>Tabla4[[#This Row],[VALOR UNITARIO ANTES DE IMPUESTO (PREVENTIVO)2]]*19%</f>
        <v>44761.72</v>
      </c>
      <c r="N8" s="12">
        <f>Tabla4[[#This Row],[VALOR UNITARIO ANTES DE IMPUESTO (PREVENTIVO)2]]+Tabla4[[#This Row],[% IMPUESTO (ACLARAR EL QUE APLIQUE)( PREVENTIVO)2]]</f>
        <v>280349.71999999997</v>
      </c>
      <c r="O8" s="106">
        <v>208421</v>
      </c>
      <c r="P8" s="112">
        <f>Tabla4[[#This Row],[VALOR UNITARIO ANTES DE IMPUESTO (CORRECTIVO) 2]]*19%</f>
        <v>39599.99</v>
      </c>
      <c r="Q8" s="112">
        <f>Tabla4[[#This Row],[VALOR UNITARIO ANTES DE IMPUESTO (CORRECTIVO) 2]]+Tabla4[[#This Row],[% IMPUESTO (ACLARAR EL QUE APLIQUE) (CORRECTIVO)2]]</f>
        <v>248020.99</v>
      </c>
      <c r="R8" s="12">
        <v>415000</v>
      </c>
      <c r="S8" s="112">
        <f>Tabla4[[#This Row],[VALOR UNITARIO ANTES DE IMPUESTO (PREVENTIVO)3]]*19%</f>
        <v>78850</v>
      </c>
      <c r="T8" s="112">
        <f>Tabla4[[#This Row],[VALOR UNITARIO ANTES DE IMPUESTO (PREVENTIVO)3]]+Tabla4[[#This Row],[% IMPUESTO (ACLARAR EL QUE APLIQUE)( PREVENTIVO)3]]</f>
        <v>493850</v>
      </c>
      <c r="U8" s="12">
        <v>415000</v>
      </c>
      <c r="V8" s="112">
        <f>Tabla4[[#This Row],[VALOR UNITARIO ANTES DE IMPUESTO (CORRECTIVO)3]]*19%</f>
        <v>78850</v>
      </c>
      <c r="W8" s="36">
        <f>Tabla4[[#This Row],[VALOR UNITARIO ANTES DE IMPUESTO (CORRECTIVO)3]]+Tabla4[[#This Row],[% IMPUESTO (ACLARAR EL QUE APLIQUE) (CORRECTIVO)3]]</f>
        <v>493850</v>
      </c>
      <c r="X8" s="314">
        <v>380000</v>
      </c>
      <c r="Y8" s="12">
        <f>Tabla4[[#This Row],[VALOR UNITARIO ANTES DE IMPUESTO (PREVENTIVO)4]]*19%</f>
        <v>72200</v>
      </c>
      <c r="Z8" s="12">
        <f>Tabla4[[#This Row],[VALOR UNITARIO ANTES DE IMPUESTO (PREVENTIVO)4]]+Tabla4[[#This Row],[% IMPUESTO (ACLARAR EL QUE APLIQUE)( PREVENTIVO)4]]</f>
        <v>452200</v>
      </c>
      <c r="AA8" s="12">
        <v>570000</v>
      </c>
      <c r="AB8" s="12">
        <f>Tabla4[[#This Row],[VALOR UNITARIO ANTES DE IMPUESTO (CORRECTIVO)4]]*19%</f>
        <v>108300</v>
      </c>
      <c r="AC8" s="12">
        <f>Tabla4[[#This Row],[VALOR UNITARIO ANTES DE IMPUESTO (CORRECTIVO)4]]+Tabla4[[#This Row],[% IMPUESTO (ACLARAR EL QUE APLIQUE) (CORRECTIVO)4]]</f>
        <v>678300</v>
      </c>
      <c r="AD8" s="311"/>
      <c r="AE8" s="311"/>
      <c r="AF8" s="311"/>
      <c r="AG8" s="311"/>
      <c r="AH8" s="311"/>
      <c r="AI8" s="311"/>
    </row>
    <row r="9" spans="1:35" ht="14.4" thickBot="1">
      <c r="A9" s="11">
        <v>5</v>
      </c>
      <c r="B9" s="5" t="s">
        <v>26</v>
      </c>
      <c r="C9" s="5" t="s">
        <v>30</v>
      </c>
      <c r="D9" s="5" t="s">
        <v>33</v>
      </c>
      <c r="E9" s="40">
        <v>1</v>
      </c>
      <c r="F9" s="12">
        <v>380000</v>
      </c>
      <c r="G9" s="36">
        <f>Tabla4[[#This Row],[VALOR UNITARIO ANTES DE IMPUESTO (PREVENTIVO)]]*19%</f>
        <v>72200</v>
      </c>
      <c r="H9" s="36">
        <f>Tabla4[[#This Row],[VALOR UNITARIO ANTES DE IMPUESTO (PREVENTIVO)]]+Tabla4[[#This Row],[% IMPUESTO (ACLARAR EL QUE APLIQUE)( PREVENTIVO)]]</f>
        <v>452200</v>
      </c>
      <c r="I9" s="12">
        <v>380000</v>
      </c>
      <c r="J9" s="36">
        <f>Tabla4[[#This Row],[VALOR UNITARIO ANTES DE IMPUESTO (CORRECTIVO) ]]*19%</f>
        <v>72200</v>
      </c>
      <c r="K9" s="36">
        <f>Tabla4[[#This Row],[VALOR UNITARIO ANTES DE IMPUESTO (CORRECTIVO) ]]+Tabla4[[#This Row],[% IMPUESTO (ACLARAR EL QUE APLIQUE) (CORRECTIVO)]]</f>
        <v>452200</v>
      </c>
      <c r="L9" s="106">
        <v>235588</v>
      </c>
      <c r="M9" s="12">
        <f>Tabla4[[#This Row],[VALOR UNITARIO ANTES DE IMPUESTO (PREVENTIVO)2]]*19%</f>
        <v>44761.72</v>
      </c>
      <c r="N9" s="12">
        <f>Tabla4[[#This Row],[VALOR UNITARIO ANTES DE IMPUESTO (PREVENTIVO)2]]+Tabla4[[#This Row],[% IMPUESTO (ACLARAR EL QUE APLIQUE)( PREVENTIVO)2]]</f>
        <v>280349.71999999997</v>
      </c>
      <c r="O9" s="106">
        <v>208421</v>
      </c>
      <c r="P9" s="112">
        <f>Tabla4[[#This Row],[VALOR UNITARIO ANTES DE IMPUESTO (CORRECTIVO) 2]]*19%</f>
        <v>39599.99</v>
      </c>
      <c r="Q9" s="112">
        <f>Tabla4[[#This Row],[VALOR UNITARIO ANTES DE IMPUESTO (CORRECTIVO) 2]]+Tabla4[[#This Row],[% IMPUESTO (ACLARAR EL QUE APLIQUE) (CORRECTIVO)2]]</f>
        <v>248020.99</v>
      </c>
      <c r="R9" s="12">
        <v>415000</v>
      </c>
      <c r="S9" s="112">
        <f>Tabla4[[#This Row],[VALOR UNITARIO ANTES DE IMPUESTO (PREVENTIVO)3]]*19%</f>
        <v>78850</v>
      </c>
      <c r="T9" s="112">
        <f>Tabla4[[#This Row],[VALOR UNITARIO ANTES DE IMPUESTO (PREVENTIVO)3]]+Tabla4[[#This Row],[% IMPUESTO (ACLARAR EL QUE APLIQUE)( PREVENTIVO)3]]</f>
        <v>493850</v>
      </c>
      <c r="U9" s="12">
        <v>415000</v>
      </c>
      <c r="V9" s="112">
        <f>Tabla4[[#This Row],[VALOR UNITARIO ANTES DE IMPUESTO (CORRECTIVO)3]]*19%</f>
        <v>78850</v>
      </c>
      <c r="W9" s="36">
        <f>Tabla4[[#This Row],[VALOR UNITARIO ANTES DE IMPUESTO (CORRECTIVO)3]]+Tabla4[[#This Row],[% IMPUESTO (ACLARAR EL QUE APLIQUE) (CORRECTIVO)3]]</f>
        <v>493850</v>
      </c>
      <c r="X9" s="314">
        <v>380000</v>
      </c>
      <c r="Y9" s="12">
        <f>Tabla4[[#This Row],[VALOR UNITARIO ANTES DE IMPUESTO (PREVENTIVO)4]]*19%</f>
        <v>72200</v>
      </c>
      <c r="Z9" s="12">
        <f>Tabla4[[#This Row],[VALOR UNITARIO ANTES DE IMPUESTO (PREVENTIVO)4]]+Tabla4[[#This Row],[% IMPUESTO (ACLARAR EL QUE APLIQUE)( PREVENTIVO)4]]</f>
        <v>452200</v>
      </c>
      <c r="AA9" s="12">
        <v>570000</v>
      </c>
      <c r="AB9" s="12">
        <f>Tabla4[[#This Row],[VALOR UNITARIO ANTES DE IMPUESTO (CORRECTIVO)4]]*19%</f>
        <v>108300</v>
      </c>
      <c r="AC9" s="12">
        <f>Tabla4[[#This Row],[VALOR UNITARIO ANTES DE IMPUESTO (CORRECTIVO)4]]+Tabla4[[#This Row],[% IMPUESTO (ACLARAR EL QUE APLIQUE) (CORRECTIVO)4]]</f>
        <v>678300</v>
      </c>
      <c r="AD9" s="311"/>
      <c r="AE9" s="311"/>
      <c r="AF9" s="311"/>
      <c r="AG9" s="311"/>
      <c r="AH9" s="311"/>
      <c r="AI9" s="311"/>
    </row>
    <row r="10" spans="1:35" ht="14.4" thickBot="1">
      <c r="A10" s="11">
        <v>6</v>
      </c>
      <c r="B10" s="5" t="s">
        <v>26</v>
      </c>
      <c r="C10" s="5" t="s">
        <v>34</v>
      </c>
      <c r="D10" s="5">
        <v>2620</v>
      </c>
      <c r="E10" s="40">
        <v>1</v>
      </c>
      <c r="F10" s="12">
        <v>380000</v>
      </c>
      <c r="G10" s="36">
        <f>Tabla4[[#This Row],[VALOR UNITARIO ANTES DE IMPUESTO (PREVENTIVO)]]*19%</f>
        <v>72200</v>
      </c>
      <c r="H10" s="36">
        <f>Tabla4[[#This Row],[VALOR UNITARIO ANTES DE IMPUESTO (PREVENTIVO)]]+Tabla4[[#This Row],[% IMPUESTO (ACLARAR EL QUE APLIQUE)( PREVENTIVO)]]</f>
        <v>452200</v>
      </c>
      <c r="I10" s="12">
        <v>380000</v>
      </c>
      <c r="J10" s="36">
        <f>Tabla4[[#This Row],[VALOR UNITARIO ANTES DE IMPUESTO (CORRECTIVO) ]]*19%</f>
        <v>72200</v>
      </c>
      <c r="K10" s="36">
        <f>Tabla4[[#This Row],[VALOR UNITARIO ANTES DE IMPUESTO (CORRECTIVO) ]]+Tabla4[[#This Row],[% IMPUESTO (ACLARAR EL QUE APLIQUE) (CORRECTIVO)]]</f>
        <v>452200</v>
      </c>
      <c r="L10" s="106">
        <v>235588</v>
      </c>
      <c r="M10" s="12">
        <f>Tabla4[[#This Row],[VALOR UNITARIO ANTES DE IMPUESTO (PREVENTIVO)2]]*19%</f>
        <v>44761.72</v>
      </c>
      <c r="N10" s="12">
        <f>Tabla4[[#This Row],[VALOR UNITARIO ANTES DE IMPUESTO (PREVENTIVO)2]]+Tabla4[[#This Row],[% IMPUESTO (ACLARAR EL QUE APLIQUE)( PREVENTIVO)2]]</f>
        <v>280349.71999999997</v>
      </c>
      <c r="O10" s="106">
        <v>208421</v>
      </c>
      <c r="P10" s="112">
        <f>Tabla4[[#This Row],[VALOR UNITARIO ANTES DE IMPUESTO (CORRECTIVO) 2]]*19%</f>
        <v>39599.99</v>
      </c>
      <c r="Q10" s="112">
        <f>Tabla4[[#This Row],[VALOR UNITARIO ANTES DE IMPUESTO (CORRECTIVO) 2]]+Tabla4[[#This Row],[% IMPUESTO (ACLARAR EL QUE APLIQUE) (CORRECTIVO)2]]</f>
        <v>248020.99</v>
      </c>
      <c r="R10" s="12">
        <v>415000</v>
      </c>
      <c r="S10" s="112">
        <f>Tabla4[[#This Row],[VALOR UNITARIO ANTES DE IMPUESTO (PREVENTIVO)3]]*19%</f>
        <v>78850</v>
      </c>
      <c r="T10" s="112">
        <f>Tabla4[[#This Row],[VALOR UNITARIO ANTES DE IMPUESTO (PREVENTIVO)3]]+Tabla4[[#This Row],[% IMPUESTO (ACLARAR EL QUE APLIQUE)( PREVENTIVO)3]]</f>
        <v>493850</v>
      </c>
      <c r="U10" s="12">
        <v>415000</v>
      </c>
      <c r="V10" s="112">
        <f>Tabla4[[#This Row],[VALOR UNITARIO ANTES DE IMPUESTO (CORRECTIVO)3]]*19%</f>
        <v>78850</v>
      </c>
      <c r="W10" s="36">
        <f>Tabla4[[#This Row],[VALOR UNITARIO ANTES DE IMPUESTO (CORRECTIVO)3]]+Tabla4[[#This Row],[% IMPUESTO (ACLARAR EL QUE APLIQUE) (CORRECTIVO)3]]</f>
        <v>493850</v>
      </c>
      <c r="X10" s="314">
        <v>380000</v>
      </c>
      <c r="Y10" s="12">
        <f>Tabla4[[#This Row],[VALOR UNITARIO ANTES DE IMPUESTO (PREVENTIVO)4]]*19%</f>
        <v>72200</v>
      </c>
      <c r="Z10" s="12">
        <f>Tabla4[[#This Row],[VALOR UNITARIO ANTES DE IMPUESTO (PREVENTIVO)4]]+Tabla4[[#This Row],[% IMPUESTO (ACLARAR EL QUE APLIQUE)( PREVENTIVO)4]]</f>
        <v>452200</v>
      </c>
      <c r="AA10" s="12">
        <v>570000</v>
      </c>
      <c r="AB10" s="12">
        <f>Tabla4[[#This Row],[VALOR UNITARIO ANTES DE IMPUESTO (CORRECTIVO)4]]*19%</f>
        <v>108300</v>
      </c>
      <c r="AC10" s="12">
        <f>Tabla4[[#This Row],[VALOR UNITARIO ANTES DE IMPUESTO (CORRECTIVO)4]]+Tabla4[[#This Row],[% IMPUESTO (ACLARAR EL QUE APLIQUE) (CORRECTIVO)4]]</f>
        <v>678300</v>
      </c>
      <c r="AD10" s="311"/>
      <c r="AE10" s="311"/>
      <c r="AF10" s="311"/>
      <c r="AG10" s="311"/>
      <c r="AH10" s="311"/>
      <c r="AI10" s="311"/>
    </row>
    <row r="11" spans="1:35" ht="14.4" thickBot="1">
      <c r="A11" s="11">
        <v>7</v>
      </c>
      <c r="B11" s="5" t="s">
        <v>26</v>
      </c>
      <c r="C11" s="5" t="s">
        <v>34</v>
      </c>
      <c r="D11" s="5" t="s">
        <v>35</v>
      </c>
      <c r="E11" s="40">
        <v>1</v>
      </c>
      <c r="F11" s="12">
        <v>380000</v>
      </c>
      <c r="G11" s="36">
        <f>Tabla4[[#This Row],[VALOR UNITARIO ANTES DE IMPUESTO (PREVENTIVO)]]*19%</f>
        <v>72200</v>
      </c>
      <c r="H11" s="36">
        <f>Tabla4[[#This Row],[VALOR UNITARIO ANTES DE IMPUESTO (PREVENTIVO)]]+Tabla4[[#This Row],[% IMPUESTO (ACLARAR EL QUE APLIQUE)( PREVENTIVO)]]</f>
        <v>452200</v>
      </c>
      <c r="I11" s="12">
        <v>380000</v>
      </c>
      <c r="J11" s="36">
        <f>Tabla4[[#This Row],[VALOR UNITARIO ANTES DE IMPUESTO (CORRECTIVO) ]]*19%</f>
        <v>72200</v>
      </c>
      <c r="K11" s="36">
        <f>Tabla4[[#This Row],[VALOR UNITARIO ANTES DE IMPUESTO (CORRECTIVO) ]]+Tabla4[[#This Row],[% IMPUESTO (ACLARAR EL QUE APLIQUE) (CORRECTIVO)]]</f>
        <v>452200</v>
      </c>
      <c r="L11" s="106">
        <v>235588</v>
      </c>
      <c r="M11" s="12">
        <f>Tabla4[[#This Row],[VALOR UNITARIO ANTES DE IMPUESTO (PREVENTIVO)2]]*19%</f>
        <v>44761.72</v>
      </c>
      <c r="N11" s="12">
        <f>Tabla4[[#This Row],[VALOR UNITARIO ANTES DE IMPUESTO (PREVENTIVO)2]]+Tabla4[[#This Row],[% IMPUESTO (ACLARAR EL QUE APLIQUE)( PREVENTIVO)2]]</f>
        <v>280349.71999999997</v>
      </c>
      <c r="O11" s="106">
        <v>208421</v>
      </c>
      <c r="P11" s="112">
        <f>Tabla4[[#This Row],[VALOR UNITARIO ANTES DE IMPUESTO (CORRECTIVO) 2]]*19%</f>
        <v>39599.99</v>
      </c>
      <c r="Q11" s="112">
        <f>Tabla4[[#This Row],[VALOR UNITARIO ANTES DE IMPUESTO (CORRECTIVO) 2]]+Tabla4[[#This Row],[% IMPUESTO (ACLARAR EL QUE APLIQUE) (CORRECTIVO)2]]</f>
        <v>248020.99</v>
      </c>
      <c r="R11" s="12">
        <v>415000</v>
      </c>
      <c r="S11" s="112">
        <f>Tabla4[[#This Row],[VALOR UNITARIO ANTES DE IMPUESTO (PREVENTIVO)3]]*19%</f>
        <v>78850</v>
      </c>
      <c r="T11" s="112">
        <f>Tabla4[[#This Row],[VALOR UNITARIO ANTES DE IMPUESTO (PREVENTIVO)3]]+Tabla4[[#This Row],[% IMPUESTO (ACLARAR EL QUE APLIQUE)( PREVENTIVO)3]]</f>
        <v>493850</v>
      </c>
      <c r="U11" s="12">
        <v>415000</v>
      </c>
      <c r="V11" s="112">
        <f>Tabla4[[#This Row],[VALOR UNITARIO ANTES DE IMPUESTO (CORRECTIVO)3]]*19%</f>
        <v>78850</v>
      </c>
      <c r="W11" s="36">
        <f>Tabla4[[#This Row],[VALOR UNITARIO ANTES DE IMPUESTO (CORRECTIVO)3]]+Tabla4[[#This Row],[% IMPUESTO (ACLARAR EL QUE APLIQUE) (CORRECTIVO)3]]</f>
        <v>493850</v>
      </c>
      <c r="X11" s="314">
        <v>380000</v>
      </c>
      <c r="Y11" s="12">
        <f>Tabla4[[#This Row],[VALOR UNITARIO ANTES DE IMPUESTO (PREVENTIVO)4]]*19%</f>
        <v>72200</v>
      </c>
      <c r="Z11" s="12">
        <f>Tabla4[[#This Row],[VALOR UNITARIO ANTES DE IMPUESTO (PREVENTIVO)4]]+Tabla4[[#This Row],[% IMPUESTO (ACLARAR EL QUE APLIQUE)( PREVENTIVO)4]]</f>
        <v>452200</v>
      </c>
      <c r="AA11" s="12">
        <v>570000</v>
      </c>
      <c r="AB11" s="12">
        <f>Tabla4[[#This Row],[VALOR UNITARIO ANTES DE IMPUESTO (CORRECTIVO)4]]*19%</f>
        <v>108300</v>
      </c>
      <c r="AC11" s="12">
        <f>Tabla4[[#This Row],[VALOR UNITARIO ANTES DE IMPUESTO (CORRECTIVO)4]]+Tabla4[[#This Row],[% IMPUESTO (ACLARAR EL QUE APLIQUE) (CORRECTIVO)4]]</f>
        <v>678300</v>
      </c>
      <c r="AD11" s="311"/>
      <c r="AE11" s="311"/>
      <c r="AF11" s="311"/>
      <c r="AG11" s="311"/>
      <c r="AH11" s="311"/>
      <c r="AI11" s="311"/>
    </row>
    <row r="12" spans="1:35" ht="14.4" thickBot="1">
      <c r="A12" s="11">
        <v>8</v>
      </c>
      <c r="B12" s="5" t="s">
        <v>36</v>
      </c>
      <c r="C12" s="5" t="s">
        <v>37</v>
      </c>
      <c r="D12" s="5" t="s">
        <v>38</v>
      </c>
      <c r="E12" s="40">
        <v>1</v>
      </c>
      <c r="F12" s="12">
        <v>250000</v>
      </c>
      <c r="G12" s="36">
        <f>Tabla4[[#This Row],[VALOR UNITARIO ANTES DE IMPUESTO (PREVENTIVO)]]*19%</f>
        <v>47500</v>
      </c>
      <c r="H12" s="36">
        <f>Tabla4[[#This Row],[VALOR UNITARIO ANTES DE IMPUESTO (PREVENTIVO)]]+Tabla4[[#This Row],[% IMPUESTO (ACLARAR EL QUE APLIQUE)( PREVENTIVO)]]</f>
        <v>297500</v>
      </c>
      <c r="I12" s="12">
        <v>250000</v>
      </c>
      <c r="J12" s="36">
        <f>Tabla4[[#This Row],[VALOR UNITARIO ANTES DE IMPUESTO (CORRECTIVO) ]]*19%</f>
        <v>47500</v>
      </c>
      <c r="K12" s="36">
        <f>Tabla4[[#This Row],[VALOR UNITARIO ANTES DE IMPUESTO (CORRECTIVO) ]]+Tabla4[[#This Row],[% IMPUESTO (ACLARAR EL QUE APLIQUE) (CORRECTIVO)]]</f>
        <v>297500</v>
      </c>
      <c r="L12" s="106">
        <v>171337</v>
      </c>
      <c r="M12" s="12">
        <f>Tabla4[[#This Row],[VALOR UNITARIO ANTES DE IMPUESTO (PREVENTIVO)2]]*19%</f>
        <v>32554.03</v>
      </c>
      <c r="N12" s="12">
        <f>Tabla4[[#This Row],[VALOR UNITARIO ANTES DE IMPUESTO (PREVENTIVO)2]]+Tabla4[[#This Row],[% IMPUESTO (ACLARAR EL QUE APLIQUE)( PREVENTIVO)2]]</f>
        <v>203891.03</v>
      </c>
      <c r="O12" s="106">
        <v>151579</v>
      </c>
      <c r="P12" s="112">
        <f>Tabla4[[#This Row],[VALOR UNITARIO ANTES DE IMPUESTO (CORRECTIVO) 2]]*19%</f>
        <v>28800.010000000002</v>
      </c>
      <c r="Q12" s="112">
        <f>Tabla4[[#This Row],[VALOR UNITARIO ANTES DE IMPUESTO (CORRECTIVO) 2]]+Tabla4[[#This Row],[% IMPUESTO (ACLARAR EL QUE APLIQUE) (CORRECTIVO)2]]</f>
        <v>180379.01</v>
      </c>
      <c r="R12" s="12">
        <v>275000</v>
      </c>
      <c r="S12" s="112">
        <f>Tabla4[[#This Row],[VALOR UNITARIO ANTES DE IMPUESTO (PREVENTIVO)3]]*19%</f>
        <v>52250</v>
      </c>
      <c r="T12" s="112">
        <f>Tabla4[[#This Row],[VALOR UNITARIO ANTES DE IMPUESTO (PREVENTIVO)3]]+Tabla4[[#This Row],[% IMPUESTO (ACLARAR EL QUE APLIQUE)( PREVENTIVO)3]]</f>
        <v>327250</v>
      </c>
      <c r="U12" s="12">
        <v>275000</v>
      </c>
      <c r="V12" s="112">
        <f>Tabla4[[#This Row],[VALOR UNITARIO ANTES DE IMPUESTO (CORRECTIVO)3]]*19%</f>
        <v>52250</v>
      </c>
      <c r="W12" s="36">
        <f>Tabla4[[#This Row],[VALOR UNITARIO ANTES DE IMPUESTO (CORRECTIVO)3]]+Tabla4[[#This Row],[% IMPUESTO (ACLARAR EL QUE APLIQUE) (CORRECTIVO)3]]</f>
        <v>327250</v>
      </c>
      <c r="X12" s="314">
        <v>300330</v>
      </c>
      <c r="Y12" s="12">
        <f>Tabla4[[#This Row],[VALOR UNITARIO ANTES DE IMPUESTO (PREVENTIVO)4]]*19%</f>
        <v>57062.7</v>
      </c>
      <c r="Z12" s="12">
        <f>Tabla4[[#This Row],[VALOR UNITARIO ANTES DE IMPUESTO (PREVENTIVO)4]]+Tabla4[[#This Row],[% IMPUESTO (ACLARAR EL QUE APLIQUE)( PREVENTIVO)4]]</f>
        <v>357392.7</v>
      </c>
      <c r="AA12" s="12">
        <v>450495</v>
      </c>
      <c r="AB12" s="12">
        <f>Tabla4[[#This Row],[VALOR UNITARIO ANTES DE IMPUESTO (CORRECTIVO)4]]*19%</f>
        <v>85594.05</v>
      </c>
      <c r="AC12" s="12">
        <f>Tabla4[[#This Row],[VALOR UNITARIO ANTES DE IMPUESTO (CORRECTIVO)4]]+Tabla4[[#This Row],[% IMPUESTO (ACLARAR EL QUE APLIQUE) (CORRECTIVO)4]]</f>
        <v>536089.05000000005</v>
      </c>
      <c r="AD12" s="311"/>
      <c r="AE12" s="311"/>
      <c r="AF12" s="311"/>
      <c r="AG12" s="311"/>
      <c r="AH12" s="311"/>
      <c r="AI12" s="311"/>
    </row>
    <row r="13" spans="1:35" ht="14.4" thickBot="1">
      <c r="A13" s="11">
        <v>9</v>
      </c>
      <c r="B13" s="5" t="s">
        <v>36</v>
      </c>
      <c r="C13" s="5" t="s">
        <v>39</v>
      </c>
      <c r="D13" s="5" t="s">
        <v>40</v>
      </c>
      <c r="E13" s="40">
        <v>1</v>
      </c>
      <c r="F13" s="12">
        <v>250000</v>
      </c>
      <c r="G13" s="36">
        <f>Tabla4[[#This Row],[VALOR UNITARIO ANTES DE IMPUESTO (PREVENTIVO)]]*19%</f>
        <v>47500</v>
      </c>
      <c r="H13" s="36">
        <f>Tabla4[[#This Row],[VALOR UNITARIO ANTES DE IMPUESTO (PREVENTIVO)]]+Tabla4[[#This Row],[% IMPUESTO (ACLARAR EL QUE APLIQUE)( PREVENTIVO)]]</f>
        <v>297500</v>
      </c>
      <c r="I13" s="12">
        <v>250000</v>
      </c>
      <c r="J13" s="36">
        <f>Tabla4[[#This Row],[VALOR UNITARIO ANTES DE IMPUESTO (CORRECTIVO) ]]*19%</f>
        <v>47500</v>
      </c>
      <c r="K13" s="36">
        <f>Tabla4[[#This Row],[VALOR UNITARIO ANTES DE IMPUESTO (CORRECTIVO) ]]+Tabla4[[#This Row],[% IMPUESTO (ACLARAR EL QUE APLIQUE) (CORRECTIVO)]]</f>
        <v>297500</v>
      </c>
      <c r="L13" s="106">
        <v>171337</v>
      </c>
      <c r="M13" s="12">
        <f>Tabla4[[#This Row],[VALOR UNITARIO ANTES DE IMPUESTO (PREVENTIVO)2]]*19%</f>
        <v>32554.03</v>
      </c>
      <c r="N13" s="12">
        <f>Tabla4[[#This Row],[VALOR UNITARIO ANTES DE IMPUESTO (PREVENTIVO)2]]+Tabla4[[#This Row],[% IMPUESTO (ACLARAR EL QUE APLIQUE)( PREVENTIVO)2]]</f>
        <v>203891.03</v>
      </c>
      <c r="O13" s="106">
        <v>151579</v>
      </c>
      <c r="P13" s="112">
        <f>Tabla4[[#This Row],[VALOR UNITARIO ANTES DE IMPUESTO (CORRECTIVO) 2]]*19%</f>
        <v>28800.010000000002</v>
      </c>
      <c r="Q13" s="112">
        <f>Tabla4[[#This Row],[VALOR UNITARIO ANTES DE IMPUESTO (CORRECTIVO) 2]]+Tabla4[[#This Row],[% IMPUESTO (ACLARAR EL QUE APLIQUE) (CORRECTIVO)2]]</f>
        <v>180379.01</v>
      </c>
      <c r="R13" s="12">
        <v>275000</v>
      </c>
      <c r="S13" s="112">
        <f>Tabla4[[#This Row],[VALOR UNITARIO ANTES DE IMPUESTO (PREVENTIVO)3]]*19%</f>
        <v>52250</v>
      </c>
      <c r="T13" s="112">
        <f>Tabla4[[#This Row],[VALOR UNITARIO ANTES DE IMPUESTO (PREVENTIVO)3]]+Tabla4[[#This Row],[% IMPUESTO (ACLARAR EL QUE APLIQUE)( PREVENTIVO)3]]</f>
        <v>327250</v>
      </c>
      <c r="U13" s="12">
        <v>275000</v>
      </c>
      <c r="V13" s="112">
        <f>Tabla4[[#This Row],[VALOR UNITARIO ANTES DE IMPUESTO (CORRECTIVO)3]]*19%</f>
        <v>52250</v>
      </c>
      <c r="W13" s="36">
        <f>Tabla4[[#This Row],[VALOR UNITARIO ANTES DE IMPUESTO (CORRECTIVO)3]]+Tabla4[[#This Row],[% IMPUESTO (ACLARAR EL QUE APLIQUE) (CORRECTIVO)3]]</f>
        <v>327250</v>
      </c>
      <c r="X13" s="314">
        <v>300330</v>
      </c>
      <c r="Y13" s="12">
        <f>Tabla4[[#This Row],[VALOR UNITARIO ANTES DE IMPUESTO (PREVENTIVO)4]]*19%</f>
        <v>57062.7</v>
      </c>
      <c r="Z13" s="12">
        <f>Tabla4[[#This Row],[VALOR UNITARIO ANTES DE IMPUESTO (PREVENTIVO)4]]+Tabla4[[#This Row],[% IMPUESTO (ACLARAR EL QUE APLIQUE)( PREVENTIVO)4]]</f>
        <v>357392.7</v>
      </c>
      <c r="AA13" s="12">
        <v>450495</v>
      </c>
      <c r="AB13" s="12">
        <f>Tabla4[[#This Row],[VALOR UNITARIO ANTES DE IMPUESTO (CORRECTIVO)4]]*19%</f>
        <v>85594.05</v>
      </c>
      <c r="AC13" s="12">
        <f>Tabla4[[#This Row],[VALOR UNITARIO ANTES DE IMPUESTO (CORRECTIVO)4]]+Tabla4[[#This Row],[% IMPUESTO (ACLARAR EL QUE APLIQUE) (CORRECTIVO)4]]</f>
        <v>536089.05000000005</v>
      </c>
      <c r="AD13" s="311"/>
      <c r="AE13" s="311"/>
      <c r="AF13" s="311"/>
      <c r="AG13" s="311"/>
      <c r="AH13" s="311"/>
      <c r="AI13" s="311"/>
    </row>
    <row r="14" spans="1:35" ht="14.4" thickBot="1">
      <c r="A14" s="11">
        <v>10</v>
      </c>
      <c r="B14" s="5" t="s">
        <v>36</v>
      </c>
      <c r="C14" s="5" t="s">
        <v>39</v>
      </c>
      <c r="D14" s="5" t="s">
        <v>41</v>
      </c>
      <c r="E14" s="40">
        <v>1</v>
      </c>
      <c r="F14" s="12">
        <v>250000</v>
      </c>
      <c r="G14" s="36">
        <f>Tabla4[[#This Row],[VALOR UNITARIO ANTES DE IMPUESTO (PREVENTIVO)]]*19%</f>
        <v>47500</v>
      </c>
      <c r="H14" s="36">
        <f>Tabla4[[#This Row],[VALOR UNITARIO ANTES DE IMPUESTO (PREVENTIVO)]]+Tabla4[[#This Row],[% IMPUESTO (ACLARAR EL QUE APLIQUE)( PREVENTIVO)]]</f>
        <v>297500</v>
      </c>
      <c r="I14" s="12">
        <v>250000</v>
      </c>
      <c r="J14" s="36">
        <f>Tabla4[[#This Row],[VALOR UNITARIO ANTES DE IMPUESTO (CORRECTIVO) ]]*19%</f>
        <v>47500</v>
      </c>
      <c r="K14" s="36">
        <f>Tabla4[[#This Row],[VALOR UNITARIO ANTES DE IMPUESTO (CORRECTIVO) ]]+Tabla4[[#This Row],[% IMPUESTO (ACLARAR EL QUE APLIQUE) (CORRECTIVO)]]</f>
        <v>297500</v>
      </c>
      <c r="L14" s="106">
        <v>171337</v>
      </c>
      <c r="M14" s="12">
        <f>Tabla4[[#This Row],[VALOR UNITARIO ANTES DE IMPUESTO (PREVENTIVO)2]]*19%</f>
        <v>32554.03</v>
      </c>
      <c r="N14" s="12">
        <f>Tabla4[[#This Row],[VALOR UNITARIO ANTES DE IMPUESTO (PREVENTIVO)2]]+Tabla4[[#This Row],[% IMPUESTO (ACLARAR EL QUE APLIQUE)( PREVENTIVO)2]]</f>
        <v>203891.03</v>
      </c>
      <c r="O14" s="106">
        <v>151579</v>
      </c>
      <c r="P14" s="112">
        <f>Tabla4[[#This Row],[VALOR UNITARIO ANTES DE IMPUESTO (CORRECTIVO) 2]]*19%</f>
        <v>28800.010000000002</v>
      </c>
      <c r="Q14" s="112">
        <f>Tabla4[[#This Row],[VALOR UNITARIO ANTES DE IMPUESTO (CORRECTIVO) 2]]+Tabla4[[#This Row],[% IMPUESTO (ACLARAR EL QUE APLIQUE) (CORRECTIVO)2]]</f>
        <v>180379.01</v>
      </c>
      <c r="R14" s="12">
        <v>275000</v>
      </c>
      <c r="S14" s="112">
        <f>Tabla4[[#This Row],[VALOR UNITARIO ANTES DE IMPUESTO (PREVENTIVO)3]]*19%</f>
        <v>52250</v>
      </c>
      <c r="T14" s="112">
        <f>Tabla4[[#This Row],[VALOR UNITARIO ANTES DE IMPUESTO (PREVENTIVO)3]]+Tabla4[[#This Row],[% IMPUESTO (ACLARAR EL QUE APLIQUE)( PREVENTIVO)3]]</f>
        <v>327250</v>
      </c>
      <c r="U14" s="12">
        <v>275000</v>
      </c>
      <c r="V14" s="112">
        <f>Tabla4[[#This Row],[VALOR UNITARIO ANTES DE IMPUESTO (CORRECTIVO)3]]*19%</f>
        <v>52250</v>
      </c>
      <c r="W14" s="36">
        <f>Tabla4[[#This Row],[VALOR UNITARIO ANTES DE IMPUESTO (CORRECTIVO)3]]+Tabla4[[#This Row],[% IMPUESTO (ACLARAR EL QUE APLIQUE) (CORRECTIVO)3]]</f>
        <v>327250</v>
      </c>
      <c r="X14" s="314">
        <v>300330</v>
      </c>
      <c r="Y14" s="12">
        <f>Tabla4[[#This Row],[VALOR UNITARIO ANTES DE IMPUESTO (PREVENTIVO)4]]*19%</f>
        <v>57062.7</v>
      </c>
      <c r="Z14" s="12">
        <f>Tabla4[[#This Row],[VALOR UNITARIO ANTES DE IMPUESTO (PREVENTIVO)4]]+Tabla4[[#This Row],[% IMPUESTO (ACLARAR EL QUE APLIQUE)( PREVENTIVO)4]]</f>
        <v>357392.7</v>
      </c>
      <c r="AA14" s="12">
        <v>450495</v>
      </c>
      <c r="AB14" s="12">
        <f>Tabla4[[#This Row],[VALOR UNITARIO ANTES DE IMPUESTO (CORRECTIVO)4]]*19%</f>
        <v>85594.05</v>
      </c>
      <c r="AC14" s="12">
        <f>Tabla4[[#This Row],[VALOR UNITARIO ANTES DE IMPUESTO (CORRECTIVO)4]]+Tabla4[[#This Row],[% IMPUESTO (ACLARAR EL QUE APLIQUE) (CORRECTIVO)4]]</f>
        <v>536089.05000000005</v>
      </c>
      <c r="AD14" s="311"/>
      <c r="AE14" s="311"/>
      <c r="AF14" s="311"/>
      <c r="AG14" s="311"/>
      <c r="AH14" s="311"/>
      <c r="AI14" s="311"/>
    </row>
    <row r="15" spans="1:35" ht="14.4" thickBot="1">
      <c r="A15" s="11">
        <v>11</v>
      </c>
      <c r="B15" s="5" t="s">
        <v>36</v>
      </c>
      <c r="C15" s="5" t="s">
        <v>39</v>
      </c>
      <c r="D15" s="5" t="s">
        <v>42</v>
      </c>
      <c r="E15" s="40">
        <v>1</v>
      </c>
      <c r="F15" s="12">
        <v>250000</v>
      </c>
      <c r="G15" s="36">
        <f>Tabla4[[#This Row],[VALOR UNITARIO ANTES DE IMPUESTO (PREVENTIVO)]]*19%</f>
        <v>47500</v>
      </c>
      <c r="H15" s="36">
        <f>Tabla4[[#This Row],[VALOR UNITARIO ANTES DE IMPUESTO (PREVENTIVO)]]+Tabla4[[#This Row],[% IMPUESTO (ACLARAR EL QUE APLIQUE)( PREVENTIVO)]]</f>
        <v>297500</v>
      </c>
      <c r="I15" s="12">
        <v>250000</v>
      </c>
      <c r="J15" s="36">
        <f>Tabla4[[#This Row],[VALOR UNITARIO ANTES DE IMPUESTO (CORRECTIVO) ]]*19%</f>
        <v>47500</v>
      </c>
      <c r="K15" s="36">
        <f>Tabla4[[#This Row],[VALOR UNITARIO ANTES DE IMPUESTO (CORRECTIVO) ]]+Tabla4[[#This Row],[% IMPUESTO (ACLARAR EL QUE APLIQUE) (CORRECTIVO)]]</f>
        <v>297500</v>
      </c>
      <c r="L15" s="106">
        <v>171337</v>
      </c>
      <c r="M15" s="12">
        <f>Tabla4[[#This Row],[VALOR UNITARIO ANTES DE IMPUESTO (PREVENTIVO)2]]*19%</f>
        <v>32554.03</v>
      </c>
      <c r="N15" s="12">
        <f>Tabla4[[#This Row],[VALOR UNITARIO ANTES DE IMPUESTO (PREVENTIVO)2]]+Tabla4[[#This Row],[% IMPUESTO (ACLARAR EL QUE APLIQUE)( PREVENTIVO)2]]</f>
        <v>203891.03</v>
      </c>
      <c r="O15" s="106">
        <v>151579</v>
      </c>
      <c r="P15" s="112">
        <f>Tabla4[[#This Row],[VALOR UNITARIO ANTES DE IMPUESTO (CORRECTIVO) 2]]*19%</f>
        <v>28800.010000000002</v>
      </c>
      <c r="Q15" s="112">
        <f>Tabla4[[#This Row],[VALOR UNITARIO ANTES DE IMPUESTO (CORRECTIVO) 2]]+Tabla4[[#This Row],[% IMPUESTO (ACLARAR EL QUE APLIQUE) (CORRECTIVO)2]]</f>
        <v>180379.01</v>
      </c>
      <c r="R15" s="12">
        <v>275000</v>
      </c>
      <c r="S15" s="112">
        <f>Tabla4[[#This Row],[VALOR UNITARIO ANTES DE IMPUESTO (PREVENTIVO)3]]*19%</f>
        <v>52250</v>
      </c>
      <c r="T15" s="112">
        <f>Tabla4[[#This Row],[VALOR UNITARIO ANTES DE IMPUESTO (PREVENTIVO)3]]+Tabla4[[#This Row],[% IMPUESTO (ACLARAR EL QUE APLIQUE)( PREVENTIVO)3]]</f>
        <v>327250</v>
      </c>
      <c r="U15" s="12">
        <v>275000</v>
      </c>
      <c r="V15" s="112">
        <f>Tabla4[[#This Row],[VALOR UNITARIO ANTES DE IMPUESTO (CORRECTIVO)3]]*19%</f>
        <v>52250</v>
      </c>
      <c r="W15" s="36">
        <f>Tabla4[[#This Row],[VALOR UNITARIO ANTES DE IMPUESTO (CORRECTIVO)3]]+Tabla4[[#This Row],[% IMPUESTO (ACLARAR EL QUE APLIQUE) (CORRECTIVO)3]]</f>
        <v>327250</v>
      </c>
      <c r="X15" s="314">
        <v>300330</v>
      </c>
      <c r="Y15" s="12">
        <f>Tabla4[[#This Row],[VALOR UNITARIO ANTES DE IMPUESTO (PREVENTIVO)4]]*19%</f>
        <v>57062.7</v>
      </c>
      <c r="Z15" s="12">
        <f>Tabla4[[#This Row],[VALOR UNITARIO ANTES DE IMPUESTO (PREVENTIVO)4]]+Tabla4[[#This Row],[% IMPUESTO (ACLARAR EL QUE APLIQUE)( PREVENTIVO)4]]</f>
        <v>357392.7</v>
      </c>
      <c r="AA15" s="12">
        <v>450495</v>
      </c>
      <c r="AB15" s="12">
        <f>Tabla4[[#This Row],[VALOR UNITARIO ANTES DE IMPUESTO (CORRECTIVO)4]]*19%</f>
        <v>85594.05</v>
      </c>
      <c r="AC15" s="12">
        <f>Tabla4[[#This Row],[VALOR UNITARIO ANTES DE IMPUESTO (CORRECTIVO)4]]+Tabla4[[#This Row],[% IMPUESTO (ACLARAR EL QUE APLIQUE) (CORRECTIVO)4]]</f>
        <v>536089.05000000005</v>
      </c>
      <c r="AD15" s="311"/>
      <c r="AE15" s="311"/>
      <c r="AF15" s="311"/>
      <c r="AG15" s="311"/>
      <c r="AH15" s="311"/>
      <c r="AI15" s="311"/>
    </row>
    <row r="16" spans="1:35" ht="14.4" thickBot="1">
      <c r="A16" s="11">
        <v>12</v>
      </c>
      <c r="B16" s="5" t="s">
        <v>36</v>
      </c>
      <c r="C16" s="5" t="s">
        <v>43</v>
      </c>
      <c r="D16" s="5" t="s">
        <v>44</v>
      </c>
      <c r="E16" s="40">
        <v>1</v>
      </c>
      <c r="F16" s="12">
        <v>250000</v>
      </c>
      <c r="G16" s="36">
        <f>Tabla4[[#This Row],[VALOR UNITARIO ANTES DE IMPUESTO (PREVENTIVO)]]*19%</f>
        <v>47500</v>
      </c>
      <c r="H16" s="36">
        <f>Tabla4[[#This Row],[VALOR UNITARIO ANTES DE IMPUESTO (PREVENTIVO)]]+Tabla4[[#This Row],[% IMPUESTO (ACLARAR EL QUE APLIQUE)( PREVENTIVO)]]</f>
        <v>297500</v>
      </c>
      <c r="I16" s="12">
        <v>250000</v>
      </c>
      <c r="J16" s="36">
        <f>Tabla4[[#This Row],[VALOR UNITARIO ANTES DE IMPUESTO (CORRECTIVO) ]]*19%</f>
        <v>47500</v>
      </c>
      <c r="K16" s="36">
        <f>Tabla4[[#This Row],[VALOR UNITARIO ANTES DE IMPUESTO (CORRECTIVO) ]]+Tabla4[[#This Row],[% IMPUESTO (ACLARAR EL QUE APLIQUE) (CORRECTIVO)]]</f>
        <v>297500</v>
      </c>
      <c r="L16" s="106">
        <v>171337</v>
      </c>
      <c r="M16" s="12">
        <f>Tabla4[[#This Row],[VALOR UNITARIO ANTES DE IMPUESTO (PREVENTIVO)2]]*19%</f>
        <v>32554.03</v>
      </c>
      <c r="N16" s="12">
        <f>Tabla4[[#This Row],[VALOR UNITARIO ANTES DE IMPUESTO (PREVENTIVO)2]]+Tabla4[[#This Row],[% IMPUESTO (ACLARAR EL QUE APLIQUE)( PREVENTIVO)2]]</f>
        <v>203891.03</v>
      </c>
      <c r="O16" s="106">
        <v>151579</v>
      </c>
      <c r="P16" s="112">
        <f>Tabla4[[#This Row],[VALOR UNITARIO ANTES DE IMPUESTO (CORRECTIVO) 2]]*19%</f>
        <v>28800.010000000002</v>
      </c>
      <c r="Q16" s="112">
        <f>Tabla4[[#This Row],[VALOR UNITARIO ANTES DE IMPUESTO (CORRECTIVO) 2]]+Tabla4[[#This Row],[% IMPUESTO (ACLARAR EL QUE APLIQUE) (CORRECTIVO)2]]</f>
        <v>180379.01</v>
      </c>
      <c r="R16" s="12">
        <v>275000</v>
      </c>
      <c r="S16" s="112">
        <f>Tabla4[[#This Row],[VALOR UNITARIO ANTES DE IMPUESTO (PREVENTIVO)3]]*19%</f>
        <v>52250</v>
      </c>
      <c r="T16" s="112">
        <f>Tabla4[[#This Row],[VALOR UNITARIO ANTES DE IMPUESTO (PREVENTIVO)3]]+Tabla4[[#This Row],[% IMPUESTO (ACLARAR EL QUE APLIQUE)( PREVENTIVO)3]]</f>
        <v>327250</v>
      </c>
      <c r="U16" s="12">
        <v>275000</v>
      </c>
      <c r="V16" s="112">
        <f>Tabla4[[#This Row],[VALOR UNITARIO ANTES DE IMPUESTO (CORRECTIVO)3]]*19%</f>
        <v>52250</v>
      </c>
      <c r="W16" s="36">
        <f>Tabla4[[#This Row],[VALOR UNITARIO ANTES DE IMPUESTO (CORRECTIVO)3]]+Tabla4[[#This Row],[% IMPUESTO (ACLARAR EL QUE APLIQUE) (CORRECTIVO)3]]</f>
        <v>327250</v>
      </c>
      <c r="X16" s="314">
        <v>300330</v>
      </c>
      <c r="Y16" s="12">
        <f>Tabla4[[#This Row],[VALOR UNITARIO ANTES DE IMPUESTO (PREVENTIVO)4]]*19%</f>
        <v>57062.7</v>
      </c>
      <c r="Z16" s="12">
        <f>Tabla4[[#This Row],[VALOR UNITARIO ANTES DE IMPUESTO (PREVENTIVO)4]]+Tabla4[[#This Row],[% IMPUESTO (ACLARAR EL QUE APLIQUE)( PREVENTIVO)4]]</f>
        <v>357392.7</v>
      </c>
      <c r="AA16" s="12">
        <v>450495</v>
      </c>
      <c r="AB16" s="12">
        <f>Tabla4[[#This Row],[VALOR UNITARIO ANTES DE IMPUESTO (CORRECTIVO)4]]*19%</f>
        <v>85594.05</v>
      </c>
      <c r="AC16" s="12">
        <f>Tabla4[[#This Row],[VALOR UNITARIO ANTES DE IMPUESTO (CORRECTIVO)4]]+Tabla4[[#This Row],[% IMPUESTO (ACLARAR EL QUE APLIQUE) (CORRECTIVO)4]]</f>
        <v>536089.05000000005</v>
      </c>
      <c r="AD16" s="311"/>
      <c r="AE16" s="311"/>
      <c r="AF16" s="311"/>
      <c r="AG16" s="311"/>
      <c r="AH16" s="311"/>
      <c r="AI16" s="311"/>
    </row>
    <row r="17" spans="1:35" ht="14.4" thickBot="1">
      <c r="A17" s="11">
        <v>13</v>
      </c>
      <c r="B17" s="5" t="s">
        <v>36</v>
      </c>
      <c r="C17" s="5" t="s">
        <v>43</v>
      </c>
      <c r="D17" s="5" t="s">
        <v>45</v>
      </c>
      <c r="E17" s="40">
        <v>1</v>
      </c>
      <c r="F17" s="12">
        <v>250000</v>
      </c>
      <c r="G17" s="36">
        <f>Tabla4[[#This Row],[VALOR UNITARIO ANTES DE IMPUESTO (PREVENTIVO)]]*19%</f>
        <v>47500</v>
      </c>
      <c r="H17" s="36">
        <f>Tabla4[[#This Row],[VALOR UNITARIO ANTES DE IMPUESTO (PREVENTIVO)]]+Tabla4[[#This Row],[% IMPUESTO (ACLARAR EL QUE APLIQUE)( PREVENTIVO)]]</f>
        <v>297500</v>
      </c>
      <c r="I17" s="12">
        <v>250000</v>
      </c>
      <c r="J17" s="36">
        <f>Tabla4[[#This Row],[VALOR UNITARIO ANTES DE IMPUESTO (CORRECTIVO) ]]*19%</f>
        <v>47500</v>
      </c>
      <c r="K17" s="36">
        <f>Tabla4[[#This Row],[VALOR UNITARIO ANTES DE IMPUESTO (CORRECTIVO) ]]+Tabla4[[#This Row],[% IMPUESTO (ACLARAR EL QUE APLIQUE) (CORRECTIVO)]]</f>
        <v>297500</v>
      </c>
      <c r="L17" s="106">
        <v>171337</v>
      </c>
      <c r="M17" s="12">
        <f>Tabla4[[#This Row],[VALOR UNITARIO ANTES DE IMPUESTO (PREVENTIVO)2]]*19%</f>
        <v>32554.03</v>
      </c>
      <c r="N17" s="12">
        <f>Tabla4[[#This Row],[VALOR UNITARIO ANTES DE IMPUESTO (PREVENTIVO)2]]+Tabla4[[#This Row],[% IMPUESTO (ACLARAR EL QUE APLIQUE)( PREVENTIVO)2]]</f>
        <v>203891.03</v>
      </c>
      <c r="O17" s="106">
        <v>151579</v>
      </c>
      <c r="P17" s="112">
        <f>Tabla4[[#This Row],[VALOR UNITARIO ANTES DE IMPUESTO (CORRECTIVO) 2]]*19%</f>
        <v>28800.010000000002</v>
      </c>
      <c r="Q17" s="112">
        <f>Tabla4[[#This Row],[VALOR UNITARIO ANTES DE IMPUESTO (CORRECTIVO) 2]]+Tabla4[[#This Row],[% IMPUESTO (ACLARAR EL QUE APLIQUE) (CORRECTIVO)2]]</f>
        <v>180379.01</v>
      </c>
      <c r="R17" s="12">
        <v>275000</v>
      </c>
      <c r="S17" s="112">
        <f>Tabla4[[#This Row],[VALOR UNITARIO ANTES DE IMPUESTO (PREVENTIVO)3]]*19%</f>
        <v>52250</v>
      </c>
      <c r="T17" s="112">
        <f>Tabla4[[#This Row],[VALOR UNITARIO ANTES DE IMPUESTO (PREVENTIVO)3]]+Tabla4[[#This Row],[% IMPUESTO (ACLARAR EL QUE APLIQUE)( PREVENTIVO)3]]</f>
        <v>327250</v>
      </c>
      <c r="U17" s="12">
        <v>275000</v>
      </c>
      <c r="V17" s="112">
        <f>Tabla4[[#This Row],[VALOR UNITARIO ANTES DE IMPUESTO (CORRECTIVO)3]]*19%</f>
        <v>52250</v>
      </c>
      <c r="W17" s="36">
        <f>Tabla4[[#This Row],[VALOR UNITARIO ANTES DE IMPUESTO (CORRECTIVO)3]]+Tabla4[[#This Row],[% IMPUESTO (ACLARAR EL QUE APLIQUE) (CORRECTIVO)3]]</f>
        <v>327250</v>
      </c>
      <c r="X17" s="314">
        <v>300330</v>
      </c>
      <c r="Y17" s="12">
        <f>Tabla4[[#This Row],[VALOR UNITARIO ANTES DE IMPUESTO (PREVENTIVO)4]]*19%</f>
        <v>57062.7</v>
      </c>
      <c r="Z17" s="12">
        <f>Tabla4[[#This Row],[VALOR UNITARIO ANTES DE IMPUESTO (PREVENTIVO)4]]+Tabla4[[#This Row],[% IMPUESTO (ACLARAR EL QUE APLIQUE)( PREVENTIVO)4]]</f>
        <v>357392.7</v>
      </c>
      <c r="AA17" s="12">
        <v>450495</v>
      </c>
      <c r="AB17" s="12">
        <f>Tabla4[[#This Row],[VALOR UNITARIO ANTES DE IMPUESTO (CORRECTIVO)4]]*19%</f>
        <v>85594.05</v>
      </c>
      <c r="AC17" s="12">
        <f>Tabla4[[#This Row],[VALOR UNITARIO ANTES DE IMPUESTO (CORRECTIVO)4]]+Tabla4[[#This Row],[% IMPUESTO (ACLARAR EL QUE APLIQUE) (CORRECTIVO)4]]</f>
        <v>536089.05000000005</v>
      </c>
      <c r="AD17" s="311"/>
      <c r="AE17" s="311"/>
      <c r="AF17" s="311"/>
      <c r="AG17" s="311"/>
      <c r="AH17" s="311"/>
      <c r="AI17" s="311"/>
    </row>
    <row r="18" spans="1:35" ht="14.4" thickBot="1">
      <c r="A18" s="11">
        <v>14</v>
      </c>
      <c r="B18" s="5" t="s">
        <v>36</v>
      </c>
      <c r="C18" s="5" t="s">
        <v>46</v>
      </c>
      <c r="D18" s="5" t="s">
        <v>47</v>
      </c>
      <c r="E18" s="40">
        <v>1</v>
      </c>
      <c r="F18" s="12">
        <v>250000</v>
      </c>
      <c r="G18" s="36">
        <f>Tabla4[[#This Row],[VALOR UNITARIO ANTES DE IMPUESTO (PREVENTIVO)]]*19%</f>
        <v>47500</v>
      </c>
      <c r="H18" s="36">
        <f>Tabla4[[#This Row],[VALOR UNITARIO ANTES DE IMPUESTO (PREVENTIVO)]]+Tabla4[[#This Row],[% IMPUESTO (ACLARAR EL QUE APLIQUE)( PREVENTIVO)]]</f>
        <v>297500</v>
      </c>
      <c r="I18" s="12">
        <v>250000</v>
      </c>
      <c r="J18" s="36">
        <f>Tabla4[[#This Row],[VALOR UNITARIO ANTES DE IMPUESTO (CORRECTIVO) ]]*19%</f>
        <v>47500</v>
      </c>
      <c r="K18" s="36">
        <f>Tabla4[[#This Row],[VALOR UNITARIO ANTES DE IMPUESTO (CORRECTIVO) ]]+Tabla4[[#This Row],[% IMPUESTO (ACLARAR EL QUE APLIQUE) (CORRECTIVO)]]</f>
        <v>297500</v>
      </c>
      <c r="L18" s="106">
        <v>171337</v>
      </c>
      <c r="M18" s="12">
        <f>Tabla4[[#This Row],[VALOR UNITARIO ANTES DE IMPUESTO (PREVENTIVO)2]]*19%</f>
        <v>32554.03</v>
      </c>
      <c r="N18" s="12">
        <f>Tabla4[[#This Row],[VALOR UNITARIO ANTES DE IMPUESTO (PREVENTIVO)2]]+Tabla4[[#This Row],[% IMPUESTO (ACLARAR EL QUE APLIQUE)( PREVENTIVO)2]]</f>
        <v>203891.03</v>
      </c>
      <c r="O18" s="106">
        <v>151579</v>
      </c>
      <c r="P18" s="112">
        <f>Tabla4[[#This Row],[VALOR UNITARIO ANTES DE IMPUESTO (CORRECTIVO) 2]]*19%</f>
        <v>28800.010000000002</v>
      </c>
      <c r="Q18" s="112">
        <f>Tabla4[[#This Row],[VALOR UNITARIO ANTES DE IMPUESTO (CORRECTIVO) 2]]+Tabla4[[#This Row],[% IMPUESTO (ACLARAR EL QUE APLIQUE) (CORRECTIVO)2]]</f>
        <v>180379.01</v>
      </c>
      <c r="R18" s="12">
        <v>275000</v>
      </c>
      <c r="S18" s="112">
        <f>Tabla4[[#This Row],[VALOR UNITARIO ANTES DE IMPUESTO (PREVENTIVO)3]]*19%</f>
        <v>52250</v>
      </c>
      <c r="T18" s="112">
        <f>Tabla4[[#This Row],[VALOR UNITARIO ANTES DE IMPUESTO (PREVENTIVO)3]]+Tabla4[[#This Row],[% IMPUESTO (ACLARAR EL QUE APLIQUE)( PREVENTIVO)3]]</f>
        <v>327250</v>
      </c>
      <c r="U18" s="12">
        <v>275000</v>
      </c>
      <c r="V18" s="112">
        <f>Tabla4[[#This Row],[VALOR UNITARIO ANTES DE IMPUESTO (CORRECTIVO)3]]*19%</f>
        <v>52250</v>
      </c>
      <c r="W18" s="36">
        <f>Tabla4[[#This Row],[VALOR UNITARIO ANTES DE IMPUESTO (CORRECTIVO)3]]+Tabla4[[#This Row],[% IMPUESTO (ACLARAR EL QUE APLIQUE) (CORRECTIVO)3]]</f>
        <v>327250</v>
      </c>
      <c r="X18" s="314">
        <v>300330</v>
      </c>
      <c r="Y18" s="12">
        <f>Tabla4[[#This Row],[VALOR UNITARIO ANTES DE IMPUESTO (PREVENTIVO)4]]*19%</f>
        <v>57062.7</v>
      </c>
      <c r="Z18" s="12">
        <f>Tabla4[[#This Row],[VALOR UNITARIO ANTES DE IMPUESTO (PREVENTIVO)4]]+Tabla4[[#This Row],[% IMPUESTO (ACLARAR EL QUE APLIQUE)( PREVENTIVO)4]]</f>
        <v>357392.7</v>
      </c>
      <c r="AA18" s="12">
        <v>450495</v>
      </c>
      <c r="AB18" s="12">
        <f>Tabla4[[#This Row],[VALOR UNITARIO ANTES DE IMPUESTO (CORRECTIVO)4]]*19%</f>
        <v>85594.05</v>
      </c>
      <c r="AC18" s="12">
        <f>Tabla4[[#This Row],[VALOR UNITARIO ANTES DE IMPUESTO (CORRECTIVO)4]]+Tabla4[[#This Row],[% IMPUESTO (ACLARAR EL QUE APLIQUE) (CORRECTIVO)4]]</f>
        <v>536089.05000000005</v>
      </c>
      <c r="AD18" s="311"/>
      <c r="AE18" s="311"/>
      <c r="AF18" s="311"/>
      <c r="AG18" s="311"/>
      <c r="AH18" s="311"/>
      <c r="AI18" s="311"/>
    </row>
    <row r="19" spans="1:35" ht="14.4" thickBot="1">
      <c r="A19" s="11">
        <v>15</v>
      </c>
      <c r="B19" s="5" t="s">
        <v>36</v>
      </c>
      <c r="C19" s="5" t="s">
        <v>37</v>
      </c>
      <c r="D19" s="5" t="s">
        <v>48</v>
      </c>
      <c r="E19" s="40">
        <v>1</v>
      </c>
      <c r="F19" s="12">
        <v>250000</v>
      </c>
      <c r="G19" s="36">
        <f>Tabla4[[#This Row],[VALOR UNITARIO ANTES DE IMPUESTO (PREVENTIVO)]]*19%</f>
        <v>47500</v>
      </c>
      <c r="H19" s="36">
        <f>Tabla4[[#This Row],[VALOR UNITARIO ANTES DE IMPUESTO (PREVENTIVO)]]+Tabla4[[#This Row],[% IMPUESTO (ACLARAR EL QUE APLIQUE)( PREVENTIVO)]]</f>
        <v>297500</v>
      </c>
      <c r="I19" s="12">
        <v>250000</v>
      </c>
      <c r="J19" s="36">
        <f>Tabla4[[#This Row],[VALOR UNITARIO ANTES DE IMPUESTO (CORRECTIVO) ]]*19%</f>
        <v>47500</v>
      </c>
      <c r="K19" s="36">
        <f>Tabla4[[#This Row],[VALOR UNITARIO ANTES DE IMPUESTO (CORRECTIVO) ]]+Tabla4[[#This Row],[% IMPUESTO (ACLARAR EL QUE APLIQUE) (CORRECTIVO)]]</f>
        <v>297500</v>
      </c>
      <c r="L19" s="106">
        <v>171337</v>
      </c>
      <c r="M19" s="12">
        <f>Tabla4[[#This Row],[VALOR UNITARIO ANTES DE IMPUESTO (PREVENTIVO)2]]*19%</f>
        <v>32554.03</v>
      </c>
      <c r="N19" s="12">
        <f>Tabla4[[#This Row],[VALOR UNITARIO ANTES DE IMPUESTO (PREVENTIVO)2]]+Tabla4[[#This Row],[% IMPUESTO (ACLARAR EL QUE APLIQUE)( PREVENTIVO)2]]</f>
        <v>203891.03</v>
      </c>
      <c r="O19" s="106">
        <v>151579</v>
      </c>
      <c r="P19" s="112">
        <f>Tabla4[[#This Row],[VALOR UNITARIO ANTES DE IMPUESTO (CORRECTIVO) 2]]*19%</f>
        <v>28800.010000000002</v>
      </c>
      <c r="Q19" s="112">
        <f>Tabla4[[#This Row],[VALOR UNITARIO ANTES DE IMPUESTO (CORRECTIVO) 2]]+Tabla4[[#This Row],[% IMPUESTO (ACLARAR EL QUE APLIQUE) (CORRECTIVO)2]]</f>
        <v>180379.01</v>
      </c>
      <c r="R19" s="12">
        <v>275000</v>
      </c>
      <c r="S19" s="112">
        <f>Tabla4[[#This Row],[VALOR UNITARIO ANTES DE IMPUESTO (PREVENTIVO)3]]*19%</f>
        <v>52250</v>
      </c>
      <c r="T19" s="112">
        <f>Tabla4[[#This Row],[VALOR UNITARIO ANTES DE IMPUESTO (PREVENTIVO)3]]+Tabla4[[#This Row],[% IMPUESTO (ACLARAR EL QUE APLIQUE)( PREVENTIVO)3]]</f>
        <v>327250</v>
      </c>
      <c r="U19" s="12">
        <v>275000</v>
      </c>
      <c r="V19" s="112">
        <f>Tabla4[[#This Row],[VALOR UNITARIO ANTES DE IMPUESTO (CORRECTIVO)3]]*19%</f>
        <v>52250</v>
      </c>
      <c r="W19" s="36">
        <f>Tabla4[[#This Row],[VALOR UNITARIO ANTES DE IMPUESTO (CORRECTIVO)3]]+Tabla4[[#This Row],[% IMPUESTO (ACLARAR EL QUE APLIQUE) (CORRECTIVO)3]]</f>
        <v>327250</v>
      </c>
      <c r="X19" s="314">
        <v>300330</v>
      </c>
      <c r="Y19" s="12">
        <f>Tabla4[[#This Row],[VALOR UNITARIO ANTES DE IMPUESTO (PREVENTIVO)4]]*19%</f>
        <v>57062.7</v>
      </c>
      <c r="Z19" s="12">
        <f>Tabla4[[#This Row],[VALOR UNITARIO ANTES DE IMPUESTO (PREVENTIVO)4]]+Tabla4[[#This Row],[% IMPUESTO (ACLARAR EL QUE APLIQUE)( PREVENTIVO)4]]</f>
        <v>357392.7</v>
      </c>
      <c r="AA19" s="12">
        <v>450495</v>
      </c>
      <c r="AB19" s="12">
        <f>Tabla4[[#This Row],[VALOR UNITARIO ANTES DE IMPUESTO (CORRECTIVO)4]]*19%</f>
        <v>85594.05</v>
      </c>
      <c r="AC19" s="12">
        <f>Tabla4[[#This Row],[VALOR UNITARIO ANTES DE IMPUESTO (CORRECTIVO)4]]+Tabla4[[#This Row],[% IMPUESTO (ACLARAR EL QUE APLIQUE) (CORRECTIVO)4]]</f>
        <v>536089.05000000005</v>
      </c>
      <c r="AD19" s="311"/>
      <c r="AE19" s="311"/>
      <c r="AF19" s="311"/>
      <c r="AG19" s="311"/>
      <c r="AH19" s="311"/>
      <c r="AI19" s="311"/>
    </row>
    <row r="20" spans="1:35" ht="14.4" thickBot="1">
      <c r="A20" s="11">
        <v>16</v>
      </c>
      <c r="B20" s="5" t="s">
        <v>49</v>
      </c>
      <c r="C20" s="5" t="s">
        <v>30</v>
      </c>
      <c r="D20" s="5" t="s">
        <v>50</v>
      </c>
      <c r="E20" s="40">
        <v>1</v>
      </c>
      <c r="F20" s="12">
        <v>380000</v>
      </c>
      <c r="G20" s="36">
        <f>Tabla4[[#This Row],[VALOR UNITARIO ANTES DE IMPUESTO (PREVENTIVO)]]*19%</f>
        <v>72200</v>
      </c>
      <c r="H20" s="36">
        <f>Tabla4[[#This Row],[VALOR UNITARIO ANTES DE IMPUESTO (PREVENTIVO)]]+Tabla4[[#This Row],[% IMPUESTO (ACLARAR EL QUE APLIQUE)( PREVENTIVO)]]</f>
        <v>452200</v>
      </c>
      <c r="I20" s="12">
        <v>380000</v>
      </c>
      <c r="J20" s="36">
        <f>Tabla4[[#This Row],[VALOR UNITARIO ANTES DE IMPUESTO (CORRECTIVO) ]]*19%</f>
        <v>72200</v>
      </c>
      <c r="K20" s="36">
        <f>Tabla4[[#This Row],[VALOR UNITARIO ANTES DE IMPUESTO (CORRECTIVO) ]]+Tabla4[[#This Row],[% IMPUESTO (ACLARAR EL QUE APLIQUE) (CORRECTIVO)]]</f>
        <v>452200</v>
      </c>
      <c r="L20" s="106">
        <v>235588</v>
      </c>
      <c r="M20" s="12">
        <f>Tabla4[[#This Row],[VALOR UNITARIO ANTES DE IMPUESTO (PREVENTIVO)2]]*19%</f>
        <v>44761.72</v>
      </c>
      <c r="N20" s="12">
        <f>Tabla4[[#This Row],[VALOR UNITARIO ANTES DE IMPUESTO (PREVENTIVO)2]]+Tabla4[[#This Row],[% IMPUESTO (ACLARAR EL QUE APLIQUE)( PREVENTIVO)2]]</f>
        <v>280349.71999999997</v>
      </c>
      <c r="O20" s="106">
        <v>208421</v>
      </c>
      <c r="P20" s="112">
        <f>Tabla4[[#This Row],[VALOR UNITARIO ANTES DE IMPUESTO (CORRECTIVO) 2]]*19%</f>
        <v>39599.99</v>
      </c>
      <c r="Q20" s="112">
        <f>Tabla4[[#This Row],[VALOR UNITARIO ANTES DE IMPUESTO (CORRECTIVO) 2]]+Tabla4[[#This Row],[% IMPUESTO (ACLARAR EL QUE APLIQUE) (CORRECTIVO)2]]</f>
        <v>248020.99</v>
      </c>
      <c r="R20" s="12">
        <v>415000</v>
      </c>
      <c r="S20" s="112">
        <f>Tabla4[[#This Row],[VALOR UNITARIO ANTES DE IMPUESTO (PREVENTIVO)3]]*19%</f>
        <v>78850</v>
      </c>
      <c r="T20" s="112">
        <f>Tabla4[[#This Row],[VALOR UNITARIO ANTES DE IMPUESTO (PREVENTIVO)3]]+Tabla4[[#This Row],[% IMPUESTO (ACLARAR EL QUE APLIQUE)( PREVENTIVO)3]]</f>
        <v>493850</v>
      </c>
      <c r="U20" s="12">
        <v>415000</v>
      </c>
      <c r="V20" s="112">
        <f>Tabla4[[#This Row],[VALOR UNITARIO ANTES DE IMPUESTO (CORRECTIVO)3]]*19%</f>
        <v>78850</v>
      </c>
      <c r="W20" s="36">
        <f>Tabla4[[#This Row],[VALOR UNITARIO ANTES DE IMPUESTO (CORRECTIVO)3]]+Tabla4[[#This Row],[% IMPUESTO (ACLARAR EL QUE APLIQUE) (CORRECTIVO)3]]</f>
        <v>493850</v>
      </c>
      <c r="X20" s="314">
        <v>380000</v>
      </c>
      <c r="Y20" s="12">
        <f>Tabla4[[#This Row],[VALOR UNITARIO ANTES DE IMPUESTO (PREVENTIVO)4]]*19%</f>
        <v>72200</v>
      </c>
      <c r="Z20" s="12">
        <f>Tabla4[[#This Row],[VALOR UNITARIO ANTES DE IMPUESTO (PREVENTIVO)4]]+Tabla4[[#This Row],[% IMPUESTO (ACLARAR EL QUE APLIQUE)( PREVENTIVO)4]]</f>
        <v>452200</v>
      </c>
      <c r="AA20" s="12">
        <v>570000</v>
      </c>
      <c r="AB20" s="12">
        <f>Tabla4[[#This Row],[VALOR UNITARIO ANTES DE IMPUESTO (CORRECTIVO)4]]*19%</f>
        <v>108300</v>
      </c>
      <c r="AC20" s="12">
        <f>Tabla4[[#This Row],[VALOR UNITARIO ANTES DE IMPUESTO (CORRECTIVO)4]]+Tabla4[[#This Row],[% IMPUESTO (ACLARAR EL QUE APLIQUE) (CORRECTIVO)4]]</f>
        <v>678300</v>
      </c>
      <c r="AD20" s="311"/>
      <c r="AE20" s="311"/>
      <c r="AF20" s="311"/>
      <c r="AG20" s="311"/>
      <c r="AH20" s="311"/>
      <c r="AI20" s="311"/>
    </row>
    <row r="21" spans="1:35" ht="14.4" thickBot="1">
      <c r="A21" s="11">
        <v>17</v>
      </c>
      <c r="B21" s="5" t="s">
        <v>49</v>
      </c>
      <c r="C21" s="5" t="s">
        <v>30</v>
      </c>
      <c r="D21" s="5" t="s">
        <v>51</v>
      </c>
      <c r="E21" s="40">
        <v>1</v>
      </c>
      <c r="F21" s="12">
        <v>380000</v>
      </c>
      <c r="G21" s="36">
        <f>Tabla4[[#This Row],[VALOR UNITARIO ANTES DE IMPUESTO (PREVENTIVO)]]*19%</f>
        <v>72200</v>
      </c>
      <c r="H21" s="36">
        <f>Tabla4[[#This Row],[VALOR UNITARIO ANTES DE IMPUESTO (PREVENTIVO)]]+Tabla4[[#This Row],[% IMPUESTO (ACLARAR EL QUE APLIQUE)( PREVENTIVO)]]</f>
        <v>452200</v>
      </c>
      <c r="I21" s="12">
        <v>380000</v>
      </c>
      <c r="J21" s="36">
        <f>Tabla4[[#This Row],[VALOR UNITARIO ANTES DE IMPUESTO (CORRECTIVO) ]]*19%</f>
        <v>72200</v>
      </c>
      <c r="K21" s="36">
        <f>Tabla4[[#This Row],[VALOR UNITARIO ANTES DE IMPUESTO (CORRECTIVO) ]]+Tabla4[[#This Row],[% IMPUESTO (ACLARAR EL QUE APLIQUE) (CORRECTIVO)]]</f>
        <v>452200</v>
      </c>
      <c r="L21" s="106">
        <v>235588</v>
      </c>
      <c r="M21" s="12">
        <f>Tabla4[[#This Row],[VALOR UNITARIO ANTES DE IMPUESTO (PREVENTIVO)2]]*19%</f>
        <v>44761.72</v>
      </c>
      <c r="N21" s="12">
        <f>Tabla4[[#This Row],[VALOR UNITARIO ANTES DE IMPUESTO (PREVENTIVO)2]]+Tabla4[[#This Row],[% IMPUESTO (ACLARAR EL QUE APLIQUE)( PREVENTIVO)2]]</f>
        <v>280349.71999999997</v>
      </c>
      <c r="O21" s="106">
        <v>208421</v>
      </c>
      <c r="P21" s="112">
        <f>Tabla4[[#This Row],[VALOR UNITARIO ANTES DE IMPUESTO (CORRECTIVO) 2]]*19%</f>
        <v>39599.99</v>
      </c>
      <c r="Q21" s="112">
        <f>Tabla4[[#This Row],[VALOR UNITARIO ANTES DE IMPUESTO (CORRECTIVO) 2]]+Tabla4[[#This Row],[% IMPUESTO (ACLARAR EL QUE APLIQUE) (CORRECTIVO)2]]</f>
        <v>248020.99</v>
      </c>
      <c r="R21" s="12">
        <v>415000</v>
      </c>
      <c r="S21" s="112">
        <f>Tabla4[[#This Row],[VALOR UNITARIO ANTES DE IMPUESTO (PREVENTIVO)3]]*19%</f>
        <v>78850</v>
      </c>
      <c r="T21" s="112">
        <f>Tabla4[[#This Row],[VALOR UNITARIO ANTES DE IMPUESTO (PREVENTIVO)3]]+Tabla4[[#This Row],[% IMPUESTO (ACLARAR EL QUE APLIQUE)( PREVENTIVO)3]]</f>
        <v>493850</v>
      </c>
      <c r="U21" s="12">
        <v>415000</v>
      </c>
      <c r="V21" s="112">
        <f>Tabla4[[#This Row],[VALOR UNITARIO ANTES DE IMPUESTO (CORRECTIVO)3]]*19%</f>
        <v>78850</v>
      </c>
      <c r="W21" s="36">
        <f>Tabla4[[#This Row],[VALOR UNITARIO ANTES DE IMPUESTO (CORRECTIVO)3]]+Tabla4[[#This Row],[% IMPUESTO (ACLARAR EL QUE APLIQUE) (CORRECTIVO)3]]</f>
        <v>493850</v>
      </c>
      <c r="X21" s="314">
        <v>380000</v>
      </c>
      <c r="Y21" s="12">
        <f>Tabla4[[#This Row],[VALOR UNITARIO ANTES DE IMPUESTO (PREVENTIVO)4]]*19%</f>
        <v>72200</v>
      </c>
      <c r="Z21" s="12">
        <f>Tabla4[[#This Row],[VALOR UNITARIO ANTES DE IMPUESTO (PREVENTIVO)4]]+Tabla4[[#This Row],[% IMPUESTO (ACLARAR EL QUE APLIQUE)( PREVENTIVO)4]]</f>
        <v>452200</v>
      </c>
      <c r="AA21" s="12">
        <v>570000</v>
      </c>
      <c r="AB21" s="12">
        <f>Tabla4[[#This Row],[VALOR UNITARIO ANTES DE IMPUESTO (CORRECTIVO)4]]*19%</f>
        <v>108300</v>
      </c>
      <c r="AC21" s="12">
        <f>Tabla4[[#This Row],[VALOR UNITARIO ANTES DE IMPUESTO (CORRECTIVO)4]]+Tabla4[[#This Row],[% IMPUESTO (ACLARAR EL QUE APLIQUE) (CORRECTIVO)4]]</f>
        <v>678300</v>
      </c>
      <c r="AD21" s="311"/>
      <c r="AE21" s="311"/>
      <c r="AF21" s="311"/>
      <c r="AG21" s="311"/>
      <c r="AH21" s="311"/>
      <c r="AI21" s="311"/>
    </row>
    <row r="22" spans="1:35" ht="14.4" thickBot="1">
      <c r="A22" s="11">
        <v>18</v>
      </c>
      <c r="B22" s="5" t="s">
        <v>49</v>
      </c>
      <c r="C22" s="5" t="s">
        <v>30</v>
      </c>
      <c r="D22" s="5" t="s">
        <v>52</v>
      </c>
      <c r="E22" s="40">
        <v>1</v>
      </c>
      <c r="F22" s="12">
        <v>380000</v>
      </c>
      <c r="G22" s="36">
        <f>Tabla4[[#This Row],[VALOR UNITARIO ANTES DE IMPUESTO (PREVENTIVO)]]*19%</f>
        <v>72200</v>
      </c>
      <c r="H22" s="36">
        <f>Tabla4[[#This Row],[VALOR UNITARIO ANTES DE IMPUESTO (PREVENTIVO)]]+Tabla4[[#This Row],[% IMPUESTO (ACLARAR EL QUE APLIQUE)( PREVENTIVO)]]</f>
        <v>452200</v>
      </c>
      <c r="I22" s="12">
        <v>380000</v>
      </c>
      <c r="J22" s="36">
        <f>Tabla4[[#This Row],[VALOR UNITARIO ANTES DE IMPUESTO (CORRECTIVO) ]]*19%</f>
        <v>72200</v>
      </c>
      <c r="K22" s="36">
        <f>Tabla4[[#This Row],[VALOR UNITARIO ANTES DE IMPUESTO (CORRECTIVO) ]]+Tabla4[[#This Row],[% IMPUESTO (ACLARAR EL QUE APLIQUE) (CORRECTIVO)]]</f>
        <v>452200</v>
      </c>
      <c r="L22" s="106">
        <v>235588</v>
      </c>
      <c r="M22" s="12">
        <f>Tabla4[[#This Row],[VALOR UNITARIO ANTES DE IMPUESTO (PREVENTIVO)2]]*19%</f>
        <v>44761.72</v>
      </c>
      <c r="N22" s="12">
        <f>Tabla4[[#This Row],[VALOR UNITARIO ANTES DE IMPUESTO (PREVENTIVO)2]]+Tabla4[[#This Row],[% IMPUESTO (ACLARAR EL QUE APLIQUE)( PREVENTIVO)2]]</f>
        <v>280349.71999999997</v>
      </c>
      <c r="O22" s="106">
        <v>208421</v>
      </c>
      <c r="P22" s="112">
        <f>Tabla4[[#This Row],[VALOR UNITARIO ANTES DE IMPUESTO (CORRECTIVO) 2]]*19%</f>
        <v>39599.99</v>
      </c>
      <c r="Q22" s="112">
        <f>Tabla4[[#This Row],[VALOR UNITARIO ANTES DE IMPUESTO (CORRECTIVO) 2]]+Tabla4[[#This Row],[% IMPUESTO (ACLARAR EL QUE APLIQUE) (CORRECTIVO)2]]</f>
        <v>248020.99</v>
      </c>
      <c r="R22" s="12">
        <v>415000</v>
      </c>
      <c r="S22" s="112">
        <f>Tabla4[[#This Row],[VALOR UNITARIO ANTES DE IMPUESTO (PREVENTIVO)3]]*19%</f>
        <v>78850</v>
      </c>
      <c r="T22" s="112">
        <f>Tabla4[[#This Row],[VALOR UNITARIO ANTES DE IMPUESTO (PREVENTIVO)3]]+Tabla4[[#This Row],[% IMPUESTO (ACLARAR EL QUE APLIQUE)( PREVENTIVO)3]]</f>
        <v>493850</v>
      </c>
      <c r="U22" s="12">
        <v>415000</v>
      </c>
      <c r="V22" s="112">
        <f>Tabla4[[#This Row],[VALOR UNITARIO ANTES DE IMPUESTO (CORRECTIVO)3]]*19%</f>
        <v>78850</v>
      </c>
      <c r="W22" s="36">
        <f>Tabla4[[#This Row],[VALOR UNITARIO ANTES DE IMPUESTO (CORRECTIVO)3]]+Tabla4[[#This Row],[% IMPUESTO (ACLARAR EL QUE APLIQUE) (CORRECTIVO)3]]</f>
        <v>493850</v>
      </c>
      <c r="X22" s="314">
        <v>380000</v>
      </c>
      <c r="Y22" s="12">
        <f>Tabla4[[#This Row],[VALOR UNITARIO ANTES DE IMPUESTO (PREVENTIVO)4]]*19%</f>
        <v>72200</v>
      </c>
      <c r="Z22" s="12">
        <f>Tabla4[[#This Row],[VALOR UNITARIO ANTES DE IMPUESTO (PREVENTIVO)4]]+Tabla4[[#This Row],[% IMPUESTO (ACLARAR EL QUE APLIQUE)( PREVENTIVO)4]]</f>
        <v>452200</v>
      </c>
      <c r="AA22" s="12">
        <v>570000</v>
      </c>
      <c r="AB22" s="12">
        <f>Tabla4[[#This Row],[VALOR UNITARIO ANTES DE IMPUESTO (CORRECTIVO)4]]*19%</f>
        <v>108300</v>
      </c>
      <c r="AC22" s="12">
        <f>Tabla4[[#This Row],[VALOR UNITARIO ANTES DE IMPUESTO (CORRECTIVO)4]]+Tabla4[[#This Row],[% IMPUESTO (ACLARAR EL QUE APLIQUE) (CORRECTIVO)4]]</f>
        <v>678300</v>
      </c>
      <c r="AD22" s="311"/>
      <c r="AE22" s="311"/>
      <c r="AF22" s="311"/>
      <c r="AG22" s="311"/>
      <c r="AH22" s="311"/>
      <c r="AI22" s="311"/>
    </row>
    <row r="23" spans="1:35" ht="14.4" thickBot="1">
      <c r="A23" s="11">
        <v>19</v>
      </c>
      <c r="B23" s="5" t="s">
        <v>49</v>
      </c>
      <c r="C23" s="5" t="s">
        <v>30</v>
      </c>
      <c r="D23" s="5" t="s">
        <v>53</v>
      </c>
      <c r="E23" s="40">
        <v>1</v>
      </c>
      <c r="F23" s="12">
        <v>380000</v>
      </c>
      <c r="G23" s="36">
        <f>Tabla4[[#This Row],[VALOR UNITARIO ANTES DE IMPUESTO (PREVENTIVO)]]*19%</f>
        <v>72200</v>
      </c>
      <c r="H23" s="36">
        <f>Tabla4[[#This Row],[VALOR UNITARIO ANTES DE IMPUESTO (PREVENTIVO)]]+Tabla4[[#This Row],[% IMPUESTO (ACLARAR EL QUE APLIQUE)( PREVENTIVO)]]</f>
        <v>452200</v>
      </c>
      <c r="I23" s="12">
        <v>380000</v>
      </c>
      <c r="J23" s="36">
        <f>Tabla4[[#This Row],[VALOR UNITARIO ANTES DE IMPUESTO (CORRECTIVO) ]]*19%</f>
        <v>72200</v>
      </c>
      <c r="K23" s="36">
        <f>Tabla4[[#This Row],[VALOR UNITARIO ANTES DE IMPUESTO (CORRECTIVO) ]]+Tabla4[[#This Row],[% IMPUESTO (ACLARAR EL QUE APLIQUE) (CORRECTIVO)]]</f>
        <v>452200</v>
      </c>
      <c r="L23" s="106">
        <v>235588</v>
      </c>
      <c r="M23" s="12">
        <f>Tabla4[[#This Row],[VALOR UNITARIO ANTES DE IMPUESTO (PREVENTIVO)2]]*19%</f>
        <v>44761.72</v>
      </c>
      <c r="N23" s="12">
        <f>Tabla4[[#This Row],[VALOR UNITARIO ANTES DE IMPUESTO (PREVENTIVO)2]]+Tabla4[[#This Row],[% IMPUESTO (ACLARAR EL QUE APLIQUE)( PREVENTIVO)2]]</f>
        <v>280349.71999999997</v>
      </c>
      <c r="O23" s="106">
        <v>208421</v>
      </c>
      <c r="P23" s="112">
        <f>Tabla4[[#This Row],[VALOR UNITARIO ANTES DE IMPUESTO (CORRECTIVO) 2]]*19%</f>
        <v>39599.99</v>
      </c>
      <c r="Q23" s="112">
        <f>Tabla4[[#This Row],[VALOR UNITARIO ANTES DE IMPUESTO (CORRECTIVO) 2]]+Tabla4[[#This Row],[% IMPUESTO (ACLARAR EL QUE APLIQUE) (CORRECTIVO)2]]</f>
        <v>248020.99</v>
      </c>
      <c r="R23" s="12">
        <v>415000</v>
      </c>
      <c r="S23" s="112">
        <f>Tabla4[[#This Row],[VALOR UNITARIO ANTES DE IMPUESTO (PREVENTIVO)3]]*19%</f>
        <v>78850</v>
      </c>
      <c r="T23" s="112">
        <f>Tabla4[[#This Row],[VALOR UNITARIO ANTES DE IMPUESTO (PREVENTIVO)3]]+Tabla4[[#This Row],[% IMPUESTO (ACLARAR EL QUE APLIQUE)( PREVENTIVO)3]]</f>
        <v>493850</v>
      </c>
      <c r="U23" s="12">
        <v>415000</v>
      </c>
      <c r="V23" s="112">
        <f>Tabla4[[#This Row],[VALOR UNITARIO ANTES DE IMPUESTO (CORRECTIVO)3]]*19%</f>
        <v>78850</v>
      </c>
      <c r="W23" s="36">
        <f>Tabla4[[#This Row],[VALOR UNITARIO ANTES DE IMPUESTO (CORRECTIVO)3]]+Tabla4[[#This Row],[% IMPUESTO (ACLARAR EL QUE APLIQUE) (CORRECTIVO)3]]</f>
        <v>493850</v>
      </c>
      <c r="X23" s="314">
        <v>380000</v>
      </c>
      <c r="Y23" s="12">
        <f>Tabla4[[#This Row],[VALOR UNITARIO ANTES DE IMPUESTO (PREVENTIVO)4]]*19%</f>
        <v>72200</v>
      </c>
      <c r="Z23" s="12">
        <f>Tabla4[[#This Row],[VALOR UNITARIO ANTES DE IMPUESTO (PREVENTIVO)4]]+Tabla4[[#This Row],[% IMPUESTO (ACLARAR EL QUE APLIQUE)( PREVENTIVO)4]]</f>
        <v>452200</v>
      </c>
      <c r="AA23" s="12">
        <v>570000</v>
      </c>
      <c r="AB23" s="12">
        <f>Tabla4[[#This Row],[VALOR UNITARIO ANTES DE IMPUESTO (CORRECTIVO)4]]*19%</f>
        <v>108300</v>
      </c>
      <c r="AC23" s="12">
        <f>Tabla4[[#This Row],[VALOR UNITARIO ANTES DE IMPUESTO (CORRECTIVO)4]]+Tabla4[[#This Row],[% IMPUESTO (ACLARAR EL QUE APLIQUE) (CORRECTIVO)4]]</f>
        <v>678300</v>
      </c>
      <c r="AD23" s="311"/>
      <c r="AE23" s="311"/>
      <c r="AF23" s="311"/>
      <c r="AG23" s="311"/>
      <c r="AH23" s="311"/>
      <c r="AI23" s="311"/>
    </row>
    <row r="24" spans="1:35" ht="14.4" thickBot="1">
      <c r="A24" s="11">
        <v>20</v>
      </c>
      <c r="B24" s="5" t="s">
        <v>49</v>
      </c>
      <c r="C24" s="5" t="s">
        <v>30</v>
      </c>
      <c r="D24" s="5" t="s">
        <v>54</v>
      </c>
      <c r="E24" s="40">
        <v>1</v>
      </c>
      <c r="F24" s="12">
        <v>380000</v>
      </c>
      <c r="G24" s="36">
        <f>Tabla4[[#This Row],[VALOR UNITARIO ANTES DE IMPUESTO (PREVENTIVO)]]*19%</f>
        <v>72200</v>
      </c>
      <c r="H24" s="36">
        <f>Tabla4[[#This Row],[VALOR UNITARIO ANTES DE IMPUESTO (PREVENTIVO)]]+Tabla4[[#This Row],[% IMPUESTO (ACLARAR EL QUE APLIQUE)( PREVENTIVO)]]</f>
        <v>452200</v>
      </c>
      <c r="I24" s="12">
        <v>380000</v>
      </c>
      <c r="J24" s="36">
        <f>Tabla4[[#This Row],[VALOR UNITARIO ANTES DE IMPUESTO (CORRECTIVO) ]]*19%</f>
        <v>72200</v>
      </c>
      <c r="K24" s="36">
        <f>Tabla4[[#This Row],[VALOR UNITARIO ANTES DE IMPUESTO (CORRECTIVO) ]]+Tabla4[[#This Row],[% IMPUESTO (ACLARAR EL QUE APLIQUE) (CORRECTIVO)]]</f>
        <v>452200</v>
      </c>
      <c r="L24" s="106">
        <v>235588</v>
      </c>
      <c r="M24" s="12">
        <f>Tabla4[[#This Row],[VALOR UNITARIO ANTES DE IMPUESTO (PREVENTIVO)2]]*19%</f>
        <v>44761.72</v>
      </c>
      <c r="N24" s="12">
        <f>Tabla4[[#This Row],[VALOR UNITARIO ANTES DE IMPUESTO (PREVENTIVO)2]]+Tabla4[[#This Row],[% IMPUESTO (ACLARAR EL QUE APLIQUE)( PREVENTIVO)2]]</f>
        <v>280349.71999999997</v>
      </c>
      <c r="O24" s="106">
        <v>208421</v>
      </c>
      <c r="P24" s="112">
        <f>Tabla4[[#This Row],[VALOR UNITARIO ANTES DE IMPUESTO (CORRECTIVO) 2]]*19%</f>
        <v>39599.99</v>
      </c>
      <c r="Q24" s="112">
        <f>Tabla4[[#This Row],[VALOR UNITARIO ANTES DE IMPUESTO (CORRECTIVO) 2]]+Tabla4[[#This Row],[% IMPUESTO (ACLARAR EL QUE APLIQUE) (CORRECTIVO)2]]</f>
        <v>248020.99</v>
      </c>
      <c r="R24" s="12">
        <v>415000</v>
      </c>
      <c r="S24" s="112">
        <f>Tabla4[[#This Row],[VALOR UNITARIO ANTES DE IMPUESTO (PREVENTIVO)3]]*19%</f>
        <v>78850</v>
      </c>
      <c r="T24" s="112">
        <f>Tabla4[[#This Row],[VALOR UNITARIO ANTES DE IMPUESTO (PREVENTIVO)3]]+Tabla4[[#This Row],[% IMPUESTO (ACLARAR EL QUE APLIQUE)( PREVENTIVO)3]]</f>
        <v>493850</v>
      </c>
      <c r="U24" s="12">
        <v>415000</v>
      </c>
      <c r="V24" s="112">
        <f>Tabla4[[#This Row],[VALOR UNITARIO ANTES DE IMPUESTO (CORRECTIVO)3]]*19%</f>
        <v>78850</v>
      </c>
      <c r="W24" s="36">
        <f>Tabla4[[#This Row],[VALOR UNITARIO ANTES DE IMPUESTO (CORRECTIVO)3]]+Tabla4[[#This Row],[% IMPUESTO (ACLARAR EL QUE APLIQUE) (CORRECTIVO)3]]</f>
        <v>493850</v>
      </c>
      <c r="X24" s="314">
        <v>380000</v>
      </c>
      <c r="Y24" s="12">
        <f>Tabla4[[#This Row],[VALOR UNITARIO ANTES DE IMPUESTO (PREVENTIVO)4]]*19%</f>
        <v>72200</v>
      </c>
      <c r="Z24" s="12">
        <f>Tabla4[[#This Row],[VALOR UNITARIO ANTES DE IMPUESTO (PREVENTIVO)4]]+Tabla4[[#This Row],[% IMPUESTO (ACLARAR EL QUE APLIQUE)( PREVENTIVO)4]]</f>
        <v>452200</v>
      </c>
      <c r="AA24" s="12">
        <v>570000</v>
      </c>
      <c r="AB24" s="12">
        <f>Tabla4[[#This Row],[VALOR UNITARIO ANTES DE IMPUESTO (CORRECTIVO)4]]*19%</f>
        <v>108300</v>
      </c>
      <c r="AC24" s="12">
        <f>Tabla4[[#This Row],[VALOR UNITARIO ANTES DE IMPUESTO (CORRECTIVO)4]]+Tabla4[[#This Row],[% IMPUESTO (ACLARAR EL QUE APLIQUE) (CORRECTIVO)4]]</f>
        <v>678300</v>
      </c>
      <c r="AD24" s="311"/>
      <c r="AE24" s="311"/>
      <c r="AF24" s="311"/>
      <c r="AG24" s="311"/>
      <c r="AH24" s="311"/>
      <c r="AI24" s="311"/>
    </row>
    <row r="25" spans="1:35" ht="14.4" thickBot="1">
      <c r="A25" s="11">
        <v>21</v>
      </c>
      <c r="B25" s="5" t="s">
        <v>49</v>
      </c>
      <c r="C25" s="5" t="s">
        <v>30</v>
      </c>
      <c r="D25" s="5" t="s">
        <v>50</v>
      </c>
      <c r="E25" s="40">
        <v>1</v>
      </c>
      <c r="F25" s="12">
        <v>380000</v>
      </c>
      <c r="G25" s="36">
        <f>Tabla4[[#This Row],[VALOR UNITARIO ANTES DE IMPUESTO (PREVENTIVO)]]*19%</f>
        <v>72200</v>
      </c>
      <c r="H25" s="36">
        <f>Tabla4[[#This Row],[VALOR UNITARIO ANTES DE IMPUESTO (PREVENTIVO)]]+Tabla4[[#This Row],[% IMPUESTO (ACLARAR EL QUE APLIQUE)( PREVENTIVO)]]</f>
        <v>452200</v>
      </c>
      <c r="I25" s="12">
        <v>380000</v>
      </c>
      <c r="J25" s="36">
        <f>Tabla4[[#This Row],[VALOR UNITARIO ANTES DE IMPUESTO (CORRECTIVO) ]]*19%</f>
        <v>72200</v>
      </c>
      <c r="K25" s="36">
        <f>Tabla4[[#This Row],[VALOR UNITARIO ANTES DE IMPUESTO (CORRECTIVO) ]]+Tabla4[[#This Row],[% IMPUESTO (ACLARAR EL QUE APLIQUE) (CORRECTIVO)]]</f>
        <v>452200</v>
      </c>
      <c r="L25" s="106">
        <v>235588</v>
      </c>
      <c r="M25" s="12">
        <f>Tabla4[[#This Row],[VALOR UNITARIO ANTES DE IMPUESTO (PREVENTIVO)2]]*19%</f>
        <v>44761.72</v>
      </c>
      <c r="N25" s="12">
        <f>Tabla4[[#This Row],[VALOR UNITARIO ANTES DE IMPUESTO (PREVENTIVO)2]]+Tabla4[[#This Row],[% IMPUESTO (ACLARAR EL QUE APLIQUE)( PREVENTIVO)2]]</f>
        <v>280349.71999999997</v>
      </c>
      <c r="O25" s="106">
        <v>208421</v>
      </c>
      <c r="P25" s="112">
        <f>Tabla4[[#This Row],[VALOR UNITARIO ANTES DE IMPUESTO (CORRECTIVO) 2]]*19%</f>
        <v>39599.99</v>
      </c>
      <c r="Q25" s="112">
        <f>Tabla4[[#This Row],[VALOR UNITARIO ANTES DE IMPUESTO (CORRECTIVO) 2]]+Tabla4[[#This Row],[% IMPUESTO (ACLARAR EL QUE APLIQUE) (CORRECTIVO)2]]</f>
        <v>248020.99</v>
      </c>
      <c r="R25" s="12">
        <v>415000</v>
      </c>
      <c r="S25" s="112">
        <f>Tabla4[[#This Row],[VALOR UNITARIO ANTES DE IMPUESTO (PREVENTIVO)3]]*19%</f>
        <v>78850</v>
      </c>
      <c r="T25" s="112">
        <f>Tabla4[[#This Row],[VALOR UNITARIO ANTES DE IMPUESTO (PREVENTIVO)3]]+Tabla4[[#This Row],[% IMPUESTO (ACLARAR EL QUE APLIQUE)( PREVENTIVO)3]]</f>
        <v>493850</v>
      </c>
      <c r="U25" s="12">
        <v>415000</v>
      </c>
      <c r="V25" s="112">
        <f>Tabla4[[#This Row],[VALOR UNITARIO ANTES DE IMPUESTO (CORRECTIVO)3]]*19%</f>
        <v>78850</v>
      </c>
      <c r="W25" s="36">
        <f>Tabla4[[#This Row],[VALOR UNITARIO ANTES DE IMPUESTO (CORRECTIVO)3]]+Tabla4[[#This Row],[% IMPUESTO (ACLARAR EL QUE APLIQUE) (CORRECTIVO)3]]</f>
        <v>493850</v>
      </c>
      <c r="X25" s="314">
        <v>380000</v>
      </c>
      <c r="Y25" s="12">
        <f>Tabla4[[#This Row],[VALOR UNITARIO ANTES DE IMPUESTO (PREVENTIVO)4]]*19%</f>
        <v>72200</v>
      </c>
      <c r="Z25" s="12">
        <f>Tabla4[[#This Row],[VALOR UNITARIO ANTES DE IMPUESTO (PREVENTIVO)4]]+Tabla4[[#This Row],[% IMPUESTO (ACLARAR EL QUE APLIQUE)( PREVENTIVO)4]]</f>
        <v>452200</v>
      </c>
      <c r="AA25" s="12">
        <v>570000</v>
      </c>
      <c r="AB25" s="12">
        <f>Tabla4[[#This Row],[VALOR UNITARIO ANTES DE IMPUESTO (CORRECTIVO)4]]*19%</f>
        <v>108300</v>
      </c>
      <c r="AC25" s="12">
        <f>Tabla4[[#This Row],[VALOR UNITARIO ANTES DE IMPUESTO (CORRECTIVO)4]]+Tabla4[[#This Row],[% IMPUESTO (ACLARAR EL QUE APLIQUE) (CORRECTIVO)4]]</f>
        <v>678300</v>
      </c>
      <c r="AD25" s="311"/>
      <c r="AE25" s="311"/>
      <c r="AF25" s="311"/>
      <c r="AG25" s="311"/>
      <c r="AH25" s="311"/>
      <c r="AI25" s="311"/>
    </row>
    <row r="26" spans="1:35" ht="14.4" thickBot="1">
      <c r="A26" s="11">
        <v>22</v>
      </c>
      <c r="B26" s="5" t="s">
        <v>49</v>
      </c>
      <c r="C26" s="5" t="s">
        <v>30</v>
      </c>
      <c r="D26" s="5" t="s">
        <v>55</v>
      </c>
      <c r="E26" s="40">
        <v>1</v>
      </c>
      <c r="F26" s="12">
        <v>380000</v>
      </c>
      <c r="G26" s="36">
        <f>Tabla4[[#This Row],[VALOR UNITARIO ANTES DE IMPUESTO (PREVENTIVO)]]*19%</f>
        <v>72200</v>
      </c>
      <c r="H26" s="36">
        <f>Tabla4[[#This Row],[VALOR UNITARIO ANTES DE IMPUESTO (PREVENTIVO)]]+Tabla4[[#This Row],[% IMPUESTO (ACLARAR EL QUE APLIQUE)( PREVENTIVO)]]</f>
        <v>452200</v>
      </c>
      <c r="I26" s="12">
        <v>380000</v>
      </c>
      <c r="J26" s="36">
        <f>Tabla4[[#This Row],[VALOR UNITARIO ANTES DE IMPUESTO (CORRECTIVO) ]]*19%</f>
        <v>72200</v>
      </c>
      <c r="K26" s="36">
        <f>Tabla4[[#This Row],[VALOR UNITARIO ANTES DE IMPUESTO (CORRECTIVO) ]]+Tabla4[[#This Row],[% IMPUESTO (ACLARAR EL QUE APLIQUE) (CORRECTIVO)]]</f>
        <v>452200</v>
      </c>
      <c r="L26" s="106">
        <v>235588</v>
      </c>
      <c r="M26" s="12">
        <f>Tabla4[[#This Row],[VALOR UNITARIO ANTES DE IMPUESTO (PREVENTIVO)2]]*19%</f>
        <v>44761.72</v>
      </c>
      <c r="N26" s="12">
        <f>Tabla4[[#This Row],[VALOR UNITARIO ANTES DE IMPUESTO (PREVENTIVO)2]]+Tabla4[[#This Row],[% IMPUESTO (ACLARAR EL QUE APLIQUE)( PREVENTIVO)2]]</f>
        <v>280349.71999999997</v>
      </c>
      <c r="O26" s="106">
        <v>208421</v>
      </c>
      <c r="P26" s="112">
        <f>Tabla4[[#This Row],[VALOR UNITARIO ANTES DE IMPUESTO (CORRECTIVO) 2]]*19%</f>
        <v>39599.99</v>
      </c>
      <c r="Q26" s="112">
        <f>Tabla4[[#This Row],[VALOR UNITARIO ANTES DE IMPUESTO (CORRECTIVO) 2]]+Tabla4[[#This Row],[% IMPUESTO (ACLARAR EL QUE APLIQUE) (CORRECTIVO)2]]</f>
        <v>248020.99</v>
      </c>
      <c r="R26" s="12">
        <v>415000</v>
      </c>
      <c r="S26" s="112">
        <f>Tabla4[[#This Row],[VALOR UNITARIO ANTES DE IMPUESTO (PREVENTIVO)3]]*19%</f>
        <v>78850</v>
      </c>
      <c r="T26" s="112">
        <f>Tabla4[[#This Row],[VALOR UNITARIO ANTES DE IMPUESTO (PREVENTIVO)3]]+Tabla4[[#This Row],[% IMPUESTO (ACLARAR EL QUE APLIQUE)( PREVENTIVO)3]]</f>
        <v>493850</v>
      </c>
      <c r="U26" s="12">
        <v>415000</v>
      </c>
      <c r="V26" s="112">
        <f>Tabla4[[#This Row],[VALOR UNITARIO ANTES DE IMPUESTO (CORRECTIVO)3]]*19%</f>
        <v>78850</v>
      </c>
      <c r="W26" s="36">
        <f>Tabla4[[#This Row],[VALOR UNITARIO ANTES DE IMPUESTO (CORRECTIVO)3]]+Tabla4[[#This Row],[% IMPUESTO (ACLARAR EL QUE APLIQUE) (CORRECTIVO)3]]</f>
        <v>493850</v>
      </c>
      <c r="X26" s="314">
        <v>380000</v>
      </c>
      <c r="Y26" s="12">
        <f>Tabla4[[#This Row],[VALOR UNITARIO ANTES DE IMPUESTO (PREVENTIVO)4]]*19%</f>
        <v>72200</v>
      </c>
      <c r="Z26" s="12">
        <f>Tabla4[[#This Row],[VALOR UNITARIO ANTES DE IMPUESTO (PREVENTIVO)4]]+Tabla4[[#This Row],[% IMPUESTO (ACLARAR EL QUE APLIQUE)( PREVENTIVO)4]]</f>
        <v>452200</v>
      </c>
      <c r="AA26" s="12">
        <v>570000</v>
      </c>
      <c r="AB26" s="12">
        <f>Tabla4[[#This Row],[VALOR UNITARIO ANTES DE IMPUESTO (CORRECTIVO)4]]*19%</f>
        <v>108300</v>
      </c>
      <c r="AC26" s="12">
        <f>Tabla4[[#This Row],[VALOR UNITARIO ANTES DE IMPUESTO (CORRECTIVO)4]]+Tabla4[[#This Row],[% IMPUESTO (ACLARAR EL QUE APLIQUE) (CORRECTIVO)4]]</f>
        <v>678300</v>
      </c>
      <c r="AD26" s="311"/>
      <c r="AE26" s="311"/>
      <c r="AF26" s="311"/>
      <c r="AG26" s="311"/>
      <c r="AH26" s="311"/>
      <c r="AI26" s="311"/>
    </row>
    <row r="27" spans="1:35" ht="14.4" thickBot="1">
      <c r="A27" s="11">
        <v>23</v>
      </c>
      <c r="B27" s="5" t="s">
        <v>49</v>
      </c>
      <c r="C27" s="5" t="s">
        <v>30</v>
      </c>
      <c r="D27" s="5" t="s">
        <v>56</v>
      </c>
      <c r="E27" s="40">
        <v>1</v>
      </c>
      <c r="F27" s="12">
        <v>380000</v>
      </c>
      <c r="G27" s="36">
        <f>Tabla4[[#This Row],[VALOR UNITARIO ANTES DE IMPUESTO (PREVENTIVO)]]*19%</f>
        <v>72200</v>
      </c>
      <c r="H27" s="36">
        <f>Tabla4[[#This Row],[VALOR UNITARIO ANTES DE IMPUESTO (PREVENTIVO)]]+Tabla4[[#This Row],[% IMPUESTO (ACLARAR EL QUE APLIQUE)( PREVENTIVO)]]</f>
        <v>452200</v>
      </c>
      <c r="I27" s="12">
        <v>380000</v>
      </c>
      <c r="J27" s="36">
        <f>Tabla4[[#This Row],[VALOR UNITARIO ANTES DE IMPUESTO (CORRECTIVO) ]]*19%</f>
        <v>72200</v>
      </c>
      <c r="K27" s="36">
        <f>Tabla4[[#This Row],[VALOR UNITARIO ANTES DE IMPUESTO (CORRECTIVO) ]]+Tabla4[[#This Row],[% IMPUESTO (ACLARAR EL QUE APLIQUE) (CORRECTIVO)]]</f>
        <v>452200</v>
      </c>
      <c r="L27" s="106">
        <v>235588</v>
      </c>
      <c r="M27" s="12">
        <f>Tabla4[[#This Row],[VALOR UNITARIO ANTES DE IMPUESTO (PREVENTIVO)2]]*19%</f>
        <v>44761.72</v>
      </c>
      <c r="N27" s="12">
        <f>Tabla4[[#This Row],[VALOR UNITARIO ANTES DE IMPUESTO (PREVENTIVO)2]]+Tabla4[[#This Row],[% IMPUESTO (ACLARAR EL QUE APLIQUE)( PREVENTIVO)2]]</f>
        <v>280349.71999999997</v>
      </c>
      <c r="O27" s="106">
        <v>208421</v>
      </c>
      <c r="P27" s="112">
        <f>Tabla4[[#This Row],[VALOR UNITARIO ANTES DE IMPUESTO (CORRECTIVO) 2]]*19%</f>
        <v>39599.99</v>
      </c>
      <c r="Q27" s="112">
        <f>Tabla4[[#This Row],[VALOR UNITARIO ANTES DE IMPUESTO (CORRECTIVO) 2]]+Tabla4[[#This Row],[% IMPUESTO (ACLARAR EL QUE APLIQUE) (CORRECTIVO)2]]</f>
        <v>248020.99</v>
      </c>
      <c r="R27" s="12">
        <v>415000</v>
      </c>
      <c r="S27" s="112">
        <f>Tabla4[[#This Row],[VALOR UNITARIO ANTES DE IMPUESTO (PREVENTIVO)3]]*19%</f>
        <v>78850</v>
      </c>
      <c r="T27" s="112">
        <f>Tabla4[[#This Row],[VALOR UNITARIO ANTES DE IMPUESTO (PREVENTIVO)3]]+Tabla4[[#This Row],[% IMPUESTO (ACLARAR EL QUE APLIQUE)( PREVENTIVO)3]]</f>
        <v>493850</v>
      </c>
      <c r="U27" s="12">
        <v>415000</v>
      </c>
      <c r="V27" s="112">
        <f>Tabla4[[#This Row],[VALOR UNITARIO ANTES DE IMPUESTO (CORRECTIVO)3]]*19%</f>
        <v>78850</v>
      </c>
      <c r="W27" s="36">
        <f>Tabla4[[#This Row],[VALOR UNITARIO ANTES DE IMPUESTO (CORRECTIVO)3]]+Tabla4[[#This Row],[% IMPUESTO (ACLARAR EL QUE APLIQUE) (CORRECTIVO)3]]</f>
        <v>493850</v>
      </c>
      <c r="X27" s="314">
        <v>380000</v>
      </c>
      <c r="Y27" s="12">
        <f>Tabla4[[#This Row],[VALOR UNITARIO ANTES DE IMPUESTO (PREVENTIVO)4]]*19%</f>
        <v>72200</v>
      </c>
      <c r="Z27" s="12">
        <f>Tabla4[[#This Row],[VALOR UNITARIO ANTES DE IMPUESTO (PREVENTIVO)4]]+Tabla4[[#This Row],[% IMPUESTO (ACLARAR EL QUE APLIQUE)( PREVENTIVO)4]]</f>
        <v>452200</v>
      </c>
      <c r="AA27" s="12">
        <v>570000</v>
      </c>
      <c r="AB27" s="12">
        <f>Tabla4[[#This Row],[VALOR UNITARIO ANTES DE IMPUESTO (CORRECTIVO)4]]*19%</f>
        <v>108300</v>
      </c>
      <c r="AC27" s="12">
        <f>Tabla4[[#This Row],[VALOR UNITARIO ANTES DE IMPUESTO (CORRECTIVO)4]]+Tabla4[[#This Row],[% IMPUESTO (ACLARAR EL QUE APLIQUE) (CORRECTIVO)4]]</f>
        <v>678300</v>
      </c>
      <c r="AD27" s="311"/>
      <c r="AE27" s="311"/>
      <c r="AF27" s="311"/>
      <c r="AG27" s="311"/>
      <c r="AH27" s="311"/>
      <c r="AI27" s="311"/>
    </row>
    <row r="28" spans="1:35" ht="14.4" thickBot="1">
      <c r="A28" s="11">
        <v>24</v>
      </c>
      <c r="B28" s="5" t="s">
        <v>49</v>
      </c>
      <c r="C28" s="5" t="s">
        <v>30</v>
      </c>
      <c r="D28" s="5" t="s">
        <v>57</v>
      </c>
      <c r="E28" s="40">
        <v>1</v>
      </c>
      <c r="F28" s="12">
        <v>380000</v>
      </c>
      <c r="G28" s="36">
        <f>Tabla4[[#This Row],[VALOR UNITARIO ANTES DE IMPUESTO (PREVENTIVO)]]*19%</f>
        <v>72200</v>
      </c>
      <c r="H28" s="36">
        <f>Tabla4[[#This Row],[VALOR UNITARIO ANTES DE IMPUESTO (PREVENTIVO)]]+Tabla4[[#This Row],[% IMPUESTO (ACLARAR EL QUE APLIQUE)( PREVENTIVO)]]</f>
        <v>452200</v>
      </c>
      <c r="I28" s="12">
        <v>380000</v>
      </c>
      <c r="J28" s="36">
        <f>Tabla4[[#This Row],[VALOR UNITARIO ANTES DE IMPUESTO (CORRECTIVO) ]]*19%</f>
        <v>72200</v>
      </c>
      <c r="K28" s="36">
        <f>Tabla4[[#This Row],[VALOR UNITARIO ANTES DE IMPUESTO (CORRECTIVO) ]]+Tabla4[[#This Row],[% IMPUESTO (ACLARAR EL QUE APLIQUE) (CORRECTIVO)]]</f>
        <v>452200</v>
      </c>
      <c r="L28" s="106">
        <v>235588</v>
      </c>
      <c r="M28" s="12">
        <f>Tabla4[[#This Row],[VALOR UNITARIO ANTES DE IMPUESTO (PREVENTIVO)2]]*19%</f>
        <v>44761.72</v>
      </c>
      <c r="N28" s="12">
        <f>Tabla4[[#This Row],[VALOR UNITARIO ANTES DE IMPUESTO (PREVENTIVO)2]]+Tabla4[[#This Row],[% IMPUESTO (ACLARAR EL QUE APLIQUE)( PREVENTIVO)2]]</f>
        <v>280349.71999999997</v>
      </c>
      <c r="O28" s="106">
        <v>208421</v>
      </c>
      <c r="P28" s="112">
        <f>Tabla4[[#This Row],[VALOR UNITARIO ANTES DE IMPUESTO (CORRECTIVO) 2]]*19%</f>
        <v>39599.99</v>
      </c>
      <c r="Q28" s="112">
        <f>Tabla4[[#This Row],[VALOR UNITARIO ANTES DE IMPUESTO (CORRECTIVO) 2]]+Tabla4[[#This Row],[% IMPUESTO (ACLARAR EL QUE APLIQUE) (CORRECTIVO)2]]</f>
        <v>248020.99</v>
      </c>
      <c r="R28" s="12">
        <v>415000</v>
      </c>
      <c r="S28" s="112">
        <f>Tabla4[[#This Row],[VALOR UNITARIO ANTES DE IMPUESTO (PREVENTIVO)3]]*19%</f>
        <v>78850</v>
      </c>
      <c r="T28" s="112">
        <f>Tabla4[[#This Row],[VALOR UNITARIO ANTES DE IMPUESTO (PREVENTIVO)3]]+Tabla4[[#This Row],[% IMPUESTO (ACLARAR EL QUE APLIQUE)( PREVENTIVO)3]]</f>
        <v>493850</v>
      </c>
      <c r="U28" s="12">
        <v>415000</v>
      </c>
      <c r="V28" s="112">
        <f>Tabla4[[#This Row],[VALOR UNITARIO ANTES DE IMPUESTO (CORRECTIVO)3]]*19%</f>
        <v>78850</v>
      </c>
      <c r="W28" s="36">
        <f>Tabla4[[#This Row],[VALOR UNITARIO ANTES DE IMPUESTO (CORRECTIVO)3]]+Tabla4[[#This Row],[% IMPUESTO (ACLARAR EL QUE APLIQUE) (CORRECTIVO)3]]</f>
        <v>493850</v>
      </c>
      <c r="X28" s="314">
        <v>380000</v>
      </c>
      <c r="Y28" s="12">
        <f>Tabla4[[#This Row],[VALOR UNITARIO ANTES DE IMPUESTO (PREVENTIVO)4]]*19%</f>
        <v>72200</v>
      </c>
      <c r="Z28" s="12">
        <f>Tabla4[[#This Row],[VALOR UNITARIO ANTES DE IMPUESTO (PREVENTIVO)4]]+Tabla4[[#This Row],[% IMPUESTO (ACLARAR EL QUE APLIQUE)( PREVENTIVO)4]]</f>
        <v>452200</v>
      </c>
      <c r="AA28" s="12">
        <v>570000</v>
      </c>
      <c r="AB28" s="12">
        <f>Tabla4[[#This Row],[VALOR UNITARIO ANTES DE IMPUESTO (CORRECTIVO)4]]*19%</f>
        <v>108300</v>
      </c>
      <c r="AC28" s="12">
        <f>Tabla4[[#This Row],[VALOR UNITARIO ANTES DE IMPUESTO (CORRECTIVO)4]]+Tabla4[[#This Row],[% IMPUESTO (ACLARAR EL QUE APLIQUE) (CORRECTIVO)4]]</f>
        <v>678300</v>
      </c>
      <c r="AD28" s="311"/>
      <c r="AE28" s="311"/>
      <c r="AF28" s="311"/>
      <c r="AG28" s="311"/>
      <c r="AH28" s="311"/>
      <c r="AI28" s="311"/>
    </row>
    <row r="29" spans="1:35" ht="14.4" thickBot="1">
      <c r="A29" s="11">
        <v>25</v>
      </c>
      <c r="B29" s="5" t="s">
        <v>49</v>
      </c>
      <c r="C29" s="5" t="s">
        <v>30</v>
      </c>
      <c r="D29" s="5" t="s">
        <v>58</v>
      </c>
      <c r="E29" s="40">
        <v>1</v>
      </c>
      <c r="F29" s="12">
        <v>380000</v>
      </c>
      <c r="G29" s="36">
        <f>Tabla4[[#This Row],[VALOR UNITARIO ANTES DE IMPUESTO (PREVENTIVO)]]*19%</f>
        <v>72200</v>
      </c>
      <c r="H29" s="36">
        <f>Tabla4[[#This Row],[VALOR UNITARIO ANTES DE IMPUESTO (PREVENTIVO)]]+Tabla4[[#This Row],[% IMPUESTO (ACLARAR EL QUE APLIQUE)( PREVENTIVO)]]</f>
        <v>452200</v>
      </c>
      <c r="I29" s="12">
        <v>380000</v>
      </c>
      <c r="J29" s="36">
        <f>Tabla4[[#This Row],[VALOR UNITARIO ANTES DE IMPUESTO (CORRECTIVO) ]]*19%</f>
        <v>72200</v>
      </c>
      <c r="K29" s="36">
        <f>Tabla4[[#This Row],[VALOR UNITARIO ANTES DE IMPUESTO (CORRECTIVO) ]]+Tabla4[[#This Row],[% IMPUESTO (ACLARAR EL QUE APLIQUE) (CORRECTIVO)]]</f>
        <v>452200</v>
      </c>
      <c r="L29" s="106">
        <v>235588</v>
      </c>
      <c r="M29" s="12">
        <f>Tabla4[[#This Row],[VALOR UNITARIO ANTES DE IMPUESTO (PREVENTIVO)2]]*19%</f>
        <v>44761.72</v>
      </c>
      <c r="N29" s="12">
        <f>Tabla4[[#This Row],[VALOR UNITARIO ANTES DE IMPUESTO (PREVENTIVO)2]]+Tabla4[[#This Row],[% IMPUESTO (ACLARAR EL QUE APLIQUE)( PREVENTIVO)2]]</f>
        <v>280349.71999999997</v>
      </c>
      <c r="O29" s="106">
        <v>208421</v>
      </c>
      <c r="P29" s="112">
        <f>Tabla4[[#This Row],[VALOR UNITARIO ANTES DE IMPUESTO (CORRECTIVO) 2]]*19%</f>
        <v>39599.99</v>
      </c>
      <c r="Q29" s="112">
        <f>Tabla4[[#This Row],[VALOR UNITARIO ANTES DE IMPUESTO (CORRECTIVO) 2]]+Tabla4[[#This Row],[% IMPUESTO (ACLARAR EL QUE APLIQUE) (CORRECTIVO)2]]</f>
        <v>248020.99</v>
      </c>
      <c r="R29" s="12">
        <v>415000</v>
      </c>
      <c r="S29" s="112">
        <f>Tabla4[[#This Row],[VALOR UNITARIO ANTES DE IMPUESTO (PREVENTIVO)3]]*19%</f>
        <v>78850</v>
      </c>
      <c r="T29" s="112">
        <f>Tabla4[[#This Row],[VALOR UNITARIO ANTES DE IMPUESTO (PREVENTIVO)3]]+Tabla4[[#This Row],[% IMPUESTO (ACLARAR EL QUE APLIQUE)( PREVENTIVO)3]]</f>
        <v>493850</v>
      </c>
      <c r="U29" s="12">
        <v>415000</v>
      </c>
      <c r="V29" s="112">
        <f>Tabla4[[#This Row],[VALOR UNITARIO ANTES DE IMPUESTO (CORRECTIVO)3]]*19%</f>
        <v>78850</v>
      </c>
      <c r="W29" s="36">
        <f>Tabla4[[#This Row],[VALOR UNITARIO ANTES DE IMPUESTO (CORRECTIVO)3]]+Tabla4[[#This Row],[% IMPUESTO (ACLARAR EL QUE APLIQUE) (CORRECTIVO)3]]</f>
        <v>493850</v>
      </c>
      <c r="X29" s="314">
        <v>380000</v>
      </c>
      <c r="Y29" s="12">
        <f>Tabla4[[#This Row],[VALOR UNITARIO ANTES DE IMPUESTO (PREVENTIVO)4]]*19%</f>
        <v>72200</v>
      </c>
      <c r="Z29" s="12">
        <f>Tabla4[[#This Row],[VALOR UNITARIO ANTES DE IMPUESTO (PREVENTIVO)4]]+Tabla4[[#This Row],[% IMPUESTO (ACLARAR EL QUE APLIQUE)( PREVENTIVO)4]]</f>
        <v>452200</v>
      </c>
      <c r="AA29" s="12">
        <v>570000</v>
      </c>
      <c r="AB29" s="12">
        <f>Tabla4[[#This Row],[VALOR UNITARIO ANTES DE IMPUESTO (CORRECTIVO)4]]*19%</f>
        <v>108300</v>
      </c>
      <c r="AC29" s="12">
        <f>Tabla4[[#This Row],[VALOR UNITARIO ANTES DE IMPUESTO (CORRECTIVO)4]]+Tabla4[[#This Row],[% IMPUESTO (ACLARAR EL QUE APLIQUE) (CORRECTIVO)4]]</f>
        <v>678300</v>
      </c>
      <c r="AD29" s="311"/>
      <c r="AE29" s="311"/>
      <c r="AF29" s="311"/>
      <c r="AG29" s="311"/>
      <c r="AH29" s="311"/>
      <c r="AI29" s="311"/>
    </row>
    <row r="30" spans="1:35" ht="14.4" thickBot="1">
      <c r="A30" s="11">
        <v>26</v>
      </c>
      <c r="B30" s="5" t="s">
        <v>49</v>
      </c>
      <c r="C30" s="5" t="s">
        <v>30</v>
      </c>
      <c r="D30" s="5" t="s">
        <v>59</v>
      </c>
      <c r="E30" s="40">
        <v>1</v>
      </c>
      <c r="F30" s="12">
        <v>380000</v>
      </c>
      <c r="G30" s="36">
        <f>Tabla4[[#This Row],[VALOR UNITARIO ANTES DE IMPUESTO (PREVENTIVO)]]*19%</f>
        <v>72200</v>
      </c>
      <c r="H30" s="36">
        <f>Tabla4[[#This Row],[VALOR UNITARIO ANTES DE IMPUESTO (PREVENTIVO)]]+Tabla4[[#This Row],[% IMPUESTO (ACLARAR EL QUE APLIQUE)( PREVENTIVO)]]</f>
        <v>452200</v>
      </c>
      <c r="I30" s="12">
        <v>380000</v>
      </c>
      <c r="J30" s="36">
        <f>Tabla4[[#This Row],[VALOR UNITARIO ANTES DE IMPUESTO (CORRECTIVO) ]]*19%</f>
        <v>72200</v>
      </c>
      <c r="K30" s="36">
        <f>Tabla4[[#This Row],[VALOR UNITARIO ANTES DE IMPUESTO (CORRECTIVO) ]]+Tabla4[[#This Row],[% IMPUESTO (ACLARAR EL QUE APLIQUE) (CORRECTIVO)]]</f>
        <v>452200</v>
      </c>
      <c r="L30" s="106">
        <v>235588</v>
      </c>
      <c r="M30" s="12">
        <f>Tabla4[[#This Row],[VALOR UNITARIO ANTES DE IMPUESTO (PREVENTIVO)2]]*19%</f>
        <v>44761.72</v>
      </c>
      <c r="N30" s="12">
        <f>Tabla4[[#This Row],[VALOR UNITARIO ANTES DE IMPUESTO (PREVENTIVO)2]]+Tabla4[[#This Row],[% IMPUESTO (ACLARAR EL QUE APLIQUE)( PREVENTIVO)2]]</f>
        <v>280349.71999999997</v>
      </c>
      <c r="O30" s="106">
        <v>208421</v>
      </c>
      <c r="P30" s="112">
        <f>Tabla4[[#This Row],[VALOR UNITARIO ANTES DE IMPUESTO (CORRECTIVO) 2]]*19%</f>
        <v>39599.99</v>
      </c>
      <c r="Q30" s="112">
        <f>Tabla4[[#This Row],[VALOR UNITARIO ANTES DE IMPUESTO (CORRECTIVO) 2]]+Tabla4[[#This Row],[% IMPUESTO (ACLARAR EL QUE APLIQUE) (CORRECTIVO)2]]</f>
        <v>248020.99</v>
      </c>
      <c r="R30" s="12">
        <v>415000</v>
      </c>
      <c r="S30" s="112">
        <f>Tabla4[[#This Row],[VALOR UNITARIO ANTES DE IMPUESTO (PREVENTIVO)3]]*19%</f>
        <v>78850</v>
      </c>
      <c r="T30" s="112">
        <f>Tabla4[[#This Row],[VALOR UNITARIO ANTES DE IMPUESTO (PREVENTIVO)3]]+Tabla4[[#This Row],[% IMPUESTO (ACLARAR EL QUE APLIQUE)( PREVENTIVO)3]]</f>
        <v>493850</v>
      </c>
      <c r="U30" s="12">
        <v>415000</v>
      </c>
      <c r="V30" s="112">
        <f>Tabla4[[#This Row],[VALOR UNITARIO ANTES DE IMPUESTO (CORRECTIVO)3]]*19%</f>
        <v>78850</v>
      </c>
      <c r="W30" s="36">
        <f>Tabla4[[#This Row],[VALOR UNITARIO ANTES DE IMPUESTO (CORRECTIVO)3]]+Tabla4[[#This Row],[% IMPUESTO (ACLARAR EL QUE APLIQUE) (CORRECTIVO)3]]</f>
        <v>493850</v>
      </c>
      <c r="X30" s="314">
        <v>380000</v>
      </c>
      <c r="Y30" s="12">
        <f>Tabla4[[#This Row],[VALOR UNITARIO ANTES DE IMPUESTO (PREVENTIVO)4]]*19%</f>
        <v>72200</v>
      </c>
      <c r="Z30" s="12">
        <f>Tabla4[[#This Row],[VALOR UNITARIO ANTES DE IMPUESTO (PREVENTIVO)4]]+Tabla4[[#This Row],[% IMPUESTO (ACLARAR EL QUE APLIQUE)( PREVENTIVO)4]]</f>
        <v>452200</v>
      </c>
      <c r="AA30" s="12">
        <v>570000</v>
      </c>
      <c r="AB30" s="12">
        <f>Tabla4[[#This Row],[VALOR UNITARIO ANTES DE IMPUESTO (CORRECTIVO)4]]*19%</f>
        <v>108300</v>
      </c>
      <c r="AC30" s="12">
        <f>Tabla4[[#This Row],[VALOR UNITARIO ANTES DE IMPUESTO (CORRECTIVO)4]]+Tabla4[[#This Row],[% IMPUESTO (ACLARAR EL QUE APLIQUE) (CORRECTIVO)4]]</f>
        <v>678300</v>
      </c>
      <c r="AD30" s="311"/>
      <c r="AE30" s="311"/>
      <c r="AF30" s="311"/>
      <c r="AG30" s="311"/>
      <c r="AH30" s="311"/>
      <c r="AI30" s="311"/>
    </row>
    <row r="31" spans="1:35" ht="14.4" thickBot="1">
      <c r="A31" s="11">
        <v>27</v>
      </c>
      <c r="B31" s="5" t="s">
        <v>49</v>
      </c>
      <c r="C31" s="5" t="s">
        <v>30</v>
      </c>
      <c r="D31" s="5" t="s">
        <v>60</v>
      </c>
      <c r="E31" s="40">
        <v>1</v>
      </c>
      <c r="F31" s="12">
        <v>380000</v>
      </c>
      <c r="G31" s="36">
        <f>Tabla4[[#This Row],[VALOR UNITARIO ANTES DE IMPUESTO (PREVENTIVO)]]*19%</f>
        <v>72200</v>
      </c>
      <c r="H31" s="36">
        <f>Tabla4[[#This Row],[VALOR UNITARIO ANTES DE IMPUESTO (PREVENTIVO)]]+Tabla4[[#This Row],[% IMPUESTO (ACLARAR EL QUE APLIQUE)( PREVENTIVO)]]</f>
        <v>452200</v>
      </c>
      <c r="I31" s="12">
        <v>380000</v>
      </c>
      <c r="J31" s="36">
        <f>Tabla4[[#This Row],[VALOR UNITARIO ANTES DE IMPUESTO (CORRECTIVO) ]]*19%</f>
        <v>72200</v>
      </c>
      <c r="K31" s="36">
        <f>Tabla4[[#This Row],[VALOR UNITARIO ANTES DE IMPUESTO (CORRECTIVO) ]]+Tabla4[[#This Row],[% IMPUESTO (ACLARAR EL QUE APLIQUE) (CORRECTIVO)]]</f>
        <v>452200</v>
      </c>
      <c r="L31" s="106">
        <v>235588</v>
      </c>
      <c r="M31" s="12">
        <f>Tabla4[[#This Row],[VALOR UNITARIO ANTES DE IMPUESTO (PREVENTIVO)2]]*19%</f>
        <v>44761.72</v>
      </c>
      <c r="N31" s="12">
        <f>Tabla4[[#This Row],[VALOR UNITARIO ANTES DE IMPUESTO (PREVENTIVO)2]]+Tabla4[[#This Row],[% IMPUESTO (ACLARAR EL QUE APLIQUE)( PREVENTIVO)2]]</f>
        <v>280349.71999999997</v>
      </c>
      <c r="O31" s="106">
        <v>208421</v>
      </c>
      <c r="P31" s="112">
        <f>Tabla4[[#This Row],[VALOR UNITARIO ANTES DE IMPUESTO (CORRECTIVO) 2]]*19%</f>
        <v>39599.99</v>
      </c>
      <c r="Q31" s="112">
        <f>Tabla4[[#This Row],[VALOR UNITARIO ANTES DE IMPUESTO (CORRECTIVO) 2]]+Tabla4[[#This Row],[% IMPUESTO (ACLARAR EL QUE APLIQUE) (CORRECTIVO)2]]</f>
        <v>248020.99</v>
      </c>
      <c r="R31" s="12">
        <v>415000</v>
      </c>
      <c r="S31" s="112">
        <f>Tabla4[[#This Row],[VALOR UNITARIO ANTES DE IMPUESTO (PREVENTIVO)3]]*19%</f>
        <v>78850</v>
      </c>
      <c r="T31" s="112">
        <f>Tabla4[[#This Row],[VALOR UNITARIO ANTES DE IMPUESTO (PREVENTIVO)3]]+Tabla4[[#This Row],[% IMPUESTO (ACLARAR EL QUE APLIQUE)( PREVENTIVO)3]]</f>
        <v>493850</v>
      </c>
      <c r="U31" s="12">
        <v>415000</v>
      </c>
      <c r="V31" s="112">
        <f>Tabla4[[#This Row],[VALOR UNITARIO ANTES DE IMPUESTO (CORRECTIVO)3]]*19%</f>
        <v>78850</v>
      </c>
      <c r="W31" s="36">
        <f>Tabla4[[#This Row],[VALOR UNITARIO ANTES DE IMPUESTO (CORRECTIVO)3]]+Tabla4[[#This Row],[% IMPUESTO (ACLARAR EL QUE APLIQUE) (CORRECTIVO)3]]</f>
        <v>493850</v>
      </c>
      <c r="X31" s="314">
        <v>380000</v>
      </c>
      <c r="Y31" s="12">
        <f>Tabla4[[#This Row],[VALOR UNITARIO ANTES DE IMPUESTO (PREVENTIVO)4]]*19%</f>
        <v>72200</v>
      </c>
      <c r="Z31" s="12">
        <f>Tabla4[[#This Row],[VALOR UNITARIO ANTES DE IMPUESTO (PREVENTIVO)4]]+Tabla4[[#This Row],[% IMPUESTO (ACLARAR EL QUE APLIQUE)( PREVENTIVO)4]]</f>
        <v>452200</v>
      </c>
      <c r="AA31" s="12">
        <v>570000</v>
      </c>
      <c r="AB31" s="12">
        <f>Tabla4[[#This Row],[VALOR UNITARIO ANTES DE IMPUESTO (CORRECTIVO)4]]*19%</f>
        <v>108300</v>
      </c>
      <c r="AC31" s="12">
        <f>Tabla4[[#This Row],[VALOR UNITARIO ANTES DE IMPUESTO (CORRECTIVO)4]]+Tabla4[[#This Row],[% IMPUESTO (ACLARAR EL QUE APLIQUE) (CORRECTIVO)4]]</f>
        <v>678300</v>
      </c>
      <c r="AD31" s="311"/>
      <c r="AE31" s="311"/>
      <c r="AF31" s="311"/>
      <c r="AG31" s="311"/>
      <c r="AH31" s="311"/>
      <c r="AI31" s="311"/>
    </row>
    <row r="32" spans="1:35" ht="14.4" thickBot="1">
      <c r="A32" s="11">
        <v>28</v>
      </c>
      <c r="B32" s="5" t="s">
        <v>49</v>
      </c>
      <c r="C32" s="5" t="s">
        <v>39</v>
      </c>
      <c r="D32" s="5" t="s">
        <v>61</v>
      </c>
      <c r="E32" s="40">
        <v>1</v>
      </c>
      <c r="F32" s="12">
        <v>380000</v>
      </c>
      <c r="G32" s="36">
        <f>Tabla4[[#This Row],[VALOR UNITARIO ANTES DE IMPUESTO (PREVENTIVO)]]*19%</f>
        <v>72200</v>
      </c>
      <c r="H32" s="36">
        <f>Tabla4[[#This Row],[VALOR UNITARIO ANTES DE IMPUESTO (PREVENTIVO)]]+Tabla4[[#This Row],[% IMPUESTO (ACLARAR EL QUE APLIQUE)( PREVENTIVO)]]</f>
        <v>452200</v>
      </c>
      <c r="I32" s="12">
        <v>380000</v>
      </c>
      <c r="J32" s="36">
        <f>Tabla4[[#This Row],[VALOR UNITARIO ANTES DE IMPUESTO (CORRECTIVO) ]]*19%</f>
        <v>72200</v>
      </c>
      <c r="K32" s="36">
        <f>Tabla4[[#This Row],[VALOR UNITARIO ANTES DE IMPUESTO (CORRECTIVO) ]]+Tabla4[[#This Row],[% IMPUESTO (ACLARAR EL QUE APLIQUE) (CORRECTIVO)]]</f>
        <v>452200</v>
      </c>
      <c r="L32" s="106">
        <v>235588</v>
      </c>
      <c r="M32" s="12">
        <f>Tabla4[[#This Row],[VALOR UNITARIO ANTES DE IMPUESTO (PREVENTIVO)2]]*19%</f>
        <v>44761.72</v>
      </c>
      <c r="N32" s="12">
        <f>Tabla4[[#This Row],[VALOR UNITARIO ANTES DE IMPUESTO (PREVENTIVO)2]]+Tabla4[[#This Row],[% IMPUESTO (ACLARAR EL QUE APLIQUE)( PREVENTIVO)2]]</f>
        <v>280349.71999999997</v>
      </c>
      <c r="O32" s="106">
        <v>208421</v>
      </c>
      <c r="P32" s="112">
        <f>Tabla4[[#This Row],[VALOR UNITARIO ANTES DE IMPUESTO (CORRECTIVO) 2]]*19%</f>
        <v>39599.99</v>
      </c>
      <c r="Q32" s="112">
        <f>Tabla4[[#This Row],[VALOR UNITARIO ANTES DE IMPUESTO (CORRECTIVO) 2]]+Tabla4[[#This Row],[% IMPUESTO (ACLARAR EL QUE APLIQUE) (CORRECTIVO)2]]</f>
        <v>248020.99</v>
      </c>
      <c r="R32" s="12">
        <v>415000</v>
      </c>
      <c r="S32" s="112">
        <f>Tabla4[[#This Row],[VALOR UNITARIO ANTES DE IMPUESTO (PREVENTIVO)3]]*19%</f>
        <v>78850</v>
      </c>
      <c r="T32" s="112">
        <f>Tabla4[[#This Row],[VALOR UNITARIO ANTES DE IMPUESTO (PREVENTIVO)3]]+Tabla4[[#This Row],[% IMPUESTO (ACLARAR EL QUE APLIQUE)( PREVENTIVO)3]]</f>
        <v>493850</v>
      </c>
      <c r="U32" s="12">
        <v>415000</v>
      </c>
      <c r="V32" s="112">
        <f>Tabla4[[#This Row],[VALOR UNITARIO ANTES DE IMPUESTO (CORRECTIVO)3]]*19%</f>
        <v>78850</v>
      </c>
      <c r="W32" s="36">
        <f>Tabla4[[#This Row],[VALOR UNITARIO ANTES DE IMPUESTO (CORRECTIVO)3]]+Tabla4[[#This Row],[% IMPUESTO (ACLARAR EL QUE APLIQUE) (CORRECTIVO)3]]</f>
        <v>493850</v>
      </c>
      <c r="X32" s="314">
        <v>380000</v>
      </c>
      <c r="Y32" s="12">
        <f>Tabla4[[#This Row],[VALOR UNITARIO ANTES DE IMPUESTO (PREVENTIVO)4]]*19%</f>
        <v>72200</v>
      </c>
      <c r="Z32" s="12">
        <f>Tabla4[[#This Row],[VALOR UNITARIO ANTES DE IMPUESTO (PREVENTIVO)4]]+Tabla4[[#This Row],[% IMPUESTO (ACLARAR EL QUE APLIQUE)( PREVENTIVO)4]]</f>
        <v>452200</v>
      </c>
      <c r="AA32" s="12">
        <v>570000</v>
      </c>
      <c r="AB32" s="12">
        <f>Tabla4[[#This Row],[VALOR UNITARIO ANTES DE IMPUESTO (CORRECTIVO)4]]*19%</f>
        <v>108300</v>
      </c>
      <c r="AC32" s="12">
        <f>Tabla4[[#This Row],[VALOR UNITARIO ANTES DE IMPUESTO (CORRECTIVO)4]]+Tabla4[[#This Row],[% IMPUESTO (ACLARAR EL QUE APLIQUE) (CORRECTIVO)4]]</f>
        <v>678300</v>
      </c>
      <c r="AD32" s="311"/>
      <c r="AE32" s="311"/>
      <c r="AF32" s="311"/>
      <c r="AG32" s="311"/>
      <c r="AH32" s="311"/>
      <c r="AI32" s="311"/>
    </row>
    <row r="33" spans="1:35" ht="14.4" thickBot="1">
      <c r="A33" s="11">
        <v>29</v>
      </c>
      <c r="B33" s="5" t="s">
        <v>49</v>
      </c>
      <c r="C33" s="5" t="s">
        <v>39</v>
      </c>
      <c r="D33" s="5" t="s">
        <v>62</v>
      </c>
      <c r="E33" s="40">
        <v>1</v>
      </c>
      <c r="F33" s="12">
        <v>380000</v>
      </c>
      <c r="G33" s="36">
        <f>Tabla4[[#This Row],[VALOR UNITARIO ANTES DE IMPUESTO (PREVENTIVO)]]*19%</f>
        <v>72200</v>
      </c>
      <c r="H33" s="36">
        <f>Tabla4[[#This Row],[VALOR UNITARIO ANTES DE IMPUESTO (PREVENTIVO)]]+Tabla4[[#This Row],[% IMPUESTO (ACLARAR EL QUE APLIQUE)( PREVENTIVO)]]</f>
        <v>452200</v>
      </c>
      <c r="I33" s="12">
        <v>380000</v>
      </c>
      <c r="J33" s="36">
        <f>Tabla4[[#This Row],[VALOR UNITARIO ANTES DE IMPUESTO (CORRECTIVO) ]]*19%</f>
        <v>72200</v>
      </c>
      <c r="K33" s="36">
        <f>Tabla4[[#This Row],[VALOR UNITARIO ANTES DE IMPUESTO (CORRECTIVO) ]]+Tabla4[[#This Row],[% IMPUESTO (ACLARAR EL QUE APLIQUE) (CORRECTIVO)]]</f>
        <v>452200</v>
      </c>
      <c r="L33" s="106">
        <v>235588</v>
      </c>
      <c r="M33" s="12">
        <f>Tabla4[[#This Row],[VALOR UNITARIO ANTES DE IMPUESTO (PREVENTIVO)2]]*19%</f>
        <v>44761.72</v>
      </c>
      <c r="N33" s="12">
        <f>Tabla4[[#This Row],[VALOR UNITARIO ANTES DE IMPUESTO (PREVENTIVO)2]]+Tabla4[[#This Row],[% IMPUESTO (ACLARAR EL QUE APLIQUE)( PREVENTIVO)2]]</f>
        <v>280349.71999999997</v>
      </c>
      <c r="O33" s="106">
        <v>208421</v>
      </c>
      <c r="P33" s="112">
        <f>Tabla4[[#This Row],[VALOR UNITARIO ANTES DE IMPUESTO (CORRECTIVO) 2]]*19%</f>
        <v>39599.99</v>
      </c>
      <c r="Q33" s="112">
        <f>Tabla4[[#This Row],[VALOR UNITARIO ANTES DE IMPUESTO (CORRECTIVO) 2]]+Tabla4[[#This Row],[% IMPUESTO (ACLARAR EL QUE APLIQUE) (CORRECTIVO)2]]</f>
        <v>248020.99</v>
      </c>
      <c r="R33" s="12">
        <v>415000</v>
      </c>
      <c r="S33" s="112">
        <f>Tabla4[[#This Row],[VALOR UNITARIO ANTES DE IMPUESTO (PREVENTIVO)3]]*19%</f>
        <v>78850</v>
      </c>
      <c r="T33" s="112">
        <f>Tabla4[[#This Row],[VALOR UNITARIO ANTES DE IMPUESTO (PREVENTIVO)3]]+Tabla4[[#This Row],[% IMPUESTO (ACLARAR EL QUE APLIQUE)( PREVENTIVO)3]]</f>
        <v>493850</v>
      </c>
      <c r="U33" s="12">
        <v>415000</v>
      </c>
      <c r="V33" s="112">
        <f>Tabla4[[#This Row],[VALOR UNITARIO ANTES DE IMPUESTO (CORRECTIVO)3]]*19%</f>
        <v>78850</v>
      </c>
      <c r="W33" s="36">
        <f>Tabla4[[#This Row],[VALOR UNITARIO ANTES DE IMPUESTO (CORRECTIVO)3]]+Tabla4[[#This Row],[% IMPUESTO (ACLARAR EL QUE APLIQUE) (CORRECTIVO)3]]</f>
        <v>493850</v>
      </c>
      <c r="X33" s="314">
        <v>380000</v>
      </c>
      <c r="Y33" s="12">
        <f>Tabla4[[#This Row],[VALOR UNITARIO ANTES DE IMPUESTO (PREVENTIVO)4]]*19%</f>
        <v>72200</v>
      </c>
      <c r="Z33" s="12">
        <f>Tabla4[[#This Row],[VALOR UNITARIO ANTES DE IMPUESTO (PREVENTIVO)4]]+Tabla4[[#This Row],[% IMPUESTO (ACLARAR EL QUE APLIQUE)( PREVENTIVO)4]]</f>
        <v>452200</v>
      </c>
      <c r="AA33" s="12">
        <v>570000</v>
      </c>
      <c r="AB33" s="12">
        <f>Tabla4[[#This Row],[VALOR UNITARIO ANTES DE IMPUESTO (CORRECTIVO)4]]*19%</f>
        <v>108300</v>
      </c>
      <c r="AC33" s="12">
        <f>Tabla4[[#This Row],[VALOR UNITARIO ANTES DE IMPUESTO (CORRECTIVO)4]]+Tabla4[[#This Row],[% IMPUESTO (ACLARAR EL QUE APLIQUE) (CORRECTIVO)4]]</f>
        <v>678300</v>
      </c>
      <c r="AD33" s="311"/>
      <c r="AE33" s="311"/>
      <c r="AF33" s="311"/>
      <c r="AG33" s="311"/>
      <c r="AH33" s="311"/>
      <c r="AI33" s="311"/>
    </row>
    <row r="34" spans="1:35" ht="14.4" thickBot="1">
      <c r="A34" s="11">
        <v>30</v>
      </c>
      <c r="B34" s="5" t="s">
        <v>49</v>
      </c>
      <c r="C34" s="5" t="s">
        <v>39</v>
      </c>
      <c r="D34" s="5" t="s">
        <v>63</v>
      </c>
      <c r="E34" s="40">
        <v>1</v>
      </c>
      <c r="F34" s="12">
        <v>380000</v>
      </c>
      <c r="G34" s="36">
        <f>Tabla4[[#This Row],[VALOR UNITARIO ANTES DE IMPUESTO (PREVENTIVO)]]*19%</f>
        <v>72200</v>
      </c>
      <c r="H34" s="36">
        <f>Tabla4[[#This Row],[VALOR UNITARIO ANTES DE IMPUESTO (PREVENTIVO)]]+Tabla4[[#This Row],[% IMPUESTO (ACLARAR EL QUE APLIQUE)( PREVENTIVO)]]</f>
        <v>452200</v>
      </c>
      <c r="I34" s="12">
        <v>380000</v>
      </c>
      <c r="J34" s="36">
        <f>Tabla4[[#This Row],[VALOR UNITARIO ANTES DE IMPUESTO (CORRECTIVO) ]]*19%</f>
        <v>72200</v>
      </c>
      <c r="K34" s="36">
        <f>Tabla4[[#This Row],[VALOR UNITARIO ANTES DE IMPUESTO (CORRECTIVO) ]]+Tabla4[[#This Row],[% IMPUESTO (ACLARAR EL QUE APLIQUE) (CORRECTIVO)]]</f>
        <v>452200</v>
      </c>
      <c r="L34" s="106">
        <v>235588</v>
      </c>
      <c r="M34" s="12">
        <f>Tabla4[[#This Row],[VALOR UNITARIO ANTES DE IMPUESTO (PREVENTIVO)2]]*19%</f>
        <v>44761.72</v>
      </c>
      <c r="N34" s="12">
        <f>Tabla4[[#This Row],[VALOR UNITARIO ANTES DE IMPUESTO (PREVENTIVO)2]]+Tabla4[[#This Row],[% IMPUESTO (ACLARAR EL QUE APLIQUE)( PREVENTIVO)2]]</f>
        <v>280349.71999999997</v>
      </c>
      <c r="O34" s="106">
        <v>208421</v>
      </c>
      <c r="P34" s="112">
        <f>Tabla4[[#This Row],[VALOR UNITARIO ANTES DE IMPUESTO (CORRECTIVO) 2]]*19%</f>
        <v>39599.99</v>
      </c>
      <c r="Q34" s="112">
        <f>Tabla4[[#This Row],[VALOR UNITARIO ANTES DE IMPUESTO (CORRECTIVO) 2]]+Tabla4[[#This Row],[% IMPUESTO (ACLARAR EL QUE APLIQUE) (CORRECTIVO)2]]</f>
        <v>248020.99</v>
      </c>
      <c r="R34" s="12">
        <v>415000</v>
      </c>
      <c r="S34" s="112">
        <f>Tabla4[[#This Row],[VALOR UNITARIO ANTES DE IMPUESTO (PREVENTIVO)3]]*19%</f>
        <v>78850</v>
      </c>
      <c r="T34" s="112">
        <f>Tabla4[[#This Row],[VALOR UNITARIO ANTES DE IMPUESTO (PREVENTIVO)3]]+Tabla4[[#This Row],[% IMPUESTO (ACLARAR EL QUE APLIQUE)( PREVENTIVO)3]]</f>
        <v>493850</v>
      </c>
      <c r="U34" s="12">
        <v>415000</v>
      </c>
      <c r="V34" s="112">
        <f>Tabla4[[#This Row],[VALOR UNITARIO ANTES DE IMPUESTO (CORRECTIVO)3]]*19%</f>
        <v>78850</v>
      </c>
      <c r="W34" s="36">
        <f>Tabla4[[#This Row],[VALOR UNITARIO ANTES DE IMPUESTO (CORRECTIVO)3]]+Tabla4[[#This Row],[% IMPUESTO (ACLARAR EL QUE APLIQUE) (CORRECTIVO)3]]</f>
        <v>493850</v>
      </c>
      <c r="X34" s="314">
        <v>380000</v>
      </c>
      <c r="Y34" s="12">
        <f>Tabla4[[#This Row],[VALOR UNITARIO ANTES DE IMPUESTO (PREVENTIVO)4]]*19%</f>
        <v>72200</v>
      </c>
      <c r="Z34" s="12">
        <f>Tabla4[[#This Row],[VALOR UNITARIO ANTES DE IMPUESTO (PREVENTIVO)4]]+Tabla4[[#This Row],[% IMPUESTO (ACLARAR EL QUE APLIQUE)( PREVENTIVO)4]]</f>
        <v>452200</v>
      </c>
      <c r="AA34" s="12">
        <v>570000</v>
      </c>
      <c r="AB34" s="12">
        <f>Tabla4[[#This Row],[VALOR UNITARIO ANTES DE IMPUESTO (CORRECTIVO)4]]*19%</f>
        <v>108300</v>
      </c>
      <c r="AC34" s="12">
        <f>Tabla4[[#This Row],[VALOR UNITARIO ANTES DE IMPUESTO (CORRECTIVO)4]]+Tabla4[[#This Row],[% IMPUESTO (ACLARAR EL QUE APLIQUE) (CORRECTIVO)4]]</f>
        <v>678300</v>
      </c>
      <c r="AD34" s="311"/>
      <c r="AE34" s="311"/>
      <c r="AF34" s="311"/>
      <c r="AG34" s="311"/>
      <c r="AH34" s="311"/>
      <c r="AI34" s="311"/>
    </row>
    <row r="35" spans="1:35" ht="14.4" thickBot="1">
      <c r="A35" s="11">
        <v>31</v>
      </c>
      <c r="B35" s="5" t="s">
        <v>49</v>
      </c>
      <c r="C35" s="5" t="s">
        <v>39</v>
      </c>
      <c r="D35" s="5" t="s">
        <v>64</v>
      </c>
      <c r="E35" s="40">
        <v>1</v>
      </c>
      <c r="F35" s="12">
        <v>380000</v>
      </c>
      <c r="G35" s="36">
        <f>Tabla4[[#This Row],[VALOR UNITARIO ANTES DE IMPUESTO (PREVENTIVO)]]*19%</f>
        <v>72200</v>
      </c>
      <c r="H35" s="36">
        <f>Tabla4[[#This Row],[VALOR UNITARIO ANTES DE IMPUESTO (PREVENTIVO)]]+Tabla4[[#This Row],[% IMPUESTO (ACLARAR EL QUE APLIQUE)( PREVENTIVO)]]</f>
        <v>452200</v>
      </c>
      <c r="I35" s="12">
        <v>380000</v>
      </c>
      <c r="J35" s="36">
        <f>Tabla4[[#This Row],[VALOR UNITARIO ANTES DE IMPUESTO (CORRECTIVO) ]]*19%</f>
        <v>72200</v>
      </c>
      <c r="K35" s="36">
        <f>Tabla4[[#This Row],[VALOR UNITARIO ANTES DE IMPUESTO (CORRECTIVO) ]]+Tabla4[[#This Row],[% IMPUESTO (ACLARAR EL QUE APLIQUE) (CORRECTIVO)]]</f>
        <v>452200</v>
      </c>
      <c r="L35" s="106">
        <v>235588</v>
      </c>
      <c r="M35" s="12">
        <f>Tabla4[[#This Row],[VALOR UNITARIO ANTES DE IMPUESTO (PREVENTIVO)2]]*19%</f>
        <v>44761.72</v>
      </c>
      <c r="N35" s="12">
        <f>Tabla4[[#This Row],[VALOR UNITARIO ANTES DE IMPUESTO (PREVENTIVO)2]]+Tabla4[[#This Row],[% IMPUESTO (ACLARAR EL QUE APLIQUE)( PREVENTIVO)2]]</f>
        <v>280349.71999999997</v>
      </c>
      <c r="O35" s="106">
        <v>208421</v>
      </c>
      <c r="P35" s="112">
        <f>Tabla4[[#This Row],[VALOR UNITARIO ANTES DE IMPUESTO (CORRECTIVO) 2]]*19%</f>
        <v>39599.99</v>
      </c>
      <c r="Q35" s="112">
        <f>Tabla4[[#This Row],[VALOR UNITARIO ANTES DE IMPUESTO (CORRECTIVO) 2]]+Tabla4[[#This Row],[% IMPUESTO (ACLARAR EL QUE APLIQUE) (CORRECTIVO)2]]</f>
        <v>248020.99</v>
      </c>
      <c r="R35" s="12">
        <v>415000</v>
      </c>
      <c r="S35" s="112">
        <f>Tabla4[[#This Row],[VALOR UNITARIO ANTES DE IMPUESTO (PREVENTIVO)3]]*19%</f>
        <v>78850</v>
      </c>
      <c r="T35" s="112">
        <f>Tabla4[[#This Row],[VALOR UNITARIO ANTES DE IMPUESTO (PREVENTIVO)3]]+Tabla4[[#This Row],[% IMPUESTO (ACLARAR EL QUE APLIQUE)( PREVENTIVO)3]]</f>
        <v>493850</v>
      </c>
      <c r="U35" s="12">
        <v>415000</v>
      </c>
      <c r="V35" s="112">
        <f>Tabla4[[#This Row],[VALOR UNITARIO ANTES DE IMPUESTO (CORRECTIVO)3]]*19%</f>
        <v>78850</v>
      </c>
      <c r="W35" s="36">
        <f>Tabla4[[#This Row],[VALOR UNITARIO ANTES DE IMPUESTO (CORRECTIVO)3]]+Tabla4[[#This Row],[% IMPUESTO (ACLARAR EL QUE APLIQUE) (CORRECTIVO)3]]</f>
        <v>493850</v>
      </c>
      <c r="X35" s="314">
        <v>380000</v>
      </c>
      <c r="Y35" s="12">
        <f>Tabla4[[#This Row],[VALOR UNITARIO ANTES DE IMPUESTO (PREVENTIVO)4]]*19%</f>
        <v>72200</v>
      </c>
      <c r="Z35" s="12">
        <f>Tabla4[[#This Row],[VALOR UNITARIO ANTES DE IMPUESTO (PREVENTIVO)4]]+Tabla4[[#This Row],[% IMPUESTO (ACLARAR EL QUE APLIQUE)( PREVENTIVO)4]]</f>
        <v>452200</v>
      </c>
      <c r="AA35" s="12">
        <v>570000</v>
      </c>
      <c r="AB35" s="12">
        <f>Tabla4[[#This Row],[VALOR UNITARIO ANTES DE IMPUESTO (CORRECTIVO)4]]*19%</f>
        <v>108300</v>
      </c>
      <c r="AC35" s="12">
        <f>Tabla4[[#This Row],[VALOR UNITARIO ANTES DE IMPUESTO (CORRECTIVO)4]]+Tabla4[[#This Row],[% IMPUESTO (ACLARAR EL QUE APLIQUE) (CORRECTIVO)4]]</f>
        <v>678300</v>
      </c>
      <c r="AD35" s="311"/>
      <c r="AE35" s="311"/>
      <c r="AF35" s="311"/>
      <c r="AG35" s="311"/>
      <c r="AH35" s="311"/>
      <c r="AI35" s="311"/>
    </row>
    <row r="36" spans="1:35" ht="14.4" thickBot="1">
      <c r="A36" s="11">
        <v>32</v>
      </c>
      <c r="B36" s="5" t="s">
        <v>49</v>
      </c>
      <c r="C36" s="5" t="s">
        <v>65</v>
      </c>
      <c r="D36" s="5" t="s">
        <v>66</v>
      </c>
      <c r="E36" s="40">
        <v>1</v>
      </c>
      <c r="F36" s="12">
        <v>380000</v>
      </c>
      <c r="G36" s="36">
        <f>Tabla4[[#This Row],[VALOR UNITARIO ANTES DE IMPUESTO (PREVENTIVO)]]*19%</f>
        <v>72200</v>
      </c>
      <c r="H36" s="36">
        <f>Tabla4[[#This Row],[VALOR UNITARIO ANTES DE IMPUESTO (PREVENTIVO)]]+Tabla4[[#This Row],[% IMPUESTO (ACLARAR EL QUE APLIQUE)( PREVENTIVO)]]</f>
        <v>452200</v>
      </c>
      <c r="I36" s="12">
        <v>380000</v>
      </c>
      <c r="J36" s="36">
        <f>Tabla4[[#This Row],[VALOR UNITARIO ANTES DE IMPUESTO (CORRECTIVO) ]]*19%</f>
        <v>72200</v>
      </c>
      <c r="K36" s="36">
        <f>Tabla4[[#This Row],[VALOR UNITARIO ANTES DE IMPUESTO (CORRECTIVO) ]]+Tabla4[[#This Row],[% IMPUESTO (ACLARAR EL QUE APLIQUE) (CORRECTIVO)]]</f>
        <v>452200</v>
      </c>
      <c r="L36" s="106">
        <v>235588</v>
      </c>
      <c r="M36" s="12">
        <f>Tabla4[[#This Row],[VALOR UNITARIO ANTES DE IMPUESTO (PREVENTIVO)2]]*19%</f>
        <v>44761.72</v>
      </c>
      <c r="N36" s="12">
        <f>Tabla4[[#This Row],[VALOR UNITARIO ANTES DE IMPUESTO (PREVENTIVO)2]]+Tabla4[[#This Row],[% IMPUESTO (ACLARAR EL QUE APLIQUE)( PREVENTIVO)2]]</f>
        <v>280349.71999999997</v>
      </c>
      <c r="O36" s="106">
        <v>208421</v>
      </c>
      <c r="P36" s="112">
        <f>Tabla4[[#This Row],[VALOR UNITARIO ANTES DE IMPUESTO (CORRECTIVO) 2]]*19%</f>
        <v>39599.99</v>
      </c>
      <c r="Q36" s="112">
        <f>Tabla4[[#This Row],[VALOR UNITARIO ANTES DE IMPUESTO (CORRECTIVO) 2]]+Tabla4[[#This Row],[% IMPUESTO (ACLARAR EL QUE APLIQUE) (CORRECTIVO)2]]</f>
        <v>248020.99</v>
      </c>
      <c r="R36" s="12">
        <v>415000</v>
      </c>
      <c r="S36" s="112">
        <f>Tabla4[[#This Row],[VALOR UNITARIO ANTES DE IMPUESTO (PREVENTIVO)3]]*19%</f>
        <v>78850</v>
      </c>
      <c r="T36" s="112">
        <f>Tabla4[[#This Row],[VALOR UNITARIO ANTES DE IMPUESTO (PREVENTIVO)3]]+Tabla4[[#This Row],[% IMPUESTO (ACLARAR EL QUE APLIQUE)( PREVENTIVO)3]]</f>
        <v>493850</v>
      </c>
      <c r="U36" s="12">
        <v>415000</v>
      </c>
      <c r="V36" s="112">
        <f>Tabla4[[#This Row],[VALOR UNITARIO ANTES DE IMPUESTO (CORRECTIVO)3]]*19%</f>
        <v>78850</v>
      </c>
      <c r="W36" s="36">
        <f>Tabla4[[#This Row],[VALOR UNITARIO ANTES DE IMPUESTO (CORRECTIVO)3]]+Tabla4[[#This Row],[% IMPUESTO (ACLARAR EL QUE APLIQUE) (CORRECTIVO)3]]</f>
        <v>493850</v>
      </c>
      <c r="X36" s="314">
        <v>380000</v>
      </c>
      <c r="Y36" s="12">
        <f>Tabla4[[#This Row],[VALOR UNITARIO ANTES DE IMPUESTO (PREVENTIVO)4]]*19%</f>
        <v>72200</v>
      </c>
      <c r="Z36" s="12">
        <f>Tabla4[[#This Row],[VALOR UNITARIO ANTES DE IMPUESTO (PREVENTIVO)4]]+Tabla4[[#This Row],[% IMPUESTO (ACLARAR EL QUE APLIQUE)( PREVENTIVO)4]]</f>
        <v>452200</v>
      </c>
      <c r="AA36" s="12">
        <v>570000</v>
      </c>
      <c r="AB36" s="12">
        <f>Tabla4[[#This Row],[VALOR UNITARIO ANTES DE IMPUESTO (CORRECTIVO)4]]*19%</f>
        <v>108300</v>
      </c>
      <c r="AC36" s="12">
        <f>Tabla4[[#This Row],[VALOR UNITARIO ANTES DE IMPUESTO (CORRECTIVO)4]]+Tabla4[[#This Row],[% IMPUESTO (ACLARAR EL QUE APLIQUE) (CORRECTIVO)4]]</f>
        <v>678300</v>
      </c>
      <c r="AD36" s="311"/>
      <c r="AE36" s="311"/>
      <c r="AF36" s="311"/>
      <c r="AG36" s="311"/>
      <c r="AH36" s="311"/>
      <c r="AI36" s="311"/>
    </row>
    <row r="37" spans="1:35" ht="14.4" thickBot="1">
      <c r="A37" s="11">
        <v>33</v>
      </c>
      <c r="B37" s="5" t="s">
        <v>49</v>
      </c>
      <c r="C37" s="5" t="s">
        <v>65</v>
      </c>
      <c r="D37" s="5" t="s">
        <v>67</v>
      </c>
      <c r="E37" s="40">
        <v>1</v>
      </c>
      <c r="F37" s="12">
        <v>380000</v>
      </c>
      <c r="G37" s="36">
        <f>Tabla4[[#This Row],[VALOR UNITARIO ANTES DE IMPUESTO (PREVENTIVO)]]*19%</f>
        <v>72200</v>
      </c>
      <c r="H37" s="36">
        <f>Tabla4[[#This Row],[VALOR UNITARIO ANTES DE IMPUESTO (PREVENTIVO)]]+Tabla4[[#This Row],[% IMPUESTO (ACLARAR EL QUE APLIQUE)( PREVENTIVO)]]</f>
        <v>452200</v>
      </c>
      <c r="I37" s="12">
        <v>380000</v>
      </c>
      <c r="J37" s="36">
        <f>Tabla4[[#This Row],[VALOR UNITARIO ANTES DE IMPUESTO (CORRECTIVO) ]]*19%</f>
        <v>72200</v>
      </c>
      <c r="K37" s="36">
        <f>Tabla4[[#This Row],[VALOR UNITARIO ANTES DE IMPUESTO (CORRECTIVO) ]]+Tabla4[[#This Row],[% IMPUESTO (ACLARAR EL QUE APLIQUE) (CORRECTIVO)]]</f>
        <v>452200</v>
      </c>
      <c r="L37" s="106">
        <v>235588</v>
      </c>
      <c r="M37" s="12">
        <f>Tabla4[[#This Row],[VALOR UNITARIO ANTES DE IMPUESTO (PREVENTIVO)2]]*19%</f>
        <v>44761.72</v>
      </c>
      <c r="N37" s="12">
        <f>Tabla4[[#This Row],[VALOR UNITARIO ANTES DE IMPUESTO (PREVENTIVO)2]]+Tabla4[[#This Row],[% IMPUESTO (ACLARAR EL QUE APLIQUE)( PREVENTIVO)2]]</f>
        <v>280349.71999999997</v>
      </c>
      <c r="O37" s="106">
        <v>208421</v>
      </c>
      <c r="P37" s="112">
        <f>Tabla4[[#This Row],[VALOR UNITARIO ANTES DE IMPUESTO (CORRECTIVO) 2]]*19%</f>
        <v>39599.99</v>
      </c>
      <c r="Q37" s="112">
        <f>Tabla4[[#This Row],[VALOR UNITARIO ANTES DE IMPUESTO (CORRECTIVO) 2]]+Tabla4[[#This Row],[% IMPUESTO (ACLARAR EL QUE APLIQUE) (CORRECTIVO)2]]</f>
        <v>248020.99</v>
      </c>
      <c r="R37" s="12">
        <v>415000</v>
      </c>
      <c r="S37" s="112">
        <f>Tabla4[[#This Row],[VALOR UNITARIO ANTES DE IMPUESTO (PREVENTIVO)3]]*19%</f>
        <v>78850</v>
      </c>
      <c r="T37" s="112">
        <f>Tabla4[[#This Row],[VALOR UNITARIO ANTES DE IMPUESTO (PREVENTIVO)3]]+Tabla4[[#This Row],[% IMPUESTO (ACLARAR EL QUE APLIQUE)( PREVENTIVO)3]]</f>
        <v>493850</v>
      </c>
      <c r="U37" s="12">
        <v>415000</v>
      </c>
      <c r="V37" s="112">
        <f>Tabla4[[#This Row],[VALOR UNITARIO ANTES DE IMPUESTO (CORRECTIVO)3]]*19%</f>
        <v>78850</v>
      </c>
      <c r="W37" s="36">
        <f>Tabla4[[#This Row],[VALOR UNITARIO ANTES DE IMPUESTO (CORRECTIVO)3]]+Tabla4[[#This Row],[% IMPUESTO (ACLARAR EL QUE APLIQUE) (CORRECTIVO)3]]</f>
        <v>493850</v>
      </c>
      <c r="X37" s="314">
        <v>380000</v>
      </c>
      <c r="Y37" s="12">
        <f>Tabla4[[#This Row],[VALOR UNITARIO ANTES DE IMPUESTO (PREVENTIVO)4]]*19%</f>
        <v>72200</v>
      </c>
      <c r="Z37" s="12">
        <f>Tabla4[[#This Row],[VALOR UNITARIO ANTES DE IMPUESTO (PREVENTIVO)4]]+Tabla4[[#This Row],[% IMPUESTO (ACLARAR EL QUE APLIQUE)( PREVENTIVO)4]]</f>
        <v>452200</v>
      </c>
      <c r="AA37" s="12">
        <v>570000</v>
      </c>
      <c r="AB37" s="12">
        <f>Tabla4[[#This Row],[VALOR UNITARIO ANTES DE IMPUESTO (CORRECTIVO)4]]*19%</f>
        <v>108300</v>
      </c>
      <c r="AC37" s="12">
        <f>Tabla4[[#This Row],[VALOR UNITARIO ANTES DE IMPUESTO (CORRECTIVO)4]]+Tabla4[[#This Row],[% IMPUESTO (ACLARAR EL QUE APLIQUE) (CORRECTIVO)4]]</f>
        <v>678300</v>
      </c>
      <c r="AD37" s="311"/>
      <c r="AE37" s="311"/>
      <c r="AF37" s="311"/>
      <c r="AG37" s="311"/>
      <c r="AH37" s="311"/>
      <c r="AI37" s="311"/>
    </row>
    <row r="38" spans="1:35" ht="14.4" thickBot="1">
      <c r="A38" s="11">
        <v>34</v>
      </c>
      <c r="B38" s="5" t="s">
        <v>49</v>
      </c>
      <c r="C38" s="5" t="s">
        <v>65</v>
      </c>
      <c r="D38" s="5" t="s">
        <v>68</v>
      </c>
      <c r="E38" s="40">
        <v>1</v>
      </c>
      <c r="F38" s="12">
        <v>380000</v>
      </c>
      <c r="G38" s="36">
        <f>Tabla4[[#This Row],[VALOR UNITARIO ANTES DE IMPUESTO (PREVENTIVO)]]*19%</f>
        <v>72200</v>
      </c>
      <c r="H38" s="36">
        <f>Tabla4[[#This Row],[VALOR UNITARIO ANTES DE IMPUESTO (PREVENTIVO)]]+Tabla4[[#This Row],[% IMPUESTO (ACLARAR EL QUE APLIQUE)( PREVENTIVO)]]</f>
        <v>452200</v>
      </c>
      <c r="I38" s="12">
        <v>380000</v>
      </c>
      <c r="J38" s="36">
        <f>Tabla4[[#This Row],[VALOR UNITARIO ANTES DE IMPUESTO (CORRECTIVO) ]]*19%</f>
        <v>72200</v>
      </c>
      <c r="K38" s="36">
        <f>Tabla4[[#This Row],[VALOR UNITARIO ANTES DE IMPUESTO (CORRECTIVO) ]]+Tabla4[[#This Row],[% IMPUESTO (ACLARAR EL QUE APLIQUE) (CORRECTIVO)]]</f>
        <v>452200</v>
      </c>
      <c r="L38" s="106">
        <v>235588</v>
      </c>
      <c r="M38" s="12">
        <f>Tabla4[[#This Row],[VALOR UNITARIO ANTES DE IMPUESTO (PREVENTIVO)2]]*19%</f>
        <v>44761.72</v>
      </c>
      <c r="N38" s="12">
        <f>Tabla4[[#This Row],[VALOR UNITARIO ANTES DE IMPUESTO (PREVENTIVO)2]]+Tabla4[[#This Row],[% IMPUESTO (ACLARAR EL QUE APLIQUE)( PREVENTIVO)2]]</f>
        <v>280349.71999999997</v>
      </c>
      <c r="O38" s="106">
        <v>208421</v>
      </c>
      <c r="P38" s="112">
        <f>Tabla4[[#This Row],[VALOR UNITARIO ANTES DE IMPUESTO (CORRECTIVO) 2]]*19%</f>
        <v>39599.99</v>
      </c>
      <c r="Q38" s="112">
        <f>Tabla4[[#This Row],[VALOR UNITARIO ANTES DE IMPUESTO (CORRECTIVO) 2]]+Tabla4[[#This Row],[% IMPUESTO (ACLARAR EL QUE APLIQUE) (CORRECTIVO)2]]</f>
        <v>248020.99</v>
      </c>
      <c r="R38" s="12">
        <v>415000</v>
      </c>
      <c r="S38" s="112">
        <f>Tabla4[[#This Row],[VALOR UNITARIO ANTES DE IMPUESTO (PREVENTIVO)3]]*19%</f>
        <v>78850</v>
      </c>
      <c r="T38" s="112">
        <f>Tabla4[[#This Row],[VALOR UNITARIO ANTES DE IMPUESTO (PREVENTIVO)3]]+Tabla4[[#This Row],[% IMPUESTO (ACLARAR EL QUE APLIQUE)( PREVENTIVO)3]]</f>
        <v>493850</v>
      </c>
      <c r="U38" s="12">
        <v>415000</v>
      </c>
      <c r="V38" s="112">
        <f>Tabla4[[#This Row],[VALOR UNITARIO ANTES DE IMPUESTO (CORRECTIVO)3]]*19%</f>
        <v>78850</v>
      </c>
      <c r="W38" s="36">
        <f>Tabla4[[#This Row],[VALOR UNITARIO ANTES DE IMPUESTO (CORRECTIVO)3]]+Tabla4[[#This Row],[% IMPUESTO (ACLARAR EL QUE APLIQUE) (CORRECTIVO)3]]</f>
        <v>493850</v>
      </c>
      <c r="X38" s="314">
        <v>380000</v>
      </c>
      <c r="Y38" s="12">
        <f>Tabla4[[#This Row],[VALOR UNITARIO ANTES DE IMPUESTO (PREVENTIVO)4]]*19%</f>
        <v>72200</v>
      </c>
      <c r="Z38" s="12">
        <f>Tabla4[[#This Row],[VALOR UNITARIO ANTES DE IMPUESTO (PREVENTIVO)4]]+Tabla4[[#This Row],[% IMPUESTO (ACLARAR EL QUE APLIQUE)( PREVENTIVO)4]]</f>
        <v>452200</v>
      </c>
      <c r="AA38" s="12">
        <v>570000</v>
      </c>
      <c r="AB38" s="12">
        <f>Tabla4[[#This Row],[VALOR UNITARIO ANTES DE IMPUESTO (CORRECTIVO)4]]*19%</f>
        <v>108300</v>
      </c>
      <c r="AC38" s="12">
        <f>Tabla4[[#This Row],[VALOR UNITARIO ANTES DE IMPUESTO (CORRECTIVO)4]]+Tabla4[[#This Row],[% IMPUESTO (ACLARAR EL QUE APLIQUE) (CORRECTIVO)4]]</f>
        <v>678300</v>
      </c>
      <c r="AD38" s="311"/>
      <c r="AE38" s="311"/>
      <c r="AF38" s="311"/>
      <c r="AG38" s="311"/>
      <c r="AH38" s="311"/>
      <c r="AI38" s="311"/>
    </row>
    <row r="39" spans="1:35" ht="14.4" thickBot="1">
      <c r="A39" s="11">
        <v>35</v>
      </c>
      <c r="B39" s="5" t="s">
        <v>49</v>
      </c>
      <c r="C39" s="5" t="s">
        <v>65</v>
      </c>
      <c r="D39" s="5" t="s">
        <v>69</v>
      </c>
      <c r="E39" s="40">
        <v>1</v>
      </c>
      <c r="F39" s="12">
        <v>380000</v>
      </c>
      <c r="G39" s="36">
        <f>Tabla4[[#This Row],[VALOR UNITARIO ANTES DE IMPUESTO (PREVENTIVO)]]*19%</f>
        <v>72200</v>
      </c>
      <c r="H39" s="36">
        <f>Tabla4[[#This Row],[VALOR UNITARIO ANTES DE IMPUESTO (PREVENTIVO)]]+Tabla4[[#This Row],[% IMPUESTO (ACLARAR EL QUE APLIQUE)( PREVENTIVO)]]</f>
        <v>452200</v>
      </c>
      <c r="I39" s="12">
        <v>380000</v>
      </c>
      <c r="J39" s="36">
        <f>Tabla4[[#This Row],[VALOR UNITARIO ANTES DE IMPUESTO (CORRECTIVO) ]]*19%</f>
        <v>72200</v>
      </c>
      <c r="K39" s="36">
        <f>Tabla4[[#This Row],[VALOR UNITARIO ANTES DE IMPUESTO (CORRECTIVO) ]]+Tabla4[[#This Row],[% IMPUESTO (ACLARAR EL QUE APLIQUE) (CORRECTIVO)]]</f>
        <v>452200</v>
      </c>
      <c r="L39" s="106">
        <v>235588</v>
      </c>
      <c r="M39" s="12">
        <f>Tabla4[[#This Row],[VALOR UNITARIO ANTES DE IMPUESTO (PREVENTIVO)2]]*19%</f>
        <v>44761.72</v>
      </c>
      <c r="N39" s="12">
        <f>Tabla4[[#This Row],[VALOR UNITARIO ANTES DE IMPUESTO (PREVENTIVO)2]]+Tabla4[[#This Row],[% IMPUESTO (ACLARAR EL QUE APLIQUE)( PREVENTIVO)2]]</f>
        <v>280349.71999999997</v>
      </c>
      <c r="O39" s="106">
        <v>208421</v>
      </c>
      <c r="P39" s="112">
        <f>Tabla4[[#This Row],[VALOR UNITARIO ANTES DE IMPUESTO (CORRECTIVO) 2]]*19%</f>
        <v>39599.99</v>
      </c>
      <c r="Q39" s="112">
        <f>Tabla4[[#This Row],[VALOR UNITARIO ANTES DE IMPUESTO (CORRECTIVO) 2]]+Tabla4[[#This Row],[% IMPUESTO (ACLARAR EL QUE APLIQUE) (CORRECTIVO)2]]</f>
        <v>248020.99</v>
      </c>
      <c r="R39" s="12">
        <v>415000</v>
      </c>
      <c r="S39" s="112">
        <f>Tabla4[[#This Row],[VALOR UNITARIO ANTES DE IMPUESTO (PREVENTIVO)3]]*19%</f>
        <v>78850</v>
      </c>
      <c r="T39" s="112">
        <f>Tabla4[[#This Row],[VALOR UNITARIO ANTES DE IMPUESTO (PREVENTIVO)3]]+Tabla4[[#This Row],[% IMPUESTO (ACLARAR EL QUE APLIQUE)( PREVENTIVO)3]]</f>
        <v>493850</v>
      </c>
      <c r="U39" s="12">
        <v>415000</v>
      </c>
      <c r="V39" s="112">
        <f>Tabla4[[#This Row],[VALOR UNITARIO ANTES DE IMPUESTO (CORRECTIVO)3]]*19%</f>
        <v>78850</v>
      </c>
      <c r="W39" s="36">
        <f>Tabla4[[#This Row],[VALOR UNITARIO ANTES DE IMPUESTO (CORRECTIVO)3]]+Tabla4[[#This Row],[% IMPUESTO (ACLARAR EL QUE APLIQUE) (CORRECTIVO)3]]</f>
        <v>493850</v>
      </c>
      <c r="X39" s="314">
        <v>380000</v>
      </c>
      <c r="Y39" s="12">
        <f>Tabla4[[#This Row],[VALOR UNITARIO ANTES DE IMPUESTO (PREVENTIVO)4]]*19%</f>
        <v>72200</v>
      </c>
      <c r="Z39" s="12">
        <f>Tabla4[[#This Row],[VALOR UNITARIO ANTES DE IMPUESTO (PREVENTIVO)4]]+Tabla4[[#This Row],[% IMPUESTO (ACLARAR EL QUE APLIQUE)( PREVENTIVO)4]]</f>
        <v>452200</v>
      </c>
      <c r="AA39" s="12">
        <v>570000</v>
      </c>
      <c r="AB39" s="12">
        <f>Tabla4[[#This Row],[VALOR UNITARIO ANTES DE IMPUESTO (CORRECTIVO)4]]*19%</f>
        <v>108300</v>
      </c>
      <c r="AC39" s="12">
        <f>Tabla4[[#This Row],[VALOR UNITARIO ANTES DE IMPUESTO (CORRECTIVO)4]]+Tabla4[[#This Row],[% IMPUESTO (ACLARAR EL QUE APLIQUE) (CORRECTIVO)4]]</f>
        <v>678300</v>
      </c>
      <c r="AD39" s="311"/>
      <c r="AE39" s="311"/>
      <c r="AF39" s="311"/>
      <c r="AG39" s="311"/>
      <c r="AH39" s="311"/>
      <c r="AI39" s="311"/>
    </row>
    <row r="40" spans="1:35" ht="14.25" customHeight="1" thickBot="1">
      <c r="A40" s="11">
        <v>36</v>
      </c>
      <c r="B40" s="8" t="s">
        <v>49</v>
      </c>
      <c r="C40" s="5" t="s">
        <v>70</v>
      </c>
      <c r="D40" s="5" t="s">
        <v>71</v>
      </c>
      <c r="E40" s="40">
        <v>1</v>
      </c>
      <c r="F40" s="12">
        <v>380000</v>
      </c>
      <c r="G40" s="36">
        <f>Tabla4[[#This Row],[VALOR UNITARIO ANTES DE IMPUESTO (PREVENTIVO)]]*19%</f>
        <v>72200</v>
      </c>
      <c r="H40" s="36">
        <f>Tabla4[[#This Row],[VALOR UNITARIO ANTES DE IMPUESTO (PREVENTIVO)]]+Tabla4[[#This Row],[% IMPUESTO (ACLARAR EL QUE APLIQUE)( PREVENTIVO)]]</f>
        <v>452200</v>
      </c>
      <c r="I40" s="12">
        <v>380000</v>
      </c>
      <c r="J40" s="36">
        <f>Tabla4[[#This Row],[VALOR UNITARIO ANTES DE IMPUESTO (CORRECTIVO) ]]*19%</f>
        <v>72200</v>
      </c>
      <c r="K40" s="36">
        <f>Tabla4[[#This Row],[VALOR UNITARIO ANTES DE IMPUESTO (CORRECTIVO) ]]+Tabla4[[#This Row],[% IMPUESTO (ACLARAR EL QUE APLIQUE) (CORRECTIVO)]]</f>
        <v>452200</v>
      </c>
      <c r="L40" s="106">
        <v>235588</v>
      </c>
      <c r="M40" s="12">
        <f>Tabla4[[#This Row],[VALOR UNITARIO ANTES DE IMPUESTO (PREVENTIVO)2]]*19%</f>
        <v>44761.72</v>
      </c>
      <c r="N40" s="12">
        <f>Tabla4[[#This Row],[VALOR UNITARIO ANTES DE IMPUESTO (PREVENTIVO)2]]+Tabla4[[#This Row],[% IMPUESTO (ACLARAR EL QUE APLIQUE)( PREVENTIVO)2]]</f>
        <v>280349.71999999997</v>
      </c>
      <c r="O40" s="106">
        <v>208421</v>
      </c>
      <c r="P40" s="112">
        <f>Tabla4[[#This Row],[VALOR UNITARIO ANTES DE IMPUESTO (CORRECTIVO) 2]]*19%</f>
        <v>39599.99</v>
      </c>
      <c r="Q40" s="112">
        <f>Tabla4[[#This Row],[VALOR UNITARIO ANTES DE IMPUESTO (CORRECTIVO) 2]]+Tabla4[[#This Row],[% IMPUESTO (ACLARAR EL QUE APLIQUE) (CORRECTIVO)2]]</f>
        <v>248020.99</v>
      </c>
      <c r="R40" s="12">
        <v>415000</v>
      </c>
      <c r="S40" s="112">
        <f>Tabla4[[#This Row],[VALOR UNITARIO ANTES DE IMPUESTO (PREVENTIVO)3]]*19%</f>
        <v>78850</v>
      </c>
      <c r="T40" s="112">
        <f>Tabla4[[#This Row],[VALOR UNITARIO ANTES DE IMPUESTO (PREVENTIVO)3]]+Tabla4[[#This Row],[% IMPUESTO (ACLARAR EL QUE APLIQUE)( PREVENTIVO)3]]</f>
        <v>493850</v>
      </c>
      <c r="U40" s="12">
        <v>415000</v>
      </c>
      <c r="V40" s="112">
        <f>Tabla4[[#This Row],[VALOR UNITARIO ANTES DE IMPUESTO (CORRECTIVO)3]]*19%</f>
        <v>78850</v>
      </c>
      <c r="W40" s="36">
        <f>Tabla4[[#This Row],[VALOR UNITARIO ANTES DE IMPUESTO (CORRECTIVO)3]]+Tabla4[[#This Row],[% IMPUESTO (ACLARAR EL QUE APLIQUE) (CORRECTIVO)3]]</f>
        <v>493850</v>
      </c>
      <c r="X40" s="314">
        <v>380000</v>
      </c>
      <c r="Y40" s="12">
        <f>Tabla4[[#This Row],[VALOR UNITARIO ANTES DE IMPUESTO (PREVENTIVO)4]]*19%</f>
        <v>72200</v>
      </c>
      <c r="Z40" s="12">
        <f>Tabla4[[#This Row],[VALOR UNITARIO ANTES DE IMPUESTO (PREVENTIVO)4]]+Tabla4[[#This Row],[% IMPUESTO (ACLARAR EL QUE APLIQUE)( PREVENTIVO)4]]</f>
        <v>452200</v>
      </c>
      <c r="AA40" s="12">
        <v>570000</v>
      </c>
      <c r="AB40" s="12">
        <f>Tabla4[[#This Row],[VALOR UNITARIO ANTES DE IMPUESTO (CORRECTIVO)4]]*19%</f>
        <v>108300</v>
      </c>
      <c r="AC40" s="12">
        <f>Tabla4[[#This Row],[VALOR UNITARIO ANTES DE IMPUESTO (CORRECTIVO)4]]+Tabla4[[#This Row],[% IMPUESTO (ACLARAR EL QUE APLIQUE) (CORRECTIVO)4]]</f>
        <v>678300</v>
      </c>
      <c r="AD40" s="311"/>
      <c r="AE40" s="311"/>
      <c r="AF40" s="311"/>
      <c r="AG40" s="311"/>
      <c r="AH40" s="311"/>
      <c r="AI40" s="311"/>
    </row>
    <row r="41" spans="1:35" ht="14.4" thickBot="1">
      <c r="A41" s="11">
        <v>37</v>
      </c>
      <c r="B41" s="5" t="s">
        <v>72</v>
      </c>
      <c r="C41" s="5" t="s">
        <v>39</v>
      </c>
      <c r="D41" s="5" t="s">
        <v>73</v>
      </c>
      <c r="E41" s="40">
        <v>1</v>
      </c>
      <c r="F41" s="12">
        <v>380000</v>
      </c>
      <c r="G41" s="36">
        <f>Tabla4[[#This Row],[VALOR UNITARIO ANTES DE IMPUESTO (PREVENTIVO)]]*19%</f>
        <v>72200</v>
      </c>
      <c r="H41" s="36">
        <f>Tabla4[[#This Row],[VALOR UNITARIO ANTES DE IMPUESTO (PREVENTIVO)]]+Tabla4[[#This Row],[% IMPUESTO (ACLARAR EL QUE APLIQUE)( PREVENTIVO)]]</f>
        <v>452200</v>
      </c>
      <c r="I41" s="12">
        <v>380000</v>
      </c>
      <c r="J41" s="36">
        <f>Tabla4[[#This Row],[VALOR UNITARIO ANTES DE IMPUESTO (CORRECTIVO) ]]*19%</f>
        <v>72200</v>
      </c>
      <c r="K41" s="36">
        <f>Tabla4[[#This Row],[VALOR UNITARIO ANTES DE IMPUESTO (CORRECTIVO) ]]+Tabla4[[#This Row],[% IMPUESTO (ACLARAR EL QUE APLIQUE) (CORRECTIVO)]]</f>
        <v>452200</v>
      </c>
      <c r="L41" s="106">
        <v>235588</v>
      </c>
      <c r="M41" s="12">
        <f>Tabla4[[#This Row],[VALOR UNITARIO ANTES DE IMPUESTO (PREVENTIVO)2]]*19%</f>
        <v>44761.72</v>
      </c>
      <c r="N41" s="12">
        <f>Tabla4[[#This Row],[VALOR UNITARIO ANTES DE IMPUESTO (PREVENTIVO)2]]+Tabla4[[#This Row],[% IMPUESTO (ACLARAR EL QUE APLIQUE)( PREVENTIVO)2]]</f>
        <v>280349.71999999997</v>
      </c>
      <c r="O41" s="106">
        <v>208421</v>
      </c>
      <c r="P41" s="112">
        <f>Tabla4[[#This Row],[VALOR UNITARIO ANTES DE IMPUESTO (CORRECTIVO) 2]]*19%</f>
        <v>39599.99</v>
      </c>
      <c r="Q41" s="112">
        <f>Tabla4[[#This Row],[VALOR UNITARIO ANTES DE IMPUESTO (CORRECTIVO) 2]]+Tabla4[[#This Row],[% IMPUESTO (ACLARAR EL QUE APLIQUE) (CORRECTIVO)2]]</f>
        <v>248020.99</v>
      </c>
      <c r="R41" s="12">
        <v>415000</v>
      </c>
      <c r="S41" s="112">
        <f>Tabla4[[#This Row],[VALOR UNITARIO ANTES DE IMPUESTO (PREVENTIVO)3]]*19%</f>
        <v>78850</v>
      </c>
      <c r="T41" s="112">
        <f>Tabla4[[#This Row],[VALOR UNITARIO ANTES DE IMPUESTO (PREVENTIVO)3]]+Tabla4[[#This Row],[% IMPUESTO (ACLARAR EL QUE APLIQUE)( PREVENTIVO)3]]</f>
        <v>493850</v>
      </c>
      <c r="U41" s="12">
        <v>415000</v>
      </c>
      <c r="V41" s="112">
        <f>Tabla4[[#This Row],[VALOR UNITARIO ANTES DE IMPUESTO (CORRECTIVO)3]]*19%</f>
        <v>78850</v>
      </c>
      <c r="W41" s="36">
        <f>Tabla4[[#This Row],[VALOR UNITARIO ANTES DE IMPUESTO (CORRECTIVO)3]]+Tabla4[[#This Row],[% IMPUESTO (ACLARAR EL QUE APLIQUE) (CORRECTIVO)3]]</f>
        <v>493850</v>
      </c>
      <c r="X41" s="314">
        <v>380000</v>
      </c>
      <c r="Y41" s="12">
        <f>Tabla4[[#This Row],[VALOR UNITARIO ANTES DE IMPUESTO (PREVENTIVO)4]]*19%</f>
        <v>72200</v>
      </c>
      <c r="Z41" s="12">
        <f>Tabla4[[#This Row],[VALOR UNITARIO ANTES DE IMPUESTO (PREVENTIVO)4]]+Tabla4[[#This Row],[% IMPUESTO (ACLARAR EL QUE APLIQUE)( PREVENTIVO)4]]</f>
        <v>452200</v>
      </c>
      <c r="AA41" s="12">
        <v>570000</v>
      </c>
      <c r="AB41" s="12">
        <f>Tabla4[[#This Row],[VALOR UNITARIO ANTES DE IMPUESTO (CORRECTIVO)4]]*19%</f>
        <v>108300</v>
      </c>
      <c r="AC41" s="12">
        <f>Tabla4[[#This Row],[VALOR UNITARIO ANTES DE IMPUESTO (CORRECTIVO)4]]+Tabla4[[#This Row],[% IMPUESTO (ACLARAR EL QUE APLIQUE) (CORRECTIVO)4]]</f>
        <v>678300</v>
      </c>
      <c r="AD41" s="311"/>
      <c r="AE41" s="311"/>
      <c r="AF41" s="311"/>
      <c r="AG41" s="311"/>
      <c r="AH41" s="311"/>
      <c r="AI41" s="311"/>
    </row>
    <row r="42" spans="1:35" ht="14.4" thickBot="1">
      <c r="A42" s="11">
        <v>38</v>
      </c>
      <c r="B42" s="5" t="s">
        <v>72</v>
      </c>
      <c r="C42" s="5" t="s">
        <v>39</v>
      </c>
      <c r="D42" s="5" t="s">
        <v>74</v>
      </c>
      <c r="E42" s="40">
        <v>1</v>
      </c>
      <c r="F42" s="12">
        <v>380000</v>
      </c>
      <c r="G42" s="36">
        <f>Tabla4[[#This Row],[VALOR UNITARIO ANTES DE IMPUESTO (PREVENTIVO)]]*19%</f>
        <v>72200</v>
      </c>
      <c r="H42" s="36">
        <f>Tabla4[[#This Row],[VALOR UNITARIO ANTES DE IMPUESTO (PREVENTIVO)]]+Tabla4[[#This Row],[% IMPUESTO (ACLARAR EL QUE APLIQUE)( PREVENTIVO)]]</f>
        <v>452200</v>
      </c>
      <c r="I42" s="12">
        <v>380000</v>
      </c>
      <c r="J42" s="36">
        <f>Tabla4[[#This Row],[VALOR UNITARIO ANTES DE IMPUESTO (CORRECTIVO) ]]*19%</f>
        <v>72200</v>
      </c>
      <c r="K42" s="36">
        <f>Tabla4[[#This Row],[VALOR UNITARIO ANTES DE IMPUESTO (CORRECTIVO) ]]+Tabla4[[#This Row],[% IMPUESTO (ACLARAR EL QUE APLIQUE) (CORRECTIVO)]]</f>
        <v>452200</v>
      </c>
      <c r="L42" s="106">
        <v>235588</v>
      </c>
      <c r="M42" s="12">
        <f>Tabla4[[#This Row],[VALOR UNITARIO ANTES DE IMPUESTO (PREVENTIVO)2]]*19%</f>
        <v>44761.72</v>
      </c>
      <c r="N42" s="12">
        <f>Tabla4[[#This Row],[VALOR UNITARIO ANTES DE IMPUESTO (PREVENTIVO)2]]+Tabla4[[#This Row],[% IMPUESTO (ACLARAR EL QUE APLIQUE)( PREVENTIVO)2]]</f>
        <v>280349.71999999997</v>
      </c>
      <c r="O42" s="106">
        <v>208421</v>
      </c>
      <c r="P42" s="112">
        <f>Tabla4[[#This Row],[VALOR UNITARIO ANTES DE IMPUESTO (CORRECTIVO) 2]]*19%</f>
        <v>39599.99</v>
      </c>
      <c r="Q42" s="112">
        <f>Tabla4[[#This Row],[VALOR UNITARIO ANTES DE IMPUESTO (CORRECTIVO) 2]]+Tabla4[[#This Row],[% IMPUESTO (ACLARAR EL QUE APLIQUE) (CORRECTIVO)2]]</f>
        <v>248020.99</v>
      </c>
      <c r="R42" s="12">
        <v>415000</v>
      </c>
      <c r="S42" s="112">
        <f>Tabla4[[#This Row],[VALOR UNITARIO ANTES DE IMPUESTO (PREVENTIVO)3]]*19%</f>
        <v>78850</v>
      </c>
      <c r="T42" s="112">
        <f>Tabla4[[#This Row],[VALOR UNITARIO ANTES DE IMPUESTO (PREVENTIVO)3]]+Tabla4[[#This Row],[% IMPUESTO (ACLARAR EL QUE APLIQUE)( PREVENTIVO)3]]</f>
        <v>493850</v>
      </c>
      <c r="U42" s="12">
        <v>415000</v>
      </c>
      <c r="V42" s="112">
        <f>Tabla4[[#This Row],[VALOR UNITARIO ANTES DE IMPUESTO (CORRECTIVO)3]]*19%</f>
        <v>78850</v>
      </c>
      <c r="W42" s="36">
        <f>Tabla4[[#This Row],[VALOR UNITARIO ANTES DE IMPUESTO (CORRECTIVO)3]]+Tabla4[[#This Row],[% IMPUESTO (ACLARAR EL QUE APLIQUE) (CORRECTIVO)3]]</f>
        <v>493850</v>
      </c>
      <c r="X42" s="314">
        <v>380000</v>
      </c>
      <c r="Y42" s="12">
        <f>Tabla4[[#This Row],[VALOR UNITARIO ANTES DE IMPUESTO (PREVENTIVO)4]]*19%</f>
        <v>72200</v>
      </c>
      <c r="Z42" s="12">
        <f>Tabla4[[#This Row],[VALOR UNITARIO ANTES DE IMPUESTO (PREVENTIVO)4]]+Tabla4[[#This Row],[% IMPUESTO (ACLARAR EL QUE APLIQUE)( PREVENTIVO)4]]</f>
        <v>452200</v>
      </c>
      <c r="AA42" s="12">
        <v>570000</v>
      </c>
      <c r="AB42" s="12">
        <f>Tabla4[[#This Row],[VALOR UNITARIO ANTES DE IMPUESTO (CORRECTIVO)4]]*19%</f>
        <v>108300</v>
      </c>
      <c r="AC42" s="12">
        <f>Tabla4[[#This Row],[VALOR UNITARIO ANTES DE IMPUESTO (CORRECTIVO)4]]+Tabla4[[#This Row],[% IMPUESTO (ACLARAR EL QUE APLIQUE) (CORRECTIVO)4]]</f>
        <v>678300</v>
      </c>
      <c r="AD42" s="311"/>
      <c r="AE42" s="311"/>
      <c r="AF42" s="311"/>
      <c r="AG42" s="311"/>
      <c r="AH42" s="311"/>
      <c r="AI42" s="311"/>
    </row>
    <row r="43" spans="1:35" ht="14.25" customHeight="1" thickBot="1">
      <c r="A43" s="11">
        <v>39</v>
      </c>
      <c r="B43" s="5" t="s">
        <v>72</v>
      </c>
      <c r="C43" s="5" t="s">
        <v>39</v>
      </c>
      <c r="D43" s="5" t="s">
        <v>75</v>
      </c>
      <c r="E43" s="40">
        <v>1</v>
      </c>
      <c r="F43" s="12">
        <v>380000</v>
      </c>
      <c r="G43" s="36">
        <f>Tabla4[[#This Row],[VALOR UNITARIO ANTES DE IMPUESTO (PREVENTIVO)]]*19%</f>
        <v>72200</v>
      </c>
      <c r="H43" s="36">
        <f>Tabla4[[#This Row],[VALOR UNITARIO ANTES DE IMPUESTO (PREVENTIVO)]]+Tabla4[[#This Row],[% IMPUESTO (ACLARAR EL QUE APLIQUE)( PREVENTIVO)]]</f>
        <v>452200</v>
      </c>
      <c r="I43" s="12">
        <v>380000</v>
      </c>
      <c r="J43" s="36">
        <f>Tabla4[[#This Row],[VALOR UNITARIO ANTES DE IMPUESTO (CORRECTIVO) ]]*19%</f>
        <v>72200</v>
      </c>
      <c r="K43" s="36">
        <f>Tabla4[[#This Row],[VALOR UNITARIO ANTES DE IMPUESTO (CORRECTIVO) ]]+Tabla4[[#This Row],[% IMPUESTO (ACLARAR EL QUE APLIQUE) (CORRECTIVO)]]</f>
        <v>452200</v>
      </c>
      <c r="L43" s="106">
        <v>235588</v>
      </c>
      <c r="M43" s="12">
        <f>Tabla4[[#This Row],[VALOR UNITARIO ANTES DE IMPUESTO (PREVENTIVO)2]]*19%</f>
        <v>44761.72</v>
      </c>
      <c r="N43" s="12">
        <f>Tabla4[[#This Row],[VALOR UNITARIO ANTES DE IMPUESTO (PREVENTIVO)2]]+Tabla4[[#This Row],[% IMPUESTO (ACLARAR EL QUE APLIQUE)( PREVENTIVO)2]]</f>
        <v>280349.71999999997</v>
      </c>
      <c r="O43" s="106">
        <v>208421</v>
      </c>
      <c r="P43" s="112">
        <f>Tabla4[[#This Row],[VALOR UNITARIO ANTES DE IMPUESTO (CORRECTIVO) 2]]*19%</f>
        <v>39599.99</v>
      </c>
      <c r="Q43" s="112">
        <f>Tabla4[[#This Row],[VALOR UNITARIO ANTES DE IMPUESTO (CORRECTIVO) 2]]+Tabla4[[#This Row],[% IMPUESTO (ACLARAR EL QUE APLIQUE) (CORRECTIVO)2]]</f>
        <v>248020.99</v>
      </c>
      <c r="R43" s="12">
        <v>415000</v>
      </c>
      <c r="S43" s="112">
        <f>Tabla4[[#This Row],[VALOR UNITARIO ANTES DE IMPUESTO (PREVENTIVO)3]]*19%</f>
        <v>78850</v>
      </c>
      <c r="T43" s="112">
        <f>Tabla4[[#This Row],[VALOR UNITARIO ANTES DE IMPUESTO (PREVENTIVO)3]]+Tabla4[[#This Row],[% IMPUESTO (ACLARAR EL QUE APLIQUE)( PREVENTIVO)3]]</f>
        <v>493850</v>
      </c>
      <c r="U43" s="12">
        <v>415000</v>
      </c>
      <c r="V43" s="112">
        <f>Tabla4[[#This Row],[VALOR UNITARIO ANTES DE IMPUESTO (CORRECTIVO)3]]*19%</f>
        <v>78850</v>
      </c>
      <c r="W43" s="36">
        <f>Tabla4[[#This Row],[VALOR UNITARIO ANTES DE IMPUESTO (CORRECTIVO)3]]+Tabla4[[#This Row],[% IMPUESTO (ACLARAR EL QUE APLIQUE) (CORRECTIVO)3]]</f>
        <v>493850</v>
      </c>
      <c r="X43" s="314">
        <v>380000</v>
      </c>
      <c r="Y43" s="12">
        <f>Tabla4[[#This Row],[VALOR UNITARIO ANTES DE IMPUESTO (PREVENTIVO)4]]*19%</f>
        <v>72200</v>
      </c>
      <c r="Z43" s="12">
        <f>Tabla4[[#This Row],[VALOR UNITARIO ANTES DE IMPUESTO (PREVENTIVO)4]]+Tabla4[[#This Row],[% IMPUESTO (ACLARAR EL QUE APLIQUE)( PREVENTIVO)4]]</f>
        <v>452200</v>
      </c>
      <c r="AA43" s="12">
        <v>570000</v>
      </c>
      <c r="AB43" s="12">
        <f>Tabla4[[#This Row],[VALOR UNITARIO ANTES DE IMPUESTO (CORRECTIVO)4]]*19%</f>
        <v>108300</v>
      </c>
      <c r="AC43" s="12">
        <f>Tabla4[[#This Row],[VALOR UNITARIO ANTES DE IMPUESTO (CORRECTIVO)4]]+Tabla4[[#This Row],[% IMPUESTO (ACLARAR EL QUE APLIQUE) (CORRECTIVO)4]]</f>
        <v>678300</v>
      </c>
      <c r="AD43" s="311"/>
      <c r="AE43" s="311"/>
      <c r="AF43" s="311"/>
      <c r="AG43" s="311"/>
      <c r="AH43" s="311"/>
      <c r="AI43" s="311"/>
    </row>
    <row r="44" spans="1:35" ht="14.4" thickBot="1">
      <c r="A44" s="11">
        <v>40</v>
      </c>
      <c r="B44" s="5" t="s">
        <v>72</v>
      </c>
      <c r="C44" s="5" t="s">
        <v>76</v>
      </c>
      <c r="D44" s="5" t="s">
        <v>77</v>
      </c>
      <c r="E44" s="40">
        <v>1</v>
      </c>
      <c r="F44" s="12">
        <v>380000</v>
      </c>
      <c r="G44" s="36">
        <f>Tabla4[[#This Row],[VALOR UNITARIO ANTES DE IMPUESTO (PREVENTIVO)]]*19%</f>
        <v>72200</v>
      </c>
      <c r="H44" s="36">
        <f>Tabla4[[#This Row],[VALOR UNITARIO ANTES DE IMPUESTO (PREVENTIVO)]]+Tabla4[[#This Row],[% IMPUESTO (ACLARAR EL QUE APLIQUE)( PREVENTIVO)]]</f>
        <v>452200</v>
      </c>
      <c r="I44" s="12">
        <v>380000</v>
      </c>
      <c r="J44" s="36">
        <f>Tabla4[[#This Row],[VALOR UNITARIO ANTES DE IMPUESTO (CORRECTIVO) ]]*19%</f>
        <v>72200</v>
      </c>
      <c r="K44" s="36">
        <f>Tabla4[[#This Row],[VALOR UNITARIO ANTES DE IMPUESTO (CORRECTIVO) ]]+Tabla4[[#This Row],[% IMPUESTO (ACLARAR EL QUE APLIQUE) (CORRECTIVO)]]</f>
        <v>452200</v>
      </c>
      <c r="L44" s="106">
        <v>235588</v>
      </c>
      <c r="M44" s="12">
        <f>Tabla4[[#This Row],[VALOR UNITARIO ANTES DE IMPUESTO (PREVENTIVO)2]]*19%</f>
        <v>44761.72</v>
      </c>
      <c r="N44" s="12">
        <f>Tabla4[[#This Row],[VALOR UNITARIO ANTES DE IMPUESTO (PREVENTIVO)2]]+Tabla4[[#This Row],[% IMPUESTO (ACLARAR EL QUE APLIQUE)( PREVENTIVO)2]]</f>
        <v>280349.71999999997</v>
      </c>
      <c r="O44" s="106">
        <v>208421</v>
      </c>
      <c r="P44" s="112">
        <f>Tabla4[[#This Row],[VALOR UNITARIO ANTES DE IMPUESTO (CORRECTIVO) 2]]*19%</f>
        <v>39599.99</v>
      </c>
      <c r="Q44" s="112">
        <f>Tabla4[[#This Row],[VALOR UNITARIO ANTES DE IMPUESTO (CORRECTIVO) 2]]+Tabla4[[#This Row],[% IMPUESTO (ACLARAR EL QUE APLIQUE) (CORRECTIVO)2]]</f>
        <v>248020.99</v>
      </c>
      <c r="R44" s="12">
        <v>415000</v>
      </c>
      <c r="S44" s="112">
        <f>Tabla4[[#This Row],[VALOR UNITARIO ANTES DE IMPUESTO (PREVENTIVO)3]]*19%</f>
        <v>78850</v>
      </c>
      <c r="T44" s="112">
        <f>Tabla4[[#This Row],[VALOR UNITARIO ANTES DE IMPUESTO (PREVENTIVO)3]]+Tabla4[[#This Row],[% IMPUESTO (ACLARAR EL QUE APLIQUE)( PREVENTIVO)3]]</f>
        <v>493850</v>
      </c>
      <c r="U44" s="12">
        <v>415000</v>
      </c>
      <c r="V44" s="112">
        <f>Tabla4[[#This Row],[VALOR UNITARIO ANTES DE IMPUESTO (CORRECTIVO)3]]*19%</f>
        <v>78850</v>
      </c>
      <c r="W44" s="36">
        <f>Tabla4[[#This Row],[VALOR UNITARIO ANTES DE IMPUESTO (CORRECTIVO)3]]+Tabla4[[#This Row],[% IMPUESTO (ACLARAR EL QUE APLIQUE) (CORRECTIVO)3]]</f>
        <v>493850</v>
      </c>
      <c r="X44" s="314">
        <v>380000</v>
      </c>
      <c r="Y44" s="12">
        <f>Tabla4[[#This Row],[VALOR UNITARIO ANTES DE IMPUESTO (PREVENTIVO)4]]*19%</f>
        <v>72200</v>
      </c>
      <c r="Z44" s="12">
        <f>Tabla4[[#This Row],[VALOR UNITARIO ANTES DE IMPUESTO (PREVENTIVO)4]]+Tabla4[[#This Row],[% IMPUESTO (ACLARAR EL QUE APLIQUE)( PREVENTIVO)4]]</f>
        <v>452200</v>
      </c>
      <c r="AA44" s="12">
        <v>570000</v>
      </c>
      <c r="AB44" s="12">
        <f>Tabla4[[#This Row],[VALOR UNITARIO ANTES DE IMPUESTO (CORRECTIVO)4]]*19%</f>
        <v>108300</v>
      </c>
      <c r="AC44" s="12">
        <f>Tabla4[[#This Row],[VALOR UNITARIO ANTES DE IMPUESTO (CORRECTIVO)4]]+Tabla4[[#This Row],[% IMPUESTO (ACLARAR EL QUE APLIQUE) (CORRECTIVO)4]]</f>
        <v>678300</v>
      </c>
      <c r="AD44" s="311"/>
      <c r="AE44" s="311"/>
      <c r="AF44" s="311"/>
      <c r="AG44" s="311"/>
      <c r="AH44" s="311"/>
      <c r="AI44" s="311"/>
    </row>
    <row r="45" spans="1:35" ht="14.4" thickBot="1">
      <c r="A45" s="11">
        <v>41</v>
      </c>
      <c r="B45" s="5" t="s">
        <v>72</v>
      </c>
      <c r="C45" s="5" t="s">
        <v>76</v>
      </c>
      <c r="D45" s="5" t="s">
        <v>78</v>
      </c>
      <c r="E45" s="40">
        <v>1</v>
      </c>
      <c r="F45" s="12">
        <v>380000</v>
      </c>
      <c r="G45" s="36">
        <f>Tabla4[[#This Row],[VALOR UNITARIO ANTES DE IMPUESTO (PREVENTIVO)]]*19%</f>
        <v>72200</v>
      </c>
      <c r="H45" s="36">
        <f>Tabla4[[#This Row],[VALOR UNITARIO ANTES DE IMPUESTO (PREVENTIVO)]]+Tabla4[[#This Row],[% IMPUESTO (ACLARAR EL QUE APLIQUE)( PREVENTIVO)]]</f>
        <v>452200</v>
      </c>
      <c r="I45" s="12">
        <v>380000</v>
      </c>
      <c r="J45" s="36">
        <f>Tabla4[[#This Row],[VALOR UNITARIO ANTES DE IMPUESTO (CORRECTIVO) ]]*19%</f>
        <v>72200</v>
      </c>
      <c r="K45" s="36">
        <f>Tabla4[[#This Row],[VALOR UNITARIO ANTES DE IMPUESTO (CORRECTIVO) ]]+Tabla4[[#This Row],[% IMPUESTO (ACLARAR EL QUE APLIQUE) (CORRECTIVO)]]</f>
        <v>452200</v>
      </c>
      <c r="L45" s="106">
        <v>235588</v>
      </c>
      <c r="M45" s="12">
        <f>Tabla4[[#This Row],[VALOR UNITARIO ANTES DE IMPUESTO (PREVENTIVO)2]]*19%</f>
        <v>44761.72</v>
      </c>
      <c r="N45" s="12">
        <f>Tabla4[[#This Row],[VALOR UNITARIO ANTES DE IMPUESTO (PREVENTIVO)2]]+Tabla4[[#This Row],[% IMPUESTO (ACLARAR EL QUE APLIQUE)( PREVENTIVO)2]]</f>
        <v>280349.71999999997</v>
      </c>
      <c r="O45" s="106">
        <v>208421</v>
      </c>
      <c r="P45" s="112">
        <f>Tabla4[[#This Row],[VALOR UNITARIO ANTES DE IMPUESTO (CORRECTIVO) 2]]*19%</f>
        <v>39599.99</v>
      </c>
      <c r="Q45" s="112">
        <f>Tabla4[[#This Row],[VALOR UNITARIO ANTES DE IMPUESTO (CORRECTIVO) 2]]+Tabla4[[#This Row],[% IMPUESTO (ACLARAR EL QUE APLIQUE) (CORRECTIVO)2]]</f>
        <v>248020.99</v>
      </c>
      <c r="R45" s="12">
        <v>415000</v>
      </c>
      <c r="S45" s="112">
        <f>Tabla4[[#This Row],[VALOR UNITARIO ANTES DE IMPUESTO (PREVENTIVO)3]]*19%</f>
        <v>78850</v>
      </c>
      <c r="T45" s="112">
        <f>Tabla4[[#This Row],[VALOR UNITARIO ANTES DE IMPUESTO (PREVENTIVO)3]]+Tabla4[[#This Row],[% IMPUESTO (ACLARAR EL QUE APLIQUE)( PREVENTIVO)3]]</f>
        <v>493850</v>
      </c>
      <c r="U45" s="12">
        <v>415000</v>
      </c>
      <c r="V45" s="112">
        <f>Tabla4[[#This Row],[VALOR UNITARIO ANTES DE IMPUESTO (CORRECTIVO)3]]*19%</f>
        <v>78850</v>
      </c>
      <c r="W45" s="36">
        <f>Tabla4[[#This Row],[VALOR UNITARIO ANTES DE IMPUESTO (CORRECTIVO)3]]+Tabla4[[#This Row],[% IMPUESTO (ACLARAR EL QUE APLIQUE) (CORRECTIVO)3]]</f>
        <v>493850</v>
      </c>
      <c r="X45" s="314">
        <v>380000</v>
      </c>
      <c r="Y45" s="12">
        <f>Tabla4[[#This Row],[VALOR UNITARIO ANTES DE IMPUESTO (PREVENTIVO)4]]*19%</f>
        <v>72200</v>
      </c>
      <c r="Z45" s="12">
        <f>Tabla4[[#This Row],[VALOR UNITARIO ANTES DE IMPUESTO (PREVENTIVO)4]]+Tabla4[[#This Row],[% IMPUESTO (ACLARAR EL QUE APLIQUE)( PREVENTIVO)4]]</f>
        <v>452200</v>
      </c>
      <c r="AA45" s="12">
        <v>570000</v>
      </c>
      <c r="AB45" s="12">
        <f>Tabla4[[#This Row],[VALOR UNITARIO ANTES DE IMPUESTO (CORRECTIVO)4]]*19%</f>
        <v>108300</v>
      </c>
      <c r="AC45" s="12">
        <f>Tabla4[[#This Row],[VALOR UNITARIO ANTES DE IMPUESTO (CORRECTIVO)4]]+Tabla4[[#This Row],[% IMPUESTO (ACLARAR EL QUE APLIQUE) (CORRECTIVO)4]]</f>
        <v>678300</v>
      </c>
      <c r="AD45" s="311"/>
      <c r="AE45" s="311"/>
      <c r="AF45" s="311"/>
      <c r="AG45" s="311"/>
      <c r="AH45" s="311"/>
      <c r="AI45" s="311"/>
    </row>
    <row r="46" spans="1:35" ht="14.4" thickBot="1">
      <c r="A46" s="11">
        <v>42</v>
      </c>
      <c r="B46" s="5" t="s">
        <v>72</v>
      </c>
      <c r="C46" s="5" t="s">
        <v>70</v>
      </c>
      <c r="D46" s="5" t="s">
        <v>79</v>
      </c>
      <c r="E46" s="40">
        <v>1</v>
      </c>
      <c r="F46" s="12">
        <v>380000</v>
      </c>
      <c r="G46" s="36">
        <f>Tabla4[[#This Row],[VALOR UNITARIO ANTES DE IMPUESTO (PREVENTIVO)]]*19%</f>
        <v>72200</v>
      </c>
      <c r="H46" s="36">
        <f>Tabla4[[#This Row],[VALOR UNITARIO ANTES DE IMPUESTO (PREVENTIVO)]]+Tabla4[[#This Row],[% IMPUESTO (ACLARAR EL QUE APLIQUE)( PREVENTIVO)]]</f>
        <v>452200</v>
      </c>
      <c r="I46" s="12">
        <v>380000</v>
      </c>
      <c r="J46" s="36">
        <f>Tabla4[[#This Row],[VALOR UNITARIO ANTES DE IMPUESTO (CORRECTIVO) ]]*19%</f>
        <v>72200</v>
      </c>
      <c r="K46" s="36">
        <f>Tabla4[[#This Row],[VALOR UNITARIO ANTES DE IMPUESTO (CORRECTIVO) ]]+Tabla4[[#This Row],[% IMPUESTO (ACLARAR EL QUE APLIQUE) (CORRECTIVO)]]</f>
        <v>452200</v>
      </c>
      <c r="L46" s="106">
        <v>235588</v>
      </c>
      <c r="M46" s="12">
        <f>Tabla4[[#This Row],[VALOR UNITARIO ANTES DE IMPUESTO (PREVENTIVO)2]]*19%</f>
        <v>44761.72</v>
      </c>
      <c r="N46" s="12">
        <f>Tabla4[[#This Row],[VALOR UNITARIO ANTES DE IMPUESTO (PREVENTIVO)2]]+Tabla4[[#This Row],[% IMPUESTO (ACLARAR EL QUE APLIQUE)( PREVENTIVO)2]]</f>
        <v>280349.71999999997</v>
      </c>
      <c r="O46" s="106">
        <v>208421</v>
      </c>
      <c r="P46" s="112">
        <f>Tabla4[[#This Row],[VALOR UNITARIO ANTES DE IMPUESTO (CORRECTIVO) 2]]*19%</f>
        <v>39599.99</v>
      </c>
      <c r="Q46" s="112">
        <f>Tabla4[[#This Row],[VALOR UNITARIO ANTES DE IMPUESTO (CORRECTIVO) 2]]+Tabla4[[#This Row],[% IMPUESTO (ACLARAR EL QUE APLIQUE) (CORRECTIVO)2]]</f>
        <v>248020.99</v>
      </c>
      <c r="R46" s="12">
        <v>415000</v>
      </c>
      <c r="S46" s="112">
        <f>Tabla4[[#This Row],[VALOR UNITARIO ANTES DE IMPUESTO (PREVENTIVO)3]]*19%</f>
        <v>78850</v>
      </c>
      <c r="T46" s="112">
        <f>Tabla4[[#This Row],[VALOR UNITARIO ANTES DE IMPUESTO (PREVENTIVO)3]]+Tabla4[[#This Row],[% IMPUESTO (ACLARAR EL QUE APLIQUE)( PREVENTIVO)3]]</f>
        <v>493850</v>
      </c>
      <c r="U46" s="12">
        <v>415000</v>
      </c>
      <c r="V46" s="112">
        <f>Tabla4[[#This Row],[VALOR UNITARIO ANTES DE IMPUESTO (CORRECTIVO)3]]*19%</f>
        <v>78850</v>
      </c>
      <c r="W46" s="36">
        <f>Tabla4[[#This Row],[VALOR UNITARIO ANTES DE IMPUESTO (CORRECTIVO)3]]+Tabla4[[#This Row],[% IMPUESTO (ACLARAR EL QUE APLIQUE) (CORRECTIVO)3]]</f>
        <v>493850</v>
      </c>
      <c r="X46" s="314">
        <v>380000</v>
      </c>
      <c r="Y46" s="12">
        <f>Tabla4[[#This Row],[VALOR UNITARIO ANTES DE IMPUESTO (PREVENTIVO)4]]*19%</f>
        <v>72200</v>
      </c>
      <c r="Z46" s="12">
        <f>Tabla4[[#This Row],[VALOR UNITARIO ANTES DE IMPUESTO (PREVENTIVO)4]]+Tabla4[[#This Row],[% IMPUESTO (ACLARAR EL QUE APLIQUE)( PREVENTIVO)4]]</f>
        <v>452200</v>
      </c>
      <c r="AA46" s="12">
        <v>570000</v>
      </c>
      <c r="AB46" s="12">
        <f>Tabla4[[#This Row],[VALOR UNITARIO ANTES DE IMPUESTO (CORRECTIVO)4]]*19%</f>
        <v>108300</v>
      </c>
      <c r="AC46" s="12">
        <f>Tabla4[[#This Row],[VALOR UNITARIO ANTES DE IMPUESTO (CORRECTIVO)4]]+Tabla4[[#This Row],[% IMPUESTO (ACLARAR EL QUE APLIQUE) (CORRECTIVO)4]]</f>
        <v>678300</v>
      </c>
      <c r="AD46" s="311"/>
      <c r="AE46" s="311"/>
      <c r="AF46" s="311"/>
      <c r="AG46" s="311"/>
      <c r="AH46" s="311"/>
      <c r="AI46" s="311"/>
    </row>
    <row r="47" spans="1:35" ht="14.25" customHeight="1" thickBot="1">
      <c r="A47" s="11">
        <v>43</v>
      </c>
      <c r="B47" s="5" t="s">
        <v>80</v>
      </c>
      <c r="C47" s="5" t="s">
        <v>30</v>
      </c>
      <c r="D47" s="5" t="s">
        <v>81</v>
      </c>
      <c r="E47" s="40">
        <v>1</v>
      </c>
      <c r="F47" s="12">
        <v>380000</v>
      </c>
      <c r="G47" s="36">
        <f>Tabla4[[#This Row],[VALOR UNITARIO ANTES DE IMPUESTO (PREVENTIVO)]]*19%</f>
        <v>72200</v>
      </c>
      <c r="H47" s="36">
        <f>Tabla4[[#This Row],[VALOR UNITARIO ANTES DE IMPUESTO (PREVENTIVO)]]+Tabla4[[#This Row],[% IMPUESTO (ACLARAR EL QUE APLIQUE)( PREVENTIVO)]]</f>
        <v>452200</v>
      </c>
      <c r="I47" s="12">
        <v>380000</v>
      </c>
      <c r="J47" s="36">
        <f>Tabla4[[#This Row],[VALOR UNITARIO ANTES DE IMPUESTO (CORRECTIVO) ]]*19%</f>
        <v>72200</v>
      </c>
      <c r="K47" s="36">
        <f>Tabla4[[#This Row],[VALOR UNITARIO ANTES DE IMPUESTO (CORRECTIVO) ]]+Tabla4[[#This Row],[% IMPUESTO (ACLARAR EL QUE APLIQUE) (CORRECTIVO)]]</f>
        <v>452200</v>
      </c>
      <c r="L47" s="106">
        <v>235588</v>
      </c>
      <c r="M47" s="12">
        <f>Tabla4[[#This Row],[VALOR UNITARIO ANTES DE IMPUESTO (PREVENTIVO)2]]*19%</f>
        <v>44761.72</v>
      </c>
      <c r="N47" s="12">
        <f>Tabla4[[#This Row],[VALOR UNITARIO ANTES DE IMPUESTO (PREVENTIVO)2]]+Tabla4[[#This Row],[% IMPUESTO (ACLARAR EL QUE APLIQUE)( PREVENTIVO)2]]</f>
        <v>280349.71999999997</v>
      </c>
      <c r="O47" s="106">
        <v>208421</v>
      </c>
      <c r="P47" s="112">
        <f>Tabla4[[#This Row],[VALOR UNITARIO ANTES DE IMPUESTO (CORRECTIVO) 2]]*19%</f>
        <v>39599.99</v>
      </c>
      <c r="Q47" s="112">
        <f>Tabla4[[#This Row],[VALOR UNITARIO ANTES DE IMPUESTO (CORRECTIVO) 2]]+Tabla4[[#This Row],[% IMPUESTO (ACLARAR EL QUE APLIQUE) (CORRECTIVO)2]]</f>
        <v>248020.99</v>
      </c>
      <c r="R47" s="12">
        <v>415000</v>
      </c>
      <c r="S47" s="112">
        <f>Tabla4[[#This Row],[VALOR UNITARIO ANTES DE IMPUESTO (PREVENTIVO)3]]*19%</f>
        <v>78850</v>
      </c>
      <c r="T47" s="112">
        <f>Tabla4[[#This Row],[VALOR UNITARIO ANTES DE IMPUESTO (PREVENTIVO)3]]+Tabla4[[#This Row],[% IMPUESTO (ACLARAR EL QUE APLIQUE)( PREVENTIVO)3]]</f>
        <v>493850</v>
      </c>
      <c r="U47" s="12">
        <v>415000</v>
      </c>
      <c r="V47" s="112">
        <f>Tabla4[[#This Row],[VALOR UNITARIO ANTES DE IMPUESTO (CORRECTIVO)3]]*19%</f>
        <v>78850</v>
      </c>
      <c r="W47" s="36">
        <f>Tabla4[[#This Row],[VALOR UNITARIO ANTES DE IMPUESTO (CORRECTIVO)3]]+Tabla4[[#This Row],[% IMPUESTO (ACLARAR EL QUE APLIQUE) (CORRECTIVO)3]]</f>
        <v>493850</v>
      </c>
      <c r="X47" s="314">
        <v>380000</v>
      </c>
      <c r="Y47" s="12">
        <f>Tabla4[[#This Row],[VALOR UNITARIO ANTES DE IMPUESTO (PREVENTIVO)4]]*19%</f>
        <v>72200</v>
      </c>
      <c r="Z47" s="12">
        <f>Tabla4[[#This Row],[VALOR UNITARIO ANTES DE IMPUESTO (PREVENTIVO)4]]+Tabla4[[#This Row],[% IMPUESTO (ACLARAR EL QUE APLIQUE)( PREVENTIVO)4]]</f>
        <v>452200</v>
      </c>
      <c r="AA47" s="12">
        <v>570000</v>
      </c>
      <c r="AB47" s="12">
        <f>Tabla4[[#This Row],[VALOR UNITARIO ANTES DE IMPUESTO (CORRECTIVO)4]]*19%</f>
        <v>108300</v>
      </c>
      <c r="AC47" s="12">
        <f>Tabla4[[#This Row],[VALOR UNITARIO ANTES DE IMPUESTO (CORRECTIVO)4]]+Tabla4[[#This Row],[% IMPUESTO (ACLARAR EL QUE APLIQUE) (CORRECTIVO)4]]</f>
        <v>678300</v>
      </c>
      <c r="AD47" s="311"/>
      <c r="AE47" s="311"/>
      <c r="AF47" s="311"/>
      <c r="AG47" s="311"/>
      <c r="AH47" s="311"/>
      <c r="AI47" s="311"/>
    </row>
    <row r="48" spans="1:35" ht="14.25" customHeight="1" thickBot="1">
      <c r="A48" s="11">
        <v>44</v>
      </c>
      <c r="B48" s="5" t="s">
        <v>80</v>
      </c>
      <c r="C48" s="5" t="s">
        <v>30</v>
      </c>
      <c r="D48" s="5" t="s">
        <v>82</v>
      </c>
      <c r="E48" s="40">
        <v>1</v>
      </c>
      <c r="F48" s="12">
        <v>380000</v>
      </c>
      <c r="G48" s="36">
        <f>Tabla4[[#This Row],[VALOR UNITARIO ANTES DE IMPUESTO (PREVENTIVO)]]*19%</f>
        <v>72200</v>
      </c>
      <c r="H48" s="36">
        <f>Tabla4[[#This Row],[VALOR UNITARIO ANTES DE IMPUESTO (PREVENTIVO)]]+Tabla4[[#This Row],[% IMPUESTO (ACLARAR EL QUE APLIQUE)( PREVENTIVO)]]</f>
        <v>452200</v>
      </c>
      <c r="I48" s="12">
        <v>380000</v>
      </c>
      <c r="J48" s="36">
        <f>Tabla4[[#This Row],[VALOR UNITARIO ANTES DE IMPUESTO (CORRECTIVO) ]]*19%</f>
        <v>72200</v>
      </c>
      <c r="K48" s="36">
        <f>Tabla4[[#This Row],[VALOR UNITARIO ANTES DE IMPUESTO (CORRECTIVO) ]]+Tabla4[[#This Row],[% IMPUESTO (ACLARAR EL QUE APLIQUE) (CORRECTIVO)]]</f>
        <v>452200</v>
      </c>
      <c r="L48" s="106">
        <v>235588</v>
      </c>
      <c r="M48" s="12">
        <f>Tabla4[[#This Row],[VALOR UNITARIO ANTES DE IMPUESTO (PREVENTIVO)2]]*19%</f>
        <v>44761.72</v>
      </c>
      <c r="N48" s="12">
        <f>Tabla4[[#This Row],[VALOR UNITARIO ANTES DE IMPUESTO (PREVENTIVO)2]]+Tabla4[[#This Row],[% IMPUESTO (ACLARAR EL QUE APLIQUE)( PREVENTIVO)2]]</f>
        <v>280349.71999999997</v>
      </c>
      <c r="O48" s="106">
        <v>208421</v>
      </c>
      <c r="P48" s="112">
        <f>Tabla4[[#This Row],[VALOR UNITARIO ANTES DE IMPUESTO (CORRECTIVO) 2]]*19%</f>
        <v>39599.99</v>
      </c>
      <c r="Q48" s="112">
        <f>Tabla4[[#This Row],[VALOR UNITARIO ANTES DE IMPUESTO (CORRECTIVO) 2]]+Tabla4[[#This Row],[% IMPUESTO (ACLARAR EL QUE APLIQUE) (CORRECTIVO)2]]</f>
        <v>248020.99</v>
      </c>
      <c r="R48" s="12">
        <v>415000</v>
      </c>
      <c r="S48" s="112">
        <f>Tabla4[[#This Row],[VALOR UNITARIO ANTES DE IMPUESTO (PREVENTIVO)3]]*19%</f>
        <v>78850</v>
      </c>
      <c r="T48" s="112">
        <f>Tabla4[[#This Row],[VALOR UNITARIO ANTES DE IMPUESTO (PREVENTIVO)3]]+Tabla4[[#This Row],[% IMPUESTO (ACLARAR EL QUE APLIQUE)( PREVENTIVO)3]]</f>
        <v>493850</v>
      </c>
      <c r="U48" s="12">
        <v>415000</v>
      </c>
      <c r="V48" s="112">
        <f>Tabla4[[#This Row],[VALOR UNITARIO ANTES DE IMPUESTO (CORRECTIVO)3]]*19%</f>
        <v>78850</v>
      </c>
      <c r="W48" s="36">
        <f>Tabla4[[#This Row],[VALOR UNITARIO ANTES DE IMPUESTO (CORRECTIVO)3]]+Tabla4[[#This Row],[% IMPUESTO (ACLARAR EL QUE APLIQUE) (CORRECTIVO)3]]</f>
        <v>493850</v>
      </c>
      <c r="X48" s="314">
        <v>380000</v>
      </c>
      <c r="Y48" s="12">
        <f>Tabla4[[#This Row],[VALOR UNITARIO ANTES DE IMPUESTO (PREVENTIVO)4]]*19%</f>
        <v>72200</v>
      </c>
      <c r="Z48" s="12">
        <f>Tabla4[[#This Row],[VALOR UNITARIO ANTES DE IMPUESTO (PREVENTIVO)4]]+Tabla4[[#This Row],[% IMPUESTO (ACLARAR EL QUE APLIQUE)( PREVENTIVO)4]]</f>
        <v>452200</v>
      </c>
      <c r="AA48" s="12">
        <v>570000</v>
      </c>
      <c r="AB48" s="12">
        <f>Tabla4[[#This Row],[VALOR UNITARIO ANTES DE IMPUESTO (CORRECTIVO)4]]*19%</f>
        <v>108300</v>
      </c>
      <c r="AC48" s="12">
        <f>Tabla4[[#This Row],[VALOR UNITARIO ANTES DE IMPUESTO (CORRECTIVO)4]]+Tabla4[[#This Row],[% IMPUESTO (ACLARAR EL QUE APLIQUE) (CORRECTIVO)4]]</f>
        <v>678300</v>
      </c>
      <c r="AD48" s="311"/>
      <c r="AE48" s="311"/>
      <c r="AF48" s="311"/>
      <c r="AG48" s="311"/>
      <c r="AH48" s="311"/>
      <c r="AI48" s="311"/>
    </row>
    <row r="49" spans="1:35" ht="15" customHeight="1" thickBot="1">
      <c r="A49" s="11">
        <v>45</v>
      </c>
      <c r="B49" s="5" t="s">
        <v>83</v>
      </c>
      <c r="C49" s="5" t="s">
        <v>84</v>
      </c>
      <c r="D49" s="5" t="s">
        <v>85</v>
      </c>
      <c r="E49" s="40">
        <v>1</v>
      </c>
      <c r="F49" s="12">
        <v>380000</v>
      </c>
      <c r="G49" s="36">
        <f>Tabla4[[#This Row],[VALOR UNITARIO ANTES DE IMPUESTO (PREVENTIVO)]]*19%</f>
        <v>72200</v>
      </c>
      <c r="H49" s="36">
        <f>Tabla4[[#This Row],[VALOR UNITARIO ANTES DE IMPUESTO (PREVENTIVO)]]+Tabla4[[#This Row],[% IMPUESTO (ACLARAR EL QUE APLIQUE)( PREVENTIVO)]]</f>
        <v>452200</v>
      </c>
      <c r="I49" s="12">
        <v>380000</v>
      </c>
      <c r="J49" s="36">
        <f>Tabla4[[#This Row],[VALOR UNITARIO ANTES DE IMPUESTO (CORRECTIVO) ]]*19%</f>
        <v>72200</v>
      </c>
      <c r="K49" s="36">
        <f>Tabla4[[#This Row],[VALOR UNITARIO ANTES DE IMPUESTO (CORRECTIVO) ]]+Tabla4[[#This Row],[% IMPUESTO (ACLARAR EL QUE APLIQUE) (CORRECTIVO)]]</f>
        <v>452200</v>
      </c>
      <c r="L49" s="106">
        <v>171337</v>
      </c>
      <c r="M49" s="12">
        <f>Tabla4[[#This Row],[VALOR UNITARIO ANTES DE IMPUESTO (PREVENTIVO)2]]*19%</f>
        <v>32554.03</v>
      </c>
      <c r="N49" s="12">
        <f>Tabla4[[#This Row],[VALOR UNITARIO ANTES DE IMPUESTO (PREVENTIVO)2]]+Tabla4[[#This Row],[% IMPUESTO (ACLARAR EL QUE APLIQUE)( PREVENTIVO)2]]</f>
        <v>203891.03</v>
      </c>
      <c r="O49" s="106">
        <v>151579</v>
      </c>
      <c r="P49" s="112">
        <f>Tabla4[[#This Row],[VALOR UNITARIO ANTES DE IMPUESTO (CORRECTIVO) 2]]*19%</f>
        <v>28800.010000000002</v>
      </c>
      <c r="Q49" s="112">
        <f>Tabla4[[#This Row],[VALOR UNITARIO ANTES DE IMPUESTO (CORRECTIVO) 2]]+Tabla4[[#This Row],[% IMPUESTO (ACLARAR EL QUE APLIQUE) (CORRECTIVO)2]]</f>
        <v>180379.01</v>
      </c>
      <c r="R49" s="12">
        <v>415000</v>
      </c>
      <c r="S49" s="112">
        <f>Tabla4[[#This Row],[VALOR UNITARIO ANTES DE IMPUESTO (PREVENTIVO)3]]*19%</f>
        <v>78850</v>
      </c>
      <c r="T49" s="112">
        <f>Tabla4[[#This Row],[VALOR UNITARIO ANTES DE IMPUESTO (PREVENTIVO)3]]+Tabla4[[#This Row],[% IMPUESTO (ACLARAR EL QUE APLIQUE)( PREVENTIVO)3]]</f>
        <v>493850</v>
      </c>
      <c r="U49" s="12">
        <v>415000</v>
      </c>
      <c r="V49" s="112">
        <f>Tabla4[[#This Row],[VALOR UNITARIO ANTES DE IMPUESTO (CORRECTIVO)3]]*19%</f>
        <v>78850</v>
      </c>
      <c r="W49" s="36">
        <f>Tabla4[[#This Row],[VALOR UNITARIO ANTES DE IMPUESTO (CORRECTIVO)3]]+Tabla4[[#This Row],[% IMPUESTO (ACLARAR EL QUE APLIQUE) (CORRECTIVO)3]]</f>
        <v>493850</v>
      </c>
      <c r="X49" s="314">
        <v>380000</v>
      </c>
      <c r="Y49" s="12">
        <f>Tabla4[[#This Row],[VALOR UNITARIO ANTES DE IMPUESTO (PREVENTIVO)4]]*19%</f>
        <v>72200</v>
      </c>
      <c r="Z49" s="12">
        <f>Tabla4[[#This Row],[VALOR UNITARIO ANTES DE IMPUESTO (PREVENTIVO)4]]+Tabla4[[#This Row],[% IMPUESTO (ACLARAR EL QUE APLIQUE)( PREVENTIVO)4]]</f>
        <v>452200</v>
      </c>
      <c r="AA49" s="12">
        <v>570000</v>
      </c>
      <c r="AB49" s="12">
        <f>Tabla4[[#This Row],[VALOR UNITARIO ANTES DE IMPUESTO (CORRECTIVO)4]]*19%</f>
        <v>108300</v>
      </c>
      <c r="AC49" s="12">
        <f>Tabla4[[#This Row],[VALOR UNITARIO ANTES DE IMPUESTO (CORRECTIVO)4]]+Tabla4[[#This Row],[% IMPUESTO (ACLARAR EL QUE APLIQUE) (CORRECTIVO)4]]</f>
        <v>678300</v>
      </c>
      <c r="AD49" s="311"/>
      <c r="AE49" s="311"/>
      <c r="AF49" s="311"/>
      <c r="AG49" s="311"/>
      <c r="AH49" s="311"/>
      <c r="AI49" s="311"/>
    </row>
    <row r="50" spans="1:35" ht="30" customHeight="1" thickBot="1">
      <c r="A50" s="11">
        <v>46</v>
      </c>
      <c r="B50" s="25" t="s">
        <v>86</v>
      </c>
      <c r="C50" s="5" t="s">
        <v>87</v>
      </c>
      <c r="D50" s="5" t="s">
        <v>88</v>
      </c>
      <c r="E50" s="40">
        <v>1</v>
      </c>
      <c r="F50" s="12">
        <v>380000</v>
      </c>
      <c r="G50" s="36">
        <f>Tabla4[[#This Row],[VALOR UNITARIO ANTES DE IMPUESTO (PREVENTIVO)]]*19%</f>
        <v>72200</v>
      </c>
      <c r="H50" s="36">
        <f>Tabla4[[#This Row],[VALOR UNITARIO ANTES DE IMPUESTO (PREVENTIVO)]]+Tabla4[[#This Row],[% IMPUESTO (ACLARAR EL QUE APLIQUE)( PREVENTIVO)]]</f>
        <v>452200</v>
      </c>
      <c r="I50" s="12">
        <v>380000</v>
      </c>
      <c r="J50" s="36">
        <f>Tabla4[[#This Row],[VALOR UNITARIO ANTES DE IMPUESTO (CORRECTIVO) ]]*19%</f>
        <v>72200</v>
      </c>
      <c r="K50" s="36">
        <f>Tabla4[[#This Row],[VALOR UNITARIO ANTES DE IMPUESTO (CORRECTIVO) ]]+Tabla4[[#This Row],[% IMPUESTO (ACLARAR EL QUE APLIQUE) (CORRECTIVO)]]</f>
        <v>452200</v>
      </c>
      <c r="L50" s="106">
        <v>214171</v>
      </c>
      <c r="M50" s="12">
        <f>Tabla4[[#This Row],[VALOR UNITARIO ANTES DE IMPUESTO (PREVENTIVO)2]]*19%</f>
        <v>40692.49</v>
      </c>
      <c r="N50" s="12">
        <f>Tabla4[[#This Row],[VALOR UNITARIO ANTES DE IMPUESTO (PREVENTIVO)2]]+Tabla4[[#This Row],[% IMPUESTO (ACLARAR EL QUE APLIQUE)( PREVENTIVO)2]]</f>
        <v>254863.49</v>
      </c>
      <c r="O50" s="106">
        <v>189474</v>
      </c>
      <c r="P50" s="112">
        <f>Tabla4[[#This Row],[VALOR UNITARIO ANTES DE IMPUESTO (CORRECTIVO) 2]]*19%</f>
        <v>36000.06</v>
      </c>
      <c r="Q50" s="112">
        <f>Tabla4[[#This Row],[VALOR UNITARIO ANTES DE IMPUESTO (CORRECTIVO) 2]]+Tabla4[[#This Row],[% IMPUESTO (ACLARAR EL QUE APLIQUE) (CORRECTIVO)2]]</f>
        <v>225474.06</v>
      </c>
      <c r="R50" s="12">
        <v>415000</v>
      </c>
      <c r="S50" s="112">
        <f>Tabla4[[#This Row],[VALOR UNITARIO ANTES DE IMPUESTO (PREVENTIVO)3]]*19%</f>
        <v>78850</v>
      </c>
      <c r="T50" s="112">
        <f>Tabla4[[#This Row],[VALOR UNITARIO ANTES DE IMPUESTO (PREVENTIVO)3]]+Tabla4[[#This Row],[% IMPUESTO (ACLARAR EL QUE APLIQUE)( PREVENTIVO)3]]</f>
        <v>493850</v>
      </c>
      <c r="U50" s="12">
        <v>415000</v>
      </c>
      <c r="V50" s="112">
        <f>Tabla4[[#This Row],[VALOR UNITARIO ANTES DE IMPUESTO (CORRECTIVO)3]]*19%</f>
        <v>78850</v>
      </c>
      <c r="W50" s="36">
        <f>Tabla4[[#This Row],[VALOR UNITARIO ANTES DE IMPUESTO (CORRECTIVO)3]]+Tabla4[[#This Row],[% IMPUESTO (ACLARAR EL QUE APLIQUE) (CORRECTIVO)3]]</f>
        <v>493850</v>
      </c>
      <c r="X50" s="106">
        <v>380000</v>
      </c>
      <c r="Y50" s="12">
        <f>Tabla4[[#This Row],[VALOR UNITARIO ANTES DE IMPUESTO (PREVENTIVO)4]]*19%</f>
        <v>72200</v>
      </c>
      <c r="Z50" s="12">
        <f>Tabla4[[#This Row],[VALOR UNITARIO ANTES DE IMPUESTO (PREVENTIVO)4]]+Tabla4[[#This Row],[% IMPUESTO (ACLARAR EL QUE APLIQUE)( PREVENTIVO)4]]</f>
        <v>452200</v>
      </c>
      <c r="AA50" s="12">
        <v>570000</v>
      </c>
      <c r="AB50" s="12">
        <f>Tabla4[[#This Row],[VALOR UNITARIO ANTES DE IMPUESTO (CORRECTIVO)4]]*19%</f>
        <v>108300</v>
      </c>
      <c r="AC50" s="12">
        <f>Tabla4[[#This Row],[VALOR UNITARIO ANTES DE IMPUESTO (CORRECTIVO)4]]+Tabla4[[#This Row],[% IMPUESTO (ACLARAR EL QUE APLIQUE) (CORRECTIVO)4]]</f>
        <v>678300</v>
      </c>
      <c r="AD50" s="311"/>
      <c r="AE50" s="311"/>
      <c r="AF50" s="311"/>
      <c r="AG50" s="311"/>
      <c r="AH50" s="311"/>
      <c r="AI50" s="311"/>
    </row>
    <row r="51" spans="1:35" ht="14.4" thickBot="1">
      <c r="A51" s="11">
        <v>47</v>
      </c>
      <c r="B51" s="5" t="s">
        <v>89</v>
      </c>
      <c r="C51" s="5" t="s">
        <v>39</v>
      </c>
      <c r="D51" s="5" t="s">
        <v>90</v>
      </c>
      <c r="E51" s="40">
        <v>1</v>
      </c>
      <c r="F51" s="12">
        <v>250000</v>
      </c>
      <c r="G51" s="36">
        <f>Tabla4[[#This Row],[VALOR UNITARIO ANTES DE IMPUESTO (PREVENTIVO)]]*19%</f>
        <v>47500</v>
      </c>
      <c r="H51" s="36">
        <f>Tabla4[[#This Row],[VALOR UNITARIO ANTES DE IMPUESTO (PREVENTIVO)]]+Tabla4[[#This Row],[% IMPUESTO (ACLARAR EL QUE APLIQUE)( PREVENTIVO)]]</f>
        <v>297500</v>
      </c>
      <c r="I51" s="12">
        <v>250000</v>
      </c>
      <c r="J51" s="36">
        <f>Tabla4[[#This Row],[VALOR UNITARIO ANTES DE IMPUESTO (CORRECTIVO) ]]*19%</f>
        <v>47500</v>
      </c>
      <c r="K51" s="36">
        <f>Tabla4[[#This Row],[VALOR UNITARIO ANTES DE IMPUESTO (CORRECTIVO) ]]+Tabla4[[#This Row],[% IMPUESTO (ACLARAR EL QUE APLIQUE) (CORRECTIVO)]]</f>
        <v>297500</v>
      </c>
      <c r="L51" s="106">
        <v>235588</v>
      </c>
      <c r="M51" s="12">
        <f>Tabla4[[#This Row],[VALOR UNITARIO ANTES DE IMPUESTO (PREVENTIVO)2]]*19%</f>
        <v>44761.72</v>
      </c>
      <c r="N51" s="12">
        <f>Tabla4[[#This Row],[VALOR UNITARIO ANTES DE IMPUESTO (PREVENTIVO)2]]+Tabla4[[#This Row],[% IMPUESTO (ACLARAR EL QUE APLIQUE)( PREVENTIVO)2]]</f>
        <v>280349.71999999997</v>
      </c>
      <c r="O51" s="106">
        <v>208421</v>
      </c>
      <c r="P51" s="112">
        <f>Tabla4[[#This Row],[VALOR UNITARIO ANTES DE IMPUESTO (CORRECTIVO) 2]]*19%</f>
        <v>39599.99</v>
      </c>
      <c r="Q51" s="112">
        <f>Tabla4[[#This Row],[VALOR UNITARIO ANTES DE IMPUESTO (CORRECTIVO) 2]]+Tabla4[[#This Row],[% IMPUESTO (ACLARAR EL QUE APLIQUE) (CORRECTIVO)2]]</f>
        <v>248020.99</v>
      </c>
      <c r="R51" s="12">
        <v>275000</v>
      </c>
      <c r="S51" s="112">
        <f>Tabla4[[#This Row],[VALOR UNITARIO ANTES DE IMPUESTO (PREVENTIVO)3]]*19%</f>
        <v>52250</v>
      </c>
      <c r="T51" s="112">
        <f>Tabla4[[#This Row],[VALOR UNITARIO ANTES DE IMPUESTO (PREVENTIVO)3]]+Tabla4[[#This Row],[% IMPUESTO (ACLARAR EL QUE APLIQUE)( PREVENTIVO)3]]</f>
        <v>327250</v>
      </c>
      <c r="U51" s="12">
        <v>275000</v>
      </c>
      <c r="V51" s="112">
        <f>Tabla4[[#This Row],[VALOR UNITARIO ANTES DE IMPUESTO (CORRECTIVO)3]]*19%</f>
        <v>52250</v>
      </c>
      <c r="W51" s="36">
        <f>Tabla4[[#This Row],[VALOR UNITARIO ANTES DE IMPUESTO (CORRECTIVO)3]]+Tabla4[[#This Row],[% IMPUESTO (ACLARAR EL QUE APLIQUE) (CORRECTIVO)3]]</f>
        <v>327250</v>
      </c>
      <c r="X51" s="314">
        <v>300330</v>
      </c>
      <c r="Y51" s="12">
        <f>Tabla4[[#This Row],[VALOR UNITARIO ANTES DE IMPUESTO (PREVENTIVO)4]]*19%</f>
        <v>57062.7</v>
      </c>
      <c r="Z51" s="12">
        <f>Tabla4[[#This Row],[VALOR UNITARIO ANTES DE IMPUESTO (PREVENTIVO)4]]+Tabla4[[#This Row],[% IMPUESTO (ACLARAR EL QUE APLIQUE)( PREVENTIVO)4]]</f>
        <v>357392.7</v>
      </c>
      <c r="AA51" s="12">
        <v>450495</v>
      </c>
      <c r="AB51" s="12">
        <f>Tabla4[[#This Row],[VALOR UNITARIO ANTES DE IMPUESTO (CORRECTIVO)4]]*19%</f>
        <v>85594.05</v>
      </c>
      <c r="AC51" s="12">
        <f>Tabla4[[#This Row],[VALOR UNITARIO ANTES DE IMPUESTO (CORRECTIVO)4]]+Tabla4[[#This Row],[% IMPUESTO (ACLARAR EL QUE APLIQUE) (CORRECTIVO)4]]</f>
        <v>536089.05000000005</v>
      </c>
      <c r="AD51" s="311"/>
      <c r="AE51" s="311"/>
      <c r="AF51" s="311"/>
      <c r="AG51" s="311"/>
      <c r="AH51" s="311"/>
      <c r="AI51" s="311"/>
    </row>
    <row r="52" spans="1:35" ht="14.4" thickBot="1">
      <c r="A52" s="11">
        <v>48</v>
      </c>
      <c r="B52" s="5" t="s">
        <v>89</v>
      </c>
      <c r="C52" s="5" t="s">
        <v>39</v>
      </c>
      <c r="D52" s="5" t="s">
        <v>91</v>
      </c>
      <c r="E52" s="40">
        <v>1</v>
      </c>
      <c r="F52" s="12">
        <v>250000</v>
      </c>
      <c r="G52" s="36">
        <f>Tabla4[[#This Row],[VALOR UNITARIO ANTES DE IMPUESTO (PREVENTIVO)]]*19%</f>
        <v>47500</v>
      </c>
      <c r="H52" s="36">
        <f>Tabla4[[#This Row],[VALOR UNITARIO ANTES DE IMPUESTO (PREVENTIVO)]]+Tabla4[[#This Row],[% IMPUESTO (ACLARAR EL QUE APLIQUE)( PREVENTIVO)]]</f>
        <v>297500</v>
      </c>
      <c r="I52" s="12">
        <v>250000</v>
      </c>
      <c r="J52" s="36">
        <f>Tabla4[[#This Row],[VALOR UNITARIO ANTES DE IMPUESTO (CORRECTIVO) ]]*19%</f>
        <v>47500</v>
      </c>
      <c r="K52" s="36">
        <f>Tabla4[[#This Row],[VALOR UNITARIO ANTES DE IMPUESTO (CORRECTIVO) ]]+Tabla4[[#This Row],[% IMPUESTO (ACLARAR EL QUE APLIQUE) (CORRECTIVO)]]</f>
        <v>297500</v>
      </c>
      <c r="L52" s="106">
        <v>235588</v>
      </c>
      <c r="M52" s="12">
        <f>Tabla4[[#This Row],[VALOR UNITARIO ANTES DE IMPUESTO (PREVENTIVO)2]]*19%</f>
        <v>44761.72</v>
      </c>
      <c r="N52" s="12">
        <f>Tabla4[[#This Row],[VALOR UNITARIO ANTES DE IMPUESTO (PREVENTIVO)2]]+Tabla4[[#This Row],[% IMPUESTO (ACLARAR EL QUE APLIQUE)( PREVENTIVO)2]]</f>
        <v>280349.71999999997</v>
      </c>
      <c r="O52" s="106">
        <v>208421</v>
      </c>
      <c r="P52" s="112">
        <f>Tabla4[[#This Row],[VALOR UNITARIO ANTES DE IMPUESTO (CORRECTIVO) 2]]*19%</f>
        <v>39599.99</v>
      </c>
      <c r="Q52" s="112">
        <f>Tabla4[[#This Row],[VALOR UNITARIO ANTES DE IMPUESTO (CORRECTIVO) 2]]+Tabla4[[#This Row],[% IMPUESTO (ACLARAR EL QUE APLIQUE) (CORRECTIVO)2]]</f>
        <v>248020.99</v>
      </c>
      <c r="R52" s="12">
        <v>275000</v>
      </c>
      <c r="S52" s="112">
        <f>Tabla4[[#This Row],[VALOR UNITARIO ANTES DE IMPUESTO (PREVENTIVO)3]]*19%</f>
        <v>52250</v>
      </c>
      <c r="T52" s="112">
        <f>Tabla4[[#This Row],[VALOR UNITARIO ANTES DE IMPUESTO (PREVENTIVO)3]]+Tabla4[[#This Row],[% IMPUESTO (ACLARAR EL QUE APLIQUE)( PREVENTIVO)3]]</f>
        <v>327250</v>
      </c>
      <c r="U52" s="12">
        <v>275000</v>
      </c>
      <c r="V52" s="112">
        <f>Tabla4[[#This Row],[VALOR UNITARIO ANTES DE IMPUESTO (CORRECTIVO)3]]*19%</f>
        <v>52250</v>
      </c>
      <c r="W52" s="36">
        <f>Tabla4[[#This Row],[VALOR UNITARIO ANTES DE IMPUESTO (CORRECTIVO)3]]+Tabla4[[#This Row],[% IMPUESTO (ACLARAR EL QUE APLIQUE) (CORRECTIVO)3]]</f>
        <v>327250</v>
      </c>
      <c r="X52" s="314">
        <v>300330</v>
      </c>
      <c r="Y52" s="12">
        <f>Tabla4[[#This Row],[VALOR UNITARIO ANTES DE IMPUESTO (PREVENTIVO)4]]*19%</f>
        <v>57062.7</v>
      </c>
      <c r="Z52" s="12">
        <f>Tabla4[[#This Row],[VALOR UNITARIO ANTES DE IMPUESTO (PREVENTIVO)4]]+Tabla4[[#This Row],[% IMPUESTO (ACLARAR EL QUE APLIQUE)( PREVENTIVO)4]]</f>
        <v>357392.7</v>
      </c>
      <c r="AA52" s="12">
        <v>450495</v>
      </c>
      <c r="AB52" s="12">
        <f>Tabla4[[#This Row],[VALOR UNITARIO ANTES DE IMPUESTO (CORRECTIVO)4]]*19%</f>
        <v>85594.05</v>
      </c>
      <c r="AC52" s="12">
        <f>Tabla4[[#This Row],[VALOR UNITARIO ANTES DE IMPUESTO (CORRECTIVO)4]]+Tabla4[[#This Row],[% IMPUESTO (ACLARAR EL QUE APLIQUE) (CORRECTIVO)4]]</f>
        <v>536089.05000000005</v>
      </c>
      <c r="AD52" s="311"/>
      <c r="AE52" s="311"/>
      <c r="AF52" s="311"/>
      <c r="AG52" s="311"/>
      <c r="AH52" s="311"/>
      <c r="AI52" s="311"/>
    </row>
    <row r="53" spans="1:35" ht="14.4" thickBot="1">
      <c r="A53" s="11">
        <v>49</v>
      </c>
      <c r="B53" s="5" t="s">
        <v>89</v>
      </c>
      <c r="C53" s="5" t="s">
        <v>39</v>
      </c>
      <c r="D53" s="5" t="s">
        <v>92</v>
      </c>
      <c r="E53" s="40">
        <v>1</v>
      </c>
      <c r="F53" s="12">
        <v>250000</v>
      </c>
      <c r="G53" s="36">
        <f>Tabla4[[#This Row],[VALOR UNITARIO ANTES DE IMPUESTO (PREVENTIVO)]]*19%</f>
        <v>47500</v>
      </c>
      <c r="H53" s="36">
        <f>Tabla4[[#This Row],[VALOR UNITARIO ANTES DE IMPUESTO (PREVENTIVO)]]+Tabla4[[#This Row],[% IMPUESTO (ACLARAR EL QUE APLIQUE)( PREVENTIVO)]]</f>
        <v>297500</v>
      </c>
      <c r="I53" s="12">
        <v>250000</v>
      </c>
      <c r="J53" s="36">
        <f>Tabla4[[#This Row],[VALOR UNITARIO ANTES DE IMPUESTO (CORRECTIVO) ]]*19%</f>
        <v>47500</v>
      </c>
      <c r="K53" s="36">
        <f>Tabla4[[#This Row],[VALOR UNITARIO ANTES DE IMPUESTO (CORRECTIVO) ]]+Tabla4[[#This Row],[% IMPUESTO (ACLARAR EL QUE APLIQUE) (CORRECTIVO)]]</f>
        <v>297500</v>
      </c>
      <c r="L53" s="106">
        <v>235588</v>
      </c>
      <c r="M53" s="12">
        <f>Tabla4[[#This Row],[VALOR UNITARIO ANTES DE IMPUESTO (PREVENTIVO)2]]*19%</f>
        <v>44761.72</v>
      </c>
      <c r="N53" s="12">
        <f>Tabla4[[#This Row],[VALOR UNITARIO ANTES DE IMPUESTO (PREVENTIVO)2]]+Tabla4[[#This Row],[% IMPUESTO (ACLARAR EL QUE APLIQUE)( PREVENTIVO)2]]</f>
        <v>280349.71999999997</v>
      </c>
      <c r="O53" s="106">
        <v>208421</v>
      </c>
      <c r="P53" s="112">
        <f>Tabla4[[#This Row],[VALOR UNITARIO ANTES DE IMPUESTO (CORRECTIVO) 2]]*19%</f>
        <v>39599.99</v>
      </c>
      <c r="Q53" s="112">
        <f>Tabla4[[#This Row],[VALOR UNITARIO ANTES DE IMPUESTO (CORRECTIVO) 2]]+Tabla4[[#This Row],[% IMPUESTO (ACLARAR EL QUE APLIQUE) (CORRECTIVO)2]]</f>
        <v>248020.99</v>
      </c>
      <c r="R53" s="12">
        <v>275000</v>
      </c>
      <c r="S53" s="112">
        <f>Tabla4[[#This Row],[VALOR UNITARIO ANTES DE IMPUESTO (PREVENTIVO)3]]*19%</f>
        <v>52250</v>
      </c>
      <c r="T53" s="112">
        <f>Tabla4[[#This Row],[VALOR UNITARIO ANTES DE IMPUESTO (PREVENTIVO)3]]+Tabla4[[#This Row],[% IMPUESTO (ACLARAR EL QUE APLIQUE)( PREVENTIVO)3]]</f>
        <v>327250</v>
      </c>
      <c r="U53" s="12">
        <v>275000</v>
      </c>
      <c r="V53" s="112">
        <f>Tabla4[[#This Row],[VALOR UNITARIO ANTES DE IMPUESTO (CORRECTIVO)3]]*19%</f>
        <v>52250</v>
      </c>
      <c r="W53" s="36">
        <f>Tabla4[[#This Row],[VALOR UNITARIO ANTES DE IMPUESTO (CORRECTIVO)3]]+Tabla4[[#This Row],[% IMPUESTO (ACLARAR EL QUE APLIQUE) (CORRECTIVO)3]]</f>
        <v>327250</v>
      </c>
      <c r="X53" s="314">
        <v>300330</v>
      </c>
      <c r="Y53" s="12">
        <f>Tabla4[[#This Row],[VALOR UNITARIO ANTES DE IMPUESTO (PREVENTIVO)4]]*19%</f>
        <v>57062.7</v>
      </c>
      <c r="Z53" s="12">
        <f>Tabla4[[#This Row],[VALOR UNITARIO ANTES DE IMPUESTO (PREVENTIVO)4]]+Tabla4[[#This Row],[% IMPUESTO (ACLARAR EL QUE APLIQUE)( PREVENTIVO)4]]</f>
        <v>357392.7</v>
      </c>
      <c r="AA53" s="12">
        <v>450495</v>
      </c>
      <c r="AB53" s="12">
        <f>Tabla4[[#This Row],[VALOR UNITARIO ANTES DE IMPUESTO (CORRECTIVO)4]]*19%</f>
        <v>85594.05</v>
      </c>
      <c r="AC53" s="12">
        <f>Tabla4[[#This Row],[VALOR UNITARIO ANTES DE IMPUESTO (CORRECTIVO)4]]+Tabla4[[#This Row],[% IMPUESTO (ACLARAR EL QUE APLIQUE) (CORRECTIVO)4]]</f>
        <v>536089.05000000005</v>
      </c>
      <c r="AD53" s="311"/>
      <c r="AE53" s="311"/>
      <c r="AF53" s="311"/>
      <c r="AG53" s="311"/>
      <c r="AH53" s="311"/>
      <c r="AI53" s="311"/>
    </row>
    <row r="54" spans="1:35" ht="14.4" thickBot="1">
      <c r="A54" s="11">
        <v>50</v>
      </c>
      <c r="B54" s="5" t="s">
        <v>93</v>
      </c>
      <c r="C54" s="5" t="s">
        <v>39</v>
      </c>
      <c r="D54" s="5" t="s">
        <v>94</v>
      </c>
      <c r="E54" s="40">
        <v>1</v>
      </c>
      <c r="F54" s="12">
        <v>450000</v>
      </c>
      <c r="G54" s="36">
        <f>Tabla4[[#This Row],[VALOR UNITARIO ANTES DE IMPUESTO (PREVENTIVO)]]*19%</f>
        <v>85500</v>
      </c>
      <c r="H54" s="36">
        <f>Tabla4[[#This Row],[VALOR UNITARIO ANTES DE IMPUESTO (PREVENTIVO)]]+Tabla4[[#This Row],[% IMPUESTO (ACLARAR EL QUE APLIQUE)( PREVENTIVO)]]</f>
        <v>535500</v>
      </c>
      <c r="I54" s="12">
        <v>450000</v>
      </c>
      <c r="J54" s="36">
        <f>Tabla4[[#This Row],[VALOR UNITARIO ANTES DE IMPUESTO (CORRECTIVO) ]]*19%</f>
        <v>85500</v>
      </c>
      <c r="K54" s="36">
        <f>Tabla4[[#This Row],[VALOR UNITARIO ANTES DE IMPUESTO (CORRECTIVO) ]]+Tabla4[[#This Row],[% IMPUESTO (ACLARAR EL QUE APLIQUE) (CORRECTIVO)]]</f>
        <v>535500</v>
      </c>
      <c r="L54" s="106">
        <v>235588</v>
      </c>
      <c r="M54" s="12">
        <f>Tabla4[[#This Row],[VALOR UNITARIO ANTES DE IMPUESTO (PREVENTIVO)2]]*19%</f>
        <v>44761.72</v>
      </c>
      <c r="N54" s="12">
        <f>Tabla4[[#This Row],[VALOR UNITARIO ANTES DE IMPUESTO (PREVENTIVO)2]]+Tabla4[[#This Row],[% IMPUESTO (ACLARAR EL QUE APLIQUE)( PREVENTIVO)2]]</f>
        <v>280349.71999999997</v>
      </c>
      <c r="O54" s="106">
        <v>208421</v>
      </c>
      <c r="P54" s="112">
        <f>Tabla4[[#This Row],[VALOR UNITARIO ANTES DE IMPUESTO (CORRECTIVO) 2]]*19%</f>
        <v>39599.99</v>
      </c>
      <c r="Q54" s="112">
        <f>Tabla4[[#This Row],[VALOR UNITARIO ANTES DE IMPUESTO (CORRECTIVO) 2]]+Tabla4[[#This Row],[% IMPUESTO (ACLARAR EL QUE APLIQUE) (CORRECTIVO)2]]</f>
        <v>248020.99</v>
      </c>
      <c r="R54" s="12">
        <v>450000</v>
      </c>
      <c r="S54" s="112">
        <f>Tabla4[[#This Row],[VALOR UNITARIO ANTES DE IMPUESTO (PREVENTIVO)3]]*19%</f>
        <v>85500</v>
      </c>
      <c r="T54" s="112">
        <f>Tabla4[[#This Row],[VALOR UNITARIO ANTES DE IMPUESTO (PREVENTIVO)3]]+Tabla4[[#This Row],[% IMPUESTO (ACLARAR EL QUE APLIQUE)( PREVENTIVO)3]]</f>
        <v>535500</v>
      </c>
      <c r="U54" s="12">
        <v>450000</v>
      </c>
      <c r="V54" s="112">
        <f>Tabla4[[#This Row],[VALOR UNITARIO ANTES DE IMPUESTO (CORRECTIVO)3]]*19%</f>
        <v>85500</v>
      </c>
      <c r="W54" s="36">
        <f>Tabla4[[#This Row],[VALOR UNITARIO ANTES DE IMPUESTO (CORRECTIVO)3]]+Tabla4[[#This Row],[% IMPUESTO (ACLARAR EL QUE APLIQUE) (CORRECTIVO)3]]</f>
        <v>535500</v>
      </c>
      <c r="X54" s="314">
        <v>450000</v>
      </c>
      <c r="Y54" s="12">
        <f>Tabla4[[#This Row],[VALOR UNITARIO ANTES DE IMPUESTO (PREVENTIVO)4]]*19%</f>
        <v>85500</v>
      </c>
      <c r="Z54" s="12">
        <f>Tabla4[[#This Row],[VALOR UNITARIO ANTES DE IMPUESTO (PREVENTIVO)4]]+Tabla4[[#This Row],[% IMPUESTO (ACLARAR EL QUE APLIQUE)( PREVENTIVO)4]]</f>
        <v>535500</v>
      </c>
      <c r="AA54" s="12">
        <v>675000</v>
      </c>
      <c r="AB54" s="12">
        <f>Tabla4[[#This Row],[VALOR UNITARIO ANTES DE IMPUESTO (CORRECTIVO)4]]*19%</f>
        <v>128250</v>
      </c>
      <c r="AC54" s="12">
        <f>Tabla4[[#This Row],[VALOR UNITARIO ANTES DE IMPUESTO (CORRECTIVO)4]]+Tabla4[[#This Row],[% IMPUESTO (ACLARAR EL QUE APLIQUE) (CORRECTIVO)4]]</f>
        <v>803250</v>
      </c>
      <c r="AD54" s="311"/>
      <c r="AE54" s="311"/>
      <c r="AF54" s="311"/>
      <c r="AG54" s="311"/>
      <c r="AH54" s="311"/>
      <c r="AI54" s="311"/>
    </row>
    <row r="55" spans="1:35" ht="14.25" customHeight="1" thickBot="1">
      <c r="A55" s="11">
        <v>51</v>
      </c>
      <c r="B55" s="5" t="s">
        <v>93</v>
      </c>
      <c r="C55" s="5" t="s">
        <v>39</v>
      </c>
      <c r="D55" s="5" t="s">
        <v>95</v>
      </c>
      <c r="E55" s="40">
        <v>1</v>
      </c>
      <c r="F55" s="12">
        <v>450000</v>
      </c>
      <c r="G55" s="36">
        <f>Tabla4[[#This Row],[VALOR UNITARIO ANTES DE IMPUESTO (PREVENTIVO)]]*19%</f>
        <v>85500</v>
      </c>
      <c r="H55" s="36">
        <f>Tabla4[[#This Row],[VALOR UNITARIO ANTES DE IMPUESTO (PREVENTIVO)]]+Tabla4[[#This Row],[% IMPUESTO (ACLARAR EL QUE APLIQUE)( PREVENTIVO)]]</f>
        <v>535500</v>
      </c>
      <c r="I55" s="12">
        <v>450000</v>
      </c>
      <c r="J55" s="36">
        <f>Tabla4[[#This Row],[VALOR UNITARIO ANTES DE IMPUESTO (CORRECTIVO) ]]*19%</f>
        <v>85500</v>
      </c>
      <c r="K55" s="36">
        <f>Tabla4[[#This Row],[VALOR UNITARIO ANTES DE IMPUESTO (CORRECTIVO) ]]+Tabla4[[#This Row],[% IMPUESTO (ACLARAR EL QUE APLIQUE) (CORRECTIVO)]]</f>
        <v>535500</v>
      </c>
      <c r="L55" s="106">
        <v>235588</v>
      </c>
      <c r="M55" s="12">
        <f>Tabla4[[#This Row],[VALOR UNITARIO ANTES DE IMPUESTO (PREVENTIVO)2]]*19%</f>
        <v>44761.72</v>
      </c>
      <c r="N55" s="12">
        <f>Tabla4[[#This Row],[VALOR UNITARIO ANTES DE IMPUESTO (PREVENTIVO)2]]+Tabla4[[#This Row],[% IMPUESTO (ACLARAR EL QUE APLIQUE)( PREVENTIVO)2]]</f>
        <v>280349.71999999997</v>
      </c>
      <c r="O55" s="106">
        <v>208421</v>
      </c>
      <c r="P55" s="112">
        <f>Tabla4[[#This Row],[VALOR UNITARIO ANTES DE IMPUESTO (CORRECTIVO) 2]]*19%</f>
        <v>39599.99</v>
      </c>
      <c r="Q55" s="112">
        <f>Tabla4[[#This Row],[VALOR UNITARIO ANTES DE IMPUESTO (CORRECTIVO) 2]]+Tabla4[[#This Row],[% IMPUESTO (ACLARAR EL QUE APLIQUE) (CORRECTIVO)2]]</f>
        <v>248020.99</v>
      </c>
      <c r="R55" s="12">
        <v>450000</v>
      </c>
      <c r="S55" s="112">
        <f>Tabla4[[#This Row],[VALOR UNITARIO ANTES DE IMPUESTO (PREVENTIVO)3]]*19%</f>
        <v>85500</v>
      </c>
      <c r="T55" s="112">
        <f>Tabla4[[#This Row],[VALOR UNITARIO ANTES DE IMPUESTO (PREVENTIVO)3]]+Tabla4[[#This Row],[% IMPUESTO (ACLARAR EL QUE APLIQUE)( PREVENTIVO)3]]</f>
        <v>535500</v>
      </c>
      <c r="U55" s="12">
        <v>450000</v>
      </c>
      <c r="V55" s="112">
        <f>Tabla4[[#This Row],[VALOR UNITARIO ANTES DE IMPUESTO (CORRECTIVO)3]]*19%</f>
        <v>85500</v>
      </c>
      <c r="W55" s="36">
        <f>Tabla4[[#This Row],[VALOR UNITARIO ANTES DE IMPUESTO (CORRECTIVO)3]]+Tabla4[[#This Row],[% IMPUESTO (ACLARAR EL QUE APLIQUE) (CORRECTIVO)3]]</f>
        <v>535500</v>
      </c>
      <c r="X55" s="314">
        <v>450000</v>
      </c>
      <c r="Y55" s="12">
        <f>Tabla4[[#This Row],[VALOR UNITARIO ANTES DE IMPUESTO (PREVENTIVO)4]]*19%</f>
        <v>85500</v>
      </c>
      <c r="Z55" s="12">
        <f>Tabla4[[#This Row],[VALOR UNITARIO ANTES DE IMPUESTO (PREVENTIVO)4]]+Tabla4[[#This Row],[% IMPUESTO (ACLARAR EL QUE APLIQUE)( PREVENTIVO)4]]</f>
        <v>535500</v>
      </c>
      <c r="AA55" s="12">
        <v>675000</v>
      </c>
      <c r="AB55" s="12">
        <f>Tabla4[[#This Row],[VALOR UNITARIO ANTES DE IMPUESTO (CORRECTIVO)4]]*19%</f>
        <v>128250</v>
      </c>
      <c r="AC55" s="12">
        <f>Tabla4[[#This Row],[VALOR UNITARIO ANTES DE IMPUESTO (CORRECTIVO)4]]+Tabla4[[#This Row],[% IMPUESTO (ACLARAR EL QUE APLIQUE) (CORRECTIVO)4]]</f>
        <v>803250</v>
      </c>
      <c r="AD55" s="311"/>
      <c r="AE55" s="311"/>
      <c r="AF55" s="311"/>
      <c r="AG55" s="311"/>
      <c r="AH55" s="311"/>
      <c r="AI55" s="311"/>
    </row>
    <row r="56" spans="1:35" ht="28.2" thickBot="1">
      <c r="A56" s="11">
        <v>52</v>
      </c>
      <c r="B56" s="5" t="s">
        <v>96</v>
      </c>
      <c r="C56" s="5" t="s">
        <v>97</v>
      </c>
      <c r="D56" s="5" t="s">
        <v>98</v>
      </c>
      <c r="E56" s="40">
        <v>1</v>
      </c>
      <c r="F56" s="12">
        <v>450000</v>
      </c>
      <c r="G56" s="36">
        <f>Tabla4[[#This Row],[VALOR UNITARIO ANTES DE IMPUESTO (PREVENTIVO)]]*19%</f>
        <v>85500</v>
      </c>
      <c r="H56" s="36">
        <f>Tabla4[[#This Row],[VALOR UNITARIO ANTES DE IMPUESTO (PREVENTIVO)]]+Tabla4[[#This Row],[% IMPUESTO (ACLARAR EL QUE APLIQUE)( PREVENTIVO)]]</f>
        <v>535500</v>
      </c>
      <c r="I56" s="12">
        <v>450000</v>
      </c>
      <c r="J56" s="36">
        <f>Tabla4[[#This Row],[VALOR UNITARIO ANTES DE IMPUESTO (CORRECTIVO) ]]*19%</f>
        <v>85500</v>
      </c>
      <c r="K56" s="36">
        <f>Tabla4[[#This Row],[VALOR UNITARIO ANTES DE IMPUESTO (CORRECTIVO) ]]+Tabla4[[#This Row],[% IMPUESTO (ACLARAR EL QUE APLIQUE) (CORRECTIVO)]]</f>
        <v>535500</v>
      </c>
      <c r="L56" s="106">
        <v>235588</v>
      </c>
      <c r="M56" s="12">
        <f>Tabla4[[#This Row],[VALOR UNITARIO ANTES DE IMPUESTO (PREVENTIVO)2]]*19%</f>
        <v>44761.72</v>
      </c>
      <c r="N56" s="12">
        <f>Tabla4[[#This Row],[VALOR UNITARIO ANTES DE IMPUESTO (PREVENTIVO)2]]+Tabla4[[#This Row],[% IMPUESTO (ACLARAR EL QUE APLIQUE)( PREVENTIVO)2]]</f>
        <v>280349.71999999997</v>
      </c>
      <c r="O56" s="106">
        <v>208421</v>
      </c>
      <c r="P56" s="112">
        <f>Tabla4[[#This Row],[VALOR UNITARIO ANTES DE IMPUESTO (CORRECTIVO) 2]]*19%</f>
        <v>39599.99</v>
      </c>
      <c r="Q56" s="112">
        <f>Tabla4[[#This Row],[VALOR UNITARIO ANTES DE IMPUESTO (CORRECTIVO) 2]]+Tabla4[[#This Row],[% IMPUESTO (ACLARAR EL QUE APLIQUE) (CORRECTIVO)2]]</f>
        <v>248020.99</v>
      </c>
      <c r="R56" s="12">
        <v>450000</v>
      </c>
      <c r="S56" s="112">
        <f>Tabla4[[#This Row],[VALOR UNITARIO ANTES DE IMPUESTO (PREVENTIVO)3]]*19%</f>
        <v>85500</v>
      </c>
      <c r="T56" s="112">
        <f>Tabla4[[#This Row],[VALOR UNITARIO ANTES DE IMPUESTO (PREVENTIVO)3]]+Tabla4[[#This Row],[% IMPUESTO (ACLARAR EL QUE APLIQUE)( PREVENTIVO)3]]</f>
        <v>535500</v>
      </c>
      <c r="U56" s="12">
        <v>450000</v>
      </c>
      <c r="V56" s="112">
        <f>Tabla4[[#This Row],[VALOR UNITARIO ANTES DE IMPUESTO (CORRECTIVO)3]]*19%</f>
        <v>85500</v>
      </c>
      <c r="W56" s="36">
        <f>Tabla4[[#This Row],[VALOR UNITARIO ANTES DE IMPUESTO (CORRECTIVO)3]]+Tabla4[[#This Row],[% IMPUESTO (ACLARAR EL QUE APLIQUE) (CORRECTIVO)3]]</f>
        <v>535500</v>
      </c>
      <c r="X56" s="106">
        <v>750000</v>
      </c>
      <c r="Y56" s="12">
        <f>Tabla4[[#This Row],[VALOR UNITARIO ANTES DE IMPUESTO (PREVENTIVO)4]]*19%</f>
        <v>142500</v>
      </c>
      <c r="Z56" s="12">
        <f>Tabla4[[#This Row],[VALOR UNITARIO ANTES DE IMPUESTO (PREVENTIVO)4]]+Tabla4[[#This Row],[% IMPUESTO (ACLARAR EL QUE APLIQUE)( PREVENTIVO)4]]</f>
        <v>892500</v>
      </c>
      <c r="AA56" s="12">
        <v>1125000</v>
      </c>
      <c r="AB56" s="12">
        <f>Tabla4[[#This Row],[VALOR UNITARIO ANTES DE IMPUESTO (CORRECTIVO)4]]*19%</f>
        <v>213750</v>
      </c>
      <c r="AC56" s="12">
        <f>Tabla4[[#This Row],[VALOR UNITARIO ANTES DE IMPUESTO (CORRECTIVO)4]]+Tabla4[[#This Row],[% IMPUESTO (ACLARAR EL QUE APLIQUE) (CORRECTIVO)4]]</f>
        <v>1338750</v>
      </c>
      <c r="AD56" s="311"/>
      <c r="AE56" s="311"/>
      <c r="AF56" s="311"/>
      <c r="AG56" s="311"/>
      <c r="AH56" s="311"/>
      <c r="AI56" s="311"/>
    </row>
    <row r="57" spans="1:35" ht="14.4" thickBot="1">
      <c r="A57" s="11">
        <v>53</v>
      </c>
      <c r="B57" s="5" t="s">
        <v>99</v>
      </c>
      <c r="C57" s="5" t="s">
        <v>37</v>
      </c>
      <c r="D57" s="5" t="s">
        <v>100</v>
      </c>
      <c r="E57" s="40">
        <v>1</v>
      </c>
      <c r="F57" s="12">
        <v>250000</v>
      </c>
      <c r="G57" s="36">
        <f>Tabla4[[#This Row],[VALOR UNITARIO ANTES DE IMPUESTO (PREVENTIVO)]]*19%</f>
        <v>47500</v>
      </c>
      <c r="H57" s="36">
        <f>Tabla4[[#This Row],[VALOR UNITARIO ANTES DE IMPUESTO (PREVENTIVO)]]+Tabla4[[#This Row],[% IMPUESTO (ACLARAR EL QUE APLIQUE)( PREVENTIVO)]]</f>
        <v>297500</v>
      </c>
      <c r="I57" s="12">
        <v>250000</v>
      </c>
      <c r="J57" s="36">
        <f>Tabla4[[#This Row],[VALOR UNITARIO ANTES DE IMPUESTO (CORRECTIVO) ]]*19%</f>
        <v>47500</v>
      </c>
      <c r="K57" s="36">
        <f>Tabla4[[#This Row],[VALOR UNITARIO ANTES DE IMPUESTO (CORRECTIVO) ]]+Tabla4[[#This Row],[% IMPUESTO (ACLARAR EL QUE APLIQUE) (CORRECTIVO)]]</f>
        <v>297500</v>
      </c>
      <c r="L57" s="106">
        <v>235588</v>
      </c>
      <c r="M57" s="12">
        <f>Tabla4[[#This Row],[VALOR UNITARIO ANTES DE IMPUESTO (PREVENTIVO)2]]*19%</f>
        <v>44761.72</v>
      </c>
      <c r="N57" s="12">
        <f>Tabla4[[#This Row],[VALOR UNITARIO ANTES DE IMPUESTO (PREVENTIVO)2]]+Tabla4[[#This Row],[% IMPUESTO (ACLARAR EL QUE APLIQUE)( PREVENTIVO)2]]</f>
        <v>280349.71999999997</v>
      </c>
      <c r="O57" s="106">
        <v>208421</v>
      </c>
      <c r="P57" s="112">
        <f>Tabla4[[#This Row],[VALOR UNITARIO ANTES DE IMPUESTO (CORRECTIVO) 2]]*19%</f>
        <v>39599.99</v>
      </c>
      <c r="Q57" s="112">
        <f>Tabla4[[#This Row],[VALOR UNITARIO ANTES DE IMPUESTO (CORRECTIVO) 2]]+Tabla4[[#This Row],[% IMPUESTO (ACLARAR EL QUE APLIQUE) (CORRECTIVO)2]]</f>
        <v>248020.99</v>
      </c>
      <c r="R57" s="12">
        <v>275000</v>
      </c>
      <c r="S57" s="112">
        <f>Tabla4[[#This Row],[VALOR UNITARIO ANTES DE IMPUESTO (PREVENTIVO)3]]*19%</f>
        <v>52250</v>
      </c>
      <c r="T57" s="112">
        <f>Tabla4[[#This Row],[VALOR UNITARIO ANTES DE IMPUESTO (PREVENTIVO)3]]+Tabla4[[#This Row],[% IMPUESTO (ACLARAR EL QUE APLIQUE)( PREVENTIVO)3]]</f>
        <v>327250</v>
      </c>
      <c r="U57" s="12">
        <v>275000</v>
      </c>
      <c r="V57" s="112">
        <f>Tabla4[[#This Row],[VALOR UNITARIO ANTES DE IMPUESTO (CORRECTIVO)3]]*19%</f>
        <v>52250</v>
      </c>
      <c r="W57" s="36">
        <f>Tabla4[[#This Row],[VALOR UNITARIO ANTES DE IMPUESTO (CORRECTIVO)3]]+Tabla4[[#This Row],[% IMPUESTO (ACLARAR EL QUE APLIQUE) (CORRECTIVO)3]]</f>
        <v>327250</v>
      </c>
      <c r="X57" s="314">
        <v>300330</v>
      </c>
      <c r="Y57" s="12">
        <f>Tabla4[[#This Row],[VALOR UNITARIO ANTES DE IMPUESTO (PREVENTIVO)4]]*19%</f>
        <v>57062.7</v>
      </c>
      <c r="Z57" s="12">
        <f>Tabla4[[#This Row],[VALOR UNITARIO ANTES DE IMPUESTO (PREVENTIVO)4]]+Tabla4[[#This Row],[% IMPUESTO (ACLARAR EL QUE APLIQUE)( PREVENTIVO)4]]</f>
        <v>357392.7</v>
      </c>
      <c r="AA57" s="12">
        <v>450495</v>
      </c>
      <c r="AB57" s="12">
        <f>Tabla4[[#This Row],[VALOR UNITARIO ANTES DE IMPUESTO (CORRECTIVO)4]]*19%</f>
        <v>85594.05</v>
      </c>
      <c r="AC57" s="12">
        <f>Tabla4[[#This Row],[VALOR UNITARIO ANTES DE IMPUESTO (CORRECTIVO)4]]+Tabla4[[#This Row],[% IMPUESTO (ACLARAR EL QUE APLIQUE) (CORRECTIVO)4]]</f>
        <v>536089.05000000005</v>
      </c>
      <c r="AD57" s="311"/>
      <c r="AE57" s="311"/>
      <c r="AF57" s="311"/>
      <c r="AG57" s="311"/>
      <c r="AH57" s="311"/>
      <c r="AI57" s="311"/>
    </row>
    <row r="58" spans="1:35" ht="14.4" thickBot="1">
      <c r="A58" s="11">
        <v>54</v>
      </c>
      <c r="B58" s="5" t="s">
        <v>99</v>
      </c>
      <c r="C58" s="5" t="s">
        <v>43</v>
      </c>
      <c r="D58" s="5" t="s">
        <v>100</v>
      </c>
      <c r="E58" s="40">
        <v>1</v>
      </c>
      <c r="F58" s="12">
        <v>250000</v>
      </c>
      <c r="G58" s="36">
        <f>Tabla4[[#This Row],[VALOR UNITARIO ANTES DE IMPUESTO (PREVENTIVO)]]*19%</f>
        <v>47500</v>
      </c>
      <c r="H58" s="36">
        <f>Tabla4[[#This Row],[VALOR UNITARIO ANTES DE IMPUESTO (PREVENTIVO)]]+Tabla4[[#This Row],[% IMPUESTO (ACLARAR EL QUE APLIQUE)( PREVENTIVO)]]</f>
        <v>297500</v>
      </c>
      <c r="I58" s="12">
        <v>250000</v>
      </c>
      <c r="J58" s="36">
        <f>Tabla4[[#This Row],[VALOR UNITARIO ANTES DE IMPUESTO (CORRECTIVO) ]]*19%</f>
        <v>47500</v>
      </c>
      <c r="K58" s="36">
        <f>Tabla4[[#This Row],[VALOR UNITARIO ANTES DE IMPUESTO (CORRECTIVO) ]]+Tabla4[[#This Row],[% IMPUESTO (ACLARAR EL QUE APLIQUE) (CORRECTIVO)]]</f>
        <v>297500</v>
      </c>
      <c r="L58" s="106">
        <v>235588</v>
      </c>
      <c r="M58" s="12">
        <f>Tabla4[[#This Row],[VALOR UNITARIO ANTES DE IMPUESTO (PREVENTIVO)2]]*19%</f>
        <v>44761.72</v>
      </c>
      <c r="N58" s="12">
        <f>Tabla4[[#This Row],[VALOR UNITARIO ANTES DE IMPUESTO (PREVENTIVO)2]]+Tabla4[[#This Row],[% IMPUESTO (ACLARAR EL QUE APLIQUE)( PREVENTIVO)2]]</f>
        <v>280349.71999999997</v>
      </c>
      <c r="O58" s="106">
        <v>208421</v>
      </c>
      <c r="P58" s="112">
        <f>Tabla4[[#This Row],[VALOR UNITARIO ANTES DE IMPUESTO (CORRECTIVO) 2]]*19%</f>
        <v>39599.99</v>
      </c>
      <c r="Q58" s="112">
        <f>Tabla4[[#This Row],[VALOR UNITARIO ANTES DE IMPUESTO (CORRECTIVO) 2]]+Tabla4[[#This Row],[% IMPUESTO (ACLARAR EL QUE APLIQUE) (CORRECTIVO)2]]</f>
        <v>248020.99</v>
      </c>
      <c r="R58" s="12">
        <v>275000</v>
      </c>
      <c r="S58" s="112">
        <f>Tabla4[[#This Row],[VALOR UNITARIO ANTES DE IMPUESTO (PREVENTIVO)3]]*19%</f>
        <v>52250</v>
      </c>
      <c r="T58" s="112">
        <f>Tabla4[[#This Row],[VALOR UNITARIO ANTES DE IMPUESTO (PREVENTIVO)3]]+Tabla4[[#This Row],[% IMPUESTO (ACLARAR EL QUE APLIQUE)( PREVENTIVO)3]]</f>
        <v>327250</v>
      </c>
      <c r="U58" s="12">
        <v>275000</v>
      </c>
      <c r="V58" s="112">
        <f>Tabla4[[#This Row],[VALOR UNITARIO ANTES DE IMPUESTO (CORRECTIVO)3]]*19%</f>
        <v>52250</v>
      </c>
      <c r="W58" s="36">
        <f>Tabla4[[#This Row],[VALOR UNITARIO ANTES DE IMPUESTO (CORRECTIVO)3]]+Tabla4[[#This Row],[% IMPUESTO (ACLARAR EL QUE APLIQUE) (CORRECTIVO)3]]</f>
        <v>327250</v>
      </c>
      <c r="X58" s="314">
        <v>300330</v>
      </c>
      <c r="Y58" s="12">
        <f>Tabla4[[#This Row],[VALOR UNITARIO ANTES DE IMPUESTO (PREVENTIVO)4]]*19%</f>
        <v>57062.7</v>
      </c>
      <c r="Z58" s="12">
        <f>Tabla4[[#This Row],[VALOR UNITARIO ANTES DE IMPUESTO (PREVENTIVO)4]]+Tabla4[[#This Row],[% IMPUESTO (ACLARAR EL QUE APLIQUE)( PREVENTIVO)4]]</f>
        <v>357392.7</v>
      </c>
      <c r="AA58" s="12">
        <v>450495</v>
      </c>
      <c r="AB58" s="12">
        <f>Tabla4[[#This Row],[VALOR UNITARIO ANTES DE IMPUESTO (CORRECTIVO)4]]*19%</f>
        <v>85594.05</v>
      </c>
      <c r="AC58" s="12">
        <f>Tabla4[[#This Row],[VALOR UNITARIO ANTES DE IMPUESTO (CORRECTIVO)4]]+Tabla4[[#This Row],[% IMPUESTO (ACLARAR EL QUE APLIQUE) (CORRECTIVO)4]]</f>
        <v>536089.05000000005</v>
      </c>
      <c r="AD58" s="311"/>
      <c r="AE58" s="311"/>
      <c r="AF58" s="311"/>
      <c r="AG58" s="311"/>
      <c r="AH58" s="311"/>
      <c r="AI58" s="311"/>
    </row>
    <row r="59" spans="1:35" ht="14.4" thickBot="1">
      <c r="A59" s="11">
        <v>55</v>
      </c>
      <c r="B59" s="5" t="s">
        <v>99</v>
      </c>
      <c r="C59" s="5" t="s">
        <v>46</v>
      </c>
      <c r="D59" s="5" t="s">
        <v>100</v>
      </c>
      <c r="E59" s="40">
        <v>1</v>
      </c>
      <c r="F59" s="12">
        <v>250000</v>
      </c>
      <c r="G59" s="36">
        <f>Tabla4[[#This Row],[VALOR UNITARIO ANTES DE IMPUESTO (PREVENTIVO)]]*19%</f>
        <v>47500</v>
      </c>
      <c r="H59" s="36">
        <f>Tabla4[[#This Row],[VALOR UNITARIO ANTES DE IMPUESTO (PREVENTIVO)]]+Tabla4[[#This Row],[% IMPUESTO (ACLARAR EL QUE APLIQUE)( PREVENTIVO)]]</f>
        <v>297500</v>
      </c>
      <c r="I59" s="12">
        <v>250000</v>
      </c>
      <c r="J59" s="36">
        <f>Tabla4[[#This Row],[VALOR UNITARIO ANTES DE IMPUESTO (CORRECTIVO) ]]*19%</f>
        <v>47500</v>
      </c>
      <c r="K59" s="36">
        <f>Tabla4[[#This Row],[VALOR UNITARIO ANTES DE IMPUESTO (CORRECTIVO) ]]+Tabla4[[#This Row],[% IMPUESTO (ACLARAR EL QUE APLIQUE) (CORRECTIVO)]]</f>
        <v>297500</v>
      </c>
      <c r="L59" s="106">
        <v>235588</v>
      </c>
      <c r="M59" s="12">
        <f>Tabla4[[#This Row],[VALOR UNITARIO ANTES DE IMPUESTO (PREVENTIVO)2]]*19%</f>
        <v>44761.72</v>
      </c>
      <c r="N59" s="12">
        <f>Tabla4[[#This Row],[VALOR UNITARIO ANTES DE IMPUESTO (PREVENTIVO)2]]+Tabla4[[#This Row],[% IMPUESTO (ACLARAR EL QUE APLIQUE)( PREVENTIVO)2]]</f>
        <v>280349.71999999997</v>
      </c>
      <c r="O59" s="106">
        <v>208421</v>
      </c>
      <c r="P59" s="112">
        <f>Tabla4[[#This Row],[VALOR UNITARIO ANTES DE IMPUESTO (CORRECTIVO) 2]]*19%</f>
        <v>39599.99</v>
      </c>
      <c r="Q59" s="112">
        <f>Tabla4[[#This Row],[VALOR UNITARIO ANTES DE IMPUESTO (CORRECTIVO) 2]]+Tabla4[[#This Row],[% IMPUESTO (ACLARAR EL QUE APLIQUE) (CORRECTIVO)2]]</f>
        <v>248020.99</v>
      </c>
      <c r="R59" s="12">
        <v>275000</v>
      </c>
      <c r="S59" s="112">
        <f>Tabla4[[#This Row],[VALOR UNITARIO ANTES DE IMPUESTO (PREVENTIVO)3]]*19%</f>
        <v>52250</v>
      </c>
      <c r="T59" s="112">
        <f>Tabla4[[#This Row],[VALOR UNITARIO ANTES DE IMPUESTO (PREVENTIVO)3]]+Tabla4[[#This Row],[% IMPUESTO (ACLARAR EL QUE APLIQUE)( PREVENTIVO)3]]</f>
        <v>327250</v>
      </c>
      <c r="U59" s="12">
        <v>275000</v>
      </c>
      <c r="V59" s="112">
        <f>Tabla4[[#This Row],[VALOR UNITARIO ANTES DE IMPUESTO (CORRECTIVO)3]]*19%</f>
        <v>52250</v>
      </c>
      <c r="W59" s="36">
        <f>Tabla4[[#This Row],[VALOR UNITARIO ANTES DE IMPUESTO (CORRECTIVO)3]]+Tabla4[[#This Row],[% IMPUESTO (ACLARAR EL QUE APLIQUE) (CORRECTIVO)3]]</f>
        <v>327250</v>
      </c>
      <c r="X59" s="314">
        <v>300330</v>
      </c>
      <c r="Y59" s="12">
        <f>Tabla4[[#This Row],[VALOR UNITARIO ANTES DE IMPUESTO (PREVENTIVO)4]]*19%</f>
        <v>57062.7</v>
      </c>
      <c r="Z59" s="12">
        <f>Tabla4[[#This Row],[VALOR UNITARIO ANTES DE IMPUESTO (PREVENTIVO)4]]+Tabla4[[#This Row],[% IMPUESTO (ACLARAR EL QUE APLIQUE)( PREVENTIVO)4]]</f>
        <v>357392.7</v>
      </c>
      <c r="AA59" s="12">
        <v>450495</v>
      </c>
      <c r="AB59" s="12">
        <f>Tabla4[[#This Row],[VALOR UNITARIO ANTES DE IMPUESTO (CORRECTIVO)4]]*19%</f>
        <v>85594.05</v>
      </c>
      <c r="AC59" s="12">
        <f>Tabla4[[#This Row],[VALOR UNITARIO ANTES DE IMPUESTO (CORRECTIVO)4]]+Tabla4[[#This Row],[% IMPUESTO (ACLARAR EL QUE APLIQUE) (CORRECTIVO)4]]</f>
        <v>536089.05000000005</v>
      </c>
      <c r="AD59" s="311"/>
      <c r="AE59" s="311"/>
      <c r="AF59" s="311"/>
      <c r="AG59" s="311"/>
      <c r="AH59" s="311"/>
      <c r="AI59" s="311"/>
    </row>
    <row r="60" spans="1:35" ht="14.4" thickBot="1">
      <c r="A60" s="11">
        <v>56</v>
      </c>
      <c r="B60" s="5" t="s">
        <v>99</v>
      </c>
      <c r="C60" s="5" t="s">
        <v>39</v>
      </c>
      <c r="D60" s="5" t="s">
        <v>100</v>
      </c>
      <c r="E60" s="40">
        <v>1</v>
      </c>
      <c r="F60" s="12">
        <v>250000</v>
      </c>
      <c r="G60" s="36">
        <f>Tabla4[[#This Row],[VALOR UNITARIO ANTES DE IMPUESTO (PREVENTIVO)]]*19%</f>
        <v>47500</v>
      </c>
      <c r="H60" s="36">
        <f>Tabla4[[#This Row],[VALOR UNITARIO ANTES DE IMPUESTO (PREVENTIVO)]]+Tabla4[[#This Row],[% IMPUESTO (ACLARAR EL QUE APLIQUE)( PREVENTIVO)]]</f>
        <v>297500</v>
      </c>
      <c r="I60" s="12">
        <v>250000</v>
      </c>
      <c r="J60" s="36">
        <f>Tabla4[[#This Row],[VALOR UNITARIO ANTES DE IMPUESTO (CORRECTIVO) ]]*19%</f>
        <v>47500</v>
      </c>
      <c r="K60" s="36">
        <f>Tabla4[[#This Row],[VALOR UNITARIO ANTES DE IMPUESTO (CORRECTIVO) ]]+Tabla4[[#This Row],[% IMPUESTO (ACLARAR EL QUE APLIQUE) (CORRECTIVO)]]</f>
        <v>297500</v>
      </c>
      <c r="L60" s="106">
        <v>235588</v>
      </c>
      <c r="M60" s="12">
        <f>Tabla4[[#This Row],[VALOR UNITARIO ANTES DE IMPUESTO (PREVENTIVO)2]]*19%</f>
        <v>44761.72</v>
      </c>
      <c r="N60" s="12">
        <f>Tabla4[[#This Row],[VALOR UNITARIO ANTES DE IMPUESTO (PREVENTIVO)2]]+Tabla4[[#This Row],[% IMPUESTO (ACLARAR EL QUE APLIQUE)( PREVENTIVO)2]]</f>
        <v>280349.71999999997</v>
      </c>
      <c r="O60" s="106">
        <v>208421</v>
      </c>
      <c r="P60" s="112">
        <f>Tabla4[[#This Row],[VALOR UNITARIO ANTES DE IMPUESTO (CORRECTIVO) 2]]*19%</f>
        <v>39599.99</v>
      </c>
      <c r="Q60" s="112">
        <f>Tabla4[[#This Row],[VALOR UNITARIO ANTES DE IMPUESTO (CORRECTIVO) 2]]+Tabla4[[#This Row],[% IMPUESTO (ACLARAR EL QUE APLIQUE) (CORRECTIVO)2]]</f>
        <v>248020.99</v>
      </c>
      <c r="R60" s="12">
        <v>275000</v>
      </c>
      <c r="S60" s="112">
        <f>Tabla4[[#This Row],[VALOR UNITARIO ANTES DE IMPUESTO (PREVENTIVO)3]]*19%</f>
        <v>52250</v>
      </c>
      <c r="T60" s="112">
        <f>Tabla4[[#This Row],[VALOR UNITARIO ANTES DE IMPUESTO (PREVENTIVO)3]]+Tabla4[[#This Row],[% IMPUESTO (ACLARAR EL QUE APLIQUE)( PREVENTIVO)3]]</f>
        <v>327250</v>
      </c>
      <c r="U60" s="12">
        <v>275000</v>
      </c>
      <c r="V60" s="112">
        <f>Tabla4[[#This Row],[VALOR UNITARIO ANTES DE IMPUESTO (CORRECTIVO)3]]*19%</f>
        <v>52250</v>
      </c>
      <c r="W60" s="36">
        <f>Tabla4[[#This Row],[VALOR UNITARIO ANTES DE IMPUESTO (CORRECTIVO)3]]+Tabla4[[#This Row],[% IMPUESTO (ACLARAR EL QUE APLIQUE) (CORRECTIVO)3]]</f>
        <v>327250</v>
      </c>
      <c r="X60" s="314">
        <v>300330</v>
      </c>
      <c r="Y60" s="12">
        <f>Tabla4[[#This Row],[VALOR UNITARIO ANTES DE IMPUESTO (PREVENTIVO)4]]*19%</f>
        <v>57062.7</v>
      </c>
      <c r="Z60" s="12">
        <f>Tabla4[[#This Row],[VALOR UNITARIO ANTES DE IMPUESTO (PREVENTIVO)4]]+Tabla4[[#This Row],[% IMPUESTO (ACLARAR EL QUE APLIQUE)( PREVENTIVO)4]]</f>
        <v>357392.7</v>
      </c>
      <c r="AA60" s="12">
        <v>450495</v>
      </c>
      <c r="AB60" s="12">
        <f>Tabla4[[#This Row],[VALOR UNITARIO ANTES DE IMPUESTO (CORRECTIVO)4]]*19%</f>
        <v>85594.05</v>
      </c>
      <c r="AC60" s="12">
        <f>Tabla4[[#This Row],[VALOR UNITARIO ANTES DE IMPUESTO (CORRECTIVO)4]]+Tabla4[[#This Row],[% IMPUESTO (ACLARAR EL QUE APLIQUE) (CORRECTIVO)4]]</f>
        <v>536089.05000000005</v>
      </c>
      <c r="AD60" s="311"/>
      <c r="AE60" s="311"/>
      <c r="AF60" s="311"/>
      <c r="AG60" s="311"/>
      <c r="AH60" s="311"/>
      <c r="AI60" s="311"/>
    </row>
    <row r="61" spans="1:35" ht="14.4" thickBot="1">
      <c r="A61" s="11">
        <v>57</v>
      </c>
      <c r="B61" s="5" t="s">
        <v>99</v>
      </c>
      <c r="C61" s="5" t="s">
        <v>101</v>
      </c>
      <c r="D61" s="5" t="s">
        <v>100</v>
      </c>
      <c r="E61" s="40">
        <v>1</v>
      </c>
      <c r="F61" s="12">
        <v>250000</v>
      </c>
      <c r="G61" s="36">
        <f>Tabla4[[#This Row],[VALOR UNITARIO ANTES DE IMPUESTO (PREVENTIVO)]]*19%</f>
        <v>47500</v>
      </c>
      <c r="H61" s="36">
        <f>Tabla4[[#This Row],[VALOR UNITARIO ANTES DE IMPUESTO (PREVENTIVO)]]+Tabla4[[#This Row],[% IMPUESTO (ACLARAR EL QUE APLIQUE)( PREVENTIVO)]]</f>
        <v>297500</v>
      </c>
      <c r="I61" s="12">
        <v>250000</v>
      </c>
      <c r="J61" s="36">
        <f>Tabla4[[#This Row],[VALOR UNITARIO ANTES DE IMPUESTO (CORRECTIVO) ]]*19%</f>
        <v>47500</v>
      </c>
      <c r="K61" s="36">
        <f>Tabla4[[#This Row],[VALOR UNITARIO ANTES DE IMPUESTO (CORRECTIVO) ]]+Tabla4[[#This Row],[% IMPUESTO (ACLARAR EL QUE APLIQUE) (CORRECTIVO)]]</f>
        <v>297500</v>
      </c>
      <c r="L61" s="106">
        <v>235588</v>
      </c>
      <c r="M61" s="12">
        <f>Tabla4[[#This Row],[VALOR UNITARIO ANTES DE IMPUESTO (PREVENTIVO)2]]*19%</f>
        <v>44761.72</v>
      </c>
      <c r="N61" s="12">
        <f>Tabla4[[#This Row],[VALOR UNITARIO ANTES DE IMPUESTO (PREVENTIVO)2]]+Tabla4[[#This Row],[% IMPUESTO (ACLARAR EL QUE APLIQUE)( PREVENTIVO)2]]</f>
        <v>280349.71999999997</v>
      </c>
      <c r="O61" s="106">
        <v>208421</v>
      </c>
      <c r="P61" s="112">
        <f>Tabla4[[#This Row],[VALOR UNITARIO ANTES DE IMPUESTO (CORRECTIVO) 2]]*19%</f>
        <v>39599.99</v>
      </c>
      <c r="Q61" s="112">
        <f>Tabla4[[#This Row],[VALOR UNITARIO ANTES DE IMPUESTO (CORRECTIVO) 2]]+Tabla4[[#This Row],[% IMPUESTO (ACLARAR EL QUE APLIQUE) (CORRECTIVO)2]]</f>
        <v>248020.99</v>
      </c>
      <c r="R61" s="12">
        <v>275000</v>
      </c>
      <c r="S61" s="112">
        <f>Tabla4[[#This Row],[VALOR UNITARIO ANTES DE IMPUESTO (PREVENTIVO)3]]*19%</f>
        <v>52250</v>
      </c>
      <c r="T61" s="112">
        <f>Tabla4[[#This Row],[VALOR UNITARIO ANTES DE IMPUESTO (PREVENTIVO)3]]+Tabla4[[#This Row],[% IMPUESTO (ACLARAR EL QUE APLIQUE)( PREVENTIVO)3]]</f>
        <v>327250</v>
      </c>
      <c r="U61" s="12">
        <v>275000</v>
      </c>
      <c r="V61" s="112">
        <f>Tabla4[[#This Row],[VALOR UNITARIO ANTES DE IMPUESTO (CORRECTIVO)3]]*19%</f>
        <v>52250</v>
      </c>
      <c r="W61" s="36">
        <f>Tabla4[[#This Row],[VALOR UNITARIO ANTES DE IMPUESTO (CORRECTIVO)3]]+Tabla4[[#This Row],[% IMPUESTO (ACLARAR EL QUE APLIQUE) (CORRECTIVO)3]]</f>
        <v>327250</v>
      </c>
      <c r="X61" s="314">
        <v>300330</v>
      </c>
      <c r="Y61" s="12">
        <f>Tabla4[[#This Row],[VALOR UNITARIO ANTES DE IMPUESTO (PREVENTIVO)4]]*19%</f>
        <v>57062.7</v>
      </c>
      <c r="Z61" s="12">
        <f>Tabla4[[#This Row],[VALOR UNITARIO ANTES DE IMPUESTO (PREVENTIVO)4]]+Tabla4[[#This Row],[% IMPUESTO (ACLARAR EL QUE APLIQUE)( PREVENTIVO)4]]</f>
        <v>357392.7</v>
      </c>
      <c r="AA61" s="12">
        <v>450495</v>
      </c>
      <c r="AB61" s="12">
        <f>Tabla4[[#This Row],[VALOR UNITARIO ANTES DE IMPUESTO (CORRECTIVO)4]]*19%</f>
        <v>85594.05</v>
      </c>
      <c r="AC61" s="12">
        <f>Tabla4[[#This Row],[VALOR UNITARIO ANTES DE IMPUESTO (CORRECTIVO)4]]+Tabla4[[#This Row],[% IMPUESTO (ACLARAR EL QUE APLIQUE) (CORRECTIVO)4]]</f>
        <v>536089.05000000005</v>
      </c>
      <c r="AD61" s="311"/>
      <c r="AE61" s="311"/>
      <c r="AF61" s="311"/>
      <c r="AG61" s="311"/>
      <c r="AH61" s="311"/>
      <c r="AI61" s="311"/>
    </row>
    <row r="62" spans="1:35" ht="14.4" thickBot="1">
      <c r="A62" s="11">
        <v>58</v>
      </c>
      <c r="B62" s="5" t="s">
        <v>102</v>
      </c>
      <c r="C62" s="5" t="s">
        <v>30</v>
      </c>
      <c r="D62" s="5"/>
      <c r="E62" s="40">
        <v>1</v>
      </c>
      <c r="F62" s="12">
        <v>300000</v>
      </c>
      <c r="G62" s="36">
        <f>Tabla4[[#This Row],[VALOR UNITARIO ANTES DE IMPUESTO (PREVENTIVO)]]*19%</f>
        <v>57000</v>
      </c>
      <c r="H62" s="36">
        <f>Tabla4[[#This Row],[VALOR UNITARIO ANTES DE IMPUESTO (PREVENTIVO)]]+Tabla4[[#This Row],[% IMPUESTO (ACLARAR EL QUE APLIQUE)( PREVENTIVO)]]</f>
        <v>357000</v>
      </c>
      <c r="I62" s="12">
        <v>300000</v>
      </c>
      <c r="J62" s="36">
        <f>Tabla4[[#This Row],[VALOR UNITARIO ANTES DE IMPUESTO (CORRECTIVO) ]]*19%</f>
        <v>57000</v>
      </c>
      <c r="K62" s="36">
        <f>Tabla4[[#This Row],[VALOR UNITARIO ANTES DE IMPUESTO (CORRECTIVO) ]]+Tabla4[[#This Row],[% IMPUESTO (ACLARAR EL QUE APLIQUE) (CORRECTIVO)]]</f>
        <v>357000</v>
      </c>
      <c r="L62" s="106">
        <v>203462</v>
      </c>
      <c r="M62" s="12">
        <f>Tabla4[[#This Row],[VALOR UNITARIO ANTES DE IMPUESTO (PREVENTIVO)2]]*19%</f>
        <v>38657.78</v>
      </c>
      <c r="N62" s="12">
        <f>Tabla4[[#This Row],[VALOR UNITARIO ANTES DE IMPUESTO (PREVENTIVO)2]]+Tabla4[[#This Row],[% IMPUESTO (ACLARAR EL QUE APLIQUE)( PREVENTIVO)2]]</f>
        <v>242119.78</v>
      </c>
      <c r="O62" s="106">
        <v>180000</v>
      </c>
      <c r="P62" s="112">
        <f>Tabla4[[#This Row],[VALOR UNITARIO ANTES DE IMPUESTO (CORRECTIVO) 2]]*19%</f>
        <v>34200</v>
      </c>
      <c r="Q62" s="112">
        <f>Tabla4[[#This Row],[VALOR UNITARIO ANTES DE IMPUESTO (CORRECTIVO) 2]]+Tabla4[[#This Row],[% IMPUESTO (ACLARAR EL QUE APLIQUE) (CORRECTIVO)2]]</f>
        <v>214200</v>
      </c>
      <c r="R62" s="12">
        <v>320000</v>
      </c>
      <c r="S62" s="112">
        <f>Tabla4[[#This Row],[VALOR UNITARIO ANTES DE IMPUESTO (PREVENTIVO)3]]*19%</f>
        <v>60800</v>
      </c>
      <c r="T62" s="112">
        <f>Tabla4[[#This Row],[VALOR UNITARIO ANTES DE IMPUESTO (PREVENTIVO)3]]+Tabla4[[#This Row],[% IMPUESTO (ACLARAR EL QUE APLIQUE)( PREVENTIVO)3]]</f>
        <v>380800</v>
      </c>
      <c r="U62" s="12">
        <v>320000</v>
      </c>
      <c r="V62" s="112">
        <f>Tabla4[[#This Row],[VALOR UNITARIO ANTES DE IMPUESTO (CORRECTIVO)3]]*19%</f>
        <v>60800</v>
      </c>
      <c r="W62" s="36">
        <f>Tabla4[[#This Row],[VALOR UNITARIO ANTES DE IMPUESTO (CORRECTIVO)3]]+Tabla4[[#This Row],[% IMPUESTO (ACLARAR EL QUE APLIQUE) (CORRECTIVO)3]]</f>
        <v>380800</v>
      </c>
      <c r="X62" s="314">
        <v>190000</v>
      </c>
      <c r="Y62" s="12">
        <f>Tabla4[[#This Row],[VALOR UNITARIO ANTES DE IMPUESTO (PREVENTIVO)4]]*19%</f>
        <v>36100</v>
      </c>
      <c r="Z62" s="12">
        <f>Tabla4[[#This Row],[VALOR UNITARIO ANTES DE IMPUESTO (PREVENTIVO)4]]+Tabla4[[#This Row],[% IMPUESTO (ACLARAR EL QUE APLIQUE)( PREVENTIVO)4]]</f>
        <v>226100</v>
      </c>
      <c r="AA62" s="12">
        <v>285000</v>
      </c>
      <c r="AB62" s="12">
        <f>Tabla4[[#This Row],[VALOR UNITARIO ANTES DE IMPUESTO (CORRECTIVO)4]]*19%</f>
        <v>54150</v>
      </c>
      <c r="AC62" s="12">
        <f>Tabla4[[#This Row],[VALOR UNITARIO ANTES DE IMPUESTO (CORRECTIVO)4]]+Tabla4[[#This Row],[% IMPUESTO (ACLARAR EL QUE APLIQUE) (CORRECTIVO)4]]</f>
        <v>339150</v>
      </c>
      <c r="AD62" s="311"/>
      <c r="AE62" s="311"/>
      <c r="AF62" s="311"/>
      <c r="AG62" s="311"/>
      <c r="AH62" s="311"/>
      <c r="AI62" s="311"/>
    </row>
    <row r="63" spans="1:35" ht="14.4" thickBot="1">
      <c r="A63" s="11">
        <v>59</v>
      </c>
      <c r="B63" s="5" t="s">
        <v>102</v>
      </c>
      <c r="C63" s="5" t="s">
        <v>103</v>
      </c>
      <c r="D63" s="5"/>
      <c r="E63" s="40">
        <v>1</v>
      </c>
      <c r="F63" s="12">
        <v>300000</v>
      </c>
      <c r="G63" s="36">
        <f>Tabla4[[#This Row],[VALOR UNITARIO ANTES DE IMPUESTO (PREVENTIVO)]]*19%</f>
        <v>57000</v>
      </c>
      <c r="H63" s="36">
        <f>Tabla4[[#This Row],[VALOR UNITARIO ANTES DE IMPUESTO (PREVENTIVO)]]+Tabla4[[#This Row],[% IMPUESTO (ACLARAR EL QUE APLIQUE)( PREVENTIVO)]]</f>
        <v>357000</v>
      </c>
      <c r="I63" s="12">
        <v>300000</v>
      </c>
      <c r="J63" s="36">
        <f>Tabla4[[#This Row],[VALOR UNITARIO ANTES DE IMPUESTO (CORRECTIVO) ]]*19%</f>
        <v>57000</v>
      </c>
      <c r="K63" s="36">
        <f>Tabla4[[#This Row],[VALOR UNITARIO ANTES DE IMPUESTO (CORRECTIVO) ]]+Tabla4[[#This Row],[% IMPUESTO (ACLARAR EL QUE APLIQUE) (CORRECTIVO)]]</f>
        <v>357000</v>
      </c>
      <c r="L63" s="106">
        <v>203462</v>
      </c>
      <c r="M63" s="12">
        <f>Tabla4[[#This Row],[VALOR UNITARIO ANTES DE IMPUESTO (PREVENTIVO)2]]*19%</f>
        <v>38657.78</v>
      </c>
      <c r="N63" s="12">
        <f>Tabla4[[#This Row],[VALOR UNITARIO ANTES DE IMPUESTO (PREVENTIVO)2]]+Tabla4[[#This Row],[% IMPUESTO (ACLARAR EL QUE APLIQUE)( PREVENTIVO)2]]</f>
        <v>242119.78</v>
      </c>
      <c r="O63" s="106">
        <v>180000</v>
      </c>
      <c r="P63" s="112">
        <f>Tabla4[[#This Row],[VALOR UNITARIO ANTES DE IMPUESTO (CORRECTIVO) 2]]*19%</f>
        <v>34200</v>
      </c>
      <c r="Q63" s="112">
        <f>Tabla4[[#This Row],[VALOR UNITARIO ANTES DE IMPUESTO (CORRECTIVO) 2]]+Tabla4[[#This Row],[% IMPUESTO (ACLARAR EL QUE APLIQUE) (CORRECTIVO)2]]</f>
        <v>214200</v>
      </c>
      <c r="R63" s="12">
        <v>320000</v>
      </c>
      <c r="S63" s="112">
        <f>Tabla4[[#This Row],[VALOR UNITARIO ANTES DE IMPUESTO (PREVENTIVO)3]]*19%</f>
        <v>60800</v>
      </c>
      <c r="T63" s="112">
        <f>Tabla4[[#This Row],[VALOR UNITARIO ANTES DE IMPUESTO (PREVENTIVO)3]]+Tabla4[[#This Row],[% IMPUESTO (ACLARAR EL QUE APLIQUE)( PREVENTIVO)3]]</f>
        <v>380800</v>
      </c>
      <c r="U63" s="12">
        <v>320000</v>
      </c>
      <c r="V63" s="112">
        <f>Tabla4[[#This Row],[VALOR UNITARIO ANTES DE IMPUESTO (CORRECTIVO)3]]*19%</f>
        <v>60800</v>
      </c>
      <c r="W63" s="36">
        <f>Tabla4[[#This Row],[VALOR UNITARIO ANTES DE IMPUESTO (CORRECTIVO)3]]+Tabla4[[#This Row],[% IMPUESTO (ACLARAR EL QUE APLIQUE) (CORRECTIVO)3]]</f>
        <v>380800</v>
      </c>
      <c r="X63" s="314">
        <v>190000</v>
      </c>
      <c r="Y63" s="12">
        <f>Tabla4[[#This Row],[VALOR UNITARIO ANTES DE IMPUESTO (PREVENTIVO)4]]*19%</f>
        <v>36100</v>
      </c>
      <c r="Z63" s="12">
        <f>Tabla4[[#This Row],[VALOR UNITARIO ANTES DE IMPUESTO (PREVENTIVO)4]]+Tabla4[[#This Row],[% IMPUESTO (ACLARAR EL QUE APLIQUE)( PREVENTIVO)4]]</f>
        <v>226100</v>
      </c>
      <c r="AA63" s="12">
        <v>285000</v>
      </c>
      <c r="AB63" s="12">
        <f>Tabla4[[#This Row],[VALOR UNITARIO ANTES DE IMPUESTO (CORRECTIVO)4]]*19%</f>
        <v>54150</v>
      </c>
      <c r="AC63" s="12">
        <f>Tabla4[[#This Row],[VALOR UNITARIO ANTES DE IMPUESTO (CORRECTIVO)4]]+Tabla4[[#This Row],[% IMPUESTO (ACLARAR EL QUE APLIQUE) (CORRECTIVO)4]]</f>
        <v>339150</v>
      </c>
      <c r="AD63" s="311"/>
      <c r="AE63" s="311"/>
      <c r="AF63" s="311"/>
      <c r="AG63" s="311"/>
      <c r="AH63" s="311"/>
      <c r="AI63" s="311"/>
    </row>
    <row r="64" spans="1:35" ht="28.2" thickBot="1">
      <c r="A64" s="11">
        <v>60</v>
      </c>
      <c r="B64" s="5" t="s">
        <v>104</v>
      </c>
      <c r="C64" s="5" t="s">
        <v>105</v>
      </c>
      <c r="D64" s="5" t="s">
        <v>106</v>
      </c>
      <c r="E64" s="40">
        <v>1</v>
      </c>
      <c r="F64" s="12">
        <v>450000</v>
      </c>
      <c r="G64" s="36">
        <f>Tabla4[[#This Row],[VALOR UNITARIO ANTES DE IMPUESTO (PREVENTIVO)]]*19%</f>
        <v>85500</v>
      </c>
      <c r="H64" s="36">
        <f>Tabla4[[#This Row],[VALOR UNITARIO ANTES DE IMPUESTO (PREVENTIVO)]]+Tabla4[[#This Row],[% IMPUESTO (ACLARAR EL QUE APLIQUE)( PREVENTIVO)]]</f>
        <v>535500</v>
      </c>
      <c r="I64" s="12">
        <v>450000</v>
      </c>
      <c r="J64" s="36">
        <f>Tabla4[[#This Row],[VALOR UNITARIO ANTES DE IMPUESTO (CORRECTIVO) ]]*19%</f>
        <v>85500</v>
      </c>
      <c r="K64" s="36">
        <f>Tabla4[[#This Row],[VALOR UNITARIO ANTES DE IMPUESTO (CORRECTIVO) ]]+Tabla4[[#This Row],[% IMPUESTO (ACLARAR EL QUE APLIQUE) (CORRECTIVO)]]</f>
        <v>535500</v>
      </c>
      <c r="L64" s="106">
        <v>235588</v>
      </c>
      <c r="M64" s="12">
        <f>Tabla4[[#This Row],[VALOR UNITARIO ANTES DE IMPUESTO (PREVENTIVO)2]]*19%</f>
        <v>44761.72</v>
      </c>
      <c r="N64" s="12">
        <f>Tabla4[[#This Row],[VALOR UNITARIO ANTES DE IMPUESTO (PREVENTIVO)2]]+Tabla4[[#This Row],[% IMPUESTO (ACLARAR EL QUE APLIQUE)( PREVENTIVO)2]]</f>
        <v>280349.71999999997</v>
      </c>
      <c r="O64" s="106">
        <v>208421</v>
      </c>
      <c r="P64" s="112">
        <f>Tabla4[[#This Row],[VALOR UNITARIO ANTES DE IMPUESTO (CORRECTIVO) 2]]*19%</f>
        <v>39599.99</v>
      </c>
      <c r="Q64" s="112">
        <f>Tabla4[[#This Row],[VALOR UNITARIO ANTES DE IMPUESTO (CORRECTIVO) 2]]+Tabla4[[#This Row],[% IMPUESTO (ACLARAR EL QUE APLIQUE) (CORRECTIVO)2]]</f>
        <v>248020.99</v>
      </c>
      <c r="R64" s="12">
        <v>450000</v>
      </c>
      <c r="S64" s="112">
        <f>Tabla4[[#This Row],[VALOR UNITARIO ANTES DE IMPUESTO (PREVENTIVO)3]]*19%</f>
        <v>85500</v>
      </c>
      <c r="T64" s="112">
        <f>Tabla4[[#This Row],[VALOR UNITARIO ANTES DE IMPUESTO (PREVENTIVO)3]]+Tabla4[[#This Row],[% IMPUESTO (ACLARAR EL QUE APLIQUE)( PREVENTIVO)3]]</f>
        <v>535500</v>
      </c>
      <c r="U64" s="12">
        <v>450000</v>
      </c>
      <c r="V64" s="112">
        <f>Tabla4[[#This Row],[VALOR UNITARIO ANTES DE IMPUESTO (CORRECTIVO)3]]*19%</f>
        <v>85500</v>
      </c>
      <c r="W64" s="36">
        <f>Tabla4[[#This Row],[VALOR UNITARIO ANTES DE IMPUESTO (CORRECTIVO)3]]+Tabla4[[#This Row],[% IMPUESTO (ACLARAR EL QUE APLIQUE) (CORRECTIVO)3]]</f>
        <v>535500</v>
      </c>
      <c r="X64" s="106">
        <v>203840</v>
      </c>
      <c r="Y64" s="12">
        <f>Tabla4[[#This Row],[VALOR UNITARIO ANTES DE IMPUESTO (PREVENTIVO)4]]*19%</f>
        <v>38729.599999999999</v>
      </c>
      <c r="Z64" s="12">
        <f>Tabla4[[#This Row],[VALOR UNITARIO ANTES DE IMPUESTO (PREVENTIVO)4]]+Tabla4[[#This Row],[% IMPUESTO (ACLARAR EL QUE APLIQUE)( PREVENTIVO)4]]</f>
        <v>242569.60000000001</v>
      </c>
      <c r="AA64" s="12">
        <v>305760</v>
      </c>
      <c r="AB64" s="12">
        <f>Tabla4[[#This Row],[VALOR UNITARIO ANTES DE IMPUESTO (CORRECTIVO)4]]*19%</f>
        <v>58094.400000000001</v>
      </c>
      <c r="AC64" s="12">
        <f>Tabla4[[#This Row],[VALOR UNITARIO ANTES DE IMPUESTO (CORRECTIVO)4]]+Tabla4[[#This Row],[% IMPUESTO (ACLARAR EL QUE APLIQUE) (CORRECTIVO)4]]</f>
        <v>363854.4</v>
      </c>
      <c r="AD64" s="311"/>
      <c r="AE64" s="311"/>
      <c r="AF64" s="311"/>
      <c r="AG64" s="311"/>
      <c r="AH64" s="311"/>
      <c r="AI64" s="311"/>
    </row>
    <row r="65" spans="1:35" ht="14.4" thickBot="1">
      <c r="A65" s="11">
        <v>61</v>
      </c>
      <c r="B65" s="5" t="s">
        <v>104</v>
      </c>
      <c r="C65" s="5" t="s">
        <v>107</v>
      </c>
      <c r="D65" s="5" t="s">
        <v>108</v>
      </c>
      <c r="E65" s="40">
        <v>1</v>
      </c>
      <c r="F65" s="12">
        <v>450000</v>
      </c>
      <c r="G65" s="36">
        <f>Tabla4[[#This Row],[VALOR UNITARIO ANTES DE IMPUESTO (PREVENTIVO)]]*19%</f>
        <v>85500</v>
      </c>
      <c r="H65" s="36">
        <f>Tabla4[[#This Row],[VALOR UNITARIO ANTES DE IMPUESTO (PREVENTIVO)]]+Tabla4[[#This Row],[% IMPUESTO (ACLARAR EL QUE APLIQUE)( PREVENTIVO)]]</f>
        <v>535500</v>
      </c>
      <c r="I65" s="12">
        <v>450000</v>
      </c>
      <c r="J65" s="36">
        <f>Tabla4[[#This Row],[VALOR UNITARIO ANTES DE IMPUESTO (CORRECTIVO) ]]*19%</f>
        <v>85500</v>
      </c>
      <c r="K65" s="36">
        <f>Tabla4[[#This Row],[VALOR UNITARIO ANTES DE IMPUESTO (CORRECTIVO) ]]+Tabla4[[#This Row],[% IMPUESTO (ACLARAR EL QUE APLIQUE) (CORRECTIVO)]]</f>
        <v>535500</v>
      </c>
      <c r="L65" s="106">
        <v>235588</v>
      </c>
      <c r="M65" s="12">
        <f>Tabla4[[#This Row],[VALOR UNITARIO ANTES DE IMPUESTO (PREVENTIVO)2]]*19%</f>
        <v>44761.72</v>
      </c>
      <c r="N65" s="12">
        <f>Tabla4[[#This Row],[VALOR UNITARIO ANTES DE IMPUESTO (PREVENTIVO)2]]+Tabla4[[#This Row],[% IMPUESTO (ACLARAR EL QUE APLIQUE)( PREVENTIVO)2]]</f>
        <v>280349.71999999997</v>
      </c>
      <c r="O65" s="106">
        <v>208421</v>
      </c>
      <c r="P65" s="112">
        <f>Tabla4[[#This Row],[VALOR UNITARIO ANTES DE IMPUESTO (CORRECTIVO) 2]]*19%</f>
        <v>39599.99</v>
      </c>
      <c r="Q65" s="112">
        <f>Tabla4[[#This Row],[VALOR UNITARIO ANTES DE IMPUESTO (CORRECTIVO) 2]]+Tabla4[[#This Row],[% IMPUESTO (ACLARAR EL QUE APLIQUE) (CORRECTIVO)2]]</f>
        <v>248020.99</v>
      </c>
      <c r="R65" s="12">
        <v>450000</v>
      </c>
      <c r="S65" s="112">
        <f>Tabla4[[#This Row],[VALOR UNITARIO ANTES DE IMPUESTO (PREVENTIVO)3]]*19%</f>
        <v>85500</v>
      </c>
      <c r="T65" s="112">
        <f>Tabla4[[#This Row],[VALOR UNITARIO ANTES DE IMPUESTO (PREVENTIVO)3]]+Tabla4[[#This Row],[% IMPUESTO (ACLARAR EL QUE APLIQUE)( PREVENTIVO)3]]</f>
        <v>535500</v>
      </c>
      <c r="U65" s="12">
        <v>450000</v>
      </c>
      <c r="V65" s="112">
        <f>Tabla4[[#This Row],[VALOR UNITARIO ANTES DE IMPUESTO (CORRECTIVO)3]]*19%</f>
        <v>85500</v>
      </c>
      <c r="W65" s="36">
        <f>Tabla4[[#This Row],[VALOR UNITARIO ANTES DE IMPUESTO (CORRECTIVO)3]]+Tabla4[[#This Row],[% IMPUESTO (ACLARAR EL QUE APLIQUE) (CORRECTIVO)3]]</f>
        <v>535500</v>
      </c>
      <c r="X65" s="314">
        <v>203840</v>
      </c>
      <c r="Y65" s="12">
        <f>Tabla4[[#This Row],[VALOR UNITARIO ANTES DE IMPUESTO (PREVENTIVO)4]]*19%</f>
        <v>38729.599999999999</v>
      </c>
      <c r="Z65" s="12">
        <f>Tabla4[[#This Row],[VALOR UNITARIO ANTES DE IMPUESTO (PREVENTIVO)4]]+Tabla4[[#This Row],[% IMPUESTO (ACLARAR EL QUE APLIQUE)( PREVENTIVO)4]]</f>
        <v>242569.60000000001</v>
      </c>
      <c r="AA65" s="12">
        <v>305760</v>
      </c>
      <c r="AB65" s="12">
        <f>Tabla4[[#This Row],[VALOR UNITARIO ANTES DE IMPUESTO (CORRECTIVO)4]]*19%</f>
        <v>58094.400000000001</v>
      </c>
      <c r="AC65" s="12">
        <f>Tabla4[[#This Row],[VALOR UNITARIO ANTES DE IMPUESTO (CORRECTIVO)4]]+Tabla4[[#This Row],[% IMPUESTO (ACLARAR EL QUE APLIQUE) (CORRECTIVO)4]]</f>
        <v>363854.4</v>
      </c>
      <c r="AD65" s="311"/>
      <c r="AE65" s="311"/>
      <c r="AF65" s="311"/>
      <c r="AG65" s="311"/>
      <c r="AH65" s="311"/>
      <c r="AI65" s="311"/>
    </row>
    <row r="66" spans="1:35" ht="14.4" thickBot="1">
      <c r="A66" s="11">
        <v>62</v>
      </c>
      <c r="B66" s="5" t="s">
        <v>104</v>
      </c>
      <c r="C66" s="5" t="s">
        <v>109</v>
      </c>
      <c r="D66" s="5" t="s">
        <v>110</v>
      </c>
      <c r="E66" s="40">
        <v>1</v>
      </c>
      <c r="F66" s="12">
        <v>450000</v>
      </c>
      <c r="G66" s="36">
        <f>Tabla4[[#This Row],[VALOR UNITARIO ANTES DE IMPUESTO (PREVENTIVO)]]*19%</f>
        <v>85500</v>
      </c>
      <c r="H66" s="36">
        <f>Tabla4[[#This Row],[VALOR UNITARIO ANTES DE IMPUESTO (PREVENTIVO)]]+Tabla4[[#This Row],[% IMPUESTO (ACLARAR EL QUE APLIQUE)( PREVENTIVO)]]</f>
        <v>535500</v>
      </c>
      <c r="I66" s="12">
        <v>450000</v>
      </c>
      <c r="J66" s="36">
        <f>Tabla4[[#This Row],[VALOR UNITARIO ANTES DE IMPUESTO (CORRECTIVO) ]]*19%</f>
        <v>85500</v>
      </c>
      <c r="K66" s="36">
        <f>Tabla4[[#This Row],[VALOR UNITARIO ANTES DE IMPUESTO (CORRECTIVO) ]]+Tabla4[[#This Row],[% IMPUESTO (ACLARAR EL QUE APLIQUE) (CORRECTIVO)]]</f>
        <v>535500</v>
      </c>
      <c r="L66" s="106">
        <v>235588</v>
      </c>
      <c r="M66" s="12">
        <f>Tabla4[[#This Row],[VALOR UNITARIO ANTES DE IMPUESTO (PREVENTIVO)2]]*19%</f>
        <v>44761.72</v>
      </c>
      <c r="N66" s="12">
        <f>Tabla4[[#This Row],[VALOR UNITARIO ANTES DE IMPUESTO (PREVENTIVO)2]]+Tabla4[[#This Row],[% IMPUESTO (ACLARAR EL QUE APLIQUE)( PREVENTIVO)2]]</f>
        <v>280349.71999999997</v>
      </c>
      <c r="O66" s="106">
        <v>208421</v>
      </c>
      <c r="P66" s="112">
        <f>Tabla4[[#This Row],[VALOR UNITARIO ANTES DE IMPUESTO (CORRECTIVO) 2]]*19%</f>
        <v>39599.99</v>
      </c>
      <c r="Q66" s="112">
        <f>Tabla4[[#This Row],[VALOR UNITARIO ANTES DE IMPUESTO (CORRECTIVO) 2]]+Tabla4[[#This Row],[% IMPUESTO (ACLARAR EL QUE APLIQUE) (CORRECTIVO)2]]</f>
        <v>248020.99</v>
      </c>
      <c r="R66" s="12">
        <v>450000</v>
      </c>
      <c r="S66" s="112">
        <f>Tabla4[[#This Row],[VALOR UNITARIO ANTES DE IMPUESTO (PREVENTIVO)3]]*19%</f>
        <v>85500</v>
      </c>
      <c r="T66" s="112">
        <f>Tabla4[[#This Row],[VALOR UNITARIO ANTES DE IMPUESTO (PREVENTIVO)3]]+Tabla4[[#This Row],[% IMPUESTO (ACLARAR EL QUE APLIQUE)( PREVENTIVO)3]]</f>
        <v>535500</v>
      </c>
      <c r="U66" s="12">
        <v>450000</v>
      </c>
      <c r="V66" s="112">
        <f>Tabla4[[#This Row],[VALOR UNITARIO ANTES DE IMPUESTO (CORRECTIVO)3]]*19%</f>
        <v>85500</v>
      </c>
      <c r="W66" s="36">
        <f>Tabla4[[#This Row],[VALOR UNITARIO ANTES DE IMPUESTO (CORRECTIVO)3]]+Tabla4[[#This Row],[% IMPUESTO (ACLARAR EL QUE APLIQUE) (CORRECTIVO)3]]</f>
        <v>535500</v>
      </c>
      <c r="X66" s="314">
        <v>203840</v>
      </c>
      <c r="Y66" s="12">
        <f>Tabla4[[#This Row],[VALOR UNITARIO ANTES DE IMPUESTO (PREVENTIVO)4]]*19%</f>
        <v>38729.599999999999</v>
      </c>
      <c r="Z66" s="12">
        <f>Tabla4[[#This Row],[VALOR UNITARIO ANTES DE IMPUESTO (PREVENTIVO)4]]+Tabla4[[#This Row],[% IMPUESTO (ACLARAR EL QUE APLIQUE)( PREVENTIVO)4]]</f>
        <v>242569.60000000001</v>
      </c>
      <c r="AA66" s="12">
        <v>305760</v>
      </c>
      <c r="AB66" s="12">
        <f>Tabla4[[#This Row],[VALOR UNITARIO ANTES DE IMPUESTO (CORRECTIVO)4]]*19%</f>
        <v>58094.400000000001</v>
      </c>
      <c r="AC66" s="12">
        <f>Tabla4[[#This Row],[VALOR UNITARIO ANTES DE IMPUESTO (CORRECTIVO)4]]+Tabla4[[#This Row],[% IMPUESTO (ACLARAR EL QUE APLIQUE) (CORRECTIVO)4]]</f>
        <v>363854.4</v>
      </c>
      <c r="AD66" s="311"/>
      <c r="AE66" s="311"/>
      <c r="AF66" s="311"/>
      <c r="AG66" s="311"/>
      <c r="AH66" s="311"/>
      <c r="AI66" s="311"/>
    </row>
    <row r="67" spans="1:35" ht="28.2" thickBot="1">
      <c r="A67" s="11">
        <v>63</v>
      </c>
      <c r="B67" s="5" t="s">
        <v>111</v>
      </c>
      <c r="C67" s="5" t="s">
        <v>112</v>
      </c>
      <c r="D67" s="5"/>
      <c r="E67" s="40">
        <v>1</v>
      </c>
      <c r="F67" s="12">
        <v>450000</v>
      </c>
      <c r="G67" s="36">
        <f>Tabla4[[#This Row],[VALOR UNITARIO ANTES DE IMPUESTO (PREVENTIVO)]]*19%</f>
        <v>85500</v>
      </c>
      <c r="H67" s="36">
        <f>Tabla4[[#This Row],[VALOR UNITARIO ANTES DE IMPUESTO (PREVENTIVO)]]+Tabla4[[#This Row],[% IMPUESTO (ACLARAR EL QUE APLIQUE)( PREVENTIVO)]]</f>
        <v>535500</v>
      </c>
      <c r="I67" s="12">
        <v>450000</v>
      </c>
      <c r="J67" s="36">
        <f>Tabla4[[#This Row],[VALOR UNITARIO ANTES DE IMPUESTO (CORRECTIVO) ]]*19%</f>
        <v>85500</v>
      </c>
      <c r="K67" s="36">
        <f>Tabla4[[#This Row],[VALOR UNITARIO ANTES DE IMPUESTO (CORRECTIVO) ]]+Tabla4[[#This Row],[% IMPUESTO (ACLARAR EL QUE APLIQUE) (CORRECTIVO)]]</f>
        <v>535500</v>
      </c>
      <c r="L67" s="106">
        <v>278422</v>
      </c>
      <c r="M67" s="12">
        <f>Tabla4[[#This Row],[VALOR UNITARIO ANTES DE IMPUESTO (PREVENTIVO)2]]*19%</f>
        <v>52900.18</v>
      </c>
      <c r="N67" s="12">
        <f>Tabla4[[#This Row],[VALOR UNITARIO ANTES DE IMPUESTO (PREVENTIVO)2]]+Tabla4[[#This Row],[% IMPUESTO (ACLARAR EL QUE APLIQUE)( PREVENTIVO)2]]</f>
        <v>331322.18</v>
      </c>
      <c r="O67" s="106">
        <v>246316</v>
      </c>
      <c r="P67" s="112">
        <f>Tabla4[[#This Row],[VALOR UNITARIO ANTES DE IMPUESTO (CORRECTIVO) 2]]*19%</f>
        <v>46800.04</v>
      </c>
      <c r="Q67" s="112">
        <f>Tabla4[[#This Row],[VALOR UNITARIO ANTES DE IMPUESTO (CORRECTIVO) 2]]+Tabla4[[#This Row],[% IMPUESTO (ACLARAR EL QUE APLIQUE) (CORRECTIVO)2]]</f>
        <v>293116.03999999998</v>
      </c>
      <c r="R67" s="12">
        <v>450000</v>
      </c>
      <c r="S67" s="112">
        <f>Tabla4[[#This Row],[VALOR UNITARIO ANTES DE IMPUESTO (PREVENTIVO)3]]*19%</f>
        <v>85500</v>
      </c>
      <c r="T67" s="112">
        <f>Tabla4[[#This Row],[VALOR UNITARIO ANTES DE IMPUESTO (PREVENTIVO)3]]+Tabla4[[#This Row],[% IMPUESTO (ACLARAR EL QUE APLIQUE)( PREVENTIVO)3]]</f>
        <v>535500</v>
      </c>
      <c r="U67" s="12">
        <v>450000</v>
      </c>
      <c r="V67" s="112">
        <f>Tabla4[[#This Row],[VALOR UNITARIO ANTES DE IMPUESTO (CORRECTIVO)3]]*19%</f>
        <v>85500</v>
      </c>
      <c r="W67" s="36">
        <f>Tabla4[[#This Row],[VALOR UNITARIO ANTES DE IMPUESTO (CORRECTIVO)3]]+Tabla4[[#This Row],[% IMPUESTO (ACLARAR EL QUE APLIQUE) (CORRECTIVO)3]]</f>
        <v>535500</v>
      </c>
      <c r="X67" s="106">
        <v>280000</v>
      </c>
      <c r="Y67" s="12">
        <f>Tabla4[[#This Row],[VALOR UNITARIO ANTES DE IMPUESTO (PREVENTIVO)4]]*19%</f>
        <v>53200</v>
      </c>
      <c r="Z67" s="12">
        <f>Tabla4[[#This Row],[VALOR UNITARIO ANTES DE IMPUESTO (PREVENTIVO)4]]+Tabla4[[#This Row],[% IMPUESTO (ACLARAR EL QUE APLIQUE)( PREVENTIVO)4]]</f>
        <v>333200</v>
      </c>
      <c r="AA67" s="12">
        <v>420000</v>
      </c>
      <c r="AB67" s="12">
        <f>Tabla4[[#This Row],[VALOR UNITARIO ANTES DE IMPUESTO (CORRECTIVO)4]]*19%</f>
        <v>79800</v>
      </c>
      <c r="AC67" s="12">
        <f>Tabla4[[#This Row],[VALOR UNITARIO ANTES DE IMPUESTO (CORRECTIVO)4]]+Tabla4[[#This Row],[% IMPUESTO (ACLARAR EL QUE APLIQUE) (CORRECTIVO)4]]</f>
        <v>499800</v>
      </c>
      <c r="AD67" s="311"/>
      <c r="AE67" s="311"/>
      <c r="AF67" s="311"/>
      <c r="AG67" s="311"/>
      <c r="AH67" s="311"/>
      <c r="AI67" s="311"/>
    </row>
    <row r="68" spans="1:35" ht="14.4" thickBot="1">
      <c r="A68" s="11">
        <v>64</v>
      </c>
      <c r="B68" s="5" t="s">
        <v>111</v>
      </c>
      <c r="C68" s="5" t="s">
        <v>70</v>
      </c>
      <c r="D68" s="5"/>
      <c r="E68" s="40">
        <v>1</v>
      </c>
      <c r="F68" s="12">
        <v>450000</v>
      </c>
      <c r="G68" s="36">
        <f>Tabla4[[#This Row],[VALOR UNITARIO ANTES DE IMPUESTO (PREVENTIVO)]]*19%</f>
        <v>85500</v>
      </c>
      <c r="H68" s="36">
        <f>Tabla4[[#This Row],[VALOR UNITARIO ANTES DE IMPUESTO (PREVENTIVO)]]+Tabla4[[#This Row],[% IMPUESTO (ACLARAR EL QUE APLIQUE)( PREVENTIVO)]]</f>
        <v>535500</v>
      </c>
      <c r="I68" s="12">
        <v>450000</v>
      </c>
      <c r="J68" s="36">
        <f>Tabla4[[#This Row],[VALOR UNITARIO ANTES DE IMPUESTO (CORRECTIVO) ]]*19%</f>
        <v>85500</v>
      </c>
      <c r="K68" s="36">
        <f>Tabla4[[#This Row],[VALOR UNITARIO ANTES DE IMPUESTO (CORRECTIVO) ]]+Tabla4[[#This Row],[% IMPUESTO (ACLARAR EL QUE APLIQUE) (CORRECTIVO)]]</f>
        <v>535500</v>
      </c>
      <c r="L68" s="106">
        <v>278422</v>
      </c>
      <c r="M68" s="12">
        <f>Tabla4[[#This Row],[VALOR UNITARIO ANTES DE IMPUESTO (PREVENTIVO)2]]*19%</f>
        <v>52900.18</v>
      </c>
      <c r="N68" s="12">
        <f>Tabla4[[#This Row],[VALOR UNITARIO ANTES DE IMPUESTO (PREVENTIVO)2]]+Tabla4[[#This Row],[% IMPUESTO (ACLARAR EL QUE APLIQUE)( PREVENTIVO)2]]</f>
        <v>331322.18</v>
      </c>
      <c r="O68" s="106">
        <v>246316</v>
      </c>
      <c r="P68" s="112">
        <f>Tabla4[[#This Row],[VALOR UNITARIO ANTES DE IMPUESTO (CORRECTIVO) 2]]*19%</f>
        <v>46800.04</v>
      </c>
      <c r="Q68" s="112">
        <f>Tabla4[[#This Row],[VALOR UNITARIO ANTES DE IMPUESTO (CORRECTIVO) 2]]+Tabla4[[#This Row],[% IMPUESTO (ACLARAR EL QUE APLIQUE) (CORRECTIVO)2]]</f>
        <v>293116.03999999998</v>
      </c>
      <c r="R68" s="12">
        <v>450000</v>
      </c>
      <c r="S68" s="112">
        <f>Tabla4[[#This Row],[VALOR UNITARIO ANTES DE IMPUESTO (PREVENTIVO)3]]*19%</f>
        <v>85500</v>
      </c>
      <c r="T68" s="112">
        <f>Tabla4[[#This Row],[VALOR UNITARIO ANTES DE IMPUESTO (PREVENTIVO)3]]+Tabla4[[#This Row],[% IMPUESTO (ACLARAR EL QUE APLIQUE)( PREVENTIVO)3]]</f>
        <v>535500</v>
      </c>
      <c r="U68" s="12">
        <v>450000</v>
      </c>
      <c r="V68" s="112">
        <f>Tabla4[[#This Row],[VALOR UNITARIO ANTES DE IMPUESTO (CORRECTIVO)3]]*19%</f>
        <v>85500</v>
      </c>
      <c r="W68" s="36">
        <f>Tabla4[[#This Row],[VALOR UNITARIO ANTES DE IMPUESTO (CORRECTIVO)3]]+Tabla4[[#This Row],[% IMPUESTO (ACLARAR EL QUE APLIQUE) (CORRECTIVO)3]]</f>
        <v>535500</v>
      </c>
      <c r="X68" s="314">
        <v>280000</v>
      </c>
      <c r="Y68" s="12">
        <f>Tabla4[[#This Row],[VALOR UNITARIO ANTES DE IMPUESTO (PREVENTIVO)4]]*19%</f>
        <v>53200</v>
      </c>
      <c r="Z68" s="12">
        <f>Tabla4[[#This Row],[VALOR UNITARIO ANTES DE IMPUESTO (PREVENTIVO)4]]+Tabla4[[#This Row],[% IMPUESTO (ACLARAR EL QUE APLIQUE)( PREVENTIVO)4]]</f>
        <v>333200</v>
      </c>
      <c r="AA68" s="12">
        <v>420000</v>
      </c>
      <c r="AB68" s="12">
        <f>Tabla4[[#This Row],[VALOR UNITARIO ANTES DE IMPUESTO (CORRECTIVO)4]]*19%</f>
        <v>79800</v>
      </c>
      <c r="AC68" s="12">
        <f>Tabla4[[#This Row],[VALOR UNITARIO ANTES DE IMPUESTO (CORRECTIVO)4]]+Tabla4[[#This Row],[% IMPUESTO (ACLARAR EL QUE APLIQUE) (CORRECTIVO)4]]</f>
        <v>499800</v>
      </c>
      <c r="AD68" s="311"/>
      <c r="AE68" s="311"/>
      <c r="AF68" s="311"/>
      <c r="AG68" s="311"/>
      <c r="AH68" s="311"/>
      <c r="AI68" s="311"/>
    </row>
    <row r="69" spans="1:35" ht="14.4" thickBot="1">
      <c r="A69" s="11">
        <v>65</v>
      </c>
      <c r="B69" s="5" t="s">
        <v>113</v>
      </c>
      <c r="C69" s="5" t="s">
        <v>114</v>
      </c>
      <c r="D69" s="5"/>
      <c r="E69" s="40">
        <v>1</v>
      </c>
      <c r="F69" s="12">
        <v>400000</v>
      </c>
      <c r="G69" s="36">
        <f>Tabla4[[#This Row],[VALOR UNITARIO ANTES DE IMPUESTO (PREVENTIVO)]]*19%</f>
        <v>76000</v>
      </c>
      <c r="H69" s="36">
        <f>Tabla4[[#This Row],[VALOR UNITARIO ANTES DE IMPUESTO (PREVENTIVO)]]+Tabla4[[#This Row],[% IMPUESTO (ACLARAR EL QUE APLIQUE)( PREVENTIVO)]]</f>
        <v>476000</v>
      </c>
      <c r="I69" s="12">
        <v>400000</v>
      </c>
      <c r="J69" s="36">
        <f>Tabla4[[#This Row],[VALOR UNITARIO ANTES DE IMPUESTO (CORRECTIVO) ]]*19%</f>
        <v>76000</v>
      </c>
      <c r="K69" s="36">
        <f>Tabla4[[#This Row],[VALOR UNITARIO ANTES DE IMPUESTO (CORRECTIVO) ]]+Tabla4[[#This Row],[% IMPUESTO (ACLARAR EL QUE APLIQUE) (CORRECTIVO)]]</f>
        <v>476000</v>
      </c>
      <c r="L69" s="106">
        <v>192754</v>
      </c>
      <c r="M69" s="12">
        <f>Tabla4[[#This Row],[VALOR UNITARIO ANTES DE IMPUESTO (PREVENTIVO)2]]*19%</f>
        <v>36623.26</v>
      </c>
      <c r="N69" s="12">
        <f>Tabla4[[#This Row],[VALOR UNITARIO ANTES DE IMPUESTO (PREVENTIVO)2]]+Tabla4[[#This Row],[% IMPUESTO (ACLARAR EL QUE APLIQUE)( PREVENTIVO)2]]</f>
        <v>229377.26</v>
      </c>
      <c r="O69" s="106">
        <v>170526</v>
      </c>
      <c r="P69" s="112">
        <f>Tabla4[[#This Row],[VALOR UNITARIO ANTES DE IMPUESTO (CORRECTIVO) 2]]*19%</f>
        <v>32399.94</v>
      </c>
      <c r="Q69" s="112">
        <f>Tabla4[[#This Row],[VALOR UNITARIO ANTES DE IMPUESTO (CORRECTIVO) 2]]+Tabla4[[#This Row],[% IMPUESTO (ACLARAR EL QUE APLIQUE) (CORRECTIVO)2]]</f>
        <v>202925.94</v>
      </c>
      <c r="R69" s="12">
        <v>400000</v>
      </c>
      <c r="S69" s="112">
        <f>Tabla4[[#This Row],[VALOR UNITARIO ANTES DE IMPUESTO (PREVENTIVO)3]]*19%</f>
        <v>76000</v>
      </c>
      <c r="T69" s="112">
        <f>Tabla4[[#This Row],[VALOR UNITARIO ANTES DE IMPUESTO (PREVENTIVO)3]]+Tabla4[[#This Row],[% IMPUESTO (ACLARAR EL QUE APLIQUE)( PREVENTIVO)3]]</f>
        <v>476000</v>
      </c>
      <c r="U69" s="12">
        <v>400000</v>
      </c>
      <c r="V69" s="112">
        <f>Tabla4[[#This Row],[VALOR UNITARIO ANTES DE IMPUESTO (CORRECTIVO)3]]*19%</f>
        <v>76000</v>
      </c>
      <c r="W69" s="36">
        <f>Tabla4[[#This Row],[VALOR UNITARIO ANTES DE IMPUESTO (CORRECTIVO)3]]+Tabla4[[#This Row],[% IMPUESTO (ACLARAR EL QUE APLIQUE) (CORRECTIVO)3]]</f>
        <v>476000</v>
      </c>
      <c r="X69" s="314">
        <v>190000</v>
      </c>
      <c r="Y69" s="12">
        <f>Tabla4[[#This Row],[VALOR UNITARIO ANTES DE IMPUESTO (PREVENTIVO)4]]*19%</f>
        <v>36100</v>
      </c>
      <c r="Z69" s="12">
        <f>Tabla4[[#This Row],[VALOR UNITARIO ANTES DE IMPUESTO (PREVENTIVO)4]]+Tabla4[[#This Row],[% IMPUESTO (ACLARAR EL QUE APLIQUE)( PREVENTIVO)4]]</f>
        <v>226100</v>
      </c>
      <c r="AA69" s="12">
        <v>285000</v>
      </c>
      <c r="AB69" s="12">
        <f>Tabla4[[#This Row],[VALOR UNITARIO ANTES DE IMPUESTO (CORRECTIVO)4]]*19%</f>
        <v>54150</v>
      </c>
      <c r="AC69" s="12">
        <f>Tabla4[[#This Row],[VALOR UNITARIO ANTES DE IMPUESTO (CORRECTIVO)4]]+Tabla4[[#This Row],[% IMPUESTO (ACLARAR EL QUE APLIQUE) (CORRECTIVO)4]]</f>
        <v>339150</v>
      </c>
      <c r="AD69" s="311"/>
      <c r="AE69" s="311"/>
      <c r="AF69" s="311"/>
      <c r="AG69" s="311"/>
      <c r="AH69" s="311"/>
      <c r="AI69" s="311"/>
    </row>
    <row r="70" spans="1:35" ht="14.25" customHeight="1" thickBot="1">
      <c r="A70" s="11">
        <v>66</v>
      </c>
      <c r="B70" s="5" t="s">
        <v>115</v>
      </c>
      <c r="C70" s="5" t="s">
        <v>116</v>
      </c>
      <c r="D70" s="5"/>
      <c r="E70" s="42">
        <v>1</v>
      </c>
      <c r="F70" s="12">
        <v>400000</v>
      </c>
      <c r="G70" s="36">
        <f>Tabla4[[#This Row],[VALOR UNITARIO ANTES DE IMPUESTO (PREVENTIVO)]]*19%</f>
        <v>76000</v>
      </c>
      <c r="H70" s="36">
        <f>Tabla4[[#This Row],[VALOR UNITARIO ANTES DE IMPUESTO (PREVENTIVO)]]+Tabla4[[#This Row],[% IMPUESTO (ACLARAR EL QUE APLIQUE)( PREVENTIVO)]]</f>
        <v>476000</v>
      </c>
      <c r="I70" s="12">
        <v>400000</v>
      </c>
      <c r="J70" s="36">
        <f>Tabla4[[#This Row],[VALOR UNITARIO ANTES DE IMPUESTO (CORRECTIVO) ]]*19%</f>
        <v>76000</v>
      </c>
      <c r="K70" s="36">
        <f>Tabla4[[#This Row],[VALOR UNITARIO ANTES DE IMPUESTO (CORRECTIVO) ]]+Tabla4[[#This Row],[% IMPUESTO (ACLARAR EL QUE APLIQUE) (CORRECTIVO)]]</f>
        <v>476000</v>
      </c>
      <c r="L70" s="106">
        <v>257005</v>
      </c>
      <c r="M70" s="12">
        <f>Tabla4[[#This Row],[VALOR UNITARIO ANTES DE IMPUESTO (PREVENTIVO)2]]*19%</f>
        <v>48830.95</v>
      </c>
      <c r="N70" s="12">
        <f>Tabla4[[#This Row],[VALOR UNITARIO ANTES DE IMPUESTO (PREVENTIVO)2]]+Tabla4[[#This Row],[% IMPUESTO (ACLARAR EL QUE APLIQUE)( PREVENTIVO)2]]</f>
        <v>305835.95</v>
      </c>
      <c r="O70" s="106">
        <v>227368</v>
      </c>
      <c r="P70" s="112">
        <f>Tabla4[[#This Row],[VALOR UNITARIO ANTES DE IMPUESTO (CORRECTIVO) 2]]*19%</f>
        <v>43199.92</v>
      </c>
      <c r="Q70" s="112">
        <f>Tabla4[[#This Row],[VALOR UNITARIO ANTES DE IMPUESTO (CORRECTIVO) 2]]+Tabla4[[#This Row],[% IMPUESTO (ACLARAR EL QUE APLIQUE) (CORRECTIVO)2]]</f>
        <v>270567.92</v>
      </c>
      <c r="R70" s="12">
        <v>400000</v>
      </c>
      <c r="S70" s="112">
        <f>Tabla4[[#This Row],[VALOR UNITARIO ANTES DE IMPUESTO (PREVENTIVO)3]]*19%</f>
        <v>76000</v>
      </c>
      <c r="T70" s="112">
        <f>Tabla4[[#This Row],[VALOR UNITARIO ANTES DE IMPUESTO (PREVENTIVO)3]]+Tabla4[[#This Row],[% IMPUESTO (ACLARAR EL QUE APLIQUE)( PREVENTIVO)3]]</f>
        <v>476000</v>
      </c>
      <c r="U70" s="12">
        <v>400000</v>
      </c>
      <c r="V70" s="112">
        <f>Tabla4[[#This Row],[VALOR UNITARIO ANTES DE IMPUESTO (CORRECTIVO)3]]*19%</f>
        <v>76000</v>
      </c>
      <c r="W70" s="36">
        <f>Tabla4[[#This Row],[VALOR UNITARIO ANTES DE IMPUESTO (CORRECTIVO)3]]+Tabla4[[#This Row],[% IMPUESTO (ACLARAR EL QUE APLIQUE) (CORRECTIVO)3]]</f>
        <v>476000</v>
      </c>
      <c r="X70" s="314">
        <v>130000</v>
      </c>
      <c r="Y70" s="12">
        <f>Tabla4[[#This Row],[VALOR UNITARIO ANTES DE IMPUESTO (PREVENTIVO)4]]*19%</f>
        <v>24700</v>
      </c>
      <c r="Z70" s="12">
        <f>Tabla4[[#This Row],[VALOR UNITARIO ANTES DE IMPUESTO (PREVENTIVO)4]]+Tabla4[[#This Row],[% IMPUESTO (ACLARAR EL QUE APLIQUE)( PREVENTIVO)4]]</f>
        <v>154700</v>
      </c>
      <c r="AA70" s="12">
        <v>195000</v>
      </c>
      <c r="AB70" s="12">
        <f>Tabla4[[#This Row],[VALOR UNITARIO ANTES DE IMPUESTO (CORRECTIVO)4]]*19%</f>
        <v>37050</v>
      </c>
      <c r="AC70" s="12">
        <f>Tabla4[[#This Row],[VALOR UNITARIO ANTES DE IMPUESTO (CORRECTIVO)4]]+Tabla4[[#This Row],[% IMPUESTO (ACLARAR EL QUE APLIQUE) (CORRECTIVO)4]]</f>
        <v>232050</v>
      </c>
      <c r="AD70" s="311"/>
      <c r="AE70" s="311"/>
      <c r="AF70" s="311"/>
      <c r="AG70" s="311"/>
      <c r="AH70" s="311"/>
      <c r="AI70" s="311"/>
    </row>
    <row r="71" spans="1:35" ht="14.25" customHeight="1" thickBot="1">
      <c r="A71" s="38">
        <v>67</v>
      </c>
      <c r="B71" s="5" t="s">
        <v>117</v>
      </c>
      <c r="C71" s="5"/>
      <c r="D71" s="5"/>
      <c r="E71" s="40">
        <v>1</v>
      </c>
      <c r="F71" s="12">
        <v>500000</v>
      </c>
      <c r="G71" s="36">
        <f>Tabla4[[#This Row],[VALOR UNITARIO ANTES DE IMPUESTO (PREVENTIVO)]]*19%</f>
        <v>95000</v>
      </c>
      <c r="H71" s="36">
        <f>Tabla4[[#This Row],[VALOR UNITARIO ANTES DE IMPUESTO (PREVENTIVO)]]+Tabla4[[#This Row],[% IMPUESTO (ACLARAR EL QUE APLIQUE)( PREVENTIVO)]]</f>
        <v>595000</v>
      </c>
      <c r="I71" s="12">
        <v>500000</v>
      </c>
      <c r="J71" s="36">
        <f>Tabla4[[#This Row],[VALOR UNITARIO ANTES DE IMPUESTO (CORRECTIVO) ]]*19%</f>
        <v>95000</v>
      </c>
      <c r="K71" s="36">
        <f>Tabla4[[#This Row],[VALOR UNITARIO ANTES DE IMPUESTO (CORRECTIVO) ]]+Tabla4[[#This Row],[% IMPUESTO (ACLARAR EL QUE APLIQUE) (CORRECTIVO)]]</f>
        <v>595000</v>
      </c>
      <c r="L71" s="106">
        <v>257005</v>
      </c>
      <c r="M71" s="12">
        <f>Tabla4[[#This Row],[VALOR UNITARIO ANTES DE IMPUESTO (PREVENTIVO)2]]*19%</f>
        <v>48830.95</v>
      </c>
      <c r="N71" s="12">
        <f>Tabla4[[#This Row],[VALOR UNITARIO ANTES DE IMPUESTO (PREVENTIVO)2]]+Tabla4[[#This Row],[% IMPUESTO (ACLARAR EL QUE APLIQUE)( PREVENTIVO)2]]</f>
        <v>305835.95</v>
      </c>
      <c r="O71" s="106">
        <v>227368</v>
      </c>
      <c r="P71" s="112">
        <f>Tabla4[[#This Row],[VALOR UNITARIO ANTES DE IMPUESTO (CORRECTIVO) 2]]*19%</f>
        <v>43199.92</v>
      </c>
      <c r="Q71" s="112">
        <f>Tabla4[[#This Row],[VALOR UNITARIO ANTES DE IMPUESTO (CORRECTIVO) 2]]+Tabla4[[#This Row],[% IMPUESTO (ACLARAR EL QUE APLIQUE) (CORRECTIVO)2]]</f>
        <v>270567.92</v>
      </c>
      <c r="R71" s="12">
        <v>500000</v>
      </c>
      <c r="S71" s="112">
        <f>Tabla4[[#This Row],[VALOR UNITARIO ANTES DE IMPUESTO (PREVENTIVO)3]]*19%</f>
        <v>95000</v>
      </c>
      <c r="T71" s="112">
        <f>Tabla4[[#This Row],[VALOR UNITARIO ANTES DE IMPUESTO (PREVENTIVO)3]]+Tabla4[[#This Row],[% IMPUESTO (ACLARAR EL QUE APLIQUE)( PREVENTIVO)3]]</f>
        <v>595000</v>
      </c>
      <c r="U71" s="12">
        <v>500000</v>
      </c>
      <c r="V71" s="112">
        <f>Tabla4[[#This Row],[VALOR UNITARIO ANTES DE IMPUESTO (CORRECTIVO)3]]*19%</f>
        <v>95000</v>
      </c>
      <c r="W71" s="36">
        <f>Tabla4[[#This Row],[VALOR UNITARIO ANTES DE IMPUESTO (CORRECTIVO)3]]+Tabla4[[#This Row],[% IMPUESTO (ACLARAR EL QUE APLIQUE) (CORRECTIVO)3]]</f>
        <v>595000</v>
      </c>
      <c r="X71" s="314">
        <v>190000</v>
      </c>
      <c r="Y71" s="12">
        <f>Tabla4[[#This Row],[VALOR UNITARIO ANTES DE IMPUESTO (PREVENTIVO)4]]*19%</f>
        <v>36100</v>
      </c>
      <c r="Z71" s="12">
        <f>Tabla4[[#This Row],[VALOR UNITARIO ANTES DE IMPUESTO (PREVENTIVO)4]]+Tabla4[[#This Row],[% IMPUESTO (ACLARAR EL QUE APLIQUE)( PREVENTIVO)4]]</f>
        <v>226100</v>
      </c>
      <c r="AA71" s="12">
        <v>285000</v>
      </c>
      <c r="AB71" s="12">
        <f>Tabla4[[#This Row],[VALOR UNITARIO ANTES DE IMPUESTO (CORRECTIVO)4]]*19%</f>
        <v>54150</v>
      </c>
      <c r="AC71" s="12">
        <f>Tabla4[[#This Row],[VALOR UNITARIO ANTES DE IMPUESTO (CORRECTIVO)4]]+Tabla4[[#This Row],[% IMPUESTO (ACLARAR EL QUE APLIQUE) (CORRECTIVO)4]]</f>
        <v>339150</v>
      </c>
      <c r="AD71" s="311"/>
      <c r="AE71" s="311"/>
      <c r="AF71" s="311"/>
      <c r="AG71" s="311"/>
      <c r="AH71" s="311"/>
      <c r="AI71" s="311"/>
    </row>
    <row r="72" spans="1:35" ht="15" customHeight="1" thickBot="1">
      <c r="A72" s="11">
        <v>68</v>
      </c>
      <c r="B72" s="5" t="s">
        <v>118</v>
      </c>
      <c r="C72" s="5" t="s">
        <v>119</v>
      </c>
      <c r="D72" s="5" t="s">
        <v>120</v>
      </c>
      <c r="E72" s="295">
        <v>1</v>
      </c>
      <c r="F72" s="12">
        <v>450000</v>
      </c>
      <c r="G72" s="36">
        <f>Tabla4[[#This Row],[VALOR UNITARIO ANTES DE IMPUESTO (PREVENTIVO)]]*19%</f>
        <v>85500</v>
      </c>
      <c r="H72" s="36">
        <f>Tabla4[[#This Row],[VALOR UNITARIO ANTES DE IMPUESTO (PREVENTIVO)]]+Tabla4[[#This Row],[% IMPUESTO (ACLARAR EL QUE APLIQUE)( PREVENTIVO)]]</f>
        <v>535500</v>
      </c>
      <c r="I72" s="12">
        <v>450000</v>
      </c>
      <c r="J72" s="36">
        <f>Tabla4[[#This Row],[VALOR UNITARIO ANTES DE IMPUESTO (CORRECTIVO) ]]*19%</f>
        <v>85500</v>
      </c>
      <c r="K72" s="36">
        <f>Tabla4[[#This Row],[VALOR UNITARIO ANTES DE IMPUESTO (CORRECTIVO) ]]+Tabla4[[#This Row],[% IMPUESTO (ACLARAR EL QUE APLIQUE) (CORRECTIVO)]]</f>
        <v>535500</v>
      </c>
      <c r="L72" s="106">
        <v>321256</v>
      </c>
      <c r="M72" s="12">
        <f>Tabla4[[#This Row],[VALOR UNITARIO ANTES DE IMPUESTO (PREVENTIVO)2]]*19%</f>
        <v>61038.64</v>
      </c>
      <c r="N72" s="12">
        <f>Tabla4[[#This Row],[VALOR UNITARIO ANTES DE IMPUESTO (PREVENTIVO)2]]+Tabla4[[#This Row],[% IMPUESTO (ACLARAR EL QUE APLIQUE)( PREVENTIVO)2]]</f>
        <v>382294.64</v>
      </c>
      <c r="O72" s="106">
        <v>284211</v>
      </c>
      <c r="P72" s="112">
        <f>Tabla4[[#This Row],[VALOR UNITARIO ANTES DE IMPUESTO (CORRECTIVO) 2]]*19%</f>
        <v>54000.090000000004</v>
      </c>
      <c r="Q72" s="112">
        <f>Tabla4[[#This Row],[VALOR UNITARIO ANTES DE IMPUESTO (CORRECTIVO) 2]]+Tabla4[[#This Row],[% IMPUESTO (ACLARAR EL QUE APLIQUE) (CORRECTIVO)2]]</f>
        <v>338211.09</v>
      </c>
      <c r="R72" s="12">
        <v>450000</v>
      </c>
      <c r="S72" s="112">
        <f>Tabla4[[#This Row],[VALOR UNITARIO ANTES DE IMPUESTO (PREVENTIVO)3]]*19%</f>
        <v>85500</v>
      </c>
      <c r="T72" s="112">
        <f>Tabla4[[#This Row],[VALOR UNITARIO ANTES DE IMPUESTO (PREVENTIVO)3]]+Tabla4[[#This Row],[% IMPUESTO (ACLARAR EL QUE APLIQUE)( PREVENTIVO)3]]</f>
        <v>535500</v>
      </c>
      <c r="U72" s="12">
        <v>450000</v>
      </c>
      <c r="V72" s="112">
        <f>Tabla4[[#This Row],[VALOR UNITARIO ANTES DE IMPUESTO (CORRECTIVO)3]]*19%</f>
        <v>85500</v>
      </c>
      <c r="W72" s="36">
        <f>Tabla4[[#This Row],[VALOR UNITARIO ANTES DE IMPUESTO (CORRECTIVO)3]]+Tabla4[[#This Row],[% IMPUESTO (ACLARAR EL QUE APLIQUE) (CORRECTIVO)3]]</f>
        <v>535500</v>
      </c>
      <c r="X72" s="106">
        <v>300000</v>
      </c>
      <c r="Y72" s="12">
        <f>Tabla4[[#This Row],[VALOR UNITARIO ANTES DE IMPUESTO (PREVENTIVO)4]]*19%</f>
        <v>57000</v>
      </c>
      <c r="Z72" s="12">
        <f>Tabla4[[#This Row],[VALOR UNITARIO ANTES DE IMPUESTO (PREVENTIVO)4]]+Tabla4[[#This Row],[% IMPUESTO (ACLARAR EL QUE APLIQUE)( PREVENTIVO)4]]</f>
        <v>357000</v>
      </c>
      <c r="AA72" s="12">
        <v>450000</v>
      </c>
      <c r="AB72" s="12">
        <f>Tabla4[[#This Row],[VALOR UNITARIO ANTES DE IMPUESTO (CORRECTIVO)4]]*19%</f>
        <v>85500</v>
      </c>
      <c r="AC72" s="12">
        <f>Tabla4[[#This Row],[VALOR UNITARIO ANTES DE IMPUESTO (CORRECTIVO)4]]+Tabla4[[#This Row],[% IMPUESTO (ACLARAR EL QUE APLIQUE) (CORRECTIVO)4]]</f>
        <v>535500</v>
      </c>
      <c r="AD72" s="311"/>
      <c r="AE72" s="311"/>
      <c r="AF72" s="311"/>
      <c r="AG72" s="311"/>
      <c r="AH72" s="311"/>
      <c r="AI72" s="311"/>
    </row>
    <row r="73" spans="1:35" ht="15" customHeight="1" thickBot="1">
      <c r="A73" s="11">
        <v>69</v>
      </c>
      <c r="B73" s="5" t="s">
        <v>121</v>
      </c>
      <c r="C73" s="5" t="s">
        <v>122</v>
      </c>
      <c r="D73" s="5"/>
      <c r="E73" s="40">
        <v>1</v>
      </c>
      <c r="F73" s="12">
        <v>450000</v>
      </c>
      <c r="G73" s="36">
        <f>Tabla4[[#This Row],[VALOR UNITARIO ANTES DE IMPUESTO (PREVENTIVO)]]*19%</f>
        <v>85500</v>
      </c>
      <c r="H73" s="36">
        <f>Tabla4[[#This Row],[VALOR UNITARIO ANTES DE IMPUESTO (PREVENTIVO)]]+Tabla4[[#This Row],[% IMPUESTO (ACLARAR EL QUE APLIQUE)( PREVENTIVO)]]</f>
        <v>535500</v>
      </c>
      <c r="I73" s="12">
        <v>450000</v>
      </c>
      <c r="J73" s="36">
        <f>Tabla4[[#This Row],[VALOR UNITARIO ANTES DE IMPUESTO (CORRECTIVO) ]]*19%</f>
        <v>85500</v>
      </c>
      <c r="K73" s="36">
        <f>Tabla4[[#This Row],[VALOR UNITARIO ANTES DE IMPUESTO (CORRECTIVO) ]]+Tabla4[[#This Row],[% IMPUESTO (ACLARAR EL QUE APLIQUE) (CORRECTIVO)]]</f>
        <v>535500</v>
      </c>
      <c r="L73" s="106">
        <v>214171</v>
      </c>
      <c r="M73" s="12">
        <f>Tabla4[[#This Row],[VALOR UNITARIO ANTES DE IMPUESTO (PREVENTIVO)2]]*19%</f>
        <v>40692.49</v>
      </c>
      <c r="N73" s="12">
        <f>Tabla4[[#This Row],[VALOR UNITARIO ANTES DE IMPUESTO (PREVENTIVO)2]]+Tabla4[[#This Row],[% IMPUESTO (ACLARAR EL QUE APLIQUE)( PREVENTIVO)2]]</f>
        <v>254863.49</v>
      </c>
      <c r="O73" s="106">
        <v>189474</v>
      </c>
      <c r="P73" s="113">
        <f>Tabla4[[#This Row],[VALOR UNITARIO ANTES DE IMPUESTO (CORRECTIVO) 2]]*19%</f>
        <v>36000.06</v>
      </c>
      <c r="Q73" s="113">
        <f>Tabla4[[#This Row],[VALOR UNITARIO ANTES DE IMPUESTO (CORRECTIVO) 2]]+Tabla4[[#This Row],[% IMPUESTO (ACLARAR EL QUE APLIQUE) (CORRECTIVO)2]]</f>
        <v>225474.06</v>
      </c>
      <c r="R73" s="12">
        <v>450000</v>
      </c>
      <c r="S73" s="113">
        <f>Tabla4[[#This Row],[VALOR UNITARIO ANTES DE IMPUESTO (PREVENTIVO)3]]*19%</f>
        <v>85500</v>
      </c>
      <c r="T73" s="113">
        <f>Tabla4[[#This Row],[VALOR UNITARIO ANTES DE IMPUESTO (PREVENTIVO)3]]+Tabla4[[#This Row],[% IMPUESTO (ACLARAR EL QUE APLIQUE)( PREVENTIVO)3]]</f>
        <v>535500</v>
      </c>
      <c r="U73" s="12">
        <v>450000</v>
      </c>
      <c r="V73" s="113">
        <f>Tabla4[[#This Row],[VALOR UNITARIO ANTES DE IMPUESTO (CORRECTIVO)3]]*19%</f>
        <v>85500</v>
      </c>
      <c r="W73" s="36">
        <f>Tabla4[[#This Row],[VALOR UNITARIO ANTES DE IMPUESTO (CORRECTIVO)3]]+Tabla4[[#This Row],[% IMPUESTO (ACLARAR EL QUE APLIQUE) (CORRECTIVO)3]]</f>
        <v>535500</v>
      </c>
      <c r="X73" s="314">
        <v>190000</v>
      </c>
      <c r="Y73" s="12">
        <f>Tabla4[[#This Row],[VALOR UNITARIO ANTES DE IMPUESTO (PREVENTIVO)4]]*19%</f>
        <v>36100</v>
      </c>
      <c r="Z73" s="12">
        <f>Tabla4[[#This Row],[VALOR UNITARIO ANTES DE IMPUESTO (PREVENTIVO)4]]+Tabla4[[#This Row],[% IMPUESTO (ACLARAR EL QUE APLIQUE)( PREVENTIVO)4]]</f>
        <v>226100</v>
      </c>
      <c r="AA73" s="12">
        <v>285000</v>
      </c>
      <c r="AB73" s="12">
        <f>Tabla4[[#This Row],[VALOR UNITARIO ANTES DE IMPUESTO (CORRECTIVO)4]]*19%</f>
        <v>54150</v>
      </c>
      <c r="AC73" s="12">
        <f>Tabla4[[#This Row],[VALOR UNITARIO ANTES DE IMPUESTO (CORRECTIVO)4]]+Tabla4[[#This Row],[% IMPUESTO (ACLARAR EL QUE APLIQUE) (CORRECTIVO)4]]</f>
        <v>339150</v>
      </c>
      <c r="AD73" s="311"/>
      <c r="AE73" s="311"/>
      <c r="AF73" s="311"/>
      <c r="AG73" s="311"/>
      <c r="AH73" s="311"/>
      <c r="AI73" s="311"/>
    </row>
    <row r="74" spans="1:35" ht="14.4" thickBot="1">
      <c r="B74" s="296"/>
      <c r="C74" s="297"/>
      <c r="D74" s="297"/>
      <c r="E74" s="298"/>
      <c r="F74" s="299"/>
      <c r="G74" s="300"/>
      <c r="H74" s="300"/>
      <c r="I74" s="300"/>
      <c r="J74" s="300"/>
      <c r="K74" s="300"/>
      <c r="L74" s="313"/>
      <c r="M74" s="313"/>
      <c r="N74" s="313"/>
      <c r="O74" s="313"/>
      <c r="P74" s="302"/>
      <c r="Q74" s="300"/>
      <c r="R74" s="300"/>
      <c r="S74" s="300"/>
      <c r="T74" s="300"/>
      <c r="U74" s="300"/>
      <c r="V74" s="300"/>
      <c r="W74" s="300"/>
      <c r="X74" s="301"/>
      <c r="Y74" s="301"/>
      <c r="Z74" s="301"/>
      <c r="AA74" s="301"/>
      <c r="AB74" s="301"/>
      <c r="AC74" s="301"/>
      <c r="AD74" s="312"/>
      <c r="AE74" s="312"/>
      <c r="AF74" s="312"/>
      <c r="AG74" s="312"/>
      <c r="AH74" s="312"/>
      <c r="AI74" s="312"/>
    </row>
  </sheetData>
  <mergeCells count="6">
    <mergeCell ref="A1:AI2"/>
    <mergeCell ref="AD3:AI3"/>
    <mergeCell ref="F3:K3"/>
    <mergeCell ref="L3:Q3"/>
    <mergeCell ref="R3:W3"/>
    <mergeCell ref="X3:AC3"/>
  </mergeCells>
  <phoneticPr fontId="6" type="noConversion"/>
  <printOptions horizontalCentered="1"/>
  <pageMargins left="0.31496062992125984" right="0.31496062992125984" top="0.74803149606299213" bottom="0.74803149606299213" header="0.31496062992125984" footer="0.31496062992125984"/>
  <pageSetup paperSize="14" scale="49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65A1-6371-43EA-B13D-29B1E13CDBC8}">
  <sheetPr>
    <pageSetUpPr fitToPage="1"/>
  </sheetPr>
  <dimension ref="A1:S307"/>
  <sheetViews>
    <sheetView zoomScale="85" zoomScaleNormal="85" workbookViewId="0">
      <selection activeCell="Q6" sqref="Q6"/>
    </sheetView>
  </sheetViews>
  <sheetFormatPr baseColWidth="10" defaultColWidth="11.44140625" defaultRowHeight="13.8"/>
  <cols>
    <col min="1" max="1" width="6.33203125" style="3" bestFit="1" customWidth="1"/>
    <col min="2" max="2" width="49.44140625" style="17" bestFit="1" customWidth="1"/>
    <col min="3" max="3" width="78.44140625" style="17" bestFit="1" customWidth="1"/>
    <col min="4" max="4" width="11.88671875" style="3" customWidth="1"/>
    <col min="5" max="5" width="27.88671875" style="37" hidden="1" customWidth="1"/>
    <col min="6" max="6" width="27" style="37" hidden="1" customWidth="1"/>
    <col min="7" max="7" width="15.88671875" style="18" hidden="1" customWidth="1"/>
    <col min="8" max="8" width="27.88671875" style="17" hidden="1" customWidth="1"/>
    <col min="9" max="9" width="29.6640625" style="17" hidden="1" customWidth="1"/>
    <col min="10" max="10" width="17.109375" style="17" hidden="1" customWidth="1"/>
    <col min="11" max="11" width="27.109375" style="17" hidden="1" customWidth="1"/>
    <col min="12" max="12" width="27" style="17" hidden="1" customWidth="1"/>
    <col min="13" max="13" width="17.109375" style="17" hidden="1" customWidth="1"/>
    <col min="14" max="14" width="27.109375" style="17" hidden="1" customWidth="1"/>
    <col min="15" max="15" width="27" style="17" hidden="1" customWidth="1"/>
    <col min="16" max="16" width="17.109375" style="17" hidden="1" customWidth="1"/>
    <col min="17" max="17" width="27.109375" style="17" bestFit="1" customWidth="1"/>
    <col min="18" max="18" width="21.33203125" style="17" bestFit="1" customWidth="1"/>
    <col min="19" max="19" width="26" style="17" bestFit="1" customWidth="1"/>
    <col min="20" max="16384" width="11.44140625" style="17"/>
  </cols>
  <sheetData>
    <row r="1" spans="1:19" s="2" customFormat="1" ht="15.75" customHeight="1" thickBot="1">
      <c r="A1" s="330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</row>
    <row r="2" spans="1:19" ht="15" customHeight="1" thickBot="1">
      <c r="A2" s="333"/>
      <c r="B2" s="333"/>
      <c r="C2" s="333"/>
      <c r="D2" s="333"/>
      <c r="E2" s="334" t="s">
        <v>1</v>
      </c>
      <c r="F2" s="322"/>
      <c r="G2" s="323"/>
      <c r="H2" s="335" t="s">
        <v>471</v>
      </c>
      <c r="I2" s="335"/>
      <c r="J2" s="335"/>
      <c r="K2" s="336" t="s">
        <v>2</v>
      </c>
      <c r="L2" s="336"/>
      <c r="M2" s="336"/>
      <c r="N2" s="332" t="s">
        <v>472</v>
      </c>
      <c r="O2" s="332"/>
      <c r="P2" s="332"/>
      <c r="Q2" s="331" t="s">
        <v>473</v>
      </c>
      <c r="R2" s="331"/>
      <c r="S2" s="331"/>
    </row>
    <row r="3" spans="1:19" s="4" customFormat="1" ht="28.2" thickBot="1">
      <c r="A3" s="29" t="s">
        <v>123</v>
      </c>
      <c r="B3" s="1" t="s">
        <v>4</v>
      </c>
      <c r="C3" s="1" t="s">
        <v>6</v>
      </c>
      <c r="D3" s="1" t="s">
        <v>7</v>
      </c>
      <c r="E3" s="144" t="s">
        <v>124</v>
      </c>
      <c r="F3" s="144" t="s">
        <v>125</v>
      </c>
      <c r="G3" s="144" t="s">
        <v>452</v>
      </c>
      <c r="H3" s="148" t="s">
        <v>127</v>
      </c>
      <c r="I3" s="148" t="s">
        <v>128</v>
      </c>
      <c r="J3" s="148" t="s">
        <v>467</v>
      </c>
      <c r="K3" s="149" t="s">
        <v>129</v>
      </c>
      <c r="L3" s="149" t="s">
        <v>130</v>
      </c>
      <c r="M3" s="149" t="s">
        <v>468</v>
      </c>
      <c r="N3" s="151" t="s">
        <v>131</v>
      </c>
      <c r="O3" s="151" t="s">
        <v>132</v>
      </c>
      <c r="P3" s="1" t="s">
        <v>469</v>
      </c>
      <c r="Q3" s="309" t="s">
        <v>470</v>
      </c>
      <c r="R3" s="309" t="s">
        <v>466</v>
      </c>
      <c r="S3" s="309" t="s">
        <v>474</v>
      </c>
    </row>
    <row r="4" spans="1:19" ht="14.4" thickBot="1">
      <c r="A4" s="30">
        <v>1</v>
      </c>
      <c r="B4" s="25" t="s">
        <v>133</v>
      </c>
      <c r="C4" s="5" t="s">
        <v>134</v>
      </c>
      <c r="D4" s="19">
        <v>1</v>
      </c>
      <c r="E4" s="303">
        <v>977550</v>
      </c>
      <c r="F4" s="303">
        <f>Tabla1[[#This Row],[VALOR UNITARIO ANTES DE IMPUESTO]]*19%</f>
        <v>185734.5</v>
      </c>
      <c r="G4" s="303">
        <f>Tabla1[[#This Row],[VALOR UNITARIO ANTES DE IMPUESTO]]+Tabla1[[#This Row],[% IMPUESTO (ACLARAR EL QUE APLIQUE)]]</f>
        <v>1163284.5</v>
      </c>
      <c r="H4" s="303">
        <v>2163126</v>
      </c>
      <c r="I4" s="303">
        <f>Tabla1[[#This Row],[VALOR UNITARIO ANTES DE IMPUESTO2]]*19%</f>
        <v>410993.94</v>
      </c>
      <c r="J4" s="303">
        <f>Tabla1[[#This Row],[VALOR UNITARIO ANTES DE IMPUESTO2]]+Tabla1[[#This Row],[% IMPUESTO (ACLARAR EL QUE APLIQUE)2]]</f>
        <v>2574119.94</v>
      </c>
      <c r="K4" s="303">
        <v>1020000</v>
      </c>
      <c r="L4" s="303">
        <f>Tabla1[[#This Row],[VALOR UNITARIO ANTES DE IMPUESTO3]]*19%</f>
        <v>193800</v>
      </c>
      <c r="M4" s="303">
        <f>Tabla1[[#This Row],[VALOR UNITARIO ANTES DE IMPUESTO3]]+Tabla1[[#This Row],[% IMPUESTO (ACLARAR EL QUE APLIQUE)3]]</f>
        <v>1213800</v>
      </c>
      <c r="N4" s="315">
        <v>2362224.4151999997</v>
      </c>
      <c r="O4" s="315">
        <f>Tabla1[[#This Row],[VALOR UNITARIO ANTES DE IMPUESTO4]]*19%</f>
        <v>448822.63888799993</v>
      </c>
      <c r="P4" s="315">
        <f>Tabla1[[#This Row],[VALOR UNITARIO ANTES DE IMPUESTO4]]+Tabla1[[#This Row],[% IMPUESTO (ACLARAR EL QUE APLIQUE)4]]</f>
        <v>2811047.0540879997</v>
      </c>
      <c r="Q4" s="310"/>
      <c r="R4" s="310"/>
      <c r="S4" s="310"/>
    </row>
    <row r="5" spans="1:19" ht="14.4" thickBot="1">
      <c r="A5" s="30">
        <v>2</v>
      </c>
      <c r="B5" s="25" t="s">
        <v>133</v>
      </c>
      <c r="C5" s="5" t="s">
        <v>135</v>
      </c>
      <c r="D5" s="19">
        <v>1</v>
      </c>
      <c r="E5" s="303">
        <v>1596000</v>
      </c>
      <c r="F5" s="303">
        <f>Tabla1[[#This Row],[VALOR UNITARIO ANTES DE IMPUESTO]]*19%</f>
        <v>303240</v>
      </c>
      <c r="G5" s="303">
        <f>Tabla1[[#This Row],[VALOR UNITARIO ANTES DE IMPUESTO]]+Tabla1[[#This Row],[% IMPUESTO (ACLARAR EL QUE APLIQUE)]]</f>
        <v>1899240</v>
      </c>
      <c r="H5" s="303">
        <v>3533819</v>
      </c>
      <c r="I5" s="303">
        <f>Tabla1[[#This Row],[VALOR UNITARIO ANTES DE IMPUESTO2]]*19%</f>
        <v>671425.61</v>
      </c>
      <c r="J5" s="303">
        <f>Tabla1[[#This Row],[VALOR UNITARIO ANTES DE IMPUESTO2]]+Tabla1[[#This Row],[% IMPUESTO (ACLARAR EL QUE APLIQUE)2]]</f>
        <v>4205244.6100000003</v>
      </c>
      <c r="K5" s="303">
        <v>1700000</v>
      </c>
      <c r="L5" s="303">
        <f>Tabla1[[#This Row],[VALOR UNITARIO ANTES DE IMPUESTO3]]*19%</f>
        <v>323000</v>
      </c>
      <c r="M5" s="303">
        <f>Tabla1[[#This Row],[VALOR UNITARIO ANTES DE IMPUESTO3]]+Tabla1[[#This Row],[% IMPUESTO (ACLARAR EL QUE APLIQUE)3]]</f>
        <v>2023000</v>
      </c>
      <c r="N5" s="316">
        <v>3859079.4943999997</v>
      </c>
      <c r="O5" s="315">
        <f>Tabla1[[#This Row],[VALOR UNITARIO ANTES DE IMPUESTO4]]*19%</f>
        <v>733225.10393599991</v>
      </c>
      <c r="P5" s="315">
        <f>Tabla1[[#This Row],[VALOR UNITARIO ANTES DE IMPUESTO4]]+Tabla1[[#This Row],[% IMPUESTO (ACLARAR EL QUE APLIQUE)4]]</f>
        <v>4592304.598336</v>
      </c>
      <c r="Q5" s="310"/>
      <c r="R5" s="310"/>
      <c r="S5" s="310"/>
    </row>
    <row r="6" spans="1:19" ht="14.4" thickBot="1">
      <c r="A6" s="30">
        <v>3</v>
      </c>
      <c r="B6" s="25" t="s">
        <v>133</v>
      </c>
      <c r="C6" s="5" t="s">
        <v>136</v>
      </c>
      <c r="D6" s="19">
        <v>1</v>
      </c>
      <c r="E6" s="303">
        <v>977550</v>
      </c>
      <c r="F6" s="303">
        <f>Tabla1[[#This Row],[VALOR UNITARIO ANTES DE IMPUESTO]]*19%</f>
        <v>185734.5</v>
      </c>
      <c r="G6" s="303">
        <f>Tabla1[[#This Row],[VALOR UNITARIO ANTES DE IMPUESTO]]+Tabla1[[#This Row],[% IMPUESTO (ACLARAR EL QUE APLIQUE)]]</f>
        <v>1163284.5</v>
      </c>
      <c r="H6" s="303">
        <v>2163126</v>
      </c>
      <c r="I6" s="303">
        <f>Tabla1[[#This Row],[VALOR UNITARIO ANTES DE IMPUESTO2]]*19%</f>
        <v>410993.94</v>
      </c>
      <c r="J6" s="303">
        <f>Tabla1[[#This Row],[VALOR UNITARIO ANTES DE IMPUESTO2]]+Tabla1[[#This Row],[% IMPUESTO (ACLARAR EL QUE APLIQUE)2]]</f>
        <v>2574119.94</v>
      </c>
      <c r="K6" s="303">
        <v>1020000</v>
      </c>
      <c r="L6" s="303">
        <f>Tabla1[[#This Row],[VALOR UNITARIO ANTES DE IMPUESTO3]]*19%</f>
        <v>193800</v>
      </c>
      <c r="M6" s="303">
        <f>Tabla1[[#This Row],[VALOR UNITARIO ANTES DE IMPUESTO3]]+Tabla1[[#This Row],[% IMPUESTO (ACLARAR EL QUE APLIQUE)3]]</f>
        <v>1213800</v>
      </c>
      <c r="N6" s="315">
        <v>2362224.4151999997</v>
      </c>
      <c r="O6" s="315">
        <f>Tabla1[[#This Row],[VALOR UNITARIO ANTES DE IMPUESTO4]]*19%</f>
        <v>448822.63888799993</v>
      </c>
      <c r="P6" s="315">
        <f>Tabla1[[#This Row],[VALOR UNITARIO ANTES DE IMPUESTO4]]+Tabla1[[#This Row],[% IMPUESTO (ACLARAR EL QUE APLIQUE)4]]</f>
        <v>2811047.0540879997</v>
      </c>
      <c r="Q6" s="310"/>
      <c r="R6" s="310"/>
      <c r="S6" s="310"/>
    </row>
    <row r="7" spans="1:19" ht="14.4" thickBot="1">
      <c r="A7" s="30">
        <v>4</v>
      </c>
      <c r="B7" s="25" t="s">
        <v>133</v>
      </c>
      <c r="C7" s="5" t="s">
        <v>137</v>
      </c>
      <c r="D7" s="19">
        <v>1</v>
      </c>
      <c r="E7" s="303">
        <v>1596000</v>
      </c>
      <c r="F7" s="303">
        <f>Tabla1[[#This Row],[VALOR UNITARIO ANTES DE IMPUESTO]]*19%</f>
        <v>303240</v>
      </c>
      <c r="G7" s="303">
        <f>Tabla1[[#This Row],[VALOR UNITARIO ANTES DE IMPUESTO]]+Tabla1[[#This Row],[% IMPUESTO (ACLARAR EL QUE APLIQUE)]]</f>
        <v>1899240</v>
      </c>
      <c r="H7" s="303">
        <v>3533819</v>
      </c>
      <c r="I7" s="303">
        <f>Tabla1[[#This Row],[VALOR UNITARIO ANTES DE IMPUESTO2]]*19%</f>
        <v>671425.61</v>
      </c>
      <c r="J7" s="303">
        <f>Tabla1[[#This Row],[VALOR UNITARIO ANTES DE IMPUESTO2]]+Tabla1[[#This Row],[% IMPUESTO (ACLARAR EL QUE APLIQUE)2]]</f>
        <v>4205244.6100000003</v>
      </c>
      <c r="K7" s="303">
        <v>1700000</v>
      </c>
      <c r="L7" s="303">
        <f>Tabla1[[#This Row],[VALOR UNITARIO ANTES DE IMPUESTO3]]*19%</f>
        <v>323000</v>
      </c>
      <c r="M7" s="303">
        <f>Tabla1[[#This Row],[VALOR UNITARIO ANTES DE IMPUESTO3]]+Tabla1[[#This Row],[% IMPUESTO (ACLARAR EL QUE APLIQUE)3]]</f>
        <v>2023000</v>
      </c>
      <c r="N7" s="316">
        <v>3859079.4943999997</v>
      </c>
      <c r="O7" s="315">
        <f>Tabla1[[#This Row],[VALOR UNITARIO ANTES DE IMPUESTO4]]*19%</f>
        <v>733225.10393599991</v>
      </c>
      <c r="P7" s="315">
        <f>Tabla1[[#This Row],[VALOR UNITARIO ANTES DE IMPUESTO4]]+Tabla1[[#This Row],[% IMPUESTO (ACLARAR EL QUE APLIQUE)4]]</f>
        <v>4592304.598336</v>
      </c>
      <c r="Q7" s="310"/>
      <c r="R7" s="310"/>
      <c r="S7" s="310"/>
    </row>
    <row r="8" spans="1:19" ht="14.4" thickBot="1">
      <c r="A8" s="30">
        <v>5</v>
      </c>
      <c r="B8" s="31" t="s">
        <v>133</v>
      </c>
      <c r="C8" s="20" t="s">
        <v>138</v>
      </c>
      <c r="D8" s="21">
        <v>1</v>
      </c>
      <c r="E8" s="303">
        <v>159600</v>
      </c>
      <c r="F8" s="303">
        <f>Tabla1[[#This Row],[VALOR UNITARIO ANTES DE IMPUESTO]]*19%</f>
        <v>30324</v>
      </c>
      <c r="G8" s="303">
        <f>Tabla1[[#This Row],[VALOR UNITARIO ANTES DE IMPUESTO]]+Tabla1[[#This Row],[% IMPUESTO (ACLARAR EL QUE APLIQUE)]]</f>
        <v>189924</v>
      </c>
      <c r="H8" s="304">
        <v>385508</v>
      </c>
      <c r="I8" s="303">
        <f>Tabla1[[#This Row],[VALOR UNITARIO ANTES DE IMPUESTO2]]*19%</f>
        <v>73246.52</v>
      </c>
      <c r="J8" s="303">
        <f>Tabla1[[#This Row],[VALOR UNITARIO ANTES DE IMPUESTO2]]+Tabla1[[#This Row],[% IMPUESTO (ACLARAR EL QUE APLIQUE)2]]</f>
        <v>458754.52</v>
      </c>
      <c r="K8" s="303">
        <v>178500</v>
      </c>
      <c r="L8" s="303">
        <f>Tabla1[[#This Row],[VALOR UNITARIO ANTES DE IMPUESTO3]]*19%</f>
        <v>33915</v>
      </c>
      <c r="M8" s="303">
        <f>Tabla1[[#This Row],[VALOR UNITARIO ANTES DE IMPUESTO3]]+Tabla1[[#This Row],[% IMPUESTO (ACLARAR EL QUE APLIQUE)3]]</f>
        <v>212415</v>
      </c>
      <c r="N8" s="315">
        <v>420990.49199999997</v>
      </c>
      <c r="O8" s="315">
        <f>Tabla1[[#This Row],[VALOR UNITARIO ANTES DE IMPUESTO4]]*19%</f>
        <v>79988.193480000002</v>
      </c>
      <c r="P8" s="315">
        <f>Tabla1[[#This Row],[VALOR UNITARIO ANTES DE IMPUESTO4]]+Tabla1[[#This Row],[% IMPUESTO (ACLARAR EL QUE APLIQUE)4]]</f>
        <v>500978.68547999999</v>
      </c>
      <c r="Q8" s="310"/>
      <c r="R8" s="310"/>
      <c r="S8" s="310"/>
    </row>
    <row r="9" spans="1:19" ht="14.4" thickBot="1">
      <c r="A9" s="30">
        <v>6</v>
      </c>
      <c r="B9" s="25" t="s">
        <v>133</v>
      </c>
      <c r="C9" s="5" t="s">
        <v>139</v>
      </c>
      <c r="D9" s="19">
        <v>1</v>
      </c>
      <c r="E9" s="303">
        <v>977550</v>
      </c>
      <c r="F9" s="303">
        <f>Tabla1[[#This Row],[VALOR UNITARIO ANTES DE IMPUESTO]]*19%</f>
        <v>185734.5</v>
      </c>
      <c r="G9" s="303">
        <f>Tabla1[[#This Row],[VALOR UNITARIO ANTES DE IMPUESTO]]+Tabla1[[#This Row],[% IMPUESTO (ACLARAR EL QUE APLIQUE)]]</f>
        <v>1163284.5</v>
      </c>
      <c r="H9" s="303">
        <v>2163126</v>
      </c>
      <c r="I9" s="303">
        <f>Tabla1[[#This Row],[VALOR UNITARIO ANTES DE IMPUESTO2]]*19%</f>
        <v>410993.94</v>
      </c>
      <c r="J9" s="303">
        <f>Tabla1[[#This Row],[VALOR UNITARIO ANTES DE IMPUESTO2]]+Tabla1[[#This Row],[% IMPUESTO (ACLARAR EL QUE APLIQUE)2]]</f>
        <v>2574119.94</v>
      </c>
      <c r="K9" s="303">
        <v>1020000</v>
      </c>
      <c r="L9" s="303">
        <f>Tabla1[[#This Row],[VALOR UNITARIO ANTES DE IMPUESTO3]]*19%</f>
        <v>193800</v>
      </c>
      <c r="M9" s="303">
        <f>Tabla1[[#This Row],[VALOR UNITARIO ANTES DE IMPUESTO3]]+Tabla1[[#This Row],[% IMPUESTO (ACLARAR EL QUE APLIQUE)3]]</f>
        <v>1213800</v>
      </c>
      <c r="N9" s="316">
        <v>2362224.4151999997</v>
      </c>
      <c r="O9" s="315">
        <f>Tabla1[[#This Row],[VALOR UNITARIO ANTES DE IMPUESTO4]]*19%</f>
        <v>448822.63888799993</v>
      </c>
      <c r="P9" s="315">
        <f>Tabla1[[#This Row],[VALOR UNITARIO ANTES DE IMPUESTO4]]+Tabla1[[#This Row],[% IMPUESTO (ACLARAR EL QUE APLIQUE)4]]</f>
        <v>2811047.0540879997</v>
      </c>
      <c r="Q9" s="310"/>
      <c r="R9" s="310"/>
      <c r="S9" s="310"/>
    </row>
    <row r="10" spans="1:19" ht="14.4" thickBot="1">
      <c r="A10" s="30">
        <v>7</v>
      </c>
      <c r="B10" s="25" t="s">
        <v>133</v>
      </c>
      <c r="C10" s="5" t="s">
        <v>140</v>
      </c>
      <c r="D10" s="19">
        <v>1</v>
      </c>
      <c r="E10" s="303">
        <v>1596000</v>
      </c>
      <c r="F10" s="303">
        <f>Tabla1[[#This Row],[VALOR UNITARIO ANTES DE IMPUESTO]]*19%</f>
        <v>303240</v>
      </c>
      <c r="G10" s="303">
        <f>Tabla1[[#This Row],[VALOR UNITARIO ANTES DE IMPUESTO]]+Tabla1[[#This Row],[% IMPUESTO (ACLARAR EL QUE APLIQUE)]]</f>
        <v>1899240</v>
      </c>
      <c r="H10" s="303">
        <v>3533819</v>
      </c>
      <c r="I10" s="303">
        <f>Tabla1[[#This Row],[VALOR UNITARIO ANTES DE IMPUESTO2]]*19%</f>
        <v>671425.61</v>
      </c>
      <c r="J10" s="303">
        <f>Tabla1[[#This Row],[VALOR UNITARIO ANTES DE IMPUESTO2]]+Tabla1[[#This Row],[% IMPUESTO (ACLARAR EL QUE APLIQUE)2]]</f>
        <v>4205244.6100000003</v>
      </c>
      <c r="K10" s="303">
        <v>1020000</v>
      </c>
      <c r="L10" s="303">
        <f>Tabla1[[#This Row],[VALOR UNITARIO ANTES DE IMPUESTO3]]*19%</f>
        <v>193800</v>
      </c>
      <c r="M10" s="303">
        <f>Tabla1[[#This Row],[VALOR UNITARIO ANTES DE IMPUESTO3]]+Tabla1[[#This Row],[% IMPUESTO (ACLARAR EL QUE APLIQUE)3]]</f>
        <v>1213800</v>
      </c>
      <c r="N10" s="315">
        <v>3859079.4943999997</v>
      </c>
      <c r="O10" s="315">
        <f>Tabla1[[#This Row],[VALOR UNITARIO ANTES DE IMPUESTO4]]*19%</f>
        <v>733225.10393599991</v>
      </c>
      <c r="P10" s="315">
        <f>Tabla1[[#This Row],[VALOR UNITARIO ANTES DE IMPUESTO4]]+Tabla1[[#This Row],[% IMPUESTO (ACLARAR EL QUE APLIQUE)4]]</f>
        <v>4592304.598336</v>
      </c>
      <c r="Q10" s="310"/>
      <c r="R10" s="310"/>
      <c r="S10" s="310"/>
    </row>
    <row r="11" spans="1:19" ht="14.4" thickBot="1">
      <c r="A11" s="30">
        <v>8</v>
      </c>
      <c r="B11" s="25" t="s">
        <v>133</v>
      </c>
      <c r="C11" s="5" t="s">
        <v>141</v>
      </c>
      <c r="D11" s="19">
        <v>1</v>
      </c>
      <c r="E11" s="303">
        <v>977550</v>
      </c>
      <c r="F11" s="303">
        <f>Tabla1[[#This Row],[VALOR UNITARIO ANTES DE IMPUESTO]]*19%</f>
        <v>185734.5</v>
      </c>
      <c r="G11" s="303">
        <f>Tabla1[[#This Row],[VALOR UNITARIO ANTES DE IMPUESTO]]+Tabla1[[#This Row],[% IMPUESTO (ACLARAR EL QUE APLIQUE)]]</f>
        <v>1163284.5</v>
      </c>
      <c r="H11" s="303">
        <v>2163126</v>
      </c>
      <c r="I11" s="303">
        <f>Tabla1[[#This Row],[VALOR UNITARIO ANTES DE IMPUESTO2]]*19%</f>
        <v>410993.94</v>
      </c>
      <c r="J11" s="303">
        <f>Tabla1[[#This Row],[VALOR UNITARIO ANTES DE IMPUESTO2]]+Tabla1[[#This Row],[% IMPUESTO (ACLARAR EL QUE APLIQUE)2]]</f>
        <v>2574119.94</v>
      </c>
      <c r="K11" s="303">
        <v>1020000</v>
      </c>
      <c r="L11" s="303">
        <f>Tabla1[[#This Row],[VALOR UNITARIO ANTES DE IMPUESTO3]]*19%</f>
        <v>193800</v>
      </c>
      <c r="M11" s="303">
        <f>Tabla1[[#This Row],[VALOR UNITARIO ANTES DE IMPUESTO3]]+Tabla1[[#This Row],[% IMPUESTO (ACLARAR EL QUE APLIQUE)3]]</f>
        <v>1213800</v>
      </c>
      <c r="N11" s="316">
        <v>2362224.4151999997</v>
      </c>
      <c r="O11" s="315">
        <f>Tabla1[[#This Row],[VALOR UNITARIO ANTES DE IMPUESTO4]]*19%</f>
        <v>448822.63888799993</v>
      </c>
      <c r="P11" s="315">
        <f>Tabla1[[#This Row],[VALOR UNITARIO ANTES DE IMPUESTO4]]+Tabla1[[#This Row],[% IMPUESTO (ACLARAR EL QUE APLIQUE)4]]</f>
        <v>2811047.0540879997</v>
      </c>
      <c r="Q11" s="310"/>
      <c r="R11" s="310"/>
      <c r="S11" s="310"/>
    </row>
    <row r="12" spans="1:19" ht="14.4" thickBot="1">
      <c r="A12" s="30">
        <v>9</v>
      </c>
      <c r="B12" s="25" t="s">
        <v>133</v>
      </c>
      <c r="C12" s="5" t="s">
        <v>142</v>
      </c>
      <c r="D12" s="19">
        <v>1</v>
      </c>
      <c r="E12" s="303">
        <v>1596000</v>
      </c>
      <c r="F12" s="303">
        <f>Tabla1[[#This Row],[VALOR UNITARIO ANTES DE IMPUESTO]]*19%</f>
        <v>303240</v>
      </c>
      <c r="G12" s="303">
        <f>Tabla1[[#This Row],[VALOR UNITARIO ANTES DE IMPUESTO]]+Tabla1[[#This Row],[% IMPUESTO (ACLARAR EL QUE APLIQUE)]]</f>
        <v>1899240</v>
      </c>
      <c r="H12" s="303">
        <v>3533819</v>
      </c>
      <c r="I12" s="303">
        <f>Tabla1[[#This Row],[VALOR UNITARIO ANTES DE IMPUESTO2]]*19%</f>
        <v>671425.61</v>
      </c>
      <c r="J12" s="303">
        <f>Tabla1[[#This Row],[VALOR UNITARIO ANTES DE IMPUESTO2]]+Tabla1[[#This Row],[% IMPUESTO (ACLARAR EL QUE APLIQUE)2]]</f>
        <v>4205244.6100000003</v>
      </c>
      <c r="K12" s="303">
        <v>1020000</v>
      </c>
      <c r="L12" s="303">
        <f>Tabla1[[#This Row],[VALOR UNITARIO ANTES DE IMPUESTO3]]*19%</f>
        <v>193800</v>
      </c>
      <c r="M12" s="303">
        <f>Tabla1[[#This Row],[VALOR UNITARIO ANTES DE IMPUESTO3]]+Tabla1[[#This Row],[% IMPUESTO (ACLARAR EL QUE APLIQUE)3]]</f>
        <v>1213800</v>
      </c>
      <c r="N12" s="315">
        <v>3859079.4943999997</v>
      </c>
      <c r="O12" s="315">
        <f>Tabla1[[#This Row],[VALOR UNITARIO ANTES DE IMPUESTO4]]*19%</f>
        <v>733225.10393599991</v>
      </c>
      <c r="P12" s="315">
        <f>Tabla1[[#This Row],[VALOR UNITARIO ANTES DE IMPUESTO4]]+Tabla1[[#This Row],[% IMPUESTO (ACLARAR EL QUE APLIQUE)4]]</f>
        <v>4592304.598336</v>
      </c>
      <c r="Q12" s="310"/>
      <c r="R12" s="310"/>
      <c r="S12" s="310"/>
    </row>
    <row r="13" spans="1:19" ht="14.4" thickBot="1">
      <c r="A13" s="30">
        <v>10</v>
      </c>
      <c r="B13" s="25" t="s">
        <v>133</v>
      </c>
      <c r="C13" s="5" t="s">
        <v>143</v>
      </c>
      <c r="D13" s="19">
        <v>1</v>
      </c>
      <c r="E13" s="303">
        <v>1596000</v>
      </c>
      <c r="F13" s="303">
        <f>Tabla1[[#This Row],[VALOR UNITARIO ANTES DE IMPUESTO]]*19%</f>
        <v>303240</v>
      </c>
      <c r="G13" s="303">
        <f>Tabla1[[#This Row],[VALOR UNITARIO ANTES DE IMPUESTO]]+Tabla1[[#This Row],[% IMPUESTO (ACLARAR EL QUE APLIQUE)]]</f>
        <v>1899240</v>
      </c>
      <c r="H13" s="303">
        <v>3533819</v>
      </c>
      <c r="I13" s="303">
        <f>Tabla1[[#This Row],[VALOR UNITARIO ANTES DE IMPUESTO2]]*19%</f>
        <v>671425.61</v>
      </c>
      <c r="J13" s="303">
        <f>Tabla1[[#This Row],[VALOR UNITARIO ANTES DE IMPUESTO2]]+Tabla1[[#This Row],[% IMPUESTO (ACLARAR EL QUE APLIQUE)2]]</f>
        <v>4205244.6100000003</v>
      </c>
      <c r="K13" s="303">
        <v>1700000</v>
      </c>
      <c r="L13" s="303">
        <f>Tabla1[[#This Row],[VALOR UNITARIO ANTES DE IMPUESTO3]]*19%</f>
        <v>323000</v>
      </c>
      <c r="M13" s="303">
        <f>Tabla1[[#This Row],[VALOR UNITARIO ANTES DE IMPUESTO3]]+Tabla1[[#This Row],[% IMPUESTO (ACLARAR EL QUE APLIQUE)3]]</f>
        <v>2023000</v>
      </c>
      <c r="N13" s="316">
        <v>3859079.4943999997</v>
      </c>
      <c r="O13" s="315">
        <f>Tabla1[[#This Row],[VALOR UNITARIO ANTES DE IMPUESTO4]]*19%</f>
        <v>733225.10393599991</v>
      </c>
      <c r="P13" s="315">
        <f>Tabla1[[#This Row],[VALOR UNITARIO ANTES DE IMPUESTO4]]+Tabla1[[#This Row],[% IMPUESTO (ACLARAR EL QUE APLIQUE)4]]</f>
        <v>4592304.598336</v>
      </c>
      <c r="Q13" s="310"/>
      <c r="R13" s="310"/>
      <c r="S13" s="310"/>
    </row>
    <row r="14" spans="1:19" ht="28.2" thickBot="1">
      <c r="A14" s="30">
        <v>11</v>
      </c>
      <c r="B14" s="25" t="s">
        <v>133</v>
      </c>
      <c r="C14" s="5" t="s">
        <v>144</v>
      </c>
      <c r="D14" s="19">
        <v>1</v>
      </c>
      <c r="E14" s="303">
        <v>1596000</v>
      </c>
      <c r="F14" s="303">
        <f>Tabla1[[#This Row],[VALOR UNITARIO ANTES DE IMPUESTO]]*19%</f>
        <v>303240</v>
      </c>
      <c r="G14" s="303">
        <f>Tabla1[[#This Row],[VALOR UNITARIO ANTES DE IMPUESTO]]+Tabla1[[#This Row],[% IMPUESTO (ACLARAR EL QUE APLIQUE)]]</f>
        <v>1899240</v>
      </c>
      <c r="H14" s="303">
        <v>4283417</v>
      </c>
      <c r="I14" s="303">
        <f>Tabla1[[#This Row],[VALOR UNITARIO ANTES DE IMPUESTO2]]*19%</f>
        <v>813849.23</v>
      </c>
      <c r="J14" s="303">
        <f>Tabla1[[#This Row],[VALOR UNITARIO ANTES DE IMPUESTO2]]+Tabla1[[#This Row],[% IMPUESTO (ACLARAR EL QUE APLIQUE)2]]</f>
        <v>5097266.2300000004</v>
      </c>
      <c r="K14" s="303">
        <v>1020000</v>
      </c>
      <c r="L14" s="303">
        <f>Tabla1[[#This Row],[VALOR UNITARIO ANTES DE IMPUESTO3]]*19%</f>
        <v>193800</v>
      </c>
      <c r="M14" s="303">
        <f>Tabla1[[#This Row],[VALOR UNITARIO ANTES DE IMPUESTO3]]+Tabla1[[#This Row],[% IMPUESTO (ACLARAR EL QUE APLIQUE)3]]</f>
        <v>1213800</v>
      </c>
      <c r="N14" s="315">
        <v>4677672.1160000004</v>
      </c>
      <c r="O14" s="315">
        <f>Tabla1[[#This Row],[VALOR UNITARIO ANTES DE IMPUESTO4]]*19%</f>
        <v>888757.70204000012</v>
      </c>
      <c r="P14" s="315">
        <f>Tabla1[[#This Row],[VALOR UNITARIO ANTES DE IMPUESTO4]]+Tabla1[[#This Row],[% IMPUESTO (ACLARAR EL QUE APLIQUE)4]]</f>
        <v>5566429.8180400003</v>
      </c>
      <c r="Q14" s="310"/>
      <c r="R14" s="310"/>
      <c r="S14" s="310"/>
    </row>
    <row r="15" spans="1:19" ht="14.4" thickBot="1">
      <c r="A15" s="30">
        <v>12</v>
      </c>
      <c r="B15" s="25" t="s">
        <v>145</v>
      </c>
      <c r="C15" s="5" t="s">
        <v>138</v>
      </c>
      <c r="D15" s="19">
        <v>1</v>
      </c>
      <c r="E15" s="303">
        <v>159600</v>
      </c>
      <c r="F15" s="303">
        <f>Tabla1[[#This Row],[VALOR UNITARIO ANTES DE IMPUESTO]]*19%</f>
        <v>30324</v>
      </c>
      <c r="G15" s="303">
        <f>Tabla1[[#This Row],[VALOR UNITARIO ANTES DE IMPUESTO]]+Tabla1[[#This Row],[% IMPUESTO (ACLARAR EL QUE APLIQUE)]]</f>
        <v>189924</v>
      </c>
      <c r="H15" s="303">
        <v>385508</v>
      </c>
      <c r="I15" s="303">
        <f>Tabla1[[#This Row],[VALOR UNITARIO ANTES DE IMPUESTO2]]*19%</f>
        <v>73246.52</v>
      </c>
      <c r="J15" s="303">
        <f>Tabla1[[#This Row],[VALOR UNITARIO ANTES DE IMPUESTO2]]+Tabla1[[#This Row],[% IMPUESTO (ACLARAR EL QUE APLIQUE)2]]</f>
        <v>458754.52</v>
      </c>
      <c r="K15" s="303">
        <v>178500</v>
      </c>
      <c r="L15" s="303">
        <f>Tabla1[[#This Row],[VALOR UNITARIO ANTES DE IMPUESTO3]]*19%</f>
        <v>33915</v>
      </c>
      <c r="M15" s="303">
        <f>Tabla1[[#This Row],[VALOR UNITARIO ANTES DE IMPUESTO3]]+Tabla1[[#This Row],[% IMPUESTO (ACLARAR EL QUE APLIQUE)3]]</f>
        <v>212415</v>
      </c>
      <c r="N15" s="316">
        <v>420990.49199999997</v>
      </c>
      <c r="O15" s="315">
        <f>Tabla1[[#This Row],[VALOR UNITARIO ANTES DE IMPUESTO4]]*19%</f>
        <v>79988.193480000002</v>
      </c>
      <c r="P15" s="315">
        <f>Tabla1[[#This Row],[VALOR UNITARIO ANTES DE IMPUESTO4]]+Tabla1[[#This Row],[% IMPUESTO (ACLARAR EL QUE APLIQUE)4]]</f>
        <v>500978.68547999999</v>
      </c>
      <c r="Q15" s="310"/>
      <c r="R15" s="310"/>
      <c r="S15" s="310"/>
    </row>
    <row r="16" spans="1:19" ht="14.4" thickBot="1">
      <c r="A16" s="30">
        <v>13</v>
      </c>
      <c r="B16" s="25" t="s">
        <v>145</v>
      </c>
      <c r="C16" s="5" t="s">
        <v>146</v>
      </c>
      <c r="D16" s="19">
        <v>1</v>
      </c>
      <c r="E16" s="303">
        <v>758100</v>
      </c>
      <c r="F16" s="303">
        <f>Tabla1[[#This Row],[VALOR UNITARIO ANTES DE IMPUESTO]]*19%</f>
        <v>144039</v>
      </c>
      <c r="G16" s="303">
        <f>Tabla1[[#This Row],[VALOR UNITARIO ANTES DE IMPUESTO]]+Tabla1[[#This Row],[% IMPUESTO (ACLARAR EL QUE APLIQUE)]]</f>
        <v>902139</v>
      </c>
      <c r="H16" s="303">
        <v>1713367</v>
      </c>
      <c r="I16" s="303">
        <f>Tabla1[[#This Row],[VALOR UNITARIO ANTES DE IMPUESTO2]]*19%</f>
        <v>325539.73</v>
      </c>
      <c r="J16" s="303">
        <f>Tabla1[[#This Row],[VALOR UNITARIO ANTES DE IMPUESTO2]]+Tabla1[[#This Row],[% IMPUESTO (ACLARAR EL QUE APLIQUE)2]]</f>
        <v>2038906.73</v>
      </c>
      <c r="K16" s="303">
        <v>758100</v>
      </c>
      <c r="L16" s="303">
        <f>Tabla1[[#This Row],[VALOR UNITARIO ANTES DE IMPUESTO3]]*19%</f>
        <v>144039</v>
      </c>
      <c r="M16" s="303">
        <f>Tabla1[[#This Row],[VALOR UNITARIO ANTES DE IMPUESTO3]]+Tabla1[[#This Row],[% IMPUESTO (ACLARAR EL QUE APLIQUE)3]]</f>
        <v>902139</v>
      </c>
      <c r="N16" s="315">
        <v>1871068.8463999999</v>
      </c>
      <c r="O16" s="315">
        <f>Tabla1[[#This Row],[VALOR UNITARIO ANTES DE IMPUESTO4]]*19%</f>
        <v>355503.080816</v>
      </c>
      <c r="P16" s="315">
        <f>Tabla1[[#This Row],[VALOR UNITARIO ANTES DE IMPUESTO4]]+Tabla1[[#This Row],[% IMPUESTO (ACLARAR EL QUE APLIQUE)4]]</f>
        <v>2226571.9272159999</v>
      </c>
      <c r="Q16" s="310"/>
      <c r="R16" s="310"/>
      <c r="S16" s="310"/>
    </row>
    <row r="17" spans="1:19" ht="14.4" thickBot="1">
      <c r="A17" s="30">
        <v>14</v>
      </c>
      <c r="B17" s="25" t="s">
        <v>147</v>
      </c>
      <c r="C17" s="5" t="s">
        <v>146</v>
      </c>
      <c r="D17" s="19">
        <v>1</v>
      </c>
      <c r="E17" s="303">
        <v>1097250</v>
      </c>
      <c r="F17" s="303">
        <f>Tabla1[[#This Row],[VALOR UNITARIO ANTES DE IMPUESTO]]*19%</f>
        <v>208477.5</v>
      </c>
      <c r="G17" s="303">
        <f>Tabla1[[#This Row],[VALOR UNITARIO ANTES DE IMPUESTO]]+Tabla1[[#This Row],[% IMPUESTO (ACLARAR EL QUE APLIQUE)]]</f>
        <v>1305727.5</v>
      </c>
      <c r="H17" s="303">
        <v>2570050</v>
      </c>
      <c r="I17" s="303">
        <f>Tabla1[[#This Row],[VALOR UNITARIO ANTES DE IMPUESTO2]]*19%</f>
        <v>488309.5</v>
      </c>
      <c r="J17" s="303">
        <f>Tabla1[[#This Row],[VALOR UNITARIO ANTES DE IMPUESTO2]]+Tabla1[[#This Row],[% IMPUESTO (ACLARAR EL QUE APLIQUE)2]]</f>
        <v>3058359.5</v>
      </c>
      <c r="K17" s="303">
        <v>1097250</v>
      </c>
      <c r="L17" s="303">
        <f>Tabla1[[#This Row],[VALOR UNITARIO ANTES DE IMPUESTO3]]*19%</f>
        <v>208477.5</v>
      </c>
      <c r="M17" s="303">
        <f>Tabla1[[#This Row],[VALOR UNITARIO ANTES DE IMPUESTO3]]+Tabla1[[#This Row],[% IMPUESTO (ACLARAR EL QUE APLIQUE)3]]</f>
        <v>1305727.5</v>
      </c>
      <c r="N17" s="316">
        <v>2806603.2696000002</v>
      </c>
      <c r="O17" s="315">
        <f>Tabla1[[#This Row],[VALOR UNITARIO ANTES DE IMPUESTO4]]*19%</f>
        <v>533254.621224</v>
      </c>
      <c r="P17" s="315">
        <f>Tabla1[[#This Row],[VALOR UNITARIO ANTES DE IMPUESTO4]]+Tabla1[[#This Row],[% IMPUESTO (ACLARAR EL QUE APLIQUE)4]]</f>
        <v>3339857.8908240004</v>
      </c>
      <c r="Q17" s="310"/>
      <c r="R17" s="310"/>
      <c r="S17" s="310"/>
    </row>
    <row r="18" spans="1:19" ht="28.2" thickBot="1">
      <c r="A18" s="30">
        <v>15</v>
      </c>
      <c r="B18" s="25" t="s">
        <v>148</v>
      </c>
      <c r="C18" s="287" t="s">
        <v>149</v>
      </c>
      <c r="D18" s="288">
        <v>1</v>
      </c>
      <c r="E18" s="303">
        <v>1900000</v>
      </c>
      <c r="F18" s="303">
        <f>Tabla1[[#This Row],[VALOR UNITARIO ANTES DE IMPUESTO]]*19%</f>
        <v>361000</v>
      </c>
      <c r="G18" s="303">
        <f>Tabla1[[#This Row],[VALOR UNITARIO ANTES DE IMPUESTO]]+Tabla1[[#This Row],[% IMPUESTO (ACLARAR EL QUE APLIQUE)]]</f>
        <v>2261000</v>
      </c>
      <c r="H18" s="305">
        <v>3640905</v>
      </c>
      <c r="I18" s="303">
        <f>Tabla1[[#This Row],[VALOR UNITARIO ANTES DE IMPUESTO2]]*19%</f>
        <v>691771.95</v>
      </c>
      <c r="J18" s="303">
        <f>Tabla1[[#This Row],[VALOR UNITARIO ANTES DE IMPUESTO2]]+Tabla1[[#This Row],[% IMPUESTO (ACLARAR EL QUE APLIQUE)2]]</f>
        <v>4332676.95</v>
      </c>
      <c r="K18" s="303">
        <v>2120000</v>
      </c>
      <c r="L18" s="303">
        <f>Tabla1[[#This Row],[VALOR UNITARIO ANTES DE IMPUESTO3]]*19%</f>
        <v>402800</v>
      </c>
      <c r="M18" s="303">
        <f>Tabla1[[#This Row],[VALOR UNITARIO ANTES DE IMPUESTO3]]+Tabla1[[#This Row],[% IMPUESTO (ACLARAR EL QUE APLIQUE)3]]</f>
        <v>2522800</v>
      </c>
      <c r="N18" s="315">
        <v>3976021.2960000001</v>
      </c>
      <c r="O18" s="315">
        <f>Tabla1[[#This Row],[VALOR UNITARIO ANTES DE IMPUESTO4]]*19%</f>
        <v>755444.04624000005</v>
      </c>
      <c r="P18" s="315">
        <f>Tabla1[[#This Row],[VALOR UNITARIO ANTES DE IMPUESTO4]]+Tabla1[[#This Row],[% IMPUESTO (ACLARAR EL QUE APLIQUE)4]]</f>
        <v>4731465.3422400001</v>
      </c>
      <c r="Q18" s="310"/>
      <c r="R18" s="310"/>
      <c r="S18" s="310"/>
    </row>
    <row r="19" spans="1:19" ht="14.25" customHeight="1" thickBot="1">
      <c r="A19" s="30">
        <v>16</v>
      </c>
      <c r="B19" s="25" t="s">
        <v>150</v>
      </c>
      <c r="C19" s="287" t="s">
        <v>151</v>
      </c>
      <c r="D19" s="288">
        <v>1</v>
      </c>
      <c r="E19" s="303">
        <v>4500000</v>
      </c>
      <c r="F19" s="303">
        <f>Tabla1[[#This Row],[VALOR UNITARIO ANTES DE IMPUESTO]]*19%</f>
        <v>855000</v>
      </c>
      <c r="G19" s="303">
        <f>Tabla1[[#This Row],[VALOR UNITARIO ANTES DE IMPUESTO]]+Tabla1[[#This Row],[% IMPUESTO (ACLARAR EL QUE APLIQUE)]]</f>
        <v>5355000</v>
      </c>
      <c r="H19" s="305">
        <v>3640905</v>
      </c>
      <c r="I19" s="303">
        <f>Tabla1[[#This Row],[VALOR UNITARIO ANTES DE IMPUESTO2]]*19%</f>
        <v>691771.95</v>
      </c>
      <c r="J19" s="303">
        <f>Tabla1[[#This Row],[VALOR UNITARIO ANTES DE IMPUESTO2]]+Tabla1[[#This Row],[% IMPUESTO (ACLARAR EL QUE APLIQUE)2]]</f>
        <v>4332676.95</v>
      </c>
      <c r="K19" s="303">
        <v>4950000</v>
      </c>
      <c r="L19" s="303">
        <f>Tabla1[[#This Row],[VALOR UNITARIO ANTES DE IMPUESTO3]]*19%</f>
        <v>940500</v>
      </c>
      <c r="M19" s="303">
        <f>Tabla1[[#This Row],[VALOR UNITARIO ANTES DE IMPUESTO3]]+Tabla1[[#This Row],[% IMPUESTO (ACLARAR EL QUE APLIQUE)3]]</f>
        <v>5890500</v>
      </c>
      <c r="N19" s="316">
        <v>3976021.2960000001</v>
      </c>
      <c r="O19" s="315">
        <f>Tabla1[[#This Row],[VALOR UNITARIO ANTES DE IMPUESTO4]]*19%</f>
        <v>755444.04624000005</v>
      </c>
      <c r="P19" s="315">
        <f>Tabla1[[#This Row],[VALOR UNITARIO ANTES DE IMPUESTO4]]+Tabla1[[#This Row],[% IMPUESTO (ACLARAR EL QUE APLIQUE)4]]</f>
        <v>4731465.3422400001</v>
      </c>
      <c r="Q19" s="310"/>
      <c r="R19" s="310"/>
      <c r="S19" s="310"/>
    </row>
    <row r="20" spans="1:19" ht="14.25" customHeight="1" thickBot="1">
      <c r="A20" s="30">
        <v>17</v>
      </c>
      <c r="B20" s="25" t="s">
        <v>150</v>
      </c>
      <c r="C20" s="287" t="s">
        <v>152</v>
      </c>
      <c r="D20" s="288">
        <v>1</v>
      </c>
      <c r="E20" s="303">
        <v>5004340</v>
      </c>
      <c r="F20" s="303">
        <f>Tabla1[[#This Row],[VALOR UNITARIO ANTES DE IMPUESTO]]*19%</f>
        <v>950824.6</v>
      </c>
      <c r="G20" s="303">
        <f>Tabla1[[#This Row],[VALOR UNITARIO ANTES DE IMPUESTO]]+Tabla1[[#This Row],[% IMPUESTO (ACLARAR EL QUE APLIQUE)]]</f>
        <v>5955164.5999999996</v>
      </c>
      <c r="H20" s="305">
        <v>3640905</v>
      </c>
      <c r="I20" s="303">
        <f>Tabla1[[#This Row],[VALOR UNITARIO ANTES DE IMPUESTO2]]*19%</f>
        <v>691771.95</v>
      </c>
      <c r="J20" s="303">
        <f>Tabla1[[#This Row],[VALOR UNITARIO ANTES DE IMPUESTO2]]+Tabla1[[#This Row],[% IMPUESTO (ACLARAR EL QUE APLIQUE)2]]</f>
        <v>4332676.95</v>
      </c>
      <c r="K20" s="303">
        <v>5500000</v>
      </c>
      <c r="L20" s="303">
        <f>Tabla1[[#This Row],[VALOR UNITARIO ANTES DE IMPUESTO3]]*19%</f>
        <v>1045000</v>
      </c>
      <c r="M20" s="303">
        <f>Tabla1[[#This Row],[VALOR UNITARIO ANTES DE IMPUESTO3]]+Tabla1[[#This Row],[% IMPUESTO (ACLARAR EL QUE APLIQUE)3]]</f>
        <v>6545000</v>
      </c>
      <c r="N20" s="315">
        <v>3976021.2960000001</v>
      </c>
      <c r="O20" s="315">
        <f>Tabla1[[#This Row],[VALOR UNITARIO ANTES DE IMPUESTO4]]*19%</f>
        <v>755444.04624000005</v>
      </c>
      <c r="P20" s="315">
        <f>Tabla1[[#This Row],[VALOR UNITARIO ANTES DE IMPUESTO4]]+Tabla1[[#This Row],[% IMPUESTO (ACLARAR EL QUE APLIQUE)4]]</f>
        <v>4731465.3422400001</v>
      </c>
      <c r="Q20" s="310"/>
      <c r="R20" s="310"/>
      <c r="S20" s="310"/>
    </row>
    <row r="21" spans="1:19" ht="28.2" thickBot="1">
      <c r="A21" s="30">
        <v>18</v>
      </c>
      <c r="B21" s="25" t="s">
        <v>153</v>
      </c>
      <c r="C21" s="287" t="s">
        <v>154</v>
      </c>
      <c r="D21" s="288">
        <v>1</v>
      </c>
      <c r="E21" s="303">
        <v>1827500</v>
      </c>
      <c r="F21" s="303">
        <f>Tabla1[[#This Row],[VALOR UNITARIO ANTES DE IMPUESTO]]*19%</f>
        <v>347225</v>
      </c>
      <c r="G21" s="303">
        <f>Tabla1[[#This Row],[VALOR UNITARIO ANTES DE IMPUESTO]]+Tabla1[[#This Row],[% IMPUESTO (ACLARAR EL QUE APLIQUE)]]</f>
        <v>2174725</v>
      </c>
      <c r="H21" s="305">
        <v>1392111</v>
      </c>
      <c r="I21" s="303">
        <f>Tabla1[[#This Row],[VALOR UNITARIO ANTES DE IMPUESTO2]]*19%</f>
        <v>264501.09000000003</v>
      </c>
      <c r="J21" s="303">
        <f>Tabla1[[#This Row],[VALOR UNITARIO ANTES DE IMPUESTO2]]+Tabla1[[#This Row],[% IMPUESTO (ACLARAR EL QUE APLIQUE)2]]</f>
        <v>1656612.09</v>
      </c>
      <c r="K21" s="303">
        <v>1827500</v>
      </c>
      <c r="L21" s="303">
        <f>Tabla1[[#This Row],[VALOR UNITARIO ANTES DE IMPUESTO3]]*19%</f>
        <v>347225</v>
      </c>
      <c r="M21" s="303">
        <f>Tabla1[[#This Row],[VALOR UNITARIO ANTES DE IMPUESTO3]]+Tabla1[[#This Row],[% IMPUESTO (ACLARAR EL QUE APLIQUE)3]]</f>
        <v>2174725</v>
      </c>
      <c r="N21" s="316">
        <v>1520243.4312</v>
      </c>
      <c r="O21" s="315">
        <f>Tabla1[[#This Row],[VALOR UNITARIO ANTES DE IMPUESTO4]]*19%</f>
        <v>288846.25192800001</v>
      </c>
      <c r="P21" s="315">
        <f>Tabla1[[#This Row],[VALOR UNITARIO ANTES DE IMPUESTO4]]+Tabla1[[#This Row],[% IMPUESTO (ACLARAR EL QUE APLIQUE)4]]</f>
        <v>1809089.683128</v>
      </c>
      <c r="Q21" s="310"/>
      <c r="R21" s="310"/>
      <c r="S21" s="310"/>
    </row>
    <row r="22" spans="1:19" ht="14.4" thickBot="1">
      <c r="A22" s="30">
        <v>19</v>
      </c>
      <c r="B22" s="25" t="s">
        <v>155</v>
      </c>
      <c r="C22" s="287" t="s">
        <v>156</v>
      </c>
      <c r="D22" s="288">
        <v>1</v>
      </c>
      <c r="E22" s="303">
        <v>1700000</v>
      </c>
      <c r="F22" s="303">
        <f>Tabla1[[#This Row],[VALOR UNITARIO ANTES DE IMPUESTO]]*19%</f>
        <v>323000</v>
      </c>
      <c r="G22" s="303">
        <f>Tabla1[[#This Row],[VALOR UNITARIO ANTES DE IMPUESTO]]+Tabla1[[#This Row],[% IMPUESTO (ACLARAR EL QUE APLIQUE)]]</f>
        <v>2023000</v>
      </c>
      <c r="H22" s="305">
        <v>5354272</v>
      </c>
      <c r="I22" s="303">
        <f>Tabla1[[#This Row],[VALOR UNITARIO ANTES DE IMPUESTO2]]*19%</f>
        <v>1017311.68</v>
      </c>
      <c r="J22" s="303">
        <f>Tabla1[[#This Row],[VALOR UNITARIO ANTES DE IMPUESTO2]]+Tabla1[[#This Row],[% IMPUESTO (ACLARAR EL QUE APLIQUE)2]]</f>
        <v>6371583.6799999997</v>
      </c>
      <c r="K22" s="303">
        <v>1700000</v>
      </c>
      <c r="L22" s="303">
        <f>Tabla1[[#This Row],[VALOR UNITARIO ANTES DE IMPUESTO3]]*19%</f>
        <v>323000</v>
      </c>
      <c r="M22" s="303">
        <f>Tabla1[[#This Row],[VALOR UNITARIO ANTES DE IMPUESTO3]]+Tabla1[[#This Row],[% IMPUESTO (ACLARAR EL QUE APLIQUE)3]]</f>
        <v>2023000</v>
      </c>
      <c r="N22" s="315">
        <v>5847090.1423999993</v>
      </c>
      <c r="O22" s="315">
        <f>Tabla1[[#This Row],[VALOR UNITARIO ANTES DE IMPUESTO4]]*19%</f>
        <v>1110947.1270559998</v>
      </c>
      <c r="P22" s="315">
        <f>Tabla1[[#This Row],[VALOR UNITARIO ANTES DE IMPUESTO4]]+Tabla1[[#This Row],[% IMPUESTO (ACLARAR EL QUE APLIQUE)4]]</f>
        <v>6958037.2694559991</v>
      </c>
      <c r="Q22" s="310"/>
      <c r="R22" s="310"/>
      <c r="S22" s="310"/>
    </row>
    <row r="23" spans="1:19" ht="14.4" thickBot="1">
      <c r="A23" s="30">
        <v>20</v>
      </c>
      <c r="B23" s="25" t="s">
        <v>133</v>
      </c>
      <c r="C23" s="5" t="s">
        <v>157</v>
      </c>
      <c r="D23" s="19">
        <v>1</v>
      </c>
      <c r="E23" s="303">
        <v>1050420</v>
      </c>
      <c r="F23" s="303">
        <f>Tabla1[[#This Row],[VALOR UNITARIO ANTES DE IMPUESTO]]*19%</f>
        <v>199579.8</v>
      </c>
      <c r="G23" s="303">
        <f>Tabla1[[#This Row],[VALOR UNITARIO ANTES DE IMPUESTO]]+Tabla1[[#This Row],[% IMPUESTO (ACLARAR EL QUE APLIQUE)]]</f>
        <v>1249999.8</v>
      </c>
      <c r="H23" s="303">
        <v>2570050</v>
      </c>
      <c r="I23" s="303">
        <f>Tabla1[[#This Row],[VALOR UNITARIO ANTES DE IMPUESTO2]]*19%</f>
        <v>488309.5</v>
      </c>
      <c r="J23" s="303">
        <f>Tabla1[[#This Row],[VALOR UNITARIO ANTES DE IMPUESTO2]]+Tabla1[[#This Row],[% IMPUESTO (ACLARAR EL QUE APLIQUE)2]]</f>
        <v>3058359.5</v>
      </c>
      <c r="K23" s="303">
        <v>1050420</v>
      </c>
      <c r="L23" s="303">
        <f>Tabla1[[#This Row],[VALOR UNITARIO ANTES DE IMPUESTO3]]*19%</f>
        <v>199579.8</v>
      </c>
      <c r="M23" s="303">
        <f>Tabla1[[#This Row],[VALOR UNITARIO ANTES DE IMPUESTO3]]+Tabla1[[#This Row],[% IMPUESTO (ACLARAR EL QUE APLIQUE)3]]</f>
        <v>1249999.8</v>
      </c>
      <c r="N23" s="316">
        <v>2806603.2696000002</v>
      </c>
      <c r="O23" s="315">
        <f>Tabla1[[#This Row],[VALOR UNITARIO ANTES DE IMPUESTO4]]*19%</f>
        <v>533254.621224</v>
      </c>
      <c r="P23" s="315">
        <f>Tabla1[[#This Row],[VALOR UNITARIO ANTES DE IMPUESTO4]]+Tabla1[[#This Row],[% IMPUESTO (ACLARAR EL QUE APLIQUE)4]]</f>
        <v>3339857.8908240004</v>
      </c>
      <c r="Q23" s="310"/>
      <c r="R23" s="310"/>
      <c r="S23" s="310"/>
    </row>
    <row r="24" spans="1:19" ht="14.4" thickBot="1">
      <c r="A24" s="30">
        <v>21</v>
      </c>
      <c r="B24" s="25" t="s">
        <v>158</v>
      </c>
      <c r="C24" s="5" t="s">
        <v>159</v>
      </c>
      <c r="D24" s="19">
        <v>1</v>
      </c>
      <c r="E24" s="303">
        <v>218487</v>
      </c>
      <c r="F24" s="303">
        <f>Tabla1[[#This Row],[VALOR UNITARIO ANTES DE IMPUESTO]]*19%</f>
        <v>41512.53</v>
      </c>
      <c r="G24" s="303">
        <f>Tabla1[[#This Row],[VALOR UNITARIO ANTES DE IMPUESTO]]+Tabla1[[#This Row],[% IMPUESTO (ACLARAR EL QUE APLIQUE)]]</f>
        <v>259999.53</v>
      </c>
      <c r="H24" s="303">
        <v>535427</v>
      </c>
      <c r="I24" s="303">
        <f>Tabla1[[#This Row],[VALOR UNITARIO ANTES DE IMPUESTO2]]*19%</f>
        <v>101731.13</v>
      </c>
      <c r="J24" s="303">
        <f>Tabla1[[#This Row],[VALOR UNITARIO ANTES DE IMPUESTO2]]+Tabla1[[#This Row],[% IMPUESTO (ACLARAR EL QUE APLIQUE)2]]</f>
        <v>637158.13</v>
      </c>
      <c r="K24" s="303">
        <v>299900</v>
      </c>
      <c r="L24" s="303">
        <f>Tabla1[[#This Row],[VALOR UNITARIO ANTES DE IMPUESTO3]]*19%</f>
        <v>56981</v>
      </c>
      <c r="M24" s="303">
        <f>Tabla1[[#This Row],[VALOR UNITARIO ANTES DE IMPUESTO3]]+Tabla1[[#This Row],[% IMPUESTO (ACLARAR EL QUE APLIQUE)3]]</f>
        <v>356881</v>
      </c>
      <c r="N24" s="315">
        <v>584709.01839999994</v>
      </c>
      <c r="O24" s="315">
        <f>Tabla1[[#This Row],[VALOR UNITARIO ANTES DE IMPUESTO4]]*19%</f>
        <v>111094.713496</v>
      </c>
      <c r="P24" s="315">
        <f>Tabla1[[#This Row],[VALOR UNITARIO ANTES DE IMPUESTO4]]+Tabla1[[#This Row],[% IMPUESTO (ACLARAR EL QUE APLIQUE)4]]</f>
        <v>695803.73189599998</v>
      </c>
      <c r="Q24" s="310"/>
      <c r="R24" s="310"/>
      <c r="S24" s="310"/>
    </row>
    <row r="25" spans="1:19" ht="14.4" thickBot="1">
      <c r="A25" s="30">
        <v>22</v>
      </c>
      <c r="B25" s="25" t="s">
        <v>158</v>
      </c>
      <c r="C25" s="5" t="s">
        <v>160</v>
      </c>
      <c r="D25" s="19">
        <v>1</v>
      </c>
      <c r="E25" s="303">
        <v>134453</v>
      </c>
      <c r="F25" s="303">
        <f>Tabla1[[#This Row],[VALOR UNITARIO ANTES DE IMPUESTO]]*19%</f>
        <v>25546.07</v>
      </c>
      <c r="G25" s="303">
        <f>Tabla1[[#This Row],[VALOR UNITARIO ANTES DE IMPUESTO]]+Tabla1[[#This Row],[% IMPUESTO (ACLARAR EL QUE APLIQUE)]]</f>
        <v>159999.07</v>
      </c>
      <c r="H25" s="303">
        <v>663930</v>
      </c>
      <c r="I25" s="303">
        <f>Tabla1[[#This Row],[VALOR UNITARIO ANTES DE IMPUESTO2]]*19%</f>
        <v>126146.7</v>
      </c>
      <c r="J25" s="303">
        <f>Tabla1[[#This Row],[VALOR UNITARIO ANTES DE IMPUESTO2]]+Tabla1[[#This Row],[% IMPUESTO (ACLARAR EL QUE APLIQUE)2]]</f>
        <v>790076.7</v>
      </c>
      <c r="K25" s="303">
        <v>175500</v>
      </c>
      <c r="L25" s="303">
        <f>Tabla1[[#This Row],[VALOR UNITARIO ANTES DE IMPUESTO3]]*19%</f>
        <v>33345</v>
      </c>
      <c r="M25" s="303">
        <f>Tabla1[[#This Row],[VALOR UNITARIO ANTES DE IMPUESTO3]]+Tabla1[[#This Row],[% IMPUESTO (ACLARAR EL QUE APLIQUE)3]]</f>
        <v>208845</v>
      </c>
      <c r="N25" s="316">
        <v>725039.18240000005</v>
      </c>
      <c r="O25" s="315">
        <f>Tabla1[[#This Row],[VALOR UNITARIO ANTES DE IMPUESTO4]]*19%</f>
        <v>137757.44465600001</v>
      </c>
      <c r="P25" s="315">
        <f>Tabla1[[#This Row],[VALOR UNITARIO ANTES DE IMPUESTO4]]+Tabla1[[#This Row],[% IMPUESTO (ACLARAR EL QUE APLIQUE)4]]</f>
        <v>862796.62705600006</v>
      </c>
      <c r="Q25" s="310"/>
      <c r="R25" s="310"/>
      <c r="S25" s="310"/>
    </row>
    <row r="26" spans="1:19" ht="14.4" thickBot="1">
      <c r="A26" s="30">
        <v>23</v>
      </c>
      <c r="B26" s="25" t="s">
        <v>161</v>
      </c>
      <c r="C26" s="5" t="s">
        <v>162</v>
      </c>
      <c r="D26" s="19">
        <v>1</v>
      </c>
      <c r="E26" s="303">
        <v>179550</v>
      </c>
      <c r="F26" s="303">
        <f>Tabla1[[#This Row],[VALOR UNITARIO ANTES DE IMPUESTO]]*19%</f>
        <v>34114.5</v>
      </c>
      <c r="G26" s="303">
        <f>Tabla1[[#This Row],[VALOR UNITARIO ANTES DE IMPUESTO]]+Tabla1[[#This Row],[% IMPUESTO (ACLARAR EL QUE APLIQUE)]]</f>
        <v>213664.5</v>
      </c>
      <c r="H26" s="303">
        <v>428342</v>
      </c>
      <c r="I26" s="303">
        <f>Tabla1[[#This Row],[VALOR UNITARIO ANTES DE IMPUESTO2]]*19%</f>
        <v>81384.98</v>
      </c>
      <c r="J26" s="303">
        <f>Tabla1[[#This Row],[VALOR UNITARIO ANTES DE IMPUESTO2]]+Tabla1[[#This Row],[% IMPUESTO (ACLARAR EL QUE APLIQUE)2]]</f>
        <v>509726.98</v>
      </c>
      <c r="K26" s="303">
        <v>195500</v>
      </c>
      <c r="L26" s="303">
        <f>Tabla1[[#This Row],[VALOR UNITARIO ANTES DE IMPUESTO3]]*19%</f>
        <v>37145</v>
      </c>
      <c r="M26" s="303">
        <f>Tabla1[[#This Row],[VALOR UNITARIO ANTES DE IMPUESTO3]]+Tabla1[[#This Row],[% IMPUESTO (ACLARAR EL QUE APLIQUE)3]]</f>
        <v>232645</v>
      </c>
      <c r="N26" s="315">
        <v>467767.20639999997</v>
      </c>
      <c r="O26" s="315">
        <f>Tabla1[[#This Row],[VALOR UNITARIO ANTES DE IMPUESTO4]]*19%</f>
        <v>88875.769216000001</v>
      </c>
      <c r="P26" s="315">
        <f>Tabla1[[#This Row],[VALOR UNITARIO ANTES DE IMPUESTO4]]+Tabla1[[#This Row],[% IMPUESTO (ACLARAR EL QUE APLIQUE)4]]</f>
        <v>556642.97561600001</v>
      </c>
      <c r="Q26" s="310"/>
      <c r="R26" s="310"/>
      <c r="S26" s="310"/>
    </row>
    <row r="27" spans="1:19" ht="14.4" thickBot="1">
      <c r="A27" s="30">
        <v>24</v>
      </c>
      <c r="B27" s="25" t="s">
        <v>161</v>
      </c>
      <c r="C27" s="5" t="s">
        <v>163</v>
      </c>
      <c r="D27" s="19">
        <v>1</v>
      </c>
      <c r="E27" s="303">
        <v>219450</v>
      </c>
      <c r="F27" s="303">
        <f>Tabla1[[#This Row],[VALOR UNITARIO ANTES DE IMPUESTO]]*19%</f>
        <v>41695.5</v>
      </c>
      <c r="G27" s="303">
        <f>Tabla1[[#This Row],[VALOR UNITARIO ANTES DE IMPUESTO]]+Tabla1[[#This Row],[% IMPUESTO (ACLARAR EL QUE APLIQUE)]]</f>
        <v>261145.5</v>
      </c>
      <c r="H27" s="303">
        <v>663930</v>
      </c>
      <c r="I27" s="303">
        <f>Tabla1[[#This Row],[VALOR UNITARIO ANTES DE IMPUESTO2]]*19%</f>
        <v>126146.7</v>
      </c>
      <c r="J27" s="303">
        <f>Tabla1[[#This Row],[VALOR UNITARIO ANTES DE IMPUESTO2]]+Tabla1[[#This Row],[% IMPUESTO (ACLARAR EL QUE APLIQUE)2]]</f>
        <v>790076.7</v>
      </c>
      <c r="K27" s="303">
        <v>219450</v>
      </c>
      <c r="L27" s="303">
        <f>Tabla1[[#This Row],[VALOR UNITARIO ANTES DE IMPUESTO3]]*19%</f>
        <v>41695.5</v>
      </c>
      <c r="M27" s="303">
        <f>Tabla1[[#This Row],[VALOR UNITARIO ANTES DE IMPUESTO3]]+Tabla1[[#This Row],[% IMPUESTO (ACLARAR EL QUE APLIQUE)3]]</f>
        <v>261145.5</v>
      </c>
      <c r="N27" s="316">
        <v>725039.18240000005</v>
      </c>
      <c r="O27" s="315">
        <f>Tabla1[[#This Row],[VALOR UNITARIO ANTES DE IMPUESTO4]]*19%</f>
        <v>137757.44465600001</v>
      </c>
      <c r="P27" s="315">
        <f>Tabla1[[#This Row],[VALOR UNITARIO ANTES DE IMPUESTO4]]+Tabla1[[#This Row],[% IMPUESTO (ACLARAR EL QUE APLIQUE)4]]</f>
        <v>862796.62705600006</v>
      </c>
      <c r="Q27" s="310"/>
      <c r="R27" s="310"/>
      <c r="S27" s="310"/>
    </row>
    <row r="28" spans="1:19" ht="28.2" thickBot="1">
      <c r="A28" s="30">
        <v>25</v>
      </c>
      <c r="B28" s="25" t="s">
        <v>164</v>
      </c>
      <c r="C28" s="5" t="s">
        <v>165</v>
      </c>
      <c r="D28" s="19">
        <v>1</v>
      </c>
      <c r="E28" s="303">
        <v>580000</v>
      </c>
      <c r="F28" s="303">
        <f>Tabla1[[#This Row],[VALOR UNITARIO ANTES DE IMPUESTO]]*19%</f>
        <v>110200</v>
      </c>
      <c r="G28" s="303">
        <f>Tabla1[[#This Row],[VALOR UNITARIO ANTES DE IMPUESTO]]+Tabla1[[#This Row],[% IMPUESTO (ACLARAR EL QUE APLIQUE)]]</f>
        <v>690200</v>
      </c>
      <c r="H28" s="303">
        <v>1028020</v>
      </c>
      <c r="I28" s="303">
        <f>Tabla1[[#This Row],[VALOR UNITARIO ANTES DE IMPUESTO2]]*19%</f>
        <v>195323.8</v>
      </c>
      <c r="J28" s="303">
        <f>Tabla1[[#This Row],[VALOR UNITARIO ANTES DE IMPUESTO2]]+Tabla1[[#This Row],[% IMPUESTO (ACLARAR EL QUE APLIQUE)2]]</f>
        <v>1223343.8</v>
      </c>
      <c r="K28" s="303">
        <v>749900</v>
      </c>
      <c r="L28" s="303">
        <f>Tabla1[[#This Row],[VALOR UNITARIO ANTES DE IMPUESTO3]]*19%</f>
        <v>142481</v>
      </c>
      <c r="M28" s="303">
        <f>Tabla1[[#This Row],[VALOR UNITARIO ANTES DE IMPUESTO3]]+Tabla1[[#This Row],[% IMPUESTO (ACLARAR EL QUE APLIQUE)3]]</f>
        <v>892381</v>
      </c>
      <c r="N28" s="315">
        <v>1122641.3016000001</v>
      </c>
      <c r="O28" s="315">
        <f>Tabla1[[#This Row],[VALOR UNITARIO ANTES DE IMPUESTO4]]*19%</f>
        <v>213301.84730400002</v>
      </c>
      <c r="P28" s="315">
        <f>Tabla1[[#This Row],[VALOR UNITARIO ANTES DE IMPUESTO4]]+Tabla1[[#This Row],[% IMPUESTO (ACLARAR EL QUE APLIQUE)4]]</f>
        <v>1335943.1489040002</v>
      </c>
      <c r="Q28" s="310"/>
      <c r="R28" s="310"/>
      <c r="S28" s="310"/>
    </row>
    <row r="29" spans="1:19" ht="14.4" thickBot="1">
      <c r="A29" s="30">
        <v>26</v>
      </c>
      <c r="B29" s="25" t="s">
        <v>164</v>
      </c>
      <c r="C29" s="5" t="s">
        <v>166</v>
      </c>
      <c r="D29" s="19">
        <v>1</v>
      </c>
      <c r="E29" s="303">
        <v>902208</v>
      </c>
      <c r="F29" s="303">
        <f>Tabla1[[#This Row],[VALOR UNITARIO ANTES DE IMPUESTO]]*19%</f>
        <v>171419.51999999999</v>
      </c>
      <c r="G29" s="303">
        <f>Tabla1[[#This Row],[VALOR UNITARIO ANTES DE IMPUESTO]]+Tabla1[[#This Row],[% IMPUESTO (ACLARAR EL QUE APLIQUE)]]</f>
        <v>1073627.52</v>
      </c>
      <c r="H29" s="303">
        <v>2141709</v>
      </c>
      <c r="I29" s="303">
        <f>Tabla1[[#This Row],[VALOR UNITARIO ANTES DE IMPUESTO2]]*19%</f>
        <v>406924.71</v>
      </c>
      <c r="J29" s="303">
        <f>Tabla1[[#This Row],[VALOR UNITARIO ANTES DE IMPUESTO2]]+Tabla1[[#This Row],[% IMPUESTO (ACLARAR EL QUE APLIQUE)2]]</f>
        <v>2548633.71</v>
      </c>
      <c r="K29" s="303">
        <v>1150000</v>
      </c>
      <c r="L29" s="303">
        <f>Tabla1[[#This Row],[VALOR UNITARIO ANTES DE IMPUESTO3]]*19%</f>
        <v>218500</v>
      </c>
      <c r="M29" s="303">
        <f>Tabla1[[#This Row],[VALOR UNITARIO ANTES DE IMPUESTO3]]+Tabla1[[#This Row],[% IMPUESTO (ACLARAR EL QUE APLIQUE)3]]</f>
        <v>1368500</v>
      </c>
      <c r="N29" s="316">
        <v>2338836.0527999997</v>
      </c>
      <c r="O29" s="315">
        <f>Tabla1[[#This Row],[VALOR UNITARIO ANTES DE IMPUESTO4]]*19%</f>
        <v>444378.85003199993</v>
      </c>
      <c r="P29" s="315">
        <f>Tabla1[[#This Row],[VALOR UNITARIO ANTES DE IMPUESTO4]]+Tabla1[[#This Row],[% IMPUESTO (ACLARAR EL QUE APLIQUE)4]]</f>
        <v>2783214.9028319996</v>
      </c>
      <c r="Q29" s="310"/>
      <c r="R29" s="310"/>
      <c r="S29" s="310"/>
    </row>
    <row r="30" spans="1:19" ht="14.4" thickBot="1">
      <c r="A30" s="30">
        <v>27</v>
      </c>
      <c r="B30" s="25" t="s">
        <v>164</v>
      </c>
      <c r="C30" s="5" t="s">
        <v>167</v>
      </c>
      <c r="D30" s="19">
        <v>1</v>
      </c>
      <c r="E30" s="303">
        <v>1051539</v>
      </c>
      <c r="F30" s="303">
        <f>Tabla1[[#This Row],[VALOR UNITARIO ANTES DE IMPUESTO]]*19%</f>
        <v>199792.41</v>
      </c>
      <c r="G30" s="303">
        <f>Tabla1[[#This Row],[VALOR UNITARIO ANTES DE IMPUESTO]]+Tabla1[[#This Row],[% IMPUESTO (ACLARAR EL QUE APLIQUE)]]</f>
        <v>1251331.4099999999</v>
      </c>
      <c r="H30" s="303">
        <v>2355880</v>
      </c>
      <c r="I30" s="303">
        <f>Tabla1[[#This Row],[VALOR UNITARIO ANTES DE IMPUESTO2]]*19%</f>
        <v>447617.2</v>
      </c>
      <c r="J30" s="303">
        <f>Tabla1[[#This Row],[VALOR UNITARIO ANTES DE IMPUESTO2]]+Tabla1[[#This Row],[% IMPUESTO (ACLARAR EL QUE APLIQUE)2]]</f>
        <v>2803497.2</v>
      </c>
      <c r="K30" s="303">
        <v>1350000</v>
      </c>
      <c r="L30" s="303">
        <f>Tabla1[[#This Row],[VALOR UNITARIO ANTES DE IMPUESTO3]]*19%</f>
        <v>256500</v>
      </c>
      <c r="M30" s="303">
        <f>Tabla1[[#This Row],[VALOR UNITARIO ANTES DE IMPUESTO3]]+Tabla1[[#This Row],[% IMPUESTO (ACLARAR EL QUE APLIQUE)3]]</f>
        <v>1606500</v>
      </c>
      <c r="N30" s="315">
        <v>2572719.6664</v>
      </c>
      <c r="O30" s="315">
        <f>Tabla1[[#This Row],[VALOR UNITARIO ANTES DE IMPUESTO4]]*19%</f>
        <v>488816.73661600001</v>
      </c>
      <c r="P30" s="315">
        <f>Tabla1[[#This Row],[VALOR UNITARIO ANTES DE IMPUESTO4]]+Tabla1[[#This Row],[% IMPUESTO (ACLARAR EL QUE APLIQUE)4]]</f>
        <v>3061536.4030160001</v>
      </c>
      <c r="Q30" s="310"/>
      <c r="R30" s="310"/>
      <c r="S30" s="310"/>
    </row>
    <row r="31" spans="1:19" ht="28.2" thickBot="1">
      <c r="A31" s="30">
        <v>28</v>
      </c>
      <c r="B31" s="25" t="s">
        <v>168</v>
      </c>
      <c r="C31" s="5" t="s">
        <v>169</v>
      </c>
      <c r="D31" s="19">
        <v>1</v>
      </c>
      <c r="E31" s="303">
        <v>357889</v>
      </c>
      <c r="F31" s="303">
        <f>Tabla1[[#This Row],[VALOR UNITARIO ANTES DE IMPUESTO]]*19%</f>
        <v>67998.91</v>
      </c>
      <c r="G31" s="303">
        <f>Tabla1[[#This Row],[VALOR UNITARIO ANTES DE IMPUESTO]]+Tabla1[[#This Row],[% IMPUESTO (ACLARAR EL QUE APLIQUE)]]</f>
        <v>425887.91000000003</v>
      </c>
      <c r="H31" s="303">
        <v>963769</v>
      </c>
      <c r="I31" s="303">
        <f>Tabla1[[#This Row],[VALOR UNITARIO ANTES DE IMPUESTO2]]*19%</f>
        <v>183116.11000000002</v>
      </c>
      <c r="J31" s="303">
        <f>Tabla1[[#This Row],[VALOR UNITARIO ANTES DE IMPUESTO2]]+Tabla1[[#This Row],[% IMPUESTO (ACLARAR EL QUE APLIQUE)2]]</f>
        <v>1146885.1100000001</v>
      </c>
      <c r="K31" s="303">
        <v>357889</v>
      </c>
      <c r="L31" s="303">
        <f>Tabla1[[#This Row],[VALOR UNITARIO ANTES DE IMPUESTO3]]*19%</f>
        <v>67998.91</v>
      </c>
      <c r="M31" s="303">
        <f>Tabla1[[#This Row],[VALOR UNITARIO ANTES DE IMPUESTO3]]+Tabla1[[#This Row],[% IMPUESTO (ACLARAR EL QUE APLIQUE)3]]</f>
        <v>425887.91000000003</v>
      </c>
      <c r="N31" s="316">
        <v>1052476.2248</v>
      </c>
      <c r="O31" s="315">
        <f>Tabla1[[#This Row],[VALOR UNITARIO ANTES DE IMPUESTO4]]*19%</f>
        <v>199970.482712</v>
      </c>
      <c r="P31" s="315">
        <f>Tabla1[[#This Row],[VALOR UNITARIO ANTES DE IMPUESTO4]]+Tabla1[[#This Row],[% IMPUESTO (ACLARAR EL QUE APLIQUE)4]]</f>
        <v>1252446.7075119999</v>
      </c>
      <c r="Q31" s="310"/>
      <c r="R31" s="310"/>
      <c r="S31" s="310"/>
    </row>
    <row r="32" spans="1:19" ht="28.2" thickBot="1">
      <c r="A32" s="30">
        <v>29</v>
      </c>
      <c r="B32" s="25" t="s">
        <v>170</v>
      </c>
      <c r="C32" s="5" t="s">
        <v>171</v>
      </c>
      <c r="D32" s="19">
        <v>1</v>
      </c>
      <c r="E32" s="303">
        <v>545029</v>
      </c>
      <c r="F32" s="303">
        <f>Tabla1[[#This Row],[VALOR UNITARIO ANTES DE IMPUESTO]]*19%</f>
        <v>103555.51</v>
      </c>
      <c r="G32" s="303">
        <f>Tabla1[[#This Row],[VALOR UNITARIO ANTES DE IMPUESTO]]+Tabla1[[#This Row],[% IMPUESTO (ACLARAR EL QUE APLIQUE)]]</f>
        <v>648584.51</v>
      </c>
      <c r="H32" s="303">
        <v>1263608</v>
      </c>
      <c r="I32" s="303">
        <f>Tabla1[[#This Row],[VALOR UNITARIO ANTES DE IMPUESTO2]]*19%</f>
        <v>240085.52</v>
      </c>
      <c r="J32" s="303">
        <f>Tabla1[[#This Row],[VALOR UNITARIO ANTES DE IMPUESTO2]]+Tabla1[[#This Row],[% IMPUESTO (ACLARAR EL QUE APLIQUE)2]]</f>
        <v>1503693.52</v>
      </c>
      <c r="K32" s="303">
        <v>545029</v>
      </c>
      <c r="L32" s="303">
        <f>Tabla1[[#This Row],[VALOR UNITARIO ANTES DE IMPUESTO3]]*19%</f>
        <v>103555.51</v>
      </c>
      <c r="M32" s="303">
        <f>Tabla1[[#This Row],[VALOR UNITARIO ANTES DE IMPUESTO3]]+Tabla1[[#This Row],[% IMPUESTO (ACLARAR EL QUE APLIQUE)3]]</f>
        <v>648584.51</v>
      </c>
      <c r="N32" s="315">
        <v>1379913.2775999999</v>
      </c>
      <c r="O32" s="315">
        <f>Tabla1[[#This Row],[VALOR UNITARIO ANTES DE IMPUESTO4]]*19%</f>
        <v>262183.52274399996</v>
      </c>
      <c r="P32" s="315">
        <f>Tabla1[[#This Row],[VALOR UNITARIO ANTES DE IMPUESTO4]]+Tabla1[[#This Row],[% IMPUESTO (ACLARAR EL QUE APLIQUE)4]]</f>
        <v>1642096.8003439999</v>
      </c>
      <c r="Q32" s="310"/>
      <c r="R32" s="310"/>
      <c r="S32" s="310"/>
    </row>
    <row r="33" spans="1:19" ht="28.2" thickBot="1">
      <c r="A33" s="30">
        <v>30</v>
      </c>
      <c r="B33" s="25" t="s">
        <v>170</v>
      </c>
      <c r="C33" s="5" t="s">
        <v>172</v>
      </c>
      <c r="D33" s="19">
        <v>1</v>
      </c>
      <c r="E33" s="303">
        <v>1480000</v>
      </c>
      <c r="F33" s="303">
        <f>Tabla1[[#This Row],[VALOR UNITARIO ANTES DE IMPUESTO]]*19%</f>
        <v>281200</v>
      </c>
      <c r="G33" s="303">
        <f>Tabla1[[#This Row],[VALOR UNITARIO ANTES DE IMPUESTO]]+Tabla1[[#This Row],[% IMPUESTO (ACLARAR EL QUE APLIQUE)]]</f>
        <v>1761200</v>
      </c>
      <c r="H33" s="303">
        <v>2355880</v>
      </c>
      <c r="I33" s="303">
        <f>Tabla1[[#This Row],[VALOR UNITARIO ANTES DE IMPUESTO2]]*19%</f>
        <v>447617.2</v>
      </c>
      <c r="J33" s="303">
        <f>Tabla1[[#This Row],[VALOR UNITARIO ANTES DE IMPUESTO2]]+Tabla1[[#This Row],[% IMPUESTO (ACLARAR EL QUE APLIQUE)2]]</f>
        <v>2803497.2</v>
      </c>
      <c r="K33" s="303">
        <v>1480000</v>
      </c>
      <c r="L33" s="303">
        <f>Tabla1[[#This Row],[VALOR UNITARIO ANTES DE IMPUESTO3]]*19%</f>
        <v>281200</v>
      </c>
      <c r="M33" s="303">
        <f>Tabla1[[#This Row],[VALOR UNITARIO ANTES DE IMPUESTO3]]+Tabla1[[#This Row],[% IMPUESTO (ACLARAR EL QUE APLIQUE)3]]</f>
        <v>1761200</v>
      </c>
      <c r="N33" s="316">
        <v>2572719.6664</v>
      </c>
      <c r="O33" s="315">
        <f>Tabla1[[#This Row],[VALOR UNITARIO ANTES DE IMPUESTO4]]*19%</f>
        <v>488816.73661600001</v>
      </c>
      <c r="P33" s="315">
        <f>Tabla1[[#This Row],[VALOR UNITARIO ANTES DE IMPUESTO4]]+Tabla1[[#This Row],[% IMPUESTO (ACLARAR EL QUE APLIQUE)4]]</f>
        <v>3061536.4030160001</v>
      </c>
      <c r="Q33" s="310"/>
      <c r="R33" s="310"/>
      <c r="S33" s="310"/>
    </row>
    <row r="34" spans="1:19" ht="14.4" thickBot="1">
      <c r="A34" s="30">
        <v>31</v>
      </c>
      <c r="B34" s="25" t="s">
        <v>173</v>
      </c>
      <c r="C34" s="5" t="s">
        <v>174</v>
      </c>
      <c r="D34" s="19">
        <v>1</v>
      </c>
      <c r="E34" s="303">
        <v>450000</v>
      </c>
      <c r="F34" s="303">
        <f>Tabla1[[#This Row],[VALOR UNITARIO ANTES DE IMPUESTO]]*19%</f>
        <v>85500</v>
      </c>
      <c r="G34" s="303">
        <f>Tabla1[[#This Row],[VALOR UNITARIO ANTES DE IMPUESTO]]+Tabla1[[#This Row],[% IMPUESTO (ACLARAR EL QUE APLIQUE)]]</f>
        <v>535500</v>
      </c>
      <c r="H34" s="303">
        <v>698197</v>
      </c>
      <c r="I34" s="303">
        <f>Tabla1[[#This Row],[VALOR UNITARIO ANTES DE IMPUESTO2]]*19%</f>
        <v>132657.43</v>
      </c>
      <c r="J34" s="303">
        <f>Tabla1[[#This Row],[VALOR UNITARIO ANTES DE IMPUESTO2]]+Tabla1[[#This Row],[% IMPUESTO (ACLARAR EL QUE APLIQUE)2]]</f>
        <v>830854.42999999993</v>
      </c>
      <c r="K34" s="303">
        <v>450000</v>
      </c>
      <c r="L34" s="303">
        <f>Tabla1[[#This Row],[VALOR UNITARIO ANTES DE IMPUESTO3]]*19%</f>
        <v>85500</v>
      </c>
      <c r="M34" s="303">
        <f>Tabla1[[#This Row],[VALOR UNITARIO ANTES DE IMPUESTO3]]+Tabla1[[#This Row],[% IMPUESTO (ACLARAR EL QUE APLIQUE)3]]</f>
        <v>535500</v>
      </c>
      <c r="N34" s="315">
        <v>762460.55599999998</v>
      </c>
      <c r="O34" s="315">
        <f>Tabla1[[#This Row],[VALOR UNITARIO ANTES DE IMPUESTO4]]*19%</f>
        <v>144867.50563999999</v>
      </c>
      <c r="P34" s="315">
        <f>Tabla1[[#This Row],[VALOR UNITARIO ANTES DE IMPUESTO4]]+Tabla1[[#This Row],[% IMPUESTO (ACLARAR EL QUE APLIQUE)4]]</f>
        <v>907328.06163999997</v>
      </c>
      <c r="Q34" s="310"/>
      <c r="R34" s="310"/>
      <c r="S34" s="310"/>
    </row>
    <row r="35" spans="1:19" ht="14.4" thickBot="1">
      <c r="A35" s="30">
        <v>32</v>
      </c>
      <c r="B35" s="25" t="s">
        <v>173</v>
      </c>
      <c r="C35" s="5" t="s">
        <v>175</v>
      </c>
      <c r="D35" s="19">
        <v>1</v>
      </c>
      <c r="E35" s="303">
        <v>630000</v>
      </c>
      <c r="F35" s="303">
        <f>Tabla1[[#This Row],[VALOR UNITARIO ANTES DE IMPUESTO]]*19%</f>
        <v>119700</v>
      </c>
      <c r="G35" s="303">
        <f>Tabla1[[#This Row],[VALOR UNITARIO ANTES DE IMPUESTO]]+Tabla1[[#This Row],[% IMPUESTO (ACLARAR EL QUE APLIQUE)]]</f>
        <v>749700</v>
      </c>
      <c r="H35" s="303">
        <v>963769</v>
      </c>
      <c r="I35" s="303">
        <f>Tabla1[[#This Row],[VALOR UNITARIO ANTES DE IMPUESTO2]]*19%</f>
        <v>183116.11000000002</v>
      </c>
      <c r="J35" s="303">
        <f>Tabla1[[#This Row],[VALOR UNITARIO ANTES DE IMPUESTO2]]+Tabla1[[#This Row],[% IMPUESTO (ACLARAR EL QUE APLIQUE)2]]</f>
        <v>1146885.1100000001</v>
      </c>
      <c r="K35" s="303">
        <v>630000</v>
      </c>
      <c r="L35" s="303">
        <f>Tabla1[[#This Row],[VALOR UNITARIO ANTES DE IMPUESTO3]]*19%</f>
        <v>119700</v>
      </c>
      <c r="M35" s="303">
        <f>Tabla1[[#This Row],[VALOR UNITARIO ANTES DE IMPUESTO3]]+Tabla1[[#This Row],[% IMPUESTO (ACLARAR EL QUE APLIQUE)3]]</f>
        <v>749700</v>
      </c>
      <c r="N35" s="316">
        <v>1052476.2248</v>
      </c>
      <c r="O35" s="315">
        <f>Tabla1[[#This Row],[VALOR UNITARIO ANTES DE IMPUESTO4]]*19%</f>
        <v>199970.482712</v>
      </c>
      <c r="P35" s="315">
        <f>Tabla1[[#This Row],[VALOR UNITARIO ANTES DE IMPUESTO4]]+Tabla1[[#This Row],[% IMPUESTO (ACLARAR EL QUE APLIQUE)4]]</f>
        <v>1252446.7075119999</v>
      </c>
      <c r="Q35" s="310"/>
      <c r="R35" s="310"/>
      <c r="S35" s="310"/>
    </row>
    <row r="36" spans="1:19" ht="14.4" thickBot="1">
      <c r="A36" s="30">
        <v>33</v>
      </c>
      <c r="B36" s="25" t="s">
        <v>173</v>
      </c>
      <c r="C36" s="5" t="s">
        <v>176</v>
      </c>
      <c r="D36" s="19">
        <v>1</v>
      </c>
      <c r="E36" s="303">
        <v>1050000</v>
      </c>
      <c r="F36" s="303">
        <f>Tabla1[[#This Row],[VALOR UNITARIO ANTES DE IMPUESTO]]*19%</f>
        <v>199500</v>
      </c>
      <c r="G36" s="303">
        <f>Tabla1[[#This Row],[VALOR UNITARIO ANTES DE IMPUESTO]]+Tabla1[[#This Row],[% IMPUESTO (ACLARAR EL QUE APLIQUE)]]</f>
        <v>1249500</v>
      </c>
      <c r="H36" s="303">
        <v>1499196</v>
      </c>
      <c r="I36" s="303">
        <f>Tabla1[[#This Row],[VALOR UNITARIO ANTES DE IMPUESTO2]]*19%</f>
        <v>284847.24</v>
      </c>
      <c r="J36" s="303">
        <f>Tabla1[[#This Row],[VALOR UNITARIO ANTES DE IMPUESTO2]]+Tabla1[[#This Row],[% IMPUESTO (ACLARAR EL QUE APLIQUE)2]]</f>
        <v>1784043.24</v>
      </c>
      <c r="K36" s="303">
        <v>1050000</v>
      </c>
      <c r="L36" s="303">
        <f>Tabla1[[#This Row],[VALOR UNITARIO ANTES DE IMPUESTO3]]*19%</f>
        <v>199500</v>
      </c>
      <c r="M36" s="303">
        <f>Tabla1[[#This Row],[VALOR UNITARIO ANTES DE IMPUESTO3]]+Tabla1[[#This Row],[% IMPUESTO (ACLARAR EL QUE APLIQUE)3]]</f>
        <v>1249500</v>
      </c>
      <c r="N36" s="315">
        <v>1637185.2432000001</v>
      </c>
      <c r="O36" s="315">
        <f>Tabla1[[#This Row],[VALOR UNITARIO ANTES DE IMPUESTO4]]*19%</f>
        <v>311065.19620800001</v>
      </c>
      <c r="P36" s="315">
        <f>Tabla1[[#This Row],[VALOR UNITARIO ANTES DE IMPUESTO4]]+Tabla1[[#This Row],[% IMPUESTO (ACLARAR EL QUE APLIQUE)4]]</f>
        <v>1948250.4394080001</v>
      </c>
      <c r="Q36" s="310"/>
      <c r="R36" s="310"/>
      <c r="S36" s="310"/>
    </row>
    <row r="37" spans="1:19" ht="14.4" thickBot="1">
      <c r="A37" s="30">
        <v>34</v>
      </c>
      <c r="B37" s="25" t="s">
        <v>173</v>
      </c>
      <c r="C37" s="5" t="s">
        <v>177</v>
      </c>
      <c r="D37" s="19">
        <v>1</v>
      </c>
      <c r="E37" s="303">
        <v>650000</v>
      </c>
      <c r="F37" s="303">
        <f>Tabla1[[#This Row],[VALOR UNITARIO ANTES DE IMPUESTO]]*19%</f>
        <v>123500</v>
      </c>
      <c r="G37" s="303">
        <f>Tabla1[[#This Row],[VALOR UNITARIO ANTES DE IMPUESTO]]+Tabla1[[#This Row],[% IMPUESTO (ACLARAR EL QUE APLIQUE)]]</f>
        <v>773500</v>
      </c>
      <c r="H37" s="303">
        <v>920935</v>
      </c>
      <c r="I37" s="303">
        <f>Tabla1[[#This Row],[VALOR UNITARIO ANTES DE IMPUESTO2]]*19%</f>
        <v>174977.65</v>
      </c>
      <c r="J37" s="303">
        <f>Tabla1[[#This Row],[VALOR UNITARIO ANTES DE IMPUESTO2]]+Tabla1[[#This Row],[% IMPUESTO (ACLARAR EL QUE APLIQUE)2]]</f>
        <v>1095912.6499999999</v>
      </c>
      <c r="K37" s="303">
        <v>650000</v>
      </c>
      <c r="L37" s="303">
        <f>Tabla1[[#This Row],[VALOR UNITARIO ANTES DE IMPUESTO3]]*19%</f>
        <v>123500</v>
      </c>
      <c r="M37" s="303">
        <f>Tabla1[[#This Row],[VALOR UNITARIO ANTES DE IMPUESTO3]]+Tabla1[[#This Row],[% IMPUESTO (ACLARAR EL QUE APLIQUE)3]]</f>
        <v>773500</v>
      </c>
      <c r="N37" s="316">
        <v>1005699.5</v>
      </c>
      <c r="O37" s="315">
        <f>Tabla1[[#This Row],[VALOR UNITARIO ANTES DE IMPUESTO4]]*19%</f>
        <v>191082.905</v>
      </c>
      <c r="P37" s="315">
        <f>Tabla1[[#This Row],[VALOR UNITARIO ANTES DE IMPUESTO4]]+Tabla1[[#This Row],[% IMPUESTO (ACLARAR EL QUE APLIQUE)4]]</f>
        <v>1196782.405</v>
      </c>
      <c r="Q37" s="310"/>
      <c r="R37" s="310"/>
      <c r="S37" s="310"/>
    </row>
    <row r="38" spans="1:19" ht="14.4" thickBot="1">
      <c r="A38" s="30">
        <v>35</v>
      </c>
      <c r="B38" s="22" t="s">
        <v>178</v>
      </c>
      <c r="C38" s="5" t="s">
        <v>179</v>
      </c>
      <c r="D38" s="19">
        <v>1</v>
      </c>
      <c r="E38" s="303">
        <v>811165</v>
      </c>
      <c r="F38" s="303">
        <f>Tabla1[[#This Row],[VALOR UNITARIO ANTES DE IMPUESTO]]*19%</f>
        <v>154121.35</v>
      </c>
      <c r="G38" s="303">
        <f>Tabla1[[#This Row],[VALOR UNITARIO ANTES DE IMPUESTO]]+Tabla1[[#This Row],[% IMPUESTO (ACLARAR EL QUE APLIQUE)]]</f>
        <v>965286.35</v>
      </c>
      <c r="H38" s="303">
        <v>1499196</v>
      </c>
      <c r="I38" s="303">
        <f>Tabla1[[#This Row],[VALOR UNITARIO ANTES DE IMPUESTO2]]*19%</f>
        <v>284847.24</v>
      </c>
      <c r="J38" s="303">
        <f>Tabla1[[#This Row],[VALOR UNITARIO ANTES DE IMPUESTO2]]+Tabla1[[#This Row],[% IMPUESTO (ACLARAR EL QUE APLIQUE)2]]</f>
        <v>1784043.24</v>
      </c>
      <c r="K38" s="303">
        <v>811165</v>
      </c>
      <c r="L38" s="303">
        <f>Tabla1[[#This Row],[VALOR UNITARIO ANTES DE IMPUESTO3]]*19%</f>
        <v>154121.35</v>
      </c>
      <c r="M38" s="303">
        <f>Tabla1[[#This Row],[VALOR UNITARIO ANTES DE IMPUESTO3]]+Tabla1[[#This Row],[% IMPUESTO (ACLARAR EL QUE APLIQUE)3]]</f>
        <v>965286.35</v>
      </c>
      <c r="N38" s="315">
        <v>1637185.2432000001</v>
      </c>
      <c r="O38" s="315">
        <f>Tabla1[[#This Row],[VALOR UNITARIO ANTES DE IMPUESTO4]]*19%</f>
        <v>311065.19620800001</v>
      </c>
      <c r="P38" s="315">
        <f>Tabla1[[#This Row],[VALOR UNITARIO ANTES DE IMPUESTO4]]+Tabla1[[#This Row],[% IMPUESTO (ACLARAR EL QUE APLIQUE)4]]</f>
        <v>1948250.4394080001</v>
      </c>
      <c r="Q38" s="310"/>
      <c r="R38" s="310"/>
      <c r="S38" s="310"/>
    </row>
    <row r="39" spans="1:19" ht="14.4" thickBot="1">
      <c r="A39" s="30">
        <v>36</v>
      </c>
      <c r="B39" s="22" t="s">
        <v>180</v>
      </c>
      <c r="C39" s="5" t="s">
        <v>181</v>
      </c>
      <c r="D39" s="19">
        <v>1</v>
      </c>
      <c r="E39" s="303">
        <v>165900</v>
      </c>
      <c r="F39" s="303">
        <f>Tabla1[[#This Row],[VALOR UNITARIO ANTES DE IMPUESTO]]*19%</f>
        <v>31521</v>
      </c>
      <c r="G39" s="303">
        <f>Tabla1[[#This Row],[VALOR UNITARIO ANTES DE IMPUESTO]]+Tabla1[[#This Row],[% IMPUESTO (ACLARAR EL QUE APLIQUE)]]</f>
        <v>197421</v>
      </c>
      <c r="H39" s="303">
        <v>428342</v>
      </c>
      <c r="I39" s="303">
        <f>Tabla1[[#This Row],[VALOR UNITARIO ANTES DE IMPUESTO2]]*19%</f>
        <v>81384.98</v>
      </c>
      <c r="J39" s="303">
        <f>Tabla1[[#This Row],[VALOR UNITARIO ANTES DE IMPUESTO2]]+Tabla1[[#This Row],[% IMPUESTO (ACLARAR EL QUE APLIQUE)2]]</f>
        <v>509726.98</v>
      </c>
      <c r="K39" s="303">
        <v>165900</v>
      </c>
      <c r="L39" s="303">
        <f>Tabla1[[#This Row],[VALOR UNITARIO ANTES DE IMPUESTO3]]*19%</f>
        <v>31521</v>
      </c>
      <c r="M39" s="303">
        <f>Tabla1[[#This Row],[VALOR UNITARIO ANTES DE IMPUESTO3]]+Tabla1[[#This Row],[% IMPUESTO (ACLARAR EL QUE APLIQUE)3]]</f>
        <v>197421</v>
      </c>
      <c r="N39" s="316">
        <v>467767.20639999997</v>
      </c>
      <c r="O39" s="315">
        <f>Tabla1[[#This Row],[VALOR UNITARIO ANTES DE IMPUESTO4]]*19%</f>
        <v>88875.769216000001</v>
      </c>
      <c r="P39" s="315">
        <f>Tabla1[[#This Row],[VALOR UNITARIO ANTES DE IMPUESTO4]]+Tabla1[[#This Row],[% IMPUESTO (ACLARAR EL QUE APLIQUE)4]]</f>
        <v>556642.97561600001</v>
      </c>
      <c r="Q39" s="310"/>
      <c r="R39" s="310"/>
      <c r="S39" s="310"/>
    </row>
    <row r="40" spans="1:19" ht="28.2" thickBot="1">
      <c r="A40" s="30">
        <v>37</v>
      </c>
      <c r="B40" s="22" t="s">
        <v>182</v>
      </c>
      <c r="C40" s="5" t="s">
        <v>183</v>
      </c>
      <c r="D40" s="19">
        <v>1</v>
      </c>
      <c r="E40" s="303">
        <v>89250</v>
      </c>
      <c r="F40" s="303">
        <f>Tabla1[[#This Row],[VALOR UNITARIO ANTES DE IMPUESTO]]*19%</f>
        <v>16957.5</v>
      </c>
      <c r="G40" s="303">
        <f>Tabla1[[#This Row],[VALOR UNITARIO ANTES DE IMPUESTO]]+Tabla1[[#This Row],[% IMPUESTO (ACLARAR EL QUE APLIQUE)]]</f>
        <v>106207.5</v>
      </c>
      <c r="H40" s="303">
        <v>235588</v>
      </c>
      <c r="I40" s="303">
        <f>Tabla1[[#This Row],[VALOR UNITARIO ANTES DE IMPUESTO2]]*19%</f>
        <v>44761.72</v>
      </c>
      <c r="J40" s="303">
        <f>Tabla1[[#This Row],[VALOR UNITARIO ANTES DE IMPUESTO2]]+Tabla1[[#This Row],[% IMPUESTO (ACLARAR EL QUE APLIQUE)2]]</f>
        <v>280349.71999999997</v>
      </c>
      <c r="K40" s="303">
        <v>89250</v>
      </c>
      <c r="L40" s="303">
        <f>Tabla1[[#This Row],[VALOR UNITARIO ANTES DE IMPUESTO3]]*19%</f>
        <v>16957.5</v>
      </c>
      <c r="M40" s="303">
        <f>Tabla1[[#This Row],[VALOR UNITARIO ANTES DE IMPUESTO3]]+Tabla1[[#This Row],[% IMPUESTO (ACLARAR EL QUE APLIQUE)3]]</f>
        <v>106207.5</v>
      </c>
      <c r="N40" s="315">
        <v>257271.96560000003</v>
      </c>
      <c r="O40" s="315">
        <f>Tabla1[[#This Row],[VALOR UNITARIO ANTES DE IMPUESTO4]]*19%</f>
        <v>48881.673464000007</v>
      </c>
      <c r="P40" s="315">
        <f>Tabla1[[#This Row],[VALOR UNITARIO ANTES DE IMPUESTO4]]+Tabla1[[#This Row],[% IMPUESTO (ACLARAR EL QUE APLIQUE)4]]</f>
        <v>306153.63906400005</v>
      </c>
      <c r="Q40" s="310"/>
      <c r="R40" s="310"/>
      <c r="S40" s="310"/>
    </row>
    <row r="41" spans="1:19" ht="28.2" thickBot="1">
      <c r="A41" s="30">
        <v>38</v>
      </c>
      <c r="B41" s="22" t="s">
        <v>182</v>
      </c>
      <c r="C41" s="5" t="s">
        <v>184</v>
      </c>
      <c r="D41" s="19">
        <v>1</v>
      </c>
      <c r="E41" s="303">
        <v>102375</v>
      </c>
      <c r="F41" s="303">
        <f>Tabla1[[#This Row],[VALOR UNITARIO ANTES DE IMPUESTO]]*19%</f>
        <v>19451.25</v>
      </c>
      <c r="G41" s="303">
        <f>Tabla1[[#This Row],[VALOR UNITARIO ANTES DE IMPUESTO]]+Tabla1[[#This Row],[% IMPUESTO (ACLARAR EL QUE APLIQUE)]]</f>
        <v>121826.25</v>
      </c>
      <c r="H41" s="303">
        <v>321256</v>
      </c>
      <c r="I41" s="303">
        <f>Tabla1[[#This Row],[VALOR UNITARIO ANTES DE IMPUESTO2]]*19%</f>
        <v>61038.64</v>
      </c>
      <c r="J41" s="303">
        <f>Tabla1[[#This Row],[VALOR UNITARIO ANTES DE IMPUESTO2]]+Tabla1[[#This Row],[% IMPUESTO (ACLARAR EL QUE APLIQUE)2]]</f>
        <v>382294.64</v>
      </c>
      <c r="K41" s="303">
        <v>110500</v>
      </c>
      <c r="L41" s="303">
        <f>Tabla1[[#This Row],[VALOR UNITARIO ANTES DE IMPUESTO3]]*19%</f>
        <v>20995</v>
      </c>
      <c r="M41" s="303">
        <f>Tabla1[[#This Row],[VALOR UNITARIO ANTES DE IMPUESTO3]]+Tabla1[[#This Row],[% IMPUESTO (ACLARAR EL QUE APLIQUE)3]]</f>
        <v>131495</v>
      </c>
      <c r="N41" s="316">
        <v>350825.40480000002</v>
      </c>
      <c r="O41" s="315">
        <f>Tabla1[[#This Row],[VALOR UNITARIO ANTES DE IMPUESTO4]]*19%</f>
        <v>66656.826912000004</v>
      </c>
      <c r="P41" s="315">
        <f>Tabla1[[#This Row],[VALOR UNITARIO ANTES DE IMPUESTO4]]+Tabla1[[#This Row],[% IMPUESTO (ACLARAR EL QUE APLIQUE)4]]</f>
        <v>417482.23171200004</v>
      </c>
      <c r="Q41" s="310"/>
      <c r="R41" s="310"/>
      <c r="S41" s="310"/>
    </row>
    <row r="42" spans="1:19" ht="14.4" thickBot="1">
      <c r="A42" s="30">
        <v>39</v>
      </c>
      <c r="B42" s="22" t="s">
        <v>185</v>
      </c>
      <c r="C42" s="5" t="s">
        <v>186</v>
      </c>
      <c r="D42" s="19">
        <v>1</v>
      </c>
      <c r="E42" s="303">
        <v>59850</v>
      </c>
      <c r="F42" s="303">
        <f>Tabla1[[#This Row],[VALOR UNITARIO ANTES DE IMPUESTO]]*19%</f>
        <v>11371.5</v>
      </c>
      <c r="G42" s="303">
        <f>Tabla1[[#This Row],[VALOR UNITARIO ANTES DE IMPUESTO]]+Tabla1[[#This Row],[% IMPUESTO (ACLARAR EL QUE APLIQUE)]]</f>
        <v>71221.5</v>
      </c>
      <c r="H42" s="303">
        <v>385508</v>
      </c>
      <c r="I42" s="303">
        <f>Tabla1[[#This Row],[VALOR UNITARIO ANTES DE IMPUESTO2]]*19%</f>
        <v>73246.52</v>
      </c>
      <c r="J42" s="303">
        <f>Tabla1[[#This Row],[VALOR UNITARIO ANTES DE IMPUESTO2]]+Tabla1[[#This Row],[% IMPUESTO (ACLARAR EL QUE APLIQUE)2]]</f>
        <v>458754.52</v>
      </c>
      <c r="K42" s="303">
        <v>79900</v>
      </c>
      <c r="L42" s="303">
        <f>Tabla1[[#This Row],[VALOR UNITARIO ANTES DE IMPUESTO3]]*19%</f>
        <v>15181</v>
      </c>
      <c r="M42" s="303">
        <f>Tabla1[[#This Row],[VALOR UNITARIO ANTES DE IMPUESTO3]]+Tabla1[[#This Row],[% IMPUESTO (ACLARAR EL QUE APLIQUE)3]]</f>
        <v>95081</v>
      </c>
      <c r="N42" s="315">
        <v>420990.49199999997</v>
      </c>
      <c r="O42" s="315">
        <f>Tabla1[[#This Row],[VALOR UNITARIO ANTES DE IMPUESTO4]]*19%</f>
        <v>79988.193480000002</v>
      </c>
      <c r="P42" s="315">
        <f>Tabla1[[#This Row],[VALOR UNITARIO ANTES DE IMPUESTO4]]+Tabla1[[#This Row],[% IMPUESTO (ACLARAR EL QUE APLIQUE)4]]</f>
        <v>500978.68547999999</v>
      </c>
      <c r="Q42" s="310"/>
      <c r="R42" s="310"/>
      <c r="S42" s="310"/>
    </row>
    <row r="43" spans="1:19" ht="28.2" thickBot="1">
      <c r="A43" s="30">
        <v>40</v>
      </c>
      <c r="B43" s="32" t="s">
        <v>187</v>
      </c>
      <c r="C43" s="5" t="s">
        <v>187</v>
      </c>
      <c r="D43" s="19">
        <v>1</v>
      </c>
      <c r="E43" s="303">
        <v>11970</v>
      </c>
      <c r="F43" s="303">
        <f>Tabla1[[#This Row],[VALOR UNITARIO ANTES DE IMPUESTO]]*19%</f>
        <v>2274.3000000000002</v>
      </c>
      <c r="G43" s="303">
        <f>Tabla1[[#This Row],[VALOR UNITARIO ANTES DE IMPUESTO]]+Tabla1[[#This Row],[% IMPUESTO (ACLARAR EL QUE APLIQUE)]]</f>
        <v>14244.3</v>
      </c>
      <c r="H43" s="303">
        <v>42834</v>
      </c>
      <c r="I43" s="303">
        <f>Tabla1[[#This Row],[VALOR UNITARIO ANTES DE IMPUESTO2]]*19%</f>
        <v>8138.46</v>
      </c>
      <c r="J43" s="303">
        <f>Tabla1[[#This Row],[VALOR UNITARIO ANTES DE IMPUESTO2]]+Tabla1[[#This Row],[% IMPUESTO (ACLARAR EL QUE APLIQUE)2]]</f>
        <v>50972.46</v>
      </c>
      <c r="K43" s="303">
        <v>15000</v>
      </c>
      <c r="L43" s="303">
        <f>Tabla1[[#This Row],[VALOR UNITARIO ANTES DE IMPUESTO3]]*19%</f>
        <v>2850</v>
      </c>
      <c r="M43" s="303">
        <f>Tabla1[[#This Row],[VALOR UNITARIO ANTES DE IMPUESTO3]]+Tabla1[[#This Row],[% IMPUESTO (ACLARAR EL QUE APLIQUE)3]]</f>
        <v>17850</v>
      </c>
      <c r="N43" s="316">
        <v>46776.724800000004</v>
      </c>
      <c r="O43" s="315">
        <f>Tabla1[[#This Row],[VALOR UNITARIO ANTES DE IMPUESTO4]]*19%</f>
        <v>8887.5777120000002</v>
      </c>
      <c r="P43" s="315">
        <f>Tabla1[[#This Row],[VALOR UNITARIO ANTES DE IMPUESTO4]]+Tabla1[[#This Row],[% IMPUESTO (ACLARAR EL QUE APLIQUE)4]]</f>
        <v>55664.302512000002</v>
      </c>
      <c r="Q43" s="310"/>
      <c r="R43" s="310"/>
      <c r="S43" s="310"/>
    </row>
    <row r="44" spans="1:19" ht="28.2" thickBot="1">
      <c r="A44" s="30">
        <v>41</v>
      </c>
      <c r="B44" s="22" t="s">
        <v>188</v>
      </c>
      <c r="C44" s="5" t="s">
        <v>189</v>
      </c>
      <c r="D44" s="19">
        <v>1</v>
      </c>
      <c r="E44" s="303">
        <v>107730</v>
      </c>
      <c r="F44" s="303">
        <f>Tabla1[[#This Row],[VALOR UNITARIO ANTES DE IMPUESTO]]*19%</f>
        <v>20468.7</v>
      </c>
      <c r="G44" s="303">
        <f>Tabla1[[#This Row],[VALOR UNITARIO ANTES DE IMPUESTO]]+Tabla1[[#This Row],[% IMPUESTO (ACLARAR EL QUE APLIQUE)]]</f>
        <v>128198.7</v>
      </c>
      <c r="H44" s="303">
        <v>257005</v>
      </c>
      <c r="I44" s="303">
        <f>Tabla1[[#This Row],[VALOR UNITARIO ANTES DE IMPUESTO2]]*19%</f>
        <v>48830.95</v>
      </c>
      <c r="J44" s="303">
        <f>Tabla1[[#This Row],[VALOR UNITARIO ANTES DE IMPUESTO2]]+Tabla1[[#This Row],[% IMPUESTO (ACLARAR EL QUE APLIQUE)2]]</f>
        <v>305835.95</v>
      </c>
      <c r="K44" s="303">
        <v>108800</v>
      </c>
      <c r="L44" s="303">
        <f>Tabla1[[#This Row],[VALOR UNITARIO ANTES DE IMPUESTO3]]*19%</f>
        <v>20672</v>
      </c>
      <c r="M44" s="303">
        <f>Tabla1[[#This Row],[VALOR UNITARIO ANTES DE IMPUESTO3]]+Tabla1[[#This Row],[% IMPUESTO (ACLARAR EL QUE APLIQUE)3]]</f>
        <v>129472</v>
      </c>
      <c r="N44" s="315">
        <v>280660.32800000004</v>
      </c>
      <c r="O44" s="315">
        <f>Tabla1[[#This Row],[VALOR UNITARIO ANTES DE IMPUESTO4]]*19%</f>
        <v>53325.462320000006</v>
      </c>
      <c r="P44" s="315">
        <f>Tabla1[[#This Row],[VALOR UNITARIO ANTES DE IMPUESTO4]]+Tabla1[[#This Row],[% IMPUESTO (ACLARAR EL QUE APLIQUE)4]]</f>
        <v>333985.79032000003</v>
      </c>
      <c r="Q44" s="310"/>
      <c r="R44" s="310"/>
      <c r="S44" s="310"/>
    </row>
    <row r="45" spans="1:19" ht="14.4" thickBot="1">
      <c r="A45" s="30">
        <v>42</v>
      </c>
      <c r="B45" s="22" t="s">
        <v>188</v>
      </c>
      <c r="C45" s="17" t="s">
        <v>190</v>
      </c>
      <c r="D45" s="19">
        <v>1</v>
      </c>
      <c r="E45" s="303">
        <v>119700</v>
      </c>
      <c r="F45" s="303">
        <f>Tabla1[[#This Row],[VALOR UNITARIO ANTES DE IMPUESTO]]*19%</f>
        <v>22743</v>
      </c>
      <c r="G45" s="303">
        <f>Tabla1[[#This Row],[VALOR UNITARIO ANTES DE IMPUESTO]]+Tabla1[[#This Row],[% IMPUESTO (ACLARAR EL QUE APLIQUE)]]</f>
        <v>142443</v>
      </c>
      <c r="H45" s="303">
        <v>257005</v>
      </c>
      <c r="I45" s="303">
        <f>Tabla1[[#This Row],[VALOR UNITARIO ANTES DE IMPUESTO2]]*19%</f>
        <v>48830.95</v>
      </c>
      <c r="J45" s="303">
        <f>Tabla1[[#This Row],[VALOR UNITARIO ANTES DE IMPUESTO2]]+Tabla1[[#This Row],[% IMPUESTO (ACLARAR EL QUE APLIQUE)2]]</f>
        <v>305835.95</v>
      </c>
      <c r="K45" s="303">
        <v>119700</v>
      </c>
      <c r="L45" s="303">
        <f>Tabla1[[#This Row],[VALOR UNITARIO ANTES DE IMPUESTO3]]*19%</f>
        <v>22743</v>
      </c>
      <c r="M45" s="303">
        <f>Tabla1[[#This Row],[VALOR UNITARIO ANTES DE IMPUESTO3]]+Tabla1[[#This Row],[% IMPUESTO (ACLARAR EL QUE APLIQUE)3]]</f>
        <v>142443</v>
      </c>
      <c r="N45" s="316">
        <v>280660.32800000004</v>
      </c>
      <c r="O45" s="315">
        <f>Tabla1[[#This Row],[VALOR UNITARIO ANTES DE IMPUESTO4]]*19%</f>
        <v>53325.462320000006</v>
      </c>
      <c r="P45" s="315">
        <f>Tabla1[[#This Row],[VALOR UNITARIO ANTES DE IMPUESTO4]]+Tabla1[[#This Row],[% IMPUESTO (ACLARAR EL QUE APLIQUE)4]]</f>
        <v>333985.79032000003</v>
      </c>
      <c r="Q45" s="310"/>
      <c r="R45" s="310"/>
      <c r="S45" s="310"/>
    </row>
    <row r="46" spans="1:19" ht="14.4" thickBot="1">
      <c r="A46" s="30">
        <v>43</v>
      </c>
      <c r="B46" s="22" t="s">
        <v>191</v>
      </c>
      <c r="C46" s="5" t="s">
        <v>192</v>
      </c>
      <c r="D46" s="19">
        <v>1</v>
      </c>
      <c r="E46" s="303">
        <v>778050</v>
      </c>
      <c r="F46" s="303">
        <f>Tabla1[[#This Row],[VALOR UNITARIO ANTES DE IMPUESTO]]*19%</f>
        <v>147829.5</v>
      </c>
      <c r="G46" s="303">
        <f>Tabla1[[#This Row],[VALOR UNITARIO ANTES DE IMPUESTO]]+Tabla1[[#This Row],[% IMPUESTO (ACLARAR EL QUE APLIQUE)]]</f>
        <v>925879.5</v>
      </c>
      <c r="H46" s="303">
        <v>2570050</v>
      </c>
      <c r="I46" s="303">
        <f>Tabla1[[#This Row],[VALOR UNITARIO ANTES DE IMPUESTO2]]*19%</f>
        <v>488309.5</v>
      </c>
      <c r="J46" s="303">
        <f>Tabla1[[#This Row],[VALOR UNITARIO ANTES DE IMPUESTO2]]+Tabla1[[#This Row],[% IMPUESTO (ACLARAR EL QUE APLIQUE)2]]</f>
        <v>3058359.5</v>
      </c>
      <c r="K46" s="303">
        <v>778050</v>
      </c>
      <c r="L46" s="303">
        <f>Tabla1[[#This Row],[VALOR UNITARIO ANTES DE IMPUESTO3]]*19%</f>
        <v>147829.5</v>
      </c>
      <c r="M46" s="303">
        <f>Tabla1[[#This Row],[VALOR UNITARIO ANTES DE IMPUESTO3]]+Tabla1[[#This Row],[% IMPUESTO (ACLARAR EL QUE APLIQUE)3]]</f>
        <v>925879.5</v>
      </c>
      <c r="N46" s="315">
        <v>2806603.2696000002</v>
      </c>
      <c r="O46" s="315">
        <f>Tabla1[[#This Row],[VALOR UNITARIO ANTES DE IMPUESTO4]]*19%</f>
        <v>533254.621224</v>
      </c>
      <c r="P46" s="315">
        <f>Tabla1[[#This Row],[VALOR UNITARIO ANTES DE IMPUESTO4]]+Tabla1[[#This Row],[% IMPUESTO (ACLARAR EL QUE APLIQUE)4]]</f>
        <v>3339857.8908240004</v>
      </c>
      <c r="Q46" s="310"/>
      <c r="R46" s="310"/>
      <c r="S46" s="310"/>
    </row>
    <row r="47" spans="1:19" ht="14.4" thickBot="1">
      <c r="A47" s="30">
        <v>44</v>
      </c>
      <c r="B47" s="22" t="s">
        <v>193</v>
      </c>
      <c r="C47" s="5" t="s">
        <v>194</v>
      </c>
      <c r="D47" s="19">
        <v>1</v>
      </c>
      <c r="E47" s="303">
        <v>933660</v>
      </c>
      <c r="F47" s="303">
        <f>Tabla1[[#This Row],[VALOR UNITARIO ANTES DE IMPUESTO]]*19%</f>
        <v>177395.4</v>
      </c>
      <c r="G47" s="303">
        <f>Tabla1[[#This Row],[VALOR UNITARIO ANTES DE IMPUESTO]]+Tabla1[[#This Row],[% IMPUESTO (ACLARAR EL QUE APLIQUE)]]</f>
        <v>1111055.3999999999</v>
      </c>
      <c r="H47" s="303">
        <v>4711759</v>
      </c>
      <c r="I47" s="303">
        <f>Tabla1[[#This Row],[VALOR UNITARIO ANTES DE IMPUESTO2]]*19%</f>
        <v>895234.21</v>
      </c>
      <c r="J47" s="303">
        <f>Tabla1[[#This Row],[VALOR UNITARIO ANTES DE IMPUESTO2]]+Tabla1[[#This Row],[% IMPUESTO (ACLARAR EL QUE APLIQUE)2]]</f>
        <v>5606993.21</v>
      </c>
      <c r="K47" s="303">
        <v>933660</v>
      </c>
      <c r="L47" s="303">
        <f>Tabla1[[#This Row],[VALOR UNITARIO ANTES DE IMPUESTO3]]*19%</f>
        <v>177395.4</v>
      </c>
      <c r="M47" s="303">
        <f>Tabla1[[#This Row],[VALOR UNITARIO ANTES DE IMPUESTO3]]+Tabla1[[#This Row],[% IMPUESTO (ACLARAR EL QUE APLIQUE)3]]</f>
        <v>1111055.3999999999</v>
      </c>
      <c r="N47" s="316">
        <v>5145439.3223999999</v>
      </c>
      <c r="O47" s="315">
        <f>Tabla1[[#This Row],[VALOR UNITARIO ANTES DE IMPUESTO4]]*19%</f>
        <v>977633.47125599999</v>
      </c>
      <c r="P47" s="315">
        <f>Tabla1[[#This Row],[VALOR UNITARIO ANTES DE IMPUESTO4]]+Tabla1[[#This Row],[% IMPUESTO (ACLARAR EL QUE APLIQUE)4]]</f>
        <v>6123072.7936559999</v>
      </c>
      <c r="Q47" s="310"/>
      <c r="R47" s="310"/>
      <c r="S47" s="310"/>
    </row>
    <row r="48" spans="1:19" ht="14.4" thickBot="1">
      <c r="A48" s="30">
        <v>45</v>
      </c>
      <c r="B48" s="22" t="s">
        <v>195</v>
      </c>
      <c r="C48" s="17" t="s">
        <v>196</v>
      </c>
      <c r="D48" s="19">
        <v>1</v>
      </c>
      <c r="E48" s="303">
        <v>81647</v>
      </c>
      <c r="F48" s="303">
        <f>Tabla1[[#This Row],[VALOR UNITARIO ANTES DE IMPUESTO]]*19%</f>
        <v>15512.93</v>
      </c>
      <c r="G48" s="303">
        <f>Tabla1[[#This Row],[VALOR UNITARIO ANTES DE IMPUESTO]]+Tabla1[[#This Row],[% IMPUESTO (ACLARAR EL QUE APLIQUE)]]</f>
        <v>97159.93</v>
      </c>
      <c r="H48" s="303">
        <v>184187</v>
      </c>
      <c r="I48" s="303">
        <f>Tabla1[[#This Row],[VALOR UNITARIO ANTES DE IMPUESTO2]]*19%</f>
        <v>34995.53</v>
      </c>
      <c r="J48" s="303">
        <f>Tabla1[[#This Row],[VALOR UNITARIO ANTES DE IMPUESTO2]]+Tabla1[[#This Row],[% IMPUESTO (ACLARAR EL QUE APLIQUE)2]]</f>
        <v>219182.53</v>
      </c>
      <c r="K48" s="303">
        <v>81647</v>
      </c>
      <c r="L48" s="303">
        <f>Tabla1[[#This Row],[VALOR UNITARIO ANTES DE IMPUESTO3]]*19%</f>
        <v>15512.93</v>
      </c>
      <c r="M48" s="303">
        <f>Tabla1[[#This Row],[VALOR UNITARIO ANTES DE IMPUESTO3]]+Tabla1[[#This Row],[% IMPUESTO (ACLARAR EL QUE APLIQUE)3]]</f>
        <v>97159.93</v>
      </c>
      <c r="N48" s="315">
        <v>201139.9</v>
      </c>
      <c r="O48" s="315">
        <f>Tabla1[[#This Row],[VALOR UNITARIO ANTES DE IMPUESTO4]]*19%</f>
        <v>38216.580999999998</v>
      </c>
      <c r="P48" s="315">
        <f>Tabla1[[#This Row],[VALOR UNITARIO ANTES DE IMPUESTO4]]+Tabla1[[#This Row],[% IMPUESTO (ACLARAR EL QUE APLIQUE)4]]</f>
        <v>239356.481</v>
      </c>
      <c r="Q48" s="310"/>
      <c r="R48" s="310"/>
      <c r="S48" s="310"/>
    </row>
    <row r="49" spans="1:19" ht="28.2" thickBot="1">
      <c r="A49" s="30">
        <v>46</v>
      </c>
      <c r="B49" s="22" t="s">
        <v>197</v>
      </c>
      <c r="C49" s="5" t="s">
        <v>198</v>
      </c>
      <c r="D49" s="19">
        <v>1</v>
      </c>
      <c r="E49" s="303">
        <v>91875</v>
      </c>
      <c r="F49" s="303">
        <f>Tabla1[[#This Row],[VALOR UNITARIO ANTES DE IMPUESTO]]*19%</f>
        <v>17456.25</v>
      </c>
      <c r="G49" s="303">
        <f>Tabla1[[#This Row],[VALOR UNITARIO ANTES DE IMPUESTO]]+Tabla1[[#This Row],[% IMPUESTO (ACLARAR EL QUE APLIQUE)]]</f>
        <v>109331.25</v>
      </c>
      <c r="H49" s="303">
        <v>203462</v>
      </c>
      <c r="I49" s="303">
        <f>Tabla1[[#This Row],[VALOR UNITARIO ANTES DE IMPUESTO2]]*19%</f>
        <v>38657.78</v>
      </c>
      <c r="J49" s="303">
        <f>Tabla1[[#This Row],[VALOR UNITARIO ANTES DE IMPUESTO2]]+Tabla1[[#This Row],[% IMPUESTO (ACLARAR EL QUE APLIQUE)2]]</f>
        <v>242119.78</v>
      </c>
      <c r="K49" s="303">
        <v>91875</v>
      </c>
      <c r="L49" s="303">
        <f>Tabla1[[#This Row],[VALOR UNITARIO ANTES DE IMPUESTO3]]*19%</f>
        <v>17456.25</v>
      </c>
      <c r="M49" s="303">
        <f>Tabla1[[#This Row],[VALOR UNITARIO ANTES DE IMPUESTO3]]+Tabla1[[#This Row],[% IMPUESTO (ACLARAR EL QUE APLIQUE)3]]</f>
        <v>109331.25</v>
      </c>
      <c r="N49" s="316">
        <v>222189.42720000001</v>
      </c>
      <c r="O49" s="315">
        <f>Tabla1[[#This Row],[VALOR UNITARIO ANTES DE IMPUESTO4]]*19%</f>
        <v>42215.991168</v>
      </c>
      <c r="P49" s="315">
        <f>Tabla1[[#This Row],[VALOR UNITARIO ANTES DE IMPUESTO4]]+Tabla1[[#This Row],[% IMPUESTO (ACLARAR EL QUE APLIQUE)4]]</f>
        <v>264405.41836800001</v>
      </c>
      <c r="Q49" s="310"/>
      <c r="R49" s="310"/>
      <c r="S49" s="310"/>
    </row>
    <row r="50" spans="1:19" ht="14.4" thickBot="1">
      <c r="A50" s="30">
        <v>47</v>
      </c>
      <c r="B50" s="22" t="s">
        <v>199</v>
      </c>
      <c r="C50" s="5" t="s">
        <v>200</v>
      </c>
      <c r="D50" s="19">
        <v>1</v>
      </c>
      <c r="E50" s="303">
        <v>15750</v>
      </c>
      <c r="F50" s="303">
        <f>Tabla1[[#This Row],[VALOR UNITARIO ANTES DE IMPUESTO]]*19%</f>
        <v>2992.5</v>
      </c>
      <c r="G50" s="303">
        <f>Tabla1[[#This Row],[VALOR UNITARIO ANTES DE IMPUESTO]]+Tabla1[[#This Row],[% IMPUESTO (ACLARAR EL QUE APLIQUE)]]</f>
        <v>18742.5</v>
      </c>
      <c r="H50" s="303">
        <v>42834</v>
      </c>
      <c r="I50" s="303">
        <f>Tabla1[[#This Row],[VALOR UNITARIO ANTES DE IMPUESTO2]]*19%</f>
        <v>8138.46</v>
      </c>
      <c r="J50" s="303">
        <f>Tabla1[[#This Row],[VALOR UNITARIO ANTES DE IMPUESTO2]]+Tabla1[[#This Row],[% IMPUESTO (ACLARAR EL QUE APLIQUE)2]]</f>
        <v>50972.46</v>
      </c>
      <c r="K50" s="303">
        <v>15750</v>
      </c>
      <c r="L50" s="303">
        <f>Tabla1[[#This Row],[VALOR UNITARIO ANTES DE IMPUESTO3]]*19%</f>
        <v>2992.5</v>
      </c>
      <c r="M50" s="303">
        <f>Tabla1[[#This Row],[VALOR UNITARIO ANTES DE IMPUESTO3]]+Tabla1[[#This Row],[% IMPUESTO (ACLARAR EL QUE APLIQUE)3]]</f>
        <v>18742.5</v>
      </c>
      <c r="N50" s="315">
        <v>46776.724800000004</v>
      </c>
      <c r="O50" s="315">
        <f>Tabla1[[#This Row],[VALOR UNITARIO ANTES DE IMPUESTO4]]*19%</f>
        <v>8887.5777120000002</v>
      </c>
      <c r="P50" s="315">
        <f>Tabla1[[#This Row],[VALOR UNITARIO ANTES DE IMPUESTO4]]+Tabla1[[#This Row],[% IMPUESTO (ACLARAR EL QUE APLIQUE)4]]</f>
        <v>55664.302512000002</v>
      </c>
      <c r="Q50" s="310"/>
      <c r="R50" s="310"/>
      <c r="S50" s="310"/>
    </row>
    <row r="51" spans="1:19" ht="14.4" thickBot="1">
      <c r="A51" s="30">
        <v>48</v>
      </c>
      <c r="B51" s="23" t="s">
        <v>201</v>
      </c>
      <c r="C51" s="5" t="s">
        <v>202</v>
      </c>
      <c r="D51" s="19">
        <v>1</v>
      </c>
      <c r="E51" s="303">
        <v>52500</v>
      </c>
      <c r="F51" s="303">
        <f>Tabla1[[#This Row],[VALOR UNITARIO ANTES DE IMPUESTO]]*19%</f>
        <v>9975</v>
      </c>
      <c r="G51" s="303">
        <f>Tabla1[[#This Row],[VALOR UNITARIO ANTES DE IMPUESTO]]+Tabla1[[#This Row],[% IMPUESTO (ACLARAR EL QUE APLIQUE)]]</f>
        <v>62475</v>
      </c>
      <c r="H51" s="303">
        <v>128503</v>
      </c>
      <c r="I51" s="303">
        <f>Tabla1[[#This Row],[VALOR UNITARIO ANTES DE IMPUESTO2]]*19%</f>
        <v>24415.57</v>
      </c>
      <c r="J51" s="303">
        <f>Tabla1[[#This Row],[VALOR UNITARIO ANTES DE IMPUESTO2]]+Tabla1[[#This Row],[% IMPUESTO (ACLARAR EL QUE APLIQUE)2]]</f>
        <v>152918.57</v>
      </c>
      <c r="K51" s="303">
        <v>52500</v>
      </c>
      <c r="L51" s="303">
        <f>Tabla1[[#This Row],[VALOR UNITARIO ANTES DE IMPUESTO3]]*19%</f>
        <v>9975</v>
      </c>
      <c r="M51" s="303">
        <f>Tabla1[[#This Row],[VALOR UNITARIO ANTES DE IMPUESTO3]]+Tabla1[[#This Row],[% IMPUESTO (ACLARAR EL QUE APLIQUE)3]]</f>
        <v>62475</v>
      </c>
      <c r="N51" s="316">
        <v>140330.16400000002</v>
      </c>
      <c r="O51" s="315">
        <f>Tabla1[[#This Row],[VALOR UNITARIO ANTES DE IMPUESTO4]]*19%</f>
        <v>26662.731160000003</v>
      </c>
      <c r="P51" s="315">
        <f>Tabla1[[#This Row],[VALOR UNITARIO ANTES DE IMPUESTO4]]+Tabla1[[#This Row],[% IMPUESTO (ACLARAR EL QUE APLIQUE)4]]</f>
        <v>166992.89516000001</v>
      </c>
      <c r="Q51" s="310"/>
      <c r="R51" s="310"/>
      <c r="S51" s="310"/>
    </row>
    <row r="52" spans="1:19" ht="14.4" thickBot="1">
      <c r="A52" s="30">
        <v>49</v>
      </c>
      <c r="B52" s="22" t="s">
        <v>203</v>
      </c>
      <c r="C52" s="24" t="s">
        <v>204</v>
      </c>
      <c r="D52" s="19">
        <v>1</v>
      </c>
      <c r="E52" s="303">
        <v>21709</v>
      </c>
      <c r="F52" s="303">
        <f>Tabla1[[#This Row],[VALOR UNITARIO ANTES DE IMPUESTO]]*19%</f>
        <v>4124.71</v>
      </c>
      <c r="G52" s="303">
        <f>Tabla1[[#This Row],[VALOR UNITARIO ANTES DE IMPUESTO]]+Tabla1[[#This Row],[% IMPUESTO (ACLARAR EL QUE APLIQUE)]]</f>
        <v>25833.71</v>
      </c>
      <c r="H52" s="303">
        <v>59968</v>
      </c>
      <c r="I52" s="303">
        <f>Tabla1[[#This Row],[VALOR UNITARIO ANTES DE IMPUESTO2]]*19%</f>
        <v>11393.92</v>
      </c>
      <c r="J52" s="303">
        <f>Tabla1[[#This Row],[VALOR UNITARIO ANTES DE IMPUESTO2]]+Tabla1[[#This Row],[% IMPUESTO (ACLARAR EL QUE APLIQUE)2]]</f>
        <v>71361.919999999998</v>
      </c>
      <c r="K52" s="303">
        <v>28000</v>
      </c>
      <c r="L52" s="303">
        <f>Tabla1[[#This Row],[VALOR UNITARIO ANTES DE IMPUESTO3]]*19%</f>
        <v>5320</v>
      </c>
      <c r="M52" s="303">
        <f>Tabla1[[#This Row],[VALOR UNITARIO ANTES DE IMPUESTO3]]+Tabla1[[#This Row],[% IMPUESTO (ACLARAR EL QUE APLIQUE)3]]</f>
        <v>33320</v>
      </c>
      <c r="N52" s="315">
        <v>65487.406400000007</v>
      </c>
      <c r="O52" s="315">
        <f>Tabla1[[#This Row],[VALOR UNITARIO ANTES DE IMPUESTO4]]*19%</f>
        <v>12442.607216000002</v>
      </c>
      <c r="P52" s="315">
        <f>Tabla1[[#This Row],[VALOR UNITARIO ANTES DE IMPUESTO4]]+Tabla1[[#This Row],[% IMPUESTO (ACLARAR EL QUE APLIQUE)4]]</f>
        <v>77930.013616000011</v>
      </c>
      <c r="Q52" s="310"/>
      <c r="R52" s="310"/>
      <c r="S52" s="310"/>
    </row>
    <row r="53" spans="1:19" ht="14.4" thickBot="1">
      <c r="A53" s="30">
        <v>50</v>
      </c>
      <c r="B53" s="22" t="s">
        <v>203</v>
      </c>
      <c r="C53" s="24" t="s">
        <v>205</v>
      </c>
      <c r="D53" s="19">
        <v>1</v>
      </c>
      <c r="E53" s="303">
        <v>32785</v>
      </c>
      <c r="F53" s="303">
        <f>Tabla1[[#This Row],[VALOR UNITARIO ANTES DE IMPUESTO]]*19%</f>
        <v>6229.15</v>
      </c>
      <c r="G53" s="303">
        <f>Tabla1[[#This Row],[VALOR UNITARIO ANTES DE IMPUESTO]]+Tabla1[[#This Row],[% IMPUESTO (ACLARAR EL QUE APLIQUE)]]</f>
        <v>39014.15</v>
      </c>
      <c r="H53" s="303">
        <v>87810</v>
      </c>
      <c r="I53" s="303">
        <f>Tabla1[[#This Row],[VALOR UNITARIO ANTES DE IMPUESTO2]]*19%</f>
        <v>16683.900000000001</v>
      </c>
      <c r="J53" s="303">
        <f>Tabla1[[#This Row],[VALOR UNITARIO ANTES DE IMPUESTO2]]+Tabla1[[#This Row],[% IMPUESTO (ACLARAR EL QUE APLIQUE)2]]</f>
        <v>104493.9</v>
      </c>
      <c r="K53" s="303">
        <v>36000</v>
      </c>
      <c r="L53" s="303">
        <f>Tabla1[[#This Row],[VALOR UNITARIO ANTES DE IMPUESTO3]]*19%</f>
        <v>6840</v>
      </c>
      <c r="M53" s="303">
        <f>Tabla1[[#This Row],[VALOR UNITARIO ANTES DE IMPUESTO3]]+Tabla1[[#This Row],[% IMPUESTO (ACLARAR EL QUE APLIQUE)3]]</f>
        <v>42840</v>
      </c>
      <c r="N53" s="316">
        <v>95892.274399999995</v>
      </c>
      <c r="O53" s="315">
        <f>Tabla1[[#This Row],[VALOR UNITARIO ANTES DE IMPUESTO4]]*19%</f>
        <v>18219.532135999998</v>
      </c>
      <c r="P53" s="315">
        <f>Tabla1[[#This Row],[VALOR UNITARIO ANTES DE IMPUESTO4]]+Tabla1[[#This Row],[% IMPUESTO (ACLARAR EL QUE APLIQUE)4]]</f>
        <v>114111.80653599999</v>
      </c>
      <c r="Q53" s="310"/>
      <c r="R53" s="310"/>
      <c r="S53" s="310"/>
    </row>
    <row r="54" spans="1:19" ht="14.4" thickBot="1">
      <c r="A54" s="30">
        <v>51</v>
      </c>
      <c r="B54" s="22" t="s">
        <v>203</v>
      </c>
      <c r="C54" s="24" t="s">
        <v>206</v>
      </c>
      <c r="D54" s="19">
        <v>1</v>
      </c>
      <c r="E54" s="303">
        <v>43320</v>
      </c>
      <c r="F54" s="303">
        <f>Tabla1[[#This Row],[VALOR UNITARIO ANTES DE IMPUESTO]]*19%</f>
        <v>8230.7999999999993</v>
      </c>
      <c r="G54" s="303">
        <f>Tabla1[[#This Row],[VALOR UNITARIO ANTES DE IMPUESTO]]+Tabla1[[#This Row],[% IMPUESTO (ACLARAR EL QUE APLIQUE)]]</f>
        <v>51550.8</v>
      </c>
      <c r="H54" s="303">
        <v>107085</v>
      </c>
      <c r="I54" s="303">
        <f>Tabla1[[#This Row],[VALOR UNITARIO ANTES DE IMPUESTO2]]*19%</f>
        <v>20346.150000000001</v>
      </c>
      <c r="J54" s="303">
        <f>Tabla1[[#This Row],[VALOR UNITARIO ANTES DE IMPUESTO2]]+Tabla1[[#This Row],[% IMPUESTO (ACLARAR EL QUE APLIQUE)2]]</f>
        <v>127431.15</v>
      </c>
      <c r="K54" s="303">
        <v>47000</v>
      </c>
      <c r="L54" s="303">
        <f>Tabla1[[#This Row],[VALOR UNITARIO ANTES DE IMPUESTO3]]*19%</f>
        <v>8930</v>
      </c>
      <c r="M54" s="303">
        <f>Tabla1[[#This Row],[VALOR UNITARIO ANTES DE IMPUESTO3]]+Tabla1[[#This Row],[% IMPUESTO (ACLARAR EL QUE APLIQUE)3]]</f>
        <v>55930</v>
      </c>
      <c r="N54" s="315">
        <v>116941.80159999999</v>
      </c>
      <c r="O54" s="315">
        <f>Tabla1[[#This Row],[VALOR UNITARIO ANTES DE IMPUESTO4]]*19%</f>
        <v>22218.942304</v>
      </c>
      <c r="P54" s="315">
        <f>Tabla1[[#This Row],[VALOR UNITARIO ANTES DE IMPUESTO4]]+Tabla1[[#This Row],[% IMPUESTO (ACLARAR EL QUE APLIQUE)4]]</f>
        <v>139160.743904</v>
      </c>
      <c r="Q54" s="310"/>
      <c r="R54" s="310"/>
      <c r="S54" s="310"/>
    </row>
    <row r="55" spans="1:19" ht="14.4" thickBot="1">
      <c r="A55" s="30">
        <v>52</v>
      </c>
      <c r="B55" s="22" t="s">
        <v>203</v>
      </c>
      <c r="C55" s="24" t="s">
        <v>207</v>
      </c>
      <c r="D55" s="19">
        <v>1</v>
      </c>
      <c r="E55" s="303">
        <v>57750</v>
      </c>
      <c r="F55" s="303">
        <f>Tabla1[[#This Row],[VALOR UNITARIO ANTES DE IMPUESTO]]*19%</f>
        <v>10972.5</v>
      </c>
      <c r="G55" s="303">
        <f>Tabla1[[#This Row],[VALOR UNITARIO ANTES DE IMPUESTO]]+Tabla1[[#This Row],[% IMPUESTO (ACLARAR EL QUE APLIQUE)]]</f>
        <v>68722.5</v>
      </c>
      <c r="H55" s="303">
        <v>130644</v>
      </c>
      <c r="I55" s="303">
        <f>Tabla1[[#This Row],[VALOR UNITARIO ANTES DE IMPUESTO2]]*19%</f>
        <v>24822.36</v>
      </c>
      <c r="J55" s="303">
        <f>Tabla1[[#This Row],[VALOR UNITARIO ANTES DE IMPUESTO2]]+Tabla1[[#This Row],[% IMPUESTO (ACLARAR EL QUE APLIQUE)2]]</f>
        <v>155466.35999999999</v>
      </c>
      <c r="K55" s="303">
        <v>63500</v>
      </c>
      <c r="L55" s="303">
        <f>Tabla1[[#This Row],[VALOR UNITARIO ANTES DE IMPUESTO3]]*19%</f>
        <v>12065</v>
      </c>
      <c r="M55" s="303">
        <f>Tabla1[[#This Row],[VALOR UNITARIO ANTES DE IMPUESTO3]]+Tabla1[[#This Row],[% IMPUESTO (ACLARAR EL QUE APLIQUE)3]]</f>
        <v>75565</v>
      </c>
      <c r="N55" s="316">
        <v>142668.99920000002</v>
      </c>
      <c r="O55" s="315">
        <f>Tabla1[[#This Row],[VALOR UNITARIO ANTES DE IMPUESTO4]]*19%</f>
        <v>27107.109848000004</v>
      </c>
      <c r="P55" s="315">
        <f>Tabla1[[#This Row],[VALOR UNITARIO ANTES DE IMPUESTO4]]+Tabla1[[#This Row],[% IMPUESTO (ACLARAR EL QUE APLIQUE)4]]</f>
        <v>169776.10904800001</v>
      </c>
      <c r="Q55" s="310"/>
      <c r="R55" s="310"/>
      <c r="S55" s="310"/>
    </row>
    <row r="56" spans="1:19" ht="14.4" thickBot="1">
      <c r="A56" s="30">
        <v>53</v>
      </c>
      <c r="B56" s="22" t="s">
        <v>208</v>
      </c>
      <c r="C56" s="24" t="s">
        <v>209</v>
      </c>
      <c r="D56" s="19">
        <v>1</v>
      </c>
      <c r="E56" s="303">
        <v>65835</v>
      </c>
      <c r="F56" s="303">
        <f>Tabla1[[#This Row],[VALOR UNITARIO ANTES DE IMPUESTO]]*19%</f>
        <v>12508.65</v>
      </c>
      <c r="G56" s="303">
        <f>Tabla1[[#This Row],[VALOR UNITARIO ANTES DE IMPUESTO]]+Tabla1[[#This Row],[% IMPUESTO (ACLARAR EL QUE APLIQUE)]]</f>
        <v>78343.649999999994</v>
      </c>
      <c r="H56" s="303">
        <v>149920</v>
      </c>
      <c r="I56" s="303">
        <f>Tabla1[[#This Row],[VALOR UNITARIO ANTES DE IMPUESTO2]]*19%</f>
        <v>28484.799999999999</v>
      </c>
      <c r="J56" s="303">
        <f>Tabla1[[#This Row],[VALOR UNITARIO ANTES DE IMPUESTO2]]+Tabla1[[#This Row],[% IMPUESTO (ACLARAR EL QUE APLIQUE)2]]</f>
        <v>178404.8</v>
      </c>
      <c r="K56" s="303">
        <v>69500</v>
      </c>
      <c r="L56" s="303">
        <f>Tabla1[[#This Row],[VALOR UNITARIO ANTES DE IMPUESTO3]]*19%</f>
        <v>13205</v>
      </c>
      <c r="M56" s="303">
        <f>Tabla1[[#This Row],[VALOR UNITARIO ANTES DE IMPUESTO3]]+Tabla1[[#This Row],[% IMPUESTO (ACLARAR EL QUE APLIQUE)3]]</f>
        <v>82705</v>
      </c>
      <c r="N56" s="315">
        <v>163718.5264</v>
      </c>
      <c r="O56" s="315">
        <f>Tabla1[[#This Row],[VALOR UNITARIO ANTES DE IMPUESTO4]]*19%</f>
        <v>31106.520016000002</v>
      </c>
      <c r="P56" s="315">
        <f>Tabla1[[#This Row],[VALOR UNITARIO ANTES DE IMPUESTO4]]+Tabla1[[#This Row],[% IMPUESTO (ACLARAR EL QUE APLIQUE)4]]</f>
        <v>194825.046416</v>
      </c>
      <c r="Q56" s="310"/>
      <c r="R56" s="310"/>
      <c r="S56" s="310"/>
    </row>
    <row r="57" spans="1:19" ht="14.4" thickBot="1">
      <c r="A57" s="30">
        <v>54</v>
      </c>
      <c r="B57" s="22" t="s">
        <v>208</v>
      </c>
      <c r="C57" s="24" t="s">
        <v>210</v>
      </c>
      <c r="D57" s="19">
        <v>1</v>
      </c>
      <c r="E57" s="303">
        <v>101745</v>
      </c>
      <c r="F57" s="303">
        <f>Tabla1[[#This Row],[VALOR UNITARIO ANTES DE IMPUESTO]]*19%</f>
        <v>19331.55</v>
      </c>
      <c r="G57" s="303">
        <f>Tabla1[[#This Row],[VALOR UNITARIO ANTES DE IMPUESTO]]+Tabla1[[#This Row],[% IMPUESTO (ACLARAR EL QUE APLIQUE)]]</f>
        <v>121076.55</v>
      </c>
      <c r="H57" s="303">
        <v>235588</v>
      </c>
      <c r="I57" s="303">
        <f>Tabla1[[#This Row],[VALOR UNITARIO ANTES DE IMPUESTO2]]*19%</f>
        <v>44761.72</v>
      </c>
      <c r="J57" s="303">
        <f>Tabla1[[#This Row],[VALOR UNITARIO ANTES DE IMPUESTO2]]+Tabla1[[#This Row],[% IMPUESTO (ACLARAR EL QUE APLIQUE)2]]</f>
        <v>280349.71999999997</v>
      </c>
      <c r="K57" s="303">
        <v>110000</v>
      </c>
      <c r="L57" s="303">
        <f>Tabla1[[#This Row],[VALOR UNITARIO ANTES DE IMPUESTO3]]*19%</f>
        <v>20900</v>
      </c>
      <c r="M57" s="303">
        <f>Tabla1[[#This Row],[VALOR UNITARIO ANTES DE IMPUESTO3]]+Tabla1[[#This Row],[% IMPUESTO (ACLARAR EL QUE APLIQUE)3]]</f>
        <v>130900</v>
      </c>
      <c r="N57" s="316">
        <v>257271.96560000003</v>
      </c>
      <c r="O57" s="315">
        <f>Tabla1[[#This Row],[VALOR UNITARIO ANTES DE IMPUESTO4]]*19%</f>
        <v>48881.673464000007</v>
      </c>
      <c r="P57" s="315">
        <f>Tabla1[[#This Row],[VALOR UNITARIO ANTES DE IMPUESTO4]]+Tabla1[[#This Row],[% IMPUESTO (ACLARAR EL QUE APLIQUE)4]]</f>
        <v>306153.63906400005</v>
      </c>
      <c r="Q57" s="310"/>
      <c r="R57" s="310"/>
      <c r="S57" s="310"/>
    </row>
    <row r="58" spans="1:19" ht="14.4" thickBot="1">
      <c r="A58" s="30">
        <v>55</v>
      </c>
      <c r="B58" s="22" t="s">
        <v>208</v>
      </c>
      <c r="C58" s="24" t="s">
        <v>211</v>
      </c>
      <c r="D58" s="19">
        <v>1</v>
      </c>
      <c r="E58" s="303">
        <v>149625</v>
      </c>
      <c r="F58" s="303">
        <f>Tabla1[[#This Row],[VALOR UNITARIO ANTES DE IMPUESTO]]*19%</f>
        <v>28428.75</v>
      </c>
      <c r="G58" s="303">
        <f>Tabla1[[#This Row],[VALOR UNITARIO ANTES DE IMPUESTO]]+Tabla1[[#This Row],[% IMPUESTO (ACLARAR EL QUE APLIQUE)]]</f>
        <v>178053.75</v>
      </c>
      <c r="H58" s="303">
        <v>342673</v>
      </c>
      <c r="I58" s="303">
        <f>Tabla1[[#This Row],[VALOR UNITARIO ANTES DE IMPUESTO2]]*19%</f>
        <v>65107.87</v>
      </c>
      <c r="J58" s="303">
        <f>Tabla1[[#This Row],[VALOR UNITARIO ANTES DE IMPUESTO2]]+Tabla1[[#This Row],[% IMPUESTO (ACLARAR EL QUE APLIQUE)2]]</f>
        <v>407780.87</v>
      </c>
      <c r="K58" s="303">
        <v>170500</v>
      </c>
      <c r="L58" s="303">
        <f>Tabla1[[#This Row],[VALOR UNITARIO ANTES DE IMPUESTO3]]*19%</f>
        <v>32395</v>
      </c>
      <c r="M58" s="303">
        <f>Tabla1[[#This Row],[VALOR UNITARIO ANTES DE IMPUESTO3]]+Tabla1[[#This Row],[% IMPUESTO (ACLARAR EL QUE APLIQUE)3]]</f>
        <v>202895</v>
      </c>
      <c r="N58" s="315">
        <v>374213.7672</v>
      </c>
      <c r="O58" s="315">
        <f>Tabla1[[#This Row],[VALOR UNITARIO ANTES DE IMPUESTO4]]*19%</f>
        <v>71100.615768000003</v>
      </c>
      <c r="P58" s="315">
        <f>Tabla1[[#This Row],[VALOR UNITARIO ANTES DE IMPUESTO4]]+Tabla1[[#This Row],[% IMPUESTO (ACLARAR EL QUE APLIQUE)4]]</f>
        <v>445314.38296800002</v>
      </c>
      <c r="Q58" s="310"/>
      <c r="R58" s="310"/>
      <c r="S58" s="310"/>
    </row>
    <row r="59" spans="1:19" ht="14.4" thickBot="1">
      <c r="A59" s="30">
        <v>56</v>
      </c>
      <c r="B59" s="22" t="s">
        <v>212</v>
      </c>
      <c r="C59" s="24" t="s">
        <v>213</v>
      </c>
      <c r="D59" s="19">
        <v>1</v>
      </c>
      <c r="E59" s="303">
        <v>142611</v>
      </c>
      <c r="F59" s="303">
        <f>Tabla1[[#This Row],[VALOR UNITARIO ANTES DE IMPUESTO]]*19%</f>
        <v>27096.09</v>
      </c>
      <c r="G59" s="303">
        <f>Tabla1[[#This Row],[VALOR UNITARIO ANTES DE IMPUESTO]]+Tabla1[[#This Row],[% IMPUESTO (ACLARAR EL QUE APLIQUE)]]</f>
        <v>169707.09</v>
      </c>
      <c r="H59" s="303">
        <v>535427</v>
      </c>
      <c r="I59" s="303">
        <f>Tabla1[[#This Row],[VALOR UNITARIO ANTES DE IMPUESTO2]]*19%</f>
        <v>101731.13</v>
      </c>
      <c r="J59" s="303">
        <f>Tabla1[[#This Row],[VALOR UNITARIO ANTES DE IMPUESTO2]]+Tabla1[[#This Row],[% IMPUESTO (ACLARAR EL QUE APLIQUE)2]]</f>
        <v>637158.13</v>
      </c>
      <c r="K59" s="303">
        <v>185000</v>
      </c>
      <c r="L59" s="303">
        <f>Tabla1[[#This Row],[VALOR UNITARIO ANTES DE IMPUESTO3]]*19%</f>
        <v>35150</v>
      </c>
      <c r="M59" s="303">
        <f>Tabla1[[#This Row],[VALOR UNITARIO ANTES DE IMPUESTO3]]+Tabla1[[#This Row],[% IMPUESTO (ACLARAR EL QUE APLIQUE)3]]</f>
        <v>220150</v>
      </c>
      <c r="N59" s="316">
        <v>584709.01839999994</v>
      </c>
      <c r="O59" s="315">
        <f>Tabla1[[#This Row],[VALOR UNITARIO ANTES DE IMPUESTO4]]*19%</f>
        <v>111094.713496</v>
      </c>
      <c r="P59" s="315">
        <f>Tabla1[[#This Row],[VALOR UNITARIO ANTES DE IMPUESTO4]]+Tabla1[[#This Row],[% IMPUESTO (ACLARAR EL QUE APLIQUE)4]]</f>
        <v>695803.73189599998</v>
      </c>
      <c r="Q59" s="310"/>
      <c r="R59" s="310"/>
      <c r="S59" s="310"/>
    </row>
    <row r="60" spans="1:19" ht="14.4" thickBot="1">
      <c r="A60" s="30">
        <v>57</v>
      </c>
      <c r="B60" s="22" t="s">
        <v>214</v>
      </c>
      <c r="C60" s="24" t="s">
        <v>215</v>
      </c>
      <c r="D60" s="19">
        <v>1</v>
      </c>
      <c r="E60" s="303">
        <v>49077</v>
      </c>
      <c r="F60" s="303">
        <f>Tabla1[[#This Row],[VALOR UNITARIO ANTES DE IMPUESTO]]*19%</f>
        <v>9324.630000000001</v>
      </c>
      <c r="G60" s="303">
        <f>Tabla1[[#This Row],[VALOR UNITARIO ANTES DE IMPUESTO]]+Tabla1[[#This Row],[% IMPUESTO (ACLARAR EL QUE APLIQUE)]]</f>
        <v>58401.630000000005</v>
      </c>
      <c r="H60" s="303">
        <v>299839</v>
      </c>
      <c r="I60" s="303">
        <f>Tabla1[[#This Row],[VALOR UNITARIO ANTES DE IMPUESTO2]]*19%</f>
        <v>56969.41</v>
      </c>
      <c r="J60" s="303">
        <f>Tabla1[[#This Row],[VALOR UNITARIO ANTES DE IMPUESTO2]]+Tabla1[[#This Row],[% IMPUESTO (ACLARAR EL QUE APLIQUE)2]]</f>
        <v>356808.41000000003</v>
      </c>
      <c r="K60" s="303">
        <v>70000</v>
      </c>
      <c r="L60" s="303">
        <f>Tabla1[[#This Row],[VALOR UNITARIO ANTES DE IMPUESTO3]]*19%</f>
        <v>13300</v>
      </c>
      <c r="M60" s="303">
        <f>Tabla1[[#This Row],[VALOR UNITARIO ANTES DE IMPUESTO3]]+Tabla1[[#This Row],[% IMPUESTO (ACLARAR EL QUE APLIQUE)3]]</f>
        <v>83300</v>
      </c>
      <c r="N60" s="315">
        <v>327437.0528</v>
      </c>
      <c r="O60" s="315">
        <f>Tabla1[[#This Row],[VALOR UNITARIO ANTES DE IMPUESTO4]]*19%</f>
        <v>62213.040032000004</v>
      </c>
      <c r="P60" s="315">
        <f>Tabla1[[#This Row],[VALOR UNITARIO ANTES DE IMPUESTO4]]+Tabla1[[#This Row],[% IMPUESTO (ACLARAR EL QUE APLIQUE)4]]</f>
        <v>389650.09283199999</v>
      </c>
      <c r="Q60" s="310"/>
      <c r="R60" s="310"/>
      <c r="S60" s="310"/>
    </row>
    <row r="61" spans="1:19" ht="14.4" thickBot="1">
      <c r="A61" s="30">
        <v>58</v>
      </c>
      <c r="B61" s="22" t="s">
        <v>216</v>
      </c>
      <c r="C61" s="24" t="s">
        <v>217</v>
      </c>
      <c r="D61" s="19">
        <v>1</v>
      </c>
      <c r="E61" s="303">
        <v>210728</v>
      </c>
      <c r="F61" s="303">
        <f>Tabla1[[#This Row],[VALOR UNITARIO ANTES DE IMPUESTO]]*19%</f>
        <v>40038.32</v>
      </c>
      <c r="G61" s="303">
        <f>Tabla1[[#This Row],[VALOR UNITARIO ANTES DE IMPUESTO]]+Tabla1[[#This Row],[% IMPUESTO (ACLARAR EL QUE APLIQUE)]]</f>
        <v>250766.32</v>
      </c>
      <c r="H61" s="303">
        <v>535427</v>
      </c>
      <c r="I61" s="303">
        <f>Tabla1[[#This Row],[VALOR UNITARIO ANTES DE IMPUESTO2]]*19%</f>
        <v>101731.13</v>
      </c>
      <c r="J61" s="303">
        <f>Tabla1[[#This Row],[VALOR UNITARIO ANTES DE IMPUESTO2]]+Tabla1[[#This Row],[% IMPUESTO (ACLARAR EL QUE APLIQUE)2]]</f>
        <v>637158.13</v>
      </c>
      <c r="K61" s="303">
        <v>245000</v>
      </c>
      <c r="L61" s="303">
        <f>Tabla1[[#This Row],[VALOR UNITARIO ANTES DE IMPUESTO3]]*19%</f>
        <v>46550</v>
      </c>
      <c r="M61" s="303">
        <f>Tabla1[[#This Row],[VALOR UNITARIO ANTES DE IMPUESTO3]]+Tabla1[[#This Row],[% IMPUESTO (ACLARAR EL QUE APLIQUE)3]]</f>
        <v>291550</v>
      </c>
      <c r="N61" s="316">
        <v>584709.01839999994</v>
      </c>
      <c r="O61" s="315">
        <f>Tabla1[[#This Row],[VALOR UNITARIO ANTES DE IMPUESTO4]]*19%</f>
        <v>111094.713496</v>
      </c>
      <c r="P61" s="315">
        <f>Tabla1[[#This Row],[VALOR UNITARIO ANTES DE IMPUESTO4]]+Tabla1[[#This Row],[% IMPUESTO (ACLARAR EL QUE APLIQUE)4]]</f>
        <v>695803.73189599998</v>
      </c>
      <c r="Q61" s="310"/>
      <c r="R61" s="310"/>
      <c r="S61" s="310"/>
    </row>
    <row r="62" spans="1:19" ht="83.4" thickBot="1">
      <c r="A62" s="30">
        <v>59</v>
      </c>
      <c r="B62" s="23" t="s">
        <v>218</v>
      </c>
      <c r="C62" s="24" t="s">
        <v>219</v>
      </c>
      <c r="D62" s="19">
        <v>1</v>
      </c>
      <c r="E62" s="303">
        <v>388220</v>
      </c>
      <c r="F62" s="303">
        <f>Tabla1[[#This Row],[VALOR UNITARIO ANTES DE IMPUESTO]]*19%</f>
        <v>73761.8</v>
      </c>
      <c r="G62" s="303">
        <f>Tabla1[[#This Row],[VALOR UNITARIO ANTES DE IMPUESTO]]+Tabla1[[#This Row],[% IMPUESTO (ACLARAR EL QUE APLIQUE)]]</f>
        <v>461981.8</v>
      </c>
      <c r="H62" s="303">
        <v>963769</v>
      </c>
      <c r="I62" s="303">
        <f>Tabla1[[#This Row],[VALOR UNITARIO ANTES DE IMPUESTO2]]*19%</f>
        <v>183116.11000000002</v>
      </c>
      <c r="J62" s="303">
        <f>Tabla1[[#This Row],[VALOR UNITARIO ANTES DE IMPUESTO2]]+Tabla1[[#This Row],[% IMPUESTO (ACLARAR EL QUE APLIQUE)2]]</f>
        <v>1146885.1100000001</v>
      </c>
      <c r="K62" s="303">
        <v>388220</v>
      </c>
      <c r="L62" s="303">
        <f>Tabla1[[#This Row],[VALOR UNITARIO ANTES DE IMPUESTO3]]*19%</f>
        <v>73761.8</v>
      </c>
      <c r="M62" s="303">
        <f>Tabla1[[#This Row],[VALOR UNITARIO ANTES DE IMPUESTO3]]+Tabla1[[#This Row],[% IMPUESTO (ACLARAR EL QUE APLIQUE)3]]</f>
        <v>461981.8</v>
      </c>
      <c r="N62" s="315">
        <v>1052476.2248</v>
      </c>
      <c r="O62" s="315">
        <f>Tabla1[[#This Row],[VALOR UNITARIO ANTES DE IMPUESTO4]]*19%</f>
        <v>199970.482712</v>
      </c>
      <c r="P62" s="315">
        <f>Tabla1[[#This Row],[VALOR UNITARIO ANTES DE IMPUESTO4]]+Tabla1[[#This Row],[% IMPUESTO (ACLARAR EL QUE APLIQUE)4]]</f>
        <v>1252446.7075119999</v>
      </c>
      <c r="Q62" s="310"/>
      <c r="R62" s="310"/>
      <c r="S62" s="310"/>
    </row>
    <row r="63" spans="1:19" ht="83.4" thickBot="1">
      <c r="A63" s="30">
        <v>60</v>
      </c>
      <c r="B63" s="22" t="s">
        <v>220</v>
      </c>
      <c r="C63" s="24" t="s">
        <v>221</v>
      </c>
      <c r="D63" s="19">
        <v>1</v>
      </c>
      <c r="E63" s="303">
        <v>2730000</v>
      </c>
      <c r="F63" s="303">
        <f>Tabla1[[#This Row],[VALOR UNITARIO ANTES DE IMPUESTO]]*19%</f>
        <v>518700</v>
      </c>
      <c r="G63" s="303">
        <f>Tabla1[[#This Row],[VALOR UNITARIO ANTES DE IMPUESTO]]+Tabla1[[#This Row],[% IMPUESTO (ACLARAR EL QUE APLIQUE)]]</f>
        <v>3248700</v>
      </c>
      <c r="H63" s="303">
        <v>6639297</v>
      </c>
      <c r="I63" s="303">
        <f>Tabla1[[#This Row],[VALOR UNITARIO ANTES DE IMPUESTO2]]*19%</f>
        <v>1261466.43</v>
      </c>
      <c r="J63" s="303">
        <f>Tabla1[[#This Row],[VALOR UNITARIO ANTES DE IMPUESTO2]]+Tabla1[[#This Row],[% IMPUESTO (ACLARAR EL QUE APLIQUE)2]]</f>
        <v>7900763.4299999997</v>
      </c>
      <c r="K63" s="303">
        <v>2730000</v>
      </c>
      <c r="L63" s="303">
        <f>Tabla1[[#This Row],[VALOR UNITARIO ANTES DE IMPUESTO3]]*19%</f>
        <v>518700</v>
      </c>
      <c r="M63" s="303">
        <f>Tabla1[[#This Row],[VALOR UNITARIO ANTES DE IMPUESTO3]]+Tabla1[[#This Row],[% IMPUESTO (ACLARAR EL QUE APLIQUE)3]]</f>
        <v>3248700</v>
      </c>
      <c r="N63" s="316">
        <v>7250391.7719999999</v>
      </c>
      <c r="O63" s="315">
        <f>Tabla1[[#This Row],[VALOR UNITARIO ANTES DE IMPUESTO4]]*19%</f>
        <v>1377574.43668</v>
      </c>
      <c r="P63" s="315">
        <f>Tabla1[[#This Row],[VALOR UNITARIO ANTES DE IMPUESTO4]]+Tabla1[[#This Row],[% IMPUESTO (ACLARAR EL QUE APLIQUE)4]]</f>
        <v>8627966.2086800002</v>
      </c>
      <c r="Q63" s="310"/>
      <c r="R63" s="310"/>
      <c r="S63" s="310"/>
    </row>
    <row r="64" spans="1:19" ht="14.4" thickBot="1">
      <c r="A64" s="30">
        <v>61</v>
      </c>
      <c r="B64" s="22" t="s">
        <v>222</v>
      </c>
      <c r="C64" s="24" t="s">
        <v>223</v>
      </c>
      <c r="D64" s="19">
        <v>1</v>
      </c>
      <c r="E64" s="303">
        <v>778050</v>
      </c>
      <c r="F64" s="303">
        <f>Tabla1[[#This Row],[VALOR UNITARIO ANTES DE IMPUESTO]]*19%</f>
        <v>147829.5</v>
      </c>
      <c r="G64" s="303">
        <f>Tabla1[[#This Row],[VALOR UNITARIO ANTES DE IMPUESTO]]+Tabla1[[#This Row],[% IMPUESTO (ACLARAR EL QUE APLIQUE)]]</f>
        <v>925879.5</v>
      </c>
      <c r="H64" s="303">
        <v>1756201</v>
      </c>
      <c r="I64" s="303">
        <f>Tabla1[[#This Row],[VALOR UNITARIO ANTES DE IMPUESTO2]]*19%</f>
        <v>333678.19</v>
      </c>
      <c r="J64" s="303">
        <f>Tabla1[[#This Row],[VALOR UNITARIO ANTES DE IMPUESTO2]]+Tabla1[[#This Row],[% IMPUESTO (ACLARAR EL QUE APLIQUE)2]]</f>
        <v>2089879.19</v>
      </c>
      <c r="K64" s="303">
        <v>840000</v>
      </c>
      <c r="L64" s="303">
        <f>Tabla1[[#This Row],[VALOR UNITARIO ANTES DE IMPUESTO3]]*19%</f>
        <v>159600</v>
      </c>
      <c r="M64" s="303">
        <f>Tabla1[[#This Row],[VALOR UNITARIO ANTES DE IMPUESTO3]]+Tabla1[[#This Row],[% IMPUESTO (ACLARAR EL QUE APLIQUE)3]]</f>
        <v>999600</v>
      </c>
      <c r="N64" s="315">
        <v>1917845.5608000001</v>
      </c>
      <c r="O64" s="315">
        <f>Tabla1[[#This Row],[VALOR UNITARIO ANTES DE IMPUESTO4]]*19%</f>
        <v>364390.65655200003</v>
      </c>
      <c r="P64" s="315">
        <f>Tabla1[[#This Row],[VALOR UNITARIO ANTES DE IMPUESTO4]]+Tabla1[[#This Row],[% IMPUESTO (ACLARAR EL QUE APLIQUE)4]]</f>
        <v>2282236.2173520001</v>
      </c>
      <c r="Q64" s="310"/>
      <c r="R64" s="310"/>
      <c r="S64" s="310"/>
    </row>
    <row r="65" spans="1:19" ht="14.4" thickBot="1">
      <c r="A65" s="30">
        <v>62</v>
      </c>
      <c r="B65" s="22" t="s">
        <v>222</v>
      </c>
      <c r="C65" s="24" t="s">
        <v>224</v>
      </c>
      <c r="D65" s="19">
        <v>1</v>
      </c>
      <c r="E65" s="303">
        <v>897750</v>
      </c>
      <c r="F65" s="303">
        <f>Tabla1[[#This Row],[VALOR UNITARIO ANTES DE IMPUESTO]]*19%</f>
        <v>170572.5</v>
      </c>
      <c r="G65" s="303">
        <f>Tabla1[[#This Row],[VALOR UNITARIO ANTES DE IMPUESTO]]+Tabla1[[#This Row],[% IMPUESTO (ACLARAR EL QUE APLIQUE)]]</f>
        <v>1068322.5</v>
      </c>
      <c r="H65" s="303">
        <v>1756201</v>
      </c>
      <c r="I65" s="303">
        <f>Tabla1[[#This Row],[VALOR UNITARIO ANTES DE IMPUESTO2]]*19%</f>
        <v>333678.19</v>
      </c>
      <c r="J65" s="303">
        <f>Tabla1[[#This Row],[VALOR UNITARIO ANTES DE IMPUESTO2]]+Tabla1[[#This Row],[% IMPUESTO (ACLARAR EL QUE APLIQUE)2]]</f>
        <v>2089879.19</v>
      </c>
      <c r="K65" s="303">
        <v>925500</v>
      </c>
      <c r="L65" s="303">
        <f>Tabla1[[#This Row],[VALOR UNITARIO ANTES DE IMPUESTO3]]*19%</f>
        <v>175845</v>
      </c>
      <c r="M65" s="303">
        <f>Tabla1[[#This Row],[VALOR UNITARIO ANTES DE IMPUESTO3]]+Tabla1[[#This Row],[% IMPUESTO (ACLARAR EL QUE APLIQUE)3]]</f>
        <v>1101345</v>
      </c>
      <c r="N65" s="316">
        <v>1917845.5608000001</v>
      </c>
      <c r="O65" s="315">
        <f>Tabla1[[#This Row],[VALOR UNITARIO ANTES DE IMPUESTO4]]*19%</f>
        <v>364390.65655200003</v>
      </c>
      <c r="P65" s="315">
        <f>Tabla1[[#This Row],[VALOR UNITARIO ANTES DE IMPUESTO4]]+Tabla1[[#This Row],[% IMPUESTO (ACLARAR EL QUE APLIQUE)4]]</f>
        <v>2282236.2173520001</v>
      </c>
      <c r="Q65" s="310"/>
      <c r="R65" s="310"/>
      <c r="S65" s="310"/>
    </row>
    <row r="66" spans="1:19" ht="14.4" thickBot="1">
      <c r="A66" s="30">
        <v>63</v>
      </c>
      <c r="B66" s="22" t="s">
        <v>225</v>
      </c>
      <c r="C66" s="46" t="s">
        <v>226</v>
      </c>
      <c r="D66" s="19">
        <v>1</v>
      </c>
      <c r="E66" s="303">
        <v>418950</v>
      </c>
      <c r="F66" s="303">
        <f>Tabla1[[#This Row],[VALOR UNITARIO ANTES DE IMPUESTO]]*19%</f>
        <v>79600.5</v>
      </c>
      <c r="G66" s="303">
        <f>Tabla1[[#This Row],[VALOR UNITARIO ANTES DE IMPUESTO]]+Tabla1[[#This Row],[% IMPUESTO (ACLARAR EL QUE APLIQUE)]]</f>
        <v>498550.5</v>
      </c>
      <c r="H66" s="303">
        <v>963769</v>
      </c>
      <c r="I66" s="303">
        <f>Tabla1[[#This Row],[VALOR UNITARIO ANTES DE IMPUESTO2]]*19%</f>
        <v>183116.11000000002</v>
      </c>
      <c r="J66" s="303">
        <f>Tabla1[[#This Row],[VALOR UNITARIO ANTES DE IMPUESTO2]]+Tabla1[[#This Row],[% IMPUESTO (ACLARAR EL QUE APLIQUE)2]]</f>
        <v>1146885.1100000001</v>
      </c>
      <c r="K66" s="303">
        <v>490000</v>
      </c>
      <c r="L66" s="303">
        <f>Tabla1[[#This Row],[VALOR UNITARIO ANTES DE IMPUESTO3]]*19%</f>
        <v>93100</v>
      </c>
      <c r="M66" s="303">
        <f>Tabla1[[#This Row],[VALOR UNITARIO ANTES DE IMPUESTO3]]+Tabla1[[#This Row],[% IMPUESTO (ACLARAR EL QUE APLIQUE)3]]</f>
        <v>583100</v>
      </c>
      <c r="N66" s="315">
        <v>1052476.2248</v>
      </c>
      <c r="O66" s="315">
        <f>Tabla1[[#This Row],[VALOR UNITARIO ANTES DE IMPUESTO4]]*19%</f>
        <v>199970.482712</v>
      </c>
      <c r="P66" s="315">
        <f>Tabla1[[#This Row],[VALOR UNITARIO ANTES DE IMPUESTO4]]+Tabla1[[#This Row],[% IMPUESTO (ACLARAR EL QUE APLIQUE)4]]</f>
        <v>1252446.7075119999</v>
      </c>
      <c r="Q66" s="310"/>
      <c r="R66" s="310"/>
      <c r="S66" s="310"/>
    </row>
    <row r="67" spans="1:19" ht="14.4" thickBot="1">
      <c r="A67" s="30">
        <v>64</v>
      </c>
      <c r="B67" s="22" t="s">
        <v>225</v>
      </c>
      <c r="C67" s="24" t="s">
        <v>227</v>
      </c>
      <c r="D67" s="19">
        <v>1</v>
      </c>
      <c r="E67" s="303">
        <v>191520</v>
      </c>
      <c r="F67" s="303">
        <f>Tabla1[[#This Row],[VALOR UNITARIO ANTES DE IMPUESTO]]*19%</f>
        <v>36388.800000000003</v>
      </c>
      <c r="G67" s="303">
        <f>Tabla1[[#This Row],[VALOR UNITARIO ANTES DE IMPUESTO]]+Tabla1[[#This Row],[% IMPUESTO (ACLARAR EL QUE APLIQUE)]]</f>
        <v>227908.8</v>
      </c>
      <c r="H67" s="303">
        <v>1713367</v>
      </c>
      <c r="I67" s="303">
        <f>Tabla1[[#This Row],[VALOR UNITARIO ANTES DE IMPUESTO2]]*19%</f>
        <v>325539.73</v>
      </c>
      <c r="J67" s="303">
        <f>Tabla1[[#This Row],[VALOR UNITARIO ANTES DE IMPUESTO2]]+Tabla1[[#This Row],[% IMPUESTO (ACLARAR EL QUE APLIQUE)2]]</f>
        <v>2038906.73</v>
      </c>
      <c r="K67" s="303">
        <v>195220</v>
      </c>
      <c r="L67" s="303">
        <f>Tabla1[[#This Row],[VALOR UNITARIO ANTES DE IMPUESTO3]]*19%</f>
        <v>37091.800000000003</v>
      </c>
      <c r="M67" s="303">
        <f>Tabla1[[#This Row],[VALOR UNITARIO ANTES DE IMPUESTO3]]+Tabla1[[#This Row],[% IMPUESTO (ACLARAR EL QUE APLIQUE)3]]</f>
        <v>232311.8</v>
      </c>
      <c r="N67" s="316">
        <v>1871068.8463999999</v>
      </c>
      <c r="O67" s="315">
        <f>Tabla1[[#This Row],[VALOR UNITARIO ANTES DE IMPUESTO4]]*19%</f>
        <v>355503.080816</v>
      </c>
      <c r="P67" s="315">
        <f>Tabla1[[#This Row],[VALOR UNITARIO ANTES DE IMPUESTO4]]+Tabla1[[#This Row],[% IMPUESTO (ACLARAR EL QUE APLIQUE)4]]</f>
        <v>2226571.9272159999</v>
      </c>
      <c r="Q67" s="310"/>
      <c r="R67" s="310"/>
      <c r="S67" s="310"/>
    </row>
    <row r="68" spans="1:19" ht="28.2" thickBot="1">
      <c r="A68" s="30">
        <v>65</v>
      </c>
      <c r="B68" s="22" t="s">
        <v>228</v>
      </c>
      <c r="C68" s="46" t="s">
        <v>229</v>
      </c>
      <c r="D68" s="19">
        <v>1</v>
      </c>
      <c r="E68" s="303">
        <v>213768</v>
      </c>
      <c r="F68" s="303">
        <f>Tabla1[[#This Row],[VALOR UNITARIO ANTES DE IMPUESTO]]*19%</f>
        <v>40615.919999999998</v>
      </c>
      <c r="G68" s="303">
        <f>Tabla1[[#This Row],[VALOR UNITARIO ANTES DE IMPUESTO]]+Tabla1[[#This Row],[% IMPUESTO (ACLARAR EL QUE APLIQUE)]]</f>
        <v>254383.91999999998</v>
      </c>
      <c r="H68" s="303">
        <v>535427</v>
      </c>
      <c r="I68" s="303">
        <f>Tabla1[[#This Row],[VALOR UNITARIO ANTES DE IMPUESTO2]]*19%</f>
        <v>101731.13</v>
      </c>
      <c r="J68" s="303">
        <f>Tabla1[[#This Row],[VALOR UNITARIO ANTES DE IMPUESTO2]]+Tabla1[[#This Row],[% IMPUESTO (ACLARAR EL QUE APLIQUE)2]]</f>
        <v>637158.13</v>
      </c>
      <c r="K68" s="303">
        <v>250000</v>
      </c>
      <c r="L68" s="303">
        <f>Tabla1[[#This Row],[VALOR UNITARIO ANTES DE IMPUESTO3]]*19%</f>
        <v>47500</v>
      </c>
      <c r="M68" s="303">
        <f>Tabla1[[#This Row],[VALOR UNITARIO ANTES DE IMPUESTO3]]+Tabla1[[#This Row],[% IMPUESTO (ACLARAR EL QUE APLIQUE)3]]</f>
        <v>297500</v>
      </c>
      <c r="N68" s="315">
        <v>584709.01839999994</v>
      </c>
      <c r="O68" s="315">
        <f>Tabla1[[#This Row],[VALOR UNITARIO ANTES DE IMPUESTO4]]*19%</f>
        <v>111094.713496</v>
      </c>
      <c r="P68" s="315">
        <f>Tabla1[[#This Row],[VALOR UNITARIO ANTES DE IMPUESTO4]]+Tabla1[[#This Row],[% IMPUESTO (ACLARAR EL QUE APLIQUE)4]]</f>
        <v>695803.73189599998</v>
      </c>
      <c r="Q68" s="310"/>
      <c r="R68" s="310"/>
      <c r="S68" s="310"/>
    </row>
    <row r="69" spans="1:19" ht="14.4" thickBot="1">
      <c r="A69" s="30">
        <v>66</v>
      </c>
      <c r="B69" s="22" t="s">
        <v>230</v>
      </c>
      <c r="C69" s="24" t="s">
        <v>231</v>
      </c>
      <c r="D69" s="19">
        <v>1</v>
      </c>
      <c r="E69" s="303">
        <v>189000</v>
      </c>
      <c r="F69" s="303">
        <f>Tabla1[[#This Row],[VALOR UNITARIO ANTES DE IMPUESTO]]*19%</f>
        <v>35910</v>
      </c>
      <c r="G69" s="303">
        <f>Tabla1[[#This Row],[VALOR UNITARIO ANTES DE IMPUESTO]]+Tabla1[[#This Row],[% IMPUESTO (ACLARAR EL QUE APLIQUE)]]</f>
        <v>224910</v>
      </c>
      <c r="H69" s="303">
        <v>428342</v>
      </c>
      <c r="I69" s="303">
        <f>Tabla1[[#This Row],[VALOR UNITARIO ANTES DE IMPUESTO2]]*19%</f>
        <v>81384.98</v>
      </c>
      <c r="J69" s="303">
        <f>Tabla1[[#This Row],[VALOR UNITARIO ANTES DE IMPUESTO2]]+Tabla1[[#This Row],[% IMPUESTO (ACLARAR EL QUE APLIQUE)2]]</f>
        <v>509726.98</v>
      </c>
      <c r="K69" s="303">
        <v>189000</v>
      </c>
      <c r="L69" s="303">
        <f>Tabla1[[#This Row],[VALOR UNITARIO ANTES DE IMPUESTO3]]*19%</f>
        <v>35910</v>
      </c>
      <c r="M69" s="303">
        <f>Tabla1[[#This Row],[VALOR UNITARIO ANTES DE IMPUESTO3]]+Tabla1[[#This Row],[% IMPUESTO (ACLARAR EL QUE APLIQUE)3]]</f>
        <v>224910</v>
      </c>
      <c r="N69" s="316">
        <v>467767.20639999997</v>
      </c>
      <c r="O69" s="315">
        <f>Tabla1[[#This Row],[VALOR UNITARIO ANTES DE IMPUESTO4]]*19%</f>
        <v>88875.769216000001</v>
      </c>
      <c r="P69" s="315">
        <f>Tabla1[[#This Row],[VALOR UNITARIO ANTES DE IMPUESTO4]]+Tabla1[[#This Row],[% IMPUESTO (ACLARAR EL QUE APLIQUE)4]]</f>
        <v>556642.97561600001</v>
      </c>
      <c r="Q69" s="310"/>
      <c r="R69" s="310"/>
      <c r="S69" s="310"/>
    </row>
    <row r="70" spans="1:19" ht="14.4" thickBot="1">
      <c r="A70" s="30">
        <v>67</v>
      </c>
      <c r="B70" s="22" t="s">
        <v>230</v>
      </c>
      <c r="C70" s="24" t="s">
        <v>232</v>
      </c>
      <c r="D70" s="19">
        <v>1</v>
      </c>
      <c r="E70" s="303">
        <v>472500</v>
      </c>
      <c r="F70" s="303">
        <f>Tabla1[[#This Row],[VALOR UNITARIO ANTES DE IMPUESTO]]*19%</f>
        <v>89775</v>
      </c>
      <c r="G70" s="303">
        <f>Tabla1[[#This Row],[VALOR UNITARIO ANTES DE IMPUESTO]]+Tabla1[[#This Row],[% IMPUESTO (ACLARAR EL QUE APLIQUE)]]</f>
        <v>562275</v>
      </c>
      <c r="H70" s="303">
        <v>1066571</v>
      </c>
      <c r="I70" s="303">
        <f>Tabla1[[#This Row],[VALOR UNITARIO ANTES DE IMPUESTO2]]*19%</f>
        <v>202648.49</v>
      </c>
      <c r="J70" s="303">
        <f>Tabla1[[#This Row],[VALOR UNITARIO ANTES DE IMPUESTO2]]+Tabla1[[#This Row],[% IMPUESTO (ACLARAR EL QUE APLIQUE)2]]</f>
        <v>1269219.49</v>
      </c>
      <c r="K70" s="303">
        <v>472500</v>
      </c>
      <c r="L70" s="303">
        <f>Tabla1[[#This Row],[VALOR UNITARIO ANTES DE IMPUESTO3]]*19%</f>
        <v>89775</v>
      </c>
      <c r="M70" s="303">
        <f>Tabla1[[#This Row],[VALOR UNITARIO ANTES DE IMPUESTO3]]+Tabla1[[#This Row],[% IMPUESTO (ACLARAR EL QUE APLIQUE)3]]</f>
        <v>562275</v>
      </c>
      <c r="N70" s="315">
        <v>1164740.3559999999</v>
      </c>
      <c r="O70" s="315">
        <f>Tabla1[[#This Row],[VALOR UNITARIO ANTES DE IMPUESTO4]]*19%</f>
        <v>221300.66764</v>
      </c>
      <c r="P70" s="315">
        <f>Tabla1[[#This Row],[VALOR UNITARIO ANTES DE IMPUESTO4]]+Tabla1[[#This Row],[% IMPUESTO (ACLARAR EL QUE APLIQUE)4]]</f>
        <v>1386041.0236399998</v>
      </c>
      <c r="Q70" s="310"/>
      <c r="R70" s="310"/>
      <c r="S70" s="310"/>
    </row>
    <row r="71" spans="1:19" ht="14.4" thickBot="1">
      <c r="A71" s="30">
        <v>68</v>
      </c>
      <c r="B71" s="22" t="s">
        <v>233</v>
      </c>
      <c r="C71" s="24" t="s">
        <v>234</v>
      </c>
      <c r="D71" s="19">
        <v>1</v>
      </c>
      <c r="E71" s="303">
        <v>54600</v>
      </c>
      <c r="F71" s="303">
        <f>Tabla1[[#This Row],[VALOR UNITARIO ANTES DE IMPUESTO]]*19%</f>
        <v>10374</v>
      </c>
      <c r="G71" s="303">
        <f>Tabla1[[#This Row],[VALOR UNITARIO ANTES DE IMPUESTO]]+Tabla1[[#This Row],[% IMPUESTO (ACLARAR EL QUE APLIQUE)]]</f>
        <v>64974</v>
      </c>
      <c r="H71" s="303">
        <v>128503</v>
      </c>
      <c r="I71" s="303">
        <f>Tabla1[[#This Row],[VALOR UNITARIO ANTES DE IMPUESTO2]]*19%</f>
        <v>24415.57</v>
      </c>
      <c r="J71" s="303">
        <f>Tabla1[[#This Row],[VALOR UNITARIO ANTES DE IMPUESTO2]]+Tabla1[[#This Row],[% IMPUESTO (ACLARAR EL QUE APLIQUE)2]]</f>
        <v>152918.57</v>
      </c>
      <c r="K71" s="303">
        <v>54600</v>
      </c>
      <c r="L71" s="303">
        <f>Tabla1[[#This Row],[VALOR UNITARIO ANTES DE IMPUESTO3]]*19%</f>
        <v>10374</v>
      </c>
      <c r="M71" s="303">
        <f>Tabla1[[#This Row],[VALOR UNITARIO ANTES DE IMPUESTO3]]+Tabla1[[#This Row],[% IMPUESTO (ACLARAR EL QUE APLIQUE)3]]</f>
        <v>64974</v>
      </c>
      <c r="N71" s="316">
        <v>140330.16400000002</v>
      </c>
      <c r="O71" s="315">
        <f>Tabla1[[#This Row],[VALOR UNITARIO ANTES DE IMPUESTO4]]*19%</f>
        <v>26662.731160000003</v>
      </c>
      <c r="P71" s="315">
        <f>Tabla1[[#This Row],[VALOR UNITARIO ANTES DE IMPUESTO4]]+Tabla1[[#This Row],[% IMPUESTO (ACLARAR EL QUE APLIQUE)4]]</f>
        <v>166992.89516000001</v>
      </c>
      <c r="Q71" s="310"/>
      <c r="R71" s="310"/>
      <c r="S71" s="310"/>
    </row>
    <row r="72" spans="1:19" ht="14.4" thickBot="1">
      <c r="A72" s="30">
        <v>69</v>
      </c>
      <c r="B72" s="45" t="s">
        <v>235</v>
      </c>
      <c r="C72" s="24" t="s">
        <v>236</v>
      </c>
      <c r="D72" s="19">
        <v>1</v>
      </c>
      <c r="E72" s="303">
        <v>29925</v>
      </c>
      <c r="F72" s="303">
        <f>Tabla1[[#This Row],[VALOR UNITARIO ANTES DE IMPUESTO]]*19%</f>
        <v>5685.75</v>
      </c>
      <c r="G72" s="303">
        <f>Tabla1[[#This Row],[VALOR UNITARIO ANTES DE IMPUESTO]]+Tabla1[[#This Row],[% IMPUESTO (ACLARAR EL QUE APLIQUE)]]</f>
        <v>35610.75</v>
      </c>
      <c r="H72" s="303">
        <v>85668</v>
      </c>
      <c r="I72" s="303">
        <f>Tabla1[[#This Row],[VALOR UNITARIO ANTES DE IMPUESTO2]]*19%</f>
        <v>16276.92</v>
      </c>
      <c r="J72" s="303">
        <f>Tabla1[[#This Row],[VALOR UNITARIO ANTES DE IMPUESTO2]]+Tabla1[[#This Row],[% IMPUESTO (ACLARAR EL QUE APLIQUE)2]]</f>
        <v>101944.92</v>
      </c>
      <c r="K72" s="303">
        <v>35000</v>
      </c>
      <c r="L72" s="303">
        <f>Tabla1[[#This Row],[VALOR UNITARIO ANTES DE IMPUESTO3]]*19%</f>
        <v>6650</v>
      </c>
      <c r="M72" s="303">
        <f>Tabla1[[#This Row],[VALOR UNITARIO ANTES DE IMPUESTO3]]+Tabla1[[#This Row],[% IMPUESTO (ACLARAR EL QUE APLIQUE)3]]</f>
        <v>41650</v>
      </c>
      <c r="N72" s="315">
        <v>93553.439199999993</v>
      </c>
      <c r="O72" s="315">
        <f>Tabla1[[#This Row],[VALOR UNITARIO ANTES DE IMPUESTO4]]*19%</f>
        <v>17775.153447999997</v>
      </c>
      <c r="P72" s="315">
        <f>Tabla1[[#This Row],[VALOR UNITARIO ANTES DE IMPUESTO4]]+Tabla1[[#This Row],[% IMPUESTO (ACLARAR EL QUE APLIQUE)4]]</f>
        <v>111328.59264799999</v>
      </c>
      <c r="Q72" s="310"/>
      <c r="R72" s="310"/>
      <c r="S72" s="310"/>
    </row>
    <row r="73" spans="1:19" ht="14.4" thickBot="1">
      <c r="A73" s="30">
        <v>70</v>
      </c>
      <c r="B73" s="22" t="s">
        <v>237</v>
      </c>
      <c r="C73" s="24" t="s">
        <v>238</v>
      </c>
      <c r="D73" s="19">
        <v>1</v>
      </c>
      <c r="E73" s="303">
        <v>299250</v>
      </c>
      <c r="F73" s="303">
        <f>Tabla1[[#This Row],[VALOR UNITARIO ANTES DE IMPUESTO]]*19%</f>
        <v>56857.5</v>
      </c>
      <c r="G73" s="303">
        <f>Tabla1[[#This Row],[VALOR UNITARIO ANTES DE IMPUESTO]]+Tabla1[[#This Row],[% IMPUESTO (ACLARAR EL QUE APLIQUE)]]</f>
        <v>356107.5</v>
      </c>
      <c r="H73" s="303">
        <v>85668</v>
      </c>
      <c r="I73" s="303">
        <f>Tabla1[[#This Row],[VALOR UNITARIO ANTES DE IMPUESTO2]]*19%</f>
        <v>16276.92</v>
      </c>
      <c r="J73" s="303">
        <f>Tabla1[[#This Row],[VALOR UNITARIO ANTES DE IMPUESTO2]]+Tabla1[[#This Row],[% IMPUESTO (ACLARAR EL QUE APLIQUE)2]]</f>
        <v>101944.92</v>
      </c>
      <c r="K73" s="303">
        <v>299250</v>
      </c>
      <c r="L73" s="303">
        <f>Tabla1[[#This Row],[VALOR UNITARIO ANTES DE IMPUESTO3]]*19%</f>
        <v>56857.5</v>
      </c>
      <c r="M73" s="303">
        <f>Tabla1[[#This Row],[VALOR UNITARIO ANTES DE IMPUESTO3]]+Tabla1[[#This Row],[% IMPUESTO (ACLARAR EL QUE APLIQUE)3]]</f>
        <v>356107.5</v>
      </c>
      <c r="N73" s="316">
        <v>93553.439199999993</v>
      </c>
      <c r="O73" s="315">
        <f>Tabla1[[#This Row],[VALOR UNITARIO ANTES DE IMPUESTO4]]*19%</f>
        <v>17775.153447999997</v>
      </c>
      <c r="P73" s="315">
        <f>Tabla1[[#This Row],[VALOR UNITARIO ANTES DE IMPUESTO4]]+Tabla1[[#This Row],[% IMPUESTO (ACLARAR EL QUE APLIQUE)4]]</f>
        <v>111328.59264799999</v>
      </c>
      <c r="Q73" s="310"/>
      <c r="R73" s="310"/>
      <c r="S73" s="310"/>
    </row>
    <row r="74" spans="1:19" ht="14.4" thickBot="1">
      <c r="A74" s="30">
        <v>71</v>
      </c>
      <c r="B74" s="22" t="s">
        <v>237</v>
      </c>
      <c r="C74" s="24" t="s">
        <v>239</v>
      </c>
      <c r="D74" s="19">
        <v>1</v>
      </c>
      <c r="E74" s="303">
        <v>28728</v>
      </c>
      <c r="F74" s="303">
        <f>Tabla1[[#This Row],[VALOR UNITARIO ANTES DE IMPUESTO]]*19%</f>
        <v>5458.32</v>
      </c>
      <c r="G74" s="303">
        <f>Tabla1[[#This Row],[VALOR UNITARIO ANTES DE IMPUESTO]]+Tabla1[[#This Row],[% IMPUESTO (ACLARAR EL QUE APLIQUE)]]</f>
        <v>34186.32</v>
      </c>
      <c r="H74" s="303">
        <v>85668</v>
      </c>
      <c r="I74" s="303">
        <f>Tabla1[[#This Row],[VALOR UNITARIO ANTES DE IMPUESTO2]]*19%</f>
        <v>16276.92</v>
      </c>
      <c r="J74" s="303">
        <f>Tabla1[[#This Row],[VALOR UNITARIO ANTES DE IMPUESTO2]]+Tabla1[[#This Row],[% IMPUESTO (ACLARAR EL QUE APLIQUE)2]]</f>
        <v>101944.92</v>
      </c>
      <c r="K74" s="303">
        <v>28728</v>
      </c>
      <c r="L74" s="303">
        <f>Tabla1[[#This Row],[VALOR UNITARIO ANTES DE IMPUESTO3]]*19%</f>
        <v>5458.32</v>
      </c>
      <c r="M74" s="303">
        <f>Tabla1[[#This Row],[VALOR UNITARIO ANTES DE IMPUESTO3]]+Tabla1[[#This Row],[% IMPUESTO (ACLARAR EL QUE APLIQUE)3]]</f>
        <v>34186.32</v>
      </c>
      <c r="N74" s="315">
        <v>93553.439199999993</v>
      </c>
      <c r="O74" s="315">
        <f>Tabla1[[#This Row],[VALOR UNITARIO ANTES DE IMPUESTO4]]*19%</f>
        <v>17775.153447999997</v>
      </c>
      <c r="P74" s="315">
        <f>Tabla1[[#This Row],[VALOR UNITARIO ANTES DE IMPUESTO4]]+Tabla1[[#This Row],[% IMPUESTO (ACLARAR EL QUE APLIQUE)4]]</f>
        <v>111328.59264799999</v>
      </c>
      <c r="Q74" s="310"/>
      <c r="R74" s="310"/>
      <c r="S74" s="310"/>
    </row>
    <row r="75" spans="1:19" ht="14.4" thickBot="1">
      <c r="A75" s="30">
        <v>72</v>
      </c>
      <c r="B75" s="22" t="s">
        <v>240</v>
      </c>
      <c r="C75" s="24" t="s">
        <v>241</v>
      </c>
      <c r="D75" s="19">
        <v>1</v>
      </c>
      <c r="E75" s="303">
        <v>59850</v>
      </c>
      <c r="F75" s="303">
        <f>Tabla1[[#This Row],[VALOR UNITARIO ANTES DE IMPUESTO]]*19%</f>
        <v>11371.5</v>
      </c>
      <c r="G75" s="303">
        <f>Tabla1[[#This Row],[VALOR UNITARIO ANTES DE IMPUESTO]]+Tabla1[[#This Row],[% IMPUESTO (ACLARAR EL QUE APLIQUE)]]</f>
        <v>71221.5</v>
      </c>
      <c r="H75" s="303">
        <v>171337</v>
      </c>
      <c r="I75" s="303">
        <f>Tabla1[[#This Row],[VALOR UNITARIO ANTES DE IMPUESTO2]]*19%</f>
        <v>32554.03</v>
      </c>
      <c r="J75" s="303">
        <f>Tabla1[[#This Row],[VALOR UNITARIO ANTES DE IMPUESTO2]]+Tabla1[[#This Row],[% IMPUESTO (ACLARAR EL QUE APLIQUE)2]]</f>
        <v>203891.03</v>
      </c>
      <c r="K75" s="303">
        <v>59850</v>
      </c>
      <c r="L75" s="303">
        <f>Tabla1[[#This Row],[VALOR UNITARIO ANTES DE IMPUESTO3]]*19%</f>
        <v>11371.5</v>
      </c>
      <c r="M75" s="303">
        <f>Tabla1[[#This Row],[VALOR UNITARIO ANTES DE IMPUESTO3]]+Tabla1[[#This Row],[% IMPUESTO (ACLARAR EL QUE APLIQUE)3]]</f>
        <v>71221.5</v>
      </c>
      <c r="N75" s="316">
        <v>187106.88880000002</v>
      </c>
      <c r="O75" s="315">
        <f>Tabla1[[#This Row],[VALOR UNITARIO ANTES DE IMPUESTO4]]*19%</f>
        <v>35550.308872000001</v>
      </c>
      <c r="P75" s="315">
        <f>Tabla1[[#This Row],[VALOR UNITARIO ANTES DE IMPUESTO4]]+Tabla1[[#This Row],[% IMPUESTO (ACLARAR EL QUE APLIQUE)4]]</f>
        <v>222657.19767200001</v>
      </c>
      <c r="Q75" s="310"/>
      <c r="R75" s="310"/>
      <c r="S75" s="310"/>
    </row>
    <row r="76" spans="1:19" ht="14.4" thickBot="1">
      <c r="A76" s="30">
        <v>73</v>
      </c>
      <c r="B76" s="22" t="s">
        <v>242</v>
      </c>
      <c r="C76" s="24" t="s">
        <v>243</v>
      </c>
      <c r="D76" s="19">
        <v>1</v>
      </c>
      <c r="E76" s="303">
        <v>1508411</v>
      </c>
      <c r="F76" s="303">
        <f>Tabla1[[#This Row],[VALOR UNITARIO ANTES DE IMPUESTO]]*19%</f>
        <v>286598.09000000003</v>
      </c>
      <c r="G76" s="303">
        <f>Tabla1[[#This Row],[VALOR UNITARIO ANTES DE IMPUESTO]]+Tabla1[[#This Row],[% IMPUESTO (ACLARAR EL QUE APLIQUE)]]</f>
        <v>1795009.09</v>
      </c>
      <c r="H76" s="303">
        <v>1820452</v>
      </c>
      <c r="I76" s="303">
        <f>Tabla1[[#This Row],[VALOR UNITARIO ANTES DE IMPUESTO2]]*19%</f>
        <v>345885.88</v>
      </c>
      <c r="J76" s="303">
        <f>Tabla1[[#This Row],[VALOR UNITARIO ANTES DE IMPUESTO2]]+Tabla1[[#This Row],[% IMPUESTO (ACLARAR EL QUE APLIQUE)2]]</f>
        <v>2166337.88</v>
      </c>
      <c r="K76" s="303">
        <v>1700000</v>
      </c>
      <c r="L76" s="303">
        <f>Tabla1[[#This Row],[VALOR UNITARIO ANTES DE IMPUESTO3]]*19%</f>
        <v>323000</v>
      </c>
      <c r="M76" s="303">
        <f>Tabla1[[#This Row],[VALOR UNITARIO ANTES DE IMPUESTO3]]+Tabla1[[#This Row],[% IMPUESTO (ACLARAR EL QUE APLIQUE)3]]</f>
        <v>2023000</v>
      </c>
      <c r="N76" s="315">
        <v>1988010.648</v>
      </c>
      <c r="O76" s="315">
        <f>Tabla1[[#This Row],[VALOR UNITARIO ANTES DE IMPUESTO4]]*19%</f>
        <v>377722.02312000003</v>
      </c>
      <c r="P76" s="315">
        <f>Tabla1[[#This Row],[VALOR UNITARIO ANTES DE IMPUESTO4]]+Tabla1[[#This Row],[% IMPUESTO (ACLARAR EL QUE APLIQUE)4]]</f>
        <v>2365732.6711200001</v>
      </c>
      <c r="Q76" s="310"/>
      <c r="R76" s="310"/>
      <c r="S76" s="310"/>
    </row>
    <row r="77" spans="1:19" ht="14.4" thickBot="1">
      <c r="A77" s="30">
        <v>74</v>
      </c>
      <c r="B77" s="22" t="s">
        <v>242</v>
      </c>
      <c r="C77" s="24" t="s">
        <v>244</v>
      </c>
      <c r="D77" s="19">
        <v>1</v>
      </c>
      <c r="E77" s="303">
        <v>1508411</v>
      </c>
      <c r="F77" s="303">
        <f>Tabla1[[#This Row],[VALOR UNITARIO ANTES DE IMPUESTO]]*19%</f>
        <v>286598.09000000003</v>
      </c>
      <c r="G77" s="303">
        <f>Tabla1[[#This Row],[VALOR UNITARIO ANTES DE IMPUESTO]]+Tabla1[[#This Row],[% IMPUESTO (ACLARAR EL QUE APLIQUE)]]</f>
        <v>1795009.09</v>
      </c>
      <c r="H77" s="303">
        <v>428342</v>
      </c>
      <c r="I77" s="303">
        <f>Tabla1[[#This Row],[VALOR UNITARIO ANTES DE IMPUESTO2]]*19%</f>
        <v>81384.98</v>
      </c>
      <c r="J77" s="303">
        <f>Tabla1[[#This Row],[VALOR UNITARIO ANTES DE IMPUESTO2]]+Tabla1[[#This Row],[% IMPUESTO (ACLARAR EL QUE APLIQUE)2]]</f>
        <v>509726.98</v>
      </c>
      <c r="K77" s="303">
        <v>1700000</v>
      </c>
      <c r="L77" s="303">
        <f>Tabla1[[#This Row],[VALOR UNITARIO ANTES DE IMPUESTO3]]*19%</f>
        <v>323000</v>
      </c>
      <c r="M77" s="303">
        <f>Tabla1[[#This Row],[VALOR UNITARIO ANTES DE IMPUESTO3]]+Tabla1[[#This Row],[% IMPUESTO (ACLARAR EL QUE APLIQUE)3]]</f>
        <v>2023000</v>
      </c>
      <c r="N77" s="316">
        <v>467767.20639999997</v>
      </c>
      <c r="O77" s="315">
        <f>Tabla1[[#This Row],[VALOR UNITARIO ANTES DE IMPUESTO4]]*19%</f>
        <v>88875.769216000001</v>
      </c>
      <c r="P77" s="315">
        <f>Tabla1[[#This Row],[VALOR UNITARIO ANTES DE IMPUESTO4]]+Tabla1[[#This Row],[% IMPUESTO (ACLARAR EL QUE APLIQUE)4]]</f>
        <v>556642.97561600001</v>
      </c>
      <c r="Q77" s="310"/>
      <c r="R77" s="310"/>
      <c r="S77" s="310"/>
    </row>
    <row r="78" spans="1:19" ht="14.4" thickBot="1">
      <c r="A78" s="30">
        <v>75</v>
      </c>
      <c r="B78" s="22" t="s">
        <v>242</v>
      </c>
      <c r="C78" s="24" t="s">
        <v>245</v>
      </c>
      <c r="D78" s="19">
        <v>1</v>
      </c>
      <c r="E78" s="303">
        <v>284921</v>
      </c>
      <c r="F78" s="303">
        <f>Tabla1[[#This Row],[VALOR UNITARIO ANTES DE IMPUESTO]]*19%</f>
        <v>54134.99</v>
      </c>
      <c r="G78" s="303">
        <f>Tabla1[[#This Row],[VALOR UNITARIO ANTES DE IMPUESTO]]+Tabla1[[#This Row],[% IMPUESTO (ACLARAR EL QUE APLIQUE)]]</f>
        <v>339055.99</v>
      </c>
      <c r="H78" s="303">
        <v>663930</v>
      </c>
      <c r="I78" s="303">
        <f>Tabla1[[#This Row],[VALOR UNITARIO ANTES DE IMPUESTO2]]*19%</f>
        <v>126146.7</v>
      </c>
      <c r="J78" s="303">
        <f>Tabla1[[#This Row],[VALOR UNITARIO ANTES DE IMPUESTO2]]+Tabla1[[#This Row],[% IMPUESTO (ACLARAR EL QUE APLIQUE)2]]</f>
        <v>790076.7</v>
      </c>
      <c r="K78" s="303">
        <v>300000</v>
      </c>
      <c r="L78" s="303">
        <f>Tabla1[[#This Row],[VALOR UNITARIO ANTES DE IMPUESTO3]]*19%</f>
        <v>57000</v>
      </c>
      <c r="M78" s="303">
        <f>Tabla1[[#This Row],[VALOR UNITARIO ANTES DE IMPUESTO3]]+Tabla1[[#This Row],[% IMPUESTO (ACLARAR EL QUE APLIQUE)3]]</f>
        <v>357000</v>
      </c>
      <c r="N78" s="315">
        <v>725039.18240000005</v>
      </c>
      <c r="O78" s="315">
        <f>Tabla1[[#This Row],[VALOR UNITARIO ANTES DE IMPUESTO4]]*19%</f>
        <v>137757.44465600001</v>
      </c>
      <c r="P78" s="315">
        <f>Tabla1[[#This Row],[VALOR UNITARIO ANTES DE IMPUESTO4]]+Tabla1[[#This Row],[% IMPUESTO (ACLARAR EL QUE APLIQUE)4]]</f>
        <v>862796.62705600006</v>
      </c>
      <c r="Q78" s="310"/>
      <c r="R78" s="310"/>
      <c r="S78" s="310"/>
    </row>
    <row r="79" spans="1:19" ht="14.4" thickBot="1">
      <c r="A79" s="30">
        <v>76</v>
      </c>
      <c r="B79" s="22" t="s">
        <v>242</v>
      </c>
      <c r="C79" s="24" t="s">
        <v>246</v>
      </c>
      <c r="D79" s="19">
        <v>1</v>
      </c>
      <c r="E79" s="303">
        <v>150839</v>
      </c>
      <c r="F79" s="303">
        <f>Tabla1[[#This Row],[VALOR UNITARIO ANTES DE IMPUESTO]]*19%</f>
        <v>28659.41</v>
      </c>
      <c r="G79" s="303">
        <f>Tabla1[[#This Row],[VALOR UNITARIO ANTES DE IMPUESTO]]+Tabla1[[#This Row],[% IMPUESTO (ACLARAR EL QUE APLIQUE)]]</f>
        <v>179498.41</v>
      </c>
      <c r="H79" s="303">
        <v>364090</v>
      </c>
      <c r="I79" s="303">
        <f>Tabla1[[#This Row],[VALOR UNITARIO ANTES DE IMPUESTO2]]*19%</f>
        <v>69177.100000000006</v>
      </c>
      <c r="J79" s="303">
        <f>Tabla1[[#This Row],[VALOR UNITARIO ANTES DE IMPUESTO2]]+Tabla1[[#This Row],[% IMPUESTO (ACLARAR EL QUE APLIQUE)2]]</f>
        <v>433267.1</v>
      </c>
      <c r="K79" s="303">
        <v>170000</v>
      </c>
      <c r="L79" s="303">
        <f>Tabla1[[#This Row],[VALOR UNITARIO ANTES DE IMPUESTO3]]*19%</f>
        <v>32300</v>
      </c>
      <c r="M79" s="303">
        <f>Tabla1[[#This Row],[VALOR UNITARIO ANTES DE IMPUESTO3]]+Tabla1[[#This Row],[% IMPUESTO (ACLARAR EL QUE APLIQUE)3]]</f>
        <v>202300</v>
      </c>
      <c r="N79" s="316">
        <v>397602.12959999999</v>
      </c>
      <c r="O79" s="315">
        <f>Tabla1[[#This Row],[VALOR UNITARIO ANTES DE IMPUESTO4]]*19%</f>
        <v>75544.404624000003</v>
      </c>
      <c r="P79" s="315">
        <f>Tabla1[[#This Row],[VALOR UNITARIO ANTES DE IMPUESTO4]]+Tabla1[[#This Row],[% IMPUESTO (ACLARAR EL QUE APLIQUE)4]]</f>
        <v>473146.534224</v>
      </c>
      <c r="Q79" s="310"/>
      <c r="R79" s="310"/>
      <c r="S79" s="310"/>
    </row>
    <row r="80" spans="1:19" ht="14.4" thickBot="1">
      <c r="A80" s="30">
        <v>77</v>
      </c>
      <c r="B80" s="22" t="s">
        <v>242</v>
      </c>
      <c r="C80" s="24" t="s">
        <v>247</v>
      </c>
      <c r="D80" s="19">
        <v>1</v>
      </c>
      <c r="E80" s="303">
        <v>3016825</v>
      </c>
      <c r="F80" s="303">
        <f>Tabla1[[#This Row],[VALOR UNITARIO ANTES DE IMPUESTO]]*19%</f>
        <v>573196.75</v>
      </c>
      <c r="G80" s="303">
        <f>Tabla1[[#This Row],[VALOR UNITARIO ANTES DE IMPUESTO]]+Tabla1[[#This Row],[% IMPUESTO (ACLARAR EL QUE APLIQUE)]]</f>
        <v>3590021.75</v>
      </c>
      <c r="H80" s="303">
        <v>2056040</v>
      </c>
      <c r="I80" s="303">
        <f>Tabla1[[#This Row],[VALOR UNITARIO ANTES DE IMPUESTO2]]*19%</f>
        <v>390647.6</v>
      </c>
      <c r="J80" s="303">
        <f>Tabla1[[#This Row],[VALOR UNITARIO ANTES DE IMPUESTO2]]+Tabla1[[#This Row],[% IMPUESTO (ACLARAR EL QUE APLIQUE)2]]</f>
        <v>2446687.6</v>
      </c>
      <c r="K80" s="303">
        <v>3200000</v>
      </c>
      <c r="L80" s="303">
        <f>Tabla1[[#This Row],[VALOR UNITARIO ANTES DE IMPUESTO3]]*19%</f>
        <v>608000</v>
      </c>
      <c r="M80" s="303">
        <f>Tabla1[[#This Row],[VALOR UNITARIO ANTES DE IMPUESTO3]]+Tabla1[[#This Row],[% IMPUESTO (ACLARAR EL QUE APLIQUE)3]]</f>
        <v>3808000</v>
      </c>
      <c r="N80" s="315">
        <v>2245282.6135999998</v>
      </c>
      <c r="O80" s="315">
        <f>Tabla1[[#This Row],[VALOR UNITARIO ANTES DE IMPUESTO4]]*19%</f>
        <v>426603.69658399996</v>
      </c>
      <c r="P80" s="315">
        <f>Tabla1[[#This Row],[VALOR UNITARIO ANTES DE IMPUESTO4]]+Tabla1[[#This Row],[% IMPUESTO (ACLARAR EL QUE APLIQUE)4]]</f>
        <v>2671886.3101839996</v>
      </c>
      <c r="Q80" s="310"/>
      <c r="R80" s="310"/>
      <c r="S80" s="310"/>
    </row>
    <row r="81" spans="1:19" ht="14.4" thickBot="1">
      <c r="A81" s="30">
        <v>78</v>
      </c>
      <c r="B81" s="22" t="s">
        <v>242</v>
      </c>
      <c r="C81" s="24" t="s">
        <v>248</v>
      </c>
      <c r="D81" s="19">
        <v>1</v>
      </c>
      <c r="E81" s="303">
        <v>1508411</v>
      </c>
      <c r="F81" s="303">
        <f>Tabla1[[#This Row],[VALOR UNITARIO ANTES DE IMPUESTO]]*19%</f>
        <v>286598.09000000003</v>
      </c>
      <c r="G81" s="303">
        <f>Tabla1[[#This Row],[VALOR UNITARIO ANTES DE IMPUESTO]]+Tabla1[[#This Row],[% IMPUESTO (ACLARAR EL QUE APLIQUE)]]</f>
        <v>1795009.09</v>
      </c>
      <c r="H81" s="303">
        <v>3640905</v>
      </c>
      <c r="I81" s="303">
        <f>Tabla1[[#This Row],[VALOR UNITARIO ANTES DE IMPUESTO2]]*19%</f>
        <v>691771.95</v>
      </c>
      <c r="J81" s="303">
        <f>Tabla1[[#This Row],[VALOR UNITARIO ANTES DE IMPUESTO2]]+Tabla1[[#This Row],[% IMPUESTO (ACLARAR EL QUE APLIQUE)2]]</f>
        <v>4332676.95</v>
      </c>
      <c r="K81" s="303">
        <v>1700000</v>
      </c>
      <c r="L81" s="303">
        <f>Tabla1[[#This Row],[VALOR UNITARIO ANTES DE IMPUESTO3]]*19%</f>
        <v>323000</v>
      </c>
      <c r="M81" s="303">
        <f>Tabla1[[#This Row],[VALOR UNITARIO ANTES DE IMPUESTO3]]+Tabla1[[#This Row],[% IMPUESTO (ACLARAR EL QUE APLIQUE)3]]</f>
        <v>2023000</v>
      </c>
      <c r="N81" s="316">
        <v>3976021.2960000001</v>
      </c>
      <c r="O81" s="315">
        <f>Tabla1[[#This Row],[VALOR UNITARIO ANTES DE IMPUESTO4]]*19%</f>
        <v>755444.04624000005</v>
      </c>
      <c r="P81" s="315">
        <f>Tabla1[[#This Row],[VALOR UNITARIO ANTES DE IMPUESTO4]]+Tabla1[[#This Row],[% IMPUESTO (ACLARAR EL QUE APLIQUE)4]]</f>
        <v>4731465.3422400001</v>
      </c>
      <c r="Q81" s="310"/>
      <c r="R81" s="310"/>
      <c r="S81" s="310"/>
    </row>
    <row r="82" spans="1:19" ht="14.4" thickBot="1">
      <c r="A82" s="30">
        <v>79</v>
      </c>
      <c r="B82" s="22" t="s">
        <v>242</v>
      </c>
      <c r="C82" s="24" t="s">
        <v>249</v>
      </c>
      <c r="D82" s="19">
        <v>1</v>
      </c>
      <c r="E82" s="303">
        <v>150839</v>
      </c>
      <c r="F82" s="303">
        <f>Tabla1[[#This Row],[VALOR UNITARIO ANTES DE IMPUESTO]]*19%</f>
        <v>28659.41</v>
      </c>
      <c r="G82" s="303">
        <f>Tabla1[[#This Row],[VALOR UNITARIO ANTES DE IMPUESTO]]+Tabla1[[#This Row],[% IMPUESTO (ACLARAR EL QUE APLIQUE)]]</f>
        <v>179498.41</v>
      </c>
      <c r="H82" s="303">
        <v>385508</v>
      </c>
      <c r="I82" s="303">
        <f>Tabla1[[#This Row],[VALOR UNITARIO ANTES DE IMPUESTO2]]*19%</f>
        <v>73246.52</v>
      </c>
      <c r="J82" s="303">
        <f>Tabla1[[#This Row],[VALOR UNITARIO ANTES DE IMPUESTO2]]+Tabla1[[#This Row],[% IMPUESTO (ACLARAR EL QUE APLIQUE)2]]</f>
        <v>458754.52</v>
      </c>
      <c r="K82" s="303">
        <v>170000</v>
      </c>
      <c r="L82" s="303">
        <f>Tabla1[[#This Row],[VALOR UNITARIO ANTES DE IMPUESTO3]]*19%</f>
        <v>32300</v>
      </c>
      <c r="M82" s="303">
        <f>Tabla1[[#This Row],[VALOR UNITARIO ANTES DE IMPUESTO3]]+Tabla1[[#This Row],[% IMPUESTO (ACLARAR EL QUE APLIQUE)3]]</f>
        <v>202300</v>
      </c>
      <c r="N82" s="315">
        <v>420990.49199999997</v>
      </c>
      <c r="O82" s="315">
        <f>Tabla1[[#This Row],[VALOR UNITARIO ANTES DE IMPUESTO4]]*19%</f>
        <v>79988.193480000002</v>
      </c>
      <c r="P82" s="315">
        <f>Tabla1[[#This Row],[VALOR UNITARIO ANTES DE IMPUESTO4]]+Tabla1[[#This Row],[% IMPUESTO (ACLARAR EL QUE APLIQUE)4]]</f>
        <v>500978.68547999999</v>
      </c>
      <c r="Q82" s="310"/>
      <c r="R82" s="310"/>
      <c r="S82" s="310"/>
    </row>
    <row r="83" spans="1:19" ht="14.4" thickBot="1">
      <c r="A83" s="30">
        <v>80</v>
      </c>
      <c r="B83" s="22" t="s">
        <v>242</v>
      </c>
      <c r="C83" s="24" t="s">
        <v>250</v>
      </c>
      <c r="D83" s="19">
        <v>1</v>
      </c>
      <c r="E83" s="303">
        <v>284921</v>
      </c>
      <c r="F83" s="303">
        <f>Tabla1[[#This Row],[VALOR UNITARIO ANTES DE IMPUESTO]]*19%</f>
        <v>54134.99</v>
      </c>
      <c r="G83" s="303">
        <f>Tabla1[[#This Row],[VALOR UNITARIO ANTES DE IMPUESTO]]+Tabla1[[#This Row],[% IMPUESTO (ACLARAR EL QUE APLIQUE)]]</f>
        <v>339055.99</v>
      </c>
      <c r="H83" s="303">
        <v>663930</v>
      </c>
      <c r="I83" s="303">
        <f>Tabla1[[#This Row],[VALOR UNITARIO ANTES DE IMPUESTO2]]*19%</f>
        <v>126146.7</v>
      </c>
      <c r="J83" s="303">
        <f>Tabla1[[#This Row],[VALOR UNITARIO ANTES DE IMPUESTO2]]+Tabla1[[#This Row],[% IMPUESTO (ACLARAR EL QUE APLIQUE)2]]</f>
        <v>790076.7</v>
      </c>
      <c r="K83" s="303">
        <v>300000</v>
      </c>
      <c r="L83" s="303">
        <f>Tabla1[[#This Row],[VALOR UNITARIO ANTES DE IMPUESTO3]]*19%</f>
        <v>57000</v>
      </c>
      <c r="M83" s="303">
        <f>Tabla1[[#This Row],[VALOR UNITARIO ANTES DE IMPUESTO3]]+Tabla1[[#This Row],[% IMPUESTO (ACLARAR EL QUE APLIQUE)3]]</f>
        <v>357000</v>
      </c>
      <c r="N83" s="316">
        <v>725039.18240000005</v>
      </c>
      <c r="O83" s="315">
        <f>Tabla1[[#This Row],[VALOR UNITARIO ANTES DE IMPUESTO4]]*19%</f>
        <v>137757.44465600001</v>
      </c>
      <c r="P83" s="315">
        <f>Tabla1[[#This Row],[VALOR UNITARIO ANTES DE IMPUESTO4]]+Tabla1[[#This Row],[% IMPUESTO (ACLARAR EL QUE APLIQUE)4]]</f>
        <v>862796.62705600006</v>
      </c>
      <c r="Q83" s="310"/>
      <c r="R83" s="310"/>
      <c r="S83" s="310"/>
    </row>
    <row r="84" spans="1:19" ht="14.4" thickBot="1">
      <c r="A84" s="30">
        <v>81</v>
      </c>
      <c r="B84" s="22" t="s">
        <v>242</v>
      </c>
      <c r="C84" s="24" t="s">
        <v>251</v>
      </c>
      <c r="D84" s="19">
        <v>1</v>
      </c>
      <c r="E84" s="303">
        <v>150839</v>
      </c>
      <c r="F84" s="303">
        <f>Tabla1[[#This Row],[VALOR UNITARIO ANTES DE IMPUESTO]]*19%</f>
        <v>28659.41</v>
      </c>
      <c r="G84" s="303">
        <f>Tabla1[[#This Row],[VALOR UNITARIO ANTES DE IMPUESTO]]+Tabla1[[#This Row],[% IMPUESTO (ACLARAR EL QUE APLIQUE)]]</f>
        <v>179498.41</v>
      </c>
      <c r="H84" s="303">
        <v>342673</v>
      </c>
      <c r="I84" s="303">
        <f>Tabla1[[#This Row],[VALOR UNITARIO ANTES DE IMPUESTO2]]*19%</f>
        <v>65107.87</v>
      </c>
      <c r="J84" s="303">
        <f>Tabla1[[#This Row],[VALOR UNITARIO ANTES DE IMPUESTO2]]+Tabla1[[#This Row],[% IMPUESTO (ACLARAR EL QUE APLIQUE)2]]</f>
        <v>407780.87</v>
      </c>
      <c r="K84" s="303">
        <v>170000</v>
      </c>
      <c r="L84" s="303">
        <f>Tabla1[[#This Row],[VALOR UNITARIO ANTES DE IMPUESTO3]]*19%</f>
        <v>32300</v>
      </c>
      <c r="M84" s="303">
        <f>Tabla1[[#This Row],[VALOR UNITARIO ANTES DE IMPUESTO3]]+Tabla1[[#This Row],[% IMPUESTO (ACLARAR EL QUE APLIQUE)3]]</f>
        <v>202300</v>
      </c>
      <c r="N84" s="315">
        <v>374213.7672</v>
      </c>
      <c r="O84" s="315">
        <f>Tabla1[[#This Row],[VALOR UNITARIO ANTES DE IMPUESTO4]]*19%</f>
        <v>71100.615768000003</v>
      </c>
      <c r="P84" s="315">
        <f>Tabla1[[#This Row],[VALOR UNITARIO ANTES DE IMPUESTO4]]+Tabla1[[#This Row],[% IMPUESTO (ACLARAR EL QUE APLIQUE)4]]</f>
        <v>445314.38296800002</v>
      </c>
      <c r="Q84" s="310"/>
      <c r="R84" s="310"/>
      <c r="S84" s="310"/>
    </row>
    <row r="85" spans="1:19" ht="14.4" thickBot="1">
      <c r="A85" s="30">
        <v>82</v>
      </c>
      <c r="B85" s="22" t="s">
        <v>242</v>
      </c>
      <c r="C85" s="24" t="s">
        <v>252</v>
      </c>
      <c r="D85" s="19">
        <v>1</v>
      </c>
      <c r="E85" s="303">
        <v>335201</v>
      </c>
      <c r="F85" s="303">
        <f>Tabla1[[#This Row],[VALOR UNITARIO ANTES DE IMPUESTO]]*19%</f>
        <v>63688.19</v>
      </c>
      <c r="G85" s="303">
        <f>Tabla1[[#This Row],[VALOR UNITARIO ANTES DE IMPUESTO]]+Tabla1[[#This Row],[% IMPUESTO (ACLARAR EL QUE APLIQUE)]]</f>
        <v>398889.19</v>
      </c>
      <c r="H85" s="303">
        <v>792432</v>
      </c>
      <c r="I85" s="303">
        <f>Tabla1[[#This Row],[VALOR UNITARIO ANTES DE IMPUESTO2]]*19%</f>
        <v>150562.08000000002</v>
      </c>
      <c r="J85" s="303">
        <f>Tabla1[[#This Row],[VALOR UNITARIO ANTES DE IMPUESTO2]]+Tabla1[[#This Row],[% IMPUESTO (ACLARAR EL QUE APLIQUE)2]]</f>
        <v>942994.08000000007</v>
      </c>
      <c r="K85" s="303">
        <v>345000</v>
      </c>
      <c r="L85" s="303">
        <f>Tabla1[[#This Row],[VALOR UNITARIO ANTES DE IMPUESTO3]]*19%</f>
        <v>65550</v>
      </c>
      <c r="M85" s="303">
        <f>Tabla1[[#This Row],[VALOR UNITARIO ANTES DE IMPUESTO3]]+Tabla1[[#This Row],[% IMPUESTO (ACLARAR EL QUE APLIQUE)3]]</f>
        <v>410550</v>
      </c>
      <c r="N85" s="316">
        <v>865369.33600000001</v>
      </c>
      <c r="O85" s="315">
        <f>Tabla1[[#This Row],[VALOR UNITARIO ANTES DE IMPUESTO4]]*19%</f>
        <v>164420.17384</v>
      </c>
      <c r="P85" s="315">
        <f>Tabla1[[#This Row],[VALOR UNITARIO ANTES DE IMPUESTO4]]+Tabla1[[#This Row],[% IMPUESTO (ACLARAR EL QUE APLIQUE)4]]</f>
        <v>1029789.50984</v>
      </c>
      <c r="Q85" s="310"/>
      <c r="R85" s="310"/>
      <c r="S85" s="310"/>
    </row>
    <row r="86" spans="1:19" ht="14.4" thickBot="1">
      <c r="A86" s="30">
        <v>83</v>
      </c>
      <c r="B86" s="22" t="s">
        <v>242</v>
      </c>
      <c r="C86" s="24" t="s">
        <v>253</v>
      </c>
      <c r="D86" s="19">
        <v>1</v>
      </c>
      <c r="E86" s="303">
        <v>3016825</v>
      </c>
      <c r="F86" s="303">
        <f>Tabla1[[#This Row],[VALOR UNITARIO ANTES DE IMPUESTO]]*19%</f>
        <v>573196.75</v>
      </c>
      <c r="G86" s="303">
        <f>Tabla1[[#This Row],[VALOR UNITARIO ANTES DE IMPUESTO]]+Tabla1[[#This Row],[% IMPUESTO (ACLARAR EL QUE APLIQUE)]]</f>
        <v>3590021.75</v>
      </c>
      <c r="H86" s="303">
        <v>7495980</v>
      </c>
      <c r="I86" s="303">
        <f>Tabla1[[#This Row],[VALOR UNITARIO ANTES DE IMPUESTO2]]*19%</f>
        <v>1424236.2</v>
      </c>
      <c r="J86" s="303">
        <f>Tabla1[[#This Row],[VALOR UNITARIO ANTES DE IMPUESTO2]]+Tabla1[[#This Row],[% IMPUESTO (ACLARAR EL QUE APLIQUE)2]]</f>
        <v>8920216.1999999993</v>
      </c>
      <c r="K86" s="303">
        <v>3200000</v>
      </c>
      <c r="L86" s="303">
        <f>Tabla1[[#This Row],[VALOR UNITARIO ANTES DE IMPUESTO3]]*19%</f>
        <v>608000</v>
      </c>
      <c r="M86" s="303">
        <f>Tabla1[[#This Row],[VALOR UNITARIO ANTES DE IMPUESTO3]]+Tabla1[[#This Row],[% IMPUESTO (ACLARAR EL QUE APLIQUE)3]]</f>
        <v>3808000</v>
      </c>
      <c r="N86" s="315">
        <v>8185926.1952</v>
      </c>
      <c r="O86" s="315">
        <f>Tabla1[[#This Row],[VALOR UNITARIO ANTES DE IMPUESTO4]]*19%</f>
        <v>1555325.9770879999</v>
      </c>
      <c r="P86" s="315">
        <f>Tabla1[[#This Row],[VALOR UNITARIO ANTES DE IMPUESTO4]]+Tabla1[[#This Row],[% IMPUESTO (ACLARAR EL QUE APLIQUE)4]]</f>
        <v>9741252.1722880006</v>
      </c>
      <c r="Q86" s="310"/>
      <c r="R86" s="310"/>
      <c r="S86" s="310"/>
    </row>
    <row r="87" spans="1:19" ht="14.4" thickBot="1">
      <c r="A87" s="30">
        <v>84</v>
      </c>
      <c r="B87" s="22" t="s">
        <v>242</v>
      </c>
      <c r="C87" s="24" t="s">
        <v>254</v>
      </c>
      <c r="D87" s="19">
        <v>1</v>
      </c>
      <c r="E87" s="303">
        <v>88993</v>
      </c>
      <c r="F87" s="303">
        <f>Tabla1[[#This Row],[VALOR UNITARIO ANTES DE IMPUESTO]]*19%</f>
        <v>16908.670000000002</v>
      </c>
      <c r="G87" s="303">
        <f>Tabla1[[#This Row],[VALOR UNITARIO ANTES DE IMPUESTO]]+Tabla1[[#This Row],[% IMPUESTO (ACLARAR EL QUE APLIQUE)]]</f>
        <v>105901.67</v>
      </c>
      <c r="H87" s="303">
        <v>201321</v>
      </c>
      <c r="I87" s="303">
        <f>Tabla1[[#This Row],[VALOR UNITARIO ANTES DE IMPUESTO2]]*19%</f>
        <v>38250.99</v>
      </c>
      <c r="J87" s="303">
        <f>Tabla1[[#This Row],[VALOR UNITARIO ANTES DE IMPUESTO2]]+Tabla1[[#This Row],[% IMPUESTO (ACLARAR EL QUE APLIQUE)2]]</f>
        <v>239571.99</v>
      </c>
      <c r="K87" s="303">
        <v>104000</v>
      </c>
      <c r="L87" s="303">
        <f>Tabla1[[#This Row],[VALOR UNITARIO ANTES DE IMPUESTO3]]*19%</f>
        <v>19760</v>
      </c>
      <c r="M87" s="303">
        <f>Tabla1[[#This Row],[VALOR UNITARIO ANTES DE IMPUESTO3]]+Tabla1[[#This Row],[% IMPUESTO (ACLARAR EL QUE APLIQUE)3]]</f>
        <v>123760</v>
      </c>
      <c r="N87" s="316">
        <v>219850.59199999998</v>
      </c>
      <c r="O87" s="315">
        <f>Tabla1[[#This Row],[VALOR UNITARIO ANTES DE IMPUESTO4]]*19%</f>
        <v>41771.612479999996</v>
      </c>
      <c r="P87" s="315">
        <f>Tabla1[[#This Row],[VALOR UNITARIO ANTES DE IMPUESTO4]]+Tabla1[[#This Row],[% IMPUESTO (ACLARAR EL QUE APLIQUE)4]]</f>
        <v>261622.20447999996</v>
      </c>
      <c r="Q87" s="310"/>
      <c r="R87" s="310"/>
      <c r="S87" s="310"/>
    </row>
    <row r="88" spans="1:19" ht="14.4" thickBot="1">
      <c r="A88" s="30">
        <v>85</v>
      </c>
      <c r="B88" s="22" t="s">
        <v>242</v>
      </c>
      <c r="C88" s="24" t="s">
        <v>255</v>
      </c>
      <c r="D88" s="19">
        <v>1</v>
      </c>
      <c r="E88" s="303">
        <v>439415</v>
      </c>
      <c r="F88" s="303">
        <f>Tabla1[[#This Row],[VALOR UNITARIO ANTES DE IMPUESTO]]*19%</f>
        <v>83488.850000000006</v>
      </c>
      <c r="G88" s="303">
        <f>Tabla1[[#This Row],[VALOR UNITARIO ANTES DE IMPUESTO]]+Tabla1[[#This Row],[% IMPUESTO (ACLARAR EL QUE APLIQUE)]]</f>
        <v>522903.85</v>
      </c>
      <c r="H88" s="303">
        <v>1006603</v>
      </c>
      <c r="I88" s="303">
        <f>Tabla1[[#This Row],[VALOR UNITARIO ANTES DE IMPUESTO2]]*19%</f>
        <v>191254.57</v>
      </c>
      <c r="J88" s="303">
        <f>Tabla1[[#This Row],[VALOR UNITARIO ANTES DE IMPUESTO2]]+Tabla1[[#This Row],[% IMPUESTO (ACLARAR EL QUE APLIQUE)2]]</f>
        <v>1197857.57</v>
      </c>
      <c r="K88" s="303">
        <v>470000</v>
      </c>
      <c r="L88" s="303">
        <f>Tabla1[[#This Row],[VALOR UNITARIO ANTES DE IMPUESTO3]]*19%</f>
        <v>89300</v>
      </c>
      <c r="M88" s="303">
        <f>Tabla1[[#This Row],[VALOR UNITARIO ANTES DE IMPUESTO3]]+Tabla1[[#This Row],[% IMPUESTO (ACLARAR EL QUE APLIQUE)3]]</f>
        <v>559300</v>
      </c>
      <c r="N88" s="315">
        <v>1099252.9495999999</v>
      </c>
      <c r="O88" s="315">
        <f>Tabla1[[#This Row],[VALOR UNITARIO ANTES DE IMPUESTO4]]*19%</f>
        <v>208858.060424</v>
      </c>
      <c r="P88" s="315">
        <f>Tabla1[[#This Row],[VALOR UNITARIO ANTES DE IMPUESTO4]]+Tabla1[[#This Row],[% IMPUESTO (ACLARAR EL QUE APLIQUE)4]]</f>
        <v>1308111.010024</v>
      </c>
      <c r="Q88" s="310"/>
      <c r="R88" s="310"/>
      <c r="S88" s="310"/>
    </row>
    <row r="89" spans="1:19" ht="14.4" thickBot="1">
      <c r="A89" s="30">
        <v>86</v>
      </c>
      <c r="B89" s="22" t="s">
        <v>242</v>
      </c>
      <c r="C89" s="24" t="s">
        <v>256</v>
      </c>
      <c r="D89" s="19">
        <v>1</v>
      </c>
      <c r="E89" s="303">
        <v>66745</v>
      </c>
      <c r="F89" s="303">
        <f>Tabla1[[#This Row],[VALOR UNITARIO ANTES DE IMPUESTO]]*19%</f>
        <v>12681.55</v>
      </c>
      <c r="G89" s="303">
        <f>Tabla1[[#This Row],[VALOR UNITARIO ANTES DE IMPUESTO]]+Tabla1[[#This Row],[% IMPUESTO (ACLARAR EL QUE APLIQUE)]]</f>
        <v>79426.55</v>
      </c>
      <c r="H89" s="303">
        <v>149920</v>
      </c>
      <c r="I89" s="303">
        <f>Tabla1[[#This Row],[VALOR UNITARIO ANTES DE IMPUESTO2]]*19%</f>
        <v>28484.799999999999</v>
      </c>
      <c r="J89" s="303">
        <f>Tabla1[[#This Row],[VALOR UNITARIO ANTES DE IMPUESTO2]]+Tabla1[[#This Row],[% IMPUESTO (ACLARAR EL QUE APLIQUE)2]]</f>
        <v>178404.8</v>
      </c>
      <c r="K89" s="303">
        <v>82000</v>
      </c>
      <c r="L89" s="303">
        <f>Tabla1[[#This Row],[VALOR UNITARIO ANTES DE IMPUESTO3]]*19%</f>
        <v>15580</v>
      </c>
      <c r="M89" s="303">
        <f>Tabla1[[#This Row],[VALOR UNITARIO ANTES DE IMPUESTO3]]+Tabla1[[#This Row],[% IMPUESTO (ACLARAR EL QUE APLIQUE)3]]</f>
        <v>97580</v>
      </c>
      <c r="N89" s="316">
        <v>163718.5264</v>
      </c>
      <c r="O89" s="315">
        <f>Tabla1[[#This Row],[VALOR UNITARIO ANTES DE IMPUESTO4]]*19%</f>
        <v>31106.520016000002</v>
      </c>
      <c r="P89" s="315">
        <f>Tabla1[[#This Row],[VALOR UNITARIO ANTES DE IMPUESTO4]]+Tabla1[[#This Row],[% IMPUESTO (ACLARAR EL QUE APLIQUE)4]]</f>
        <v>194825.046416</v>
      </c>
      <c r="Q89" s="310"/>
      <c r="R89" s="310"/>
      <c r="S89" s="310"/>
    </row>
    <row r="90" spans="1:19" ht="14.4" thickBot="1">
      <c r="A90" s="30">
        <v>87</v>
      </c>
      <c r="B90" s="22" t="s">
        <v>257</v>
      </c>
      <c r="C90" s="24" t="s">
        <v>243</v>
      </c>
      <c r="D90" s="19">
        <v>1</v>
      </c>
      <c r="E90" s="303">
        <v>1508411</v>
      </c>
      <c r="F90" s="303">
        <f>Tabla1[[#This Row],[VALOR UNITARIO ANTES DE IMPUESTO]]*19%</f>
        <v>286598.09000000003</v>
      </c>
      <c r="G90" s="303">
        <f>Tabla1[[#This Row],[VALOR UNITARIO ANTES DE IMPUESTO]]+Tabla1[[#This Row],[% IMPUESTO (ACLARAR EL QUE APLIQUE)]]</f>
        <v>1795009.09</v>
      </c>
      <c r="H90" s="303">
        <v>1820452</v>
      </c>
      <c r="I90" s="303">
        <f>Tabla1[[#This Row],[VALOR UNITARIO ANTES DE IMPUESTO2]]*19%</f>
        <v>345885.88</v>
      </c>
      <c r="J90" s="303">
        <f>Tabla1[[#This Row],[VALOR UNITARIO ANTES DE IMPUESTO2]]+Tabla1[[#This Row],[% IMPUESTO (ACLARAR EL QUE APLIQUE)2]]</f>
        <v>2166337.88</v>
      </c>
      <c r="K90" s="303">
        <v>1700000</v>
      </c>
      <c r="L90" s="303">
        <f>Tabla1[[#This Row],[VALOR UNITARIO ANTES DE IMPUESTO3]]*19%</f>
        <v>323000</v>
      </c>
      <c r="M90" s="303">
        <f>Tabla1[[#This Row],[VALOR UNITARIO ANTES DE IMPUESTO3]]+Tabla1[[#This Row],[% IMPUESTO (ACLARAR EL QUE APLIQUE)3]]</f>
        <v>2023000</v>
      </c>
      <c r="N90" s="315">
        <v>1988010.648</v>
      </c>
      <c r="O90" s="315">
        <f>Tabla1[[#This Row],[VALOR UNITARIO ANTES DE IMPUESTO4]]*19%</f>
        <v>377722.02312000003</v>
      </c>
      <c r="P90" s="315">
        <f>Tabla1[[#This Row],[VALOR UNITARIO ANTES DE IMPUESTO4]]+Tabla1[[#This Row],[% IMPUESTO (ACLARAR EL QUE APLIQUE)4]]</f>
        <v>2365732.6711200001</v>
      </c>
      <c r="Q90" s="310"/>
      <c r="R90" s="310"/>
      <c r="S90" s="310"/>
    </row>
    <row r="91" spans="1:19" ht="14.4" thickBot="1">
      <c r="A91" s="30">
        <v>88</v>
      </c>
      <c r="B91" s="22" t="s">
        <v>257</v>
      </c>
      <c r="C91" s="24" t="s">
        <v>244</v>
      </c>
      <c r="D91" s="19">
        <v>1</v>
      </c>
      <c r="E91" s="303">
        <v>1508411</v>
      </c>
      <c r="F91" s="303">
        <f>Tabla1[[#This Row],[VALOR UNITARIO ANTES DE IMPUESTO]]*19%</f>
        <v>286598.09000000003</v>
      </c>
      <c r="G91" s="303">
        <f>Tabla1[[#This Row],[VALOR UNITARIO ANTES DE IMPUESTO]]+Tabla1[[#This Row],[% IMPUESTO (ACLARAR EL QUE APLIQUE)]]</f>
        <v>1795009.09</v>
      </c>
      <c r="H91" s="303">
        <v>428342</v>
      </c>
      <c r="I91" s="303">
        <f>Tabla1[[#This Row],[VALOR UNITARIO ANTES DE IMPUESTO2]]*19%</f>
        <v>81384.98</v>
      </c>
      <c r="J91" s="303">
        <f>Tabla1[[#This Row],[VALOR UNITARIO ANTES DE IMPUESTO2]]+Tabla1[[#This Row],[% IMPUESTO (ACLARAR EL QUE APLIQUE)2]]</f>
        <v>509726.98</v>
      </c>
      <c r="K91" s="303">
        <v>1700000</v>
      </c>
      <c r="L91" s="303">
        <f>Tabla1[[#This Row],[VALOR UNITARIO ANTES DE IMPUESTO3]]*19%</f>
        <v>323000</v>
      </c>
      <c r="M91" s="303">
        <f>Tabla1[[#This Row],[VALOR UNITARIO ANTES DE IMPUESTO3]]+Tabla1[[#This Row],[% IMPUESTO (ACLARAR EL QUE APLIQUE)3]]</f>
        <v>2023000</v>
      </c>
      <c r="N91" s="316">
        <v>467767.20639999997</v>
      </c>
      <c r="O91" s="315">
        <f>Tabla1[[#This Row],[VALOR UNITARIO ANTES DE IMPUESTO4]]*19%</f>
        <v>88875.769216000001</v>
      </c>
      <c r="P91" s="315">
        <f>Tabla1[[#This Row],[VALOR UNITARIO ANTES DE IMPUESTO4]]+Tabla1[[#This Row],[% IMPUESTO (ACLARAR EL QUE APLIQUE)4]]</f>
        <v>556642.97561600001</v>
      </c>
      <c r="Q91" s="310"/>
      <c r="R91" s="310"/>
      <c r="S91" s="310"/>
    </row>
    <row r="92" spans="1:19" ht="14.4" thickBot="1">
      <c r="A92" s="30">
        <v>89</v>
      </c>
      <c r="B92" s="22" t="s">
        <v>257</v>
      </c>
      <c r="C92" s="24" t="s">
        <v>245</v>
      </c>
      <c r="D92" s="19">
        <v>1</v>
      </c>
      <c r="E92" s="303">
        <v>284921</v>
      </c>
      <c r="F92" s="303">
        <f>Tabla1[[#This Row],[VALOR UNITARIO ANTES DE IMPUESTO]]*19%</f>
        <v>54134.99</v>
      </c>
      <c r="G92" s="303">
        <f>Tabla1[[#This Row],[VALOR UNITARIO ANTES DE IMPUESTO]]+Tabla1[[#This Row],[% IMPUESTO (ACLARAR EL QUE APLIQUE)]]</f>
        <v>339055.99</v>
      </c>
      <c r="H92" s="303">
        <v>663930</v>
      </c>
      <c r="I92" s="303">
        <f>Tabla1[[#This Row],[VALOR UNITARIO ANTES DE IMPUESTO2]]*19%</f>
        <v>126146.7</v>
      </c>
      <c r="J92" s="303">
        <f>Tabla1[[#This Row],[VALOR UNITARIO ANTES DE IMPUESTO2]]+Tabla1[[#This Row],[% IMPUESTO (ACLARAR EL QUE APLIQUE)2]]</f>
        <v>790076.7</v>
      </c>
      <c r="K92" s="303">
        <v>300000</v>
      </c>
      <c r="L92" s="303">
        <f>Tabla1[[#This Row],[VALOR UNITARIO ANTES DE IMPUESTO3]]*19%</f>
        <v>57000</v>
      </c>
      <c r="M92" s="303">
        <f>Tabla1[[#This Row],[VALOR UNITARIO ANTES DE IMPUESTO3]]+Tabla1[[#This Row],[% IMPUESTO (ACLARAR EL QUE APLIQUE)3]]</f>
        <v>357000</v>
      </c>
      <c r="N92" s="315">
        <v>725039.18240000005</v>
      </c>
      <c r="O92" s="315">
        <f>Tabla1[[#This Row],[VALOR UNITARIO ANTES DE IMPUESTO4]]*19%</f>
        <v>137757.44465600001</v>
      </c>
      <c r="P92" s="315">
        <f>Tabla1[[#This Row],[VALOR UNITARIO ANTES DE IMPUESTO4]]+Tabla1[[#This Row],[% IMPUESTO (ACLARAR EL QUE APLIQUE)4]]</f>
        <v>862796.62705600006</v>
      </c>
      <c r="Q92" s="310"/>
      <c r="R92" s="310"/>
      <c r="S92" s="310"/>
    </row>
    <row r="93" spans="1:19" ht="14.4" thickBot="1">
      <c r="A93" s="30">
        <v>90</v>
      </c>
      <c r="B93" s="22" t="s">
        <v>257</v>
      </c>
      <c r="C93" s="24" t="s">
        <v>246</v>
      </c>
      <c r="D93" s="19">
        <v>1</v>
      </c>
      <c r="E93" s="303">
        <v>150839</v>
      </c>
      <c r="F93" s="303">
        <f>Tabla1[[#This Row],[VALOR UNITARIO ANTES DE IMPUESTO]]*19%</f>
        <v>28659.41</v>
      </c>
      <c r="G93" s="303">
        <f>Tabla1[[#This Row],[VALOR UNITARIO ANTES DE IMPUESTO]]+Tabla1[[#This Row],[% IMPUESTO (ACLARAR EL QUE APLIQUE)]]</f>
        <v>179498.41</v>
      </c>
      <c r="H93" s="303">
        <v>364090</v>
      </c>
      <c r="I93" s="303">
        <f>Tabla1[[#This Row],[VALOR UNITARIO ANTES DE IMPUESTO2]]*19%</f>
        <v>69177.100000000006</v>
      </c>
      <c r="J93" s="303">
        <f>Tabla1[[#This Row],[VALOR UNITARIO ANTES DE IMPUESTO2]]+Tabla1[[#This Row],[% IMPUESTO (ACLARAR EL QUE APLIQUE)2]]</f>
        <v>433267.1</v>
      </c>
      <c r="K93" s="303">
        <v>170000</v>
      </c>
      <c r="L93" s="303">
        <f>Tabla1[[#This Row],[VALOR UNITARIO ANTES DE IMPUESTO3]]*19%</f>
        <v>32300</v>
      </c>
      <c r="M93" s="303">
        <f>Tabla1[[#This Row],[VALOR UNITARIO ANTES DE IMPUESTO3]]+Tabla1[[#This Row],[% IMPUESTO (ACLARAR EL QUE APLIQUE)3]]</f>
        <v>202300</v>
      </c>
      <c r="N93" s="316">
        <v>397602.12959999999</v>
      </c>
      <c r="O93" s="315">
        <f>Tabla1[[#This Row],[VALOR UNITARIO ANTES DE IMPUESTO4]]*19%</f>
        <v>75544.404624000003</v>
      </c>
      <c r="P93" s="315">
        <f>Tabla1[[#This Row],[VALOR UNITARIO ANTES DE IMPUESTO4]]+Tabla1[[#This Row],[% IMPUESTO (ACLARAR EL QUE APLIQUE)4]]</f>
        <v>473146.534224</v>
      </c>
      <c r="Q93" s="310"/>
      <c r="R93" s="310"/>
      <c r="S93" s="310"/>
    </row>
    <row r="94" spans="1:19" ht="14.4" thickBot="1">
      <c r="A94" s="30">
        <v>91</v>
      </c>
      <c r="B94" s="22" t="s">
        <v>257</v>
      </c>
      <c r="C94" s="24" t="s">
        <v>247</v>
      </c>
      <c r="D94" s="19">
        <v>1</v>
      </c>
      <c r="E94" s="303">
        <v>3016825</v>
      </c>
      <c r="F94" s="303">
        <f>Tabla1[[#This Row],[VALOR UNITARIO ANTES DE IMPUESTO]]*19%</f>
        <v>573196.75</v>
      </c>
      <c r="G94" s="303">
        <f>Tabla1[[#This Row],[VALOR UNITARIO ANTES DE IMPUESTO]]+Tabla1[[#This Row],[% IMPUESTO (ACLARAR EL QUE APLIQUE)]]</f>
        <v>3590021.75</v>
      </c>
      <c r="H94" s="303">
        <v>2056040</v>
      </c>
      <c r="I94" s="303">
        <f>Tabla1[[#This Row],[VALOR UNITARIO ANTES DE IMPUESTO2]]*19%</f>
        <v>390647.6</v>
      </c>
      <c r="J94" s="303">
        <f>Tabla1[[#This Row],[VALOR UNITARIO ANTES DE IMPUESTO2]]+Tabla1[[#This Row],[% IMPUESTO (ACLARAR EL QUE APLIQUE)2]]</f>
        <v>2446687.6</v>
      </c>
      <c r="K94" s="303">
        <v>3200000</v>
      </c>
      <c r="L94" s="303">
        <f>Tabla1[[#This Row],[VALOR UNITARIO ANTES DE IMPUESTO3]]*19%</f>
        <v>608000</v>
      </c>
      <c r="M94" s="303">
        <f>Tabla1[[#This Row],[VALOR UNITARIO ANTES DE IMPUESTO3]]+Tabla1[[#This Row],[% IMPUESTO (ACLARAR EL QUE APLIQUE)3]]</f>
        <v>3808000</v>
      </c>
      <c r="N94" s="315">
        <v>2245282.6135999998</v>
      </c>
      <c r="O94" s="315">
        <f>Tabla1[[#This Row],[VALOR UNITARIO ANTES DE IMPUESTO4]]*19%</f>
        <v>426603.69658399996</v>
      </c>
      <c r="P94" s="315">
        <f>Tabla1[[#This Row],[VALOR UNITARIO ANTES DE IMPUESTO4]]+Tabla1[[#This Row],[% IMPUESTO (ACLARAR EL QUE APLIQUE)4]]</f>
        <v>2671886.3101839996</v>
      </c>
      <c r="Q94" s="310"/>
      <c r="R94" s="310"/>
      <c r="S94" s="310"/>
    </row>
    <row r="95" spans="1:19" ht="14.4" thickBot="1">
      <c r="A95" s="30">
        <v>92</v>
      </c>
      <c r="B95" s="22" t="s">
        <v>257</v>
      </c>
      <c r="C95" s="24" t="s">
        <v>248</v>
      </c>
      <c r="D95" s="19">
        <v>1</v>
      </c>
      <c r="E95" s="303">
        <v>1508411</v>
      </c>
      <c r="F95" s="303">
        <f>Tabla1[[#This Row],[VALOR UNITARIO ANTES DE IMPUESTO]]*19%</f>
        <v>286598.09000000003</v>
      </c>
      <c r="G95" s="303">
        <f>Tabla1[[#This Row],[VALOR UNITARIO ANTES DE IMPUESTO]]+Tabla1[[#This Row],[% IMPUESTO (ACLARAR EL QUE APLIQUE)]]</f>
        <v>1795009.09</v>
      </c>
      <c r="H95" s="303">
        <v>3640905</v>
      </c>
      <c r="I95" s="303">
        <f>Tabla1[[#This Row],[VALOR UNITARIO ANTES DE IMPUESTO2]]*19%</f>
        <v>691771.95</v>
      </c>
      <c r="J95" s="303">
        <f>Tabla1[[#This Row],[VALOR UNITARIO ANTES DE IMPUESTO2]]+Tabla1[[#This Row],[% IMPUESTO (ACLARAR EL QUE APLIQUE)2]]</f>
        <v>4332676.95</v>
      </c>
      <c r="K95" s="303">
        <v>1700000</v>
      </c>
      <c r="L95" s="303">
        <f>Tabla1[[#This Row],[VALOR UNITARIO ANTES DE IMPUESTO3]]*19%</f>
        <v>323000</v>
      </c>
      <c r="M95" s="303">
        <f>Tabla1[[#This Row],[VALOR UNITARIO ANTES DE IMPUESTO3]]+Tabla1[[#This Row],[% IMPUESTO (ACLARAR EL QUE APLIQUE)3]]</f>
        <v>2023000</v>
      </c>
      <c r="N95" s="316">
        <v>3976021.2960000001</v>
      </c>
      <c r="O95" s="315">
        <f>Tabla1[[#This Row],[VALOR UNITARIO ANTES DE IMPUESTO4]]*19%</f>
        <v>755444.04624000005</v>
      </c>
      <c r="P95" s="315">
        <f>Tabla1[[#This Row],[VALOR UNITARIO ANTES DE IMPUESTO4]]+Tabla1[[#This Row],[% IMPUESTO (ACLARAR EL QUE APLIQUE)4]]</f>
        <v>4731465.3422400001</v>
      </c>
      <c r="Q95" s="310"/>
      <c r="R95" s="310"/>
      <c r="S95" s="310"/>
    </row>
    <row r="96" spans="1:19" ht="14.4" thickBot="1">
      <c r="A96" s="30">
        <v>93</v>
      </c>
      <c r="B96" s="22" t="s">
        <v>257</v>
      </c>
      <c r="C96" s="24" t="s">
        <v>249</v>
      </c>
      <c r="D96" s="19">
        <v>1</v>
      </c>
      <c r="E96" s="303">
        <v>150839</v>
      </c>
      <c r="F96" s="303">
        <f>Tabla1[[#This Row],[VALOR UNITARIO ANTES DE IMPUESTO]]*19%</f>
        <v>28659.41</v>
      </c>
      <c r="G96" s="303">
        <f>Tabla1[[#This Row],[VALOR UNITARIO ANTES DE IMPUESTO]]+Tabla1[[#This Row],[% IMPUESTO (ACLARAR EL QUE APLIQUE)]]</f>
        <v>179498.41</v>
      </c>
      <c r="H96" s="303">
        <v>385508</v>
      </c>
      <c r="I96" s="303">
        <f>Tabla1[[#This Row],[VALOR UNITARIO ANTES DE IMPUESTO2]]*19%</f>
        <v>73246.52</v>
      </c>
      <c r="J96" s="303">
        <f>Tabla1[[#This Row],[VALOR UNITARIO ANTES DE IMPUESTO2]]+Tabla1[[#This Row],[% IMPUESTO (ACLARAR EL QUE APLIQUE)2]]</f>
        <v>458754.52</v>
      </c>
      <c r="K96" s="303">
        <v>170000</v>
      </c>
      <c r="L96" s="303">
        <f>Tabla1[[#This Row],[VALOR UNITARIO ANTES DE IMPUESTO3]]*19%</f>
        <v>32300</v>
      </c>
      <c r="M96" s="303">
        <f>Tabla1[[#This Row],[VALOR UNITARIO ANTES DE IMPUESTO3]]+Tabla1[[#This Row],[% IMPUESTO (ACLARAR EL QUE APLIQUE)3]]</f>
        <v>202300</v>
      </c>
      <c r="N96" s="315">
        <v>420990.49199999997</v>
      </c>
      <c r="O96" s="315">
        <f>Tabla1[[#This Row],[VALOR UNITARIO ANTES DE IMPUESTO4]]*19%</f>
        <v>79988.193480000002</v>
      </c>
      <c r="P96" s="315">
        <f>Tabla1[[#This Row],[VALOR UNITARIO ANTES DE IMPUESTO4]]+Tabla1[[#This Row],[% IMPUESTO (ACLARAR EL QUE APLIQUE)4]]</f>
        <v>500978.68547999999</v>
      </c>
      <c r="Q96" s="310"/>
      <c r="R96" s="310"/>
      <c r="S96" s="310"/>
    </row>
    <row r="97" spans="1:19" ht="14.4" thickBot="1">
      <c r="A97" s="30">
        <v>94</v>
      </c>
      <c r="B97" s="22" t="s">
        <v>257</v>
      </c>
      <c r="C97" s="24" t="s">
        <v>250</v>
      </c>
      <c r="D97" s="19">
        <v>1</v>
      </c>
      <c r="E97" s="303">
        <v>284921</v>
      </c>
      <c r="F97" s="303">
        <f>Tabla1[[#This Row],[VALOR UNITARIO ANTES DE IMPUESTO]]*19%</f>
        <v>54134.99</v>
      </c>
      <c r="G97" s="303">
        <f>Tabla1[[#This Row],[VALOR UNITARIO ANTES DE IMPUESTO]]+Tabla1[[#This Row],[% IMPUESTO (ACLARAR EL QUE APLIQUE)]]</f>
        <v>339055.99</v>
      </c>
      <c r="H97" s="303">
        <v>663930</v>
      </c>
      <c r="I97" s="303">
        <f>Tabla1[[#This Row],[VALOR UNITARIO ANTES DE IMPUESTO2]]*19%</f>
        <v>126146.7</v>
      </c>
      <c r="J97" s="303">
        <f>Tabla1[[#This Row],[VALOR UNITARIO ANTES DE IMPUESTO2]]+Tabla1[[#This Row],[% IMPUESTO (ACLARAR EL QUE APLIQUE)2]]</f>
        <v>790076.7</v>
      </c>
      <c r="K97" s="303">
        <v>300000</v>
      </c>
      <c r="L97" s="303">
        <f>Tabla1[[#This Row],[VALOR UNITARIO ANTES DE IMPUESTO3]]*19%</f>
        <v>57000</v>
      </c>
      <c r="M97" s="303">
        <f>Tabla1[[#This Row],[VALOR UNITARIO ANTES DE IMPUESTO3]]+Tabla1[[#This Row],[% IMPUESTO (ACLARAR EL QUE APLIQUE)3]]</f>
        <v>357000</v>
      </c>
      <c r="N97" s="316">
        <v>725039.18240000005</v>
      </c>
      <c r="O97" s="315">
        <f>Tabla1[[#This Row],[VALOR UNITARIO ANTES DE IMPUESTO4]]*19%</f>
        <v>137757.44465600001</v>
      </c>
      <c r="P97" s="315">
        <f>Tabla1[[#This Row],[VALOR UNITARIO ANTES DE IMPUESTO4]]+Tabla1[[#This Row],[% IMPUESTO (ACLARAR EL QUE APLIQUE)4]]</f>
        <v>862796.62705600006</v>
      </c>
      <c r="Q97" s="310"/>
      <c r="R97" s="310"/>
      <c r="S97" s="310"/>
    </row>
    <row r="98" spans="1:19" ht="14.4" thickBot="1">
      <c r="A98" s="30">
        <v>95</v>
      </c>
      <c r="B98" s="22" t="s">
        <v>257</v>
      </c>
      <c r="C98" s="24" t="s">
        <v>251</v>
      </c>
      <c r="D98" s="19">
        <v>1</v>
      </c>
      <c r="E98" s="303">
        <v>150839</v>
      </c>
      <c r="F98" s="303">
        <f>Tabla1[[#This Row],[VALOR UNITARIO ANTES DE IMPUESTO]]*19%</f>
        <v>28659.41</v>
      </c>
      <c r="G98" s="303">
        <f>Tabla1[[#This Row],[VALOR UNITARIO ANTES DE IMPUESTO]]+Tabla1[[#This Row],[% IMPUESTO (ACLARAR EL QUE APLIQUE)]]</f>
        <v>179498.41</v>
      </c>
      <c r="H98" s="303">
        <v>342673</v>
      </c>
      <c r="I98" s="303">
        <f>Tabla1[[#This Row],[VALOR UNITARIO ANTES DE IMPUESTO2]]*19%</f>
        <v>65107.87</v>
      </c>
      <c r="J98" s="303">
        <f>Tabla1[[#This Row],[VALOR UNITARIO ANTES DE IMPUESTO2]]+Tabla1[[#This Row],[% IMPUESTO (ACLARAR EL QUE APLIQUE)2]]</f>
        <v>407780.87</v>
      </c>
      <c r="K98" s="303">
        <v>170000</v>
      </c>
      <c r="L98" s="303">
        <f>Tabla1[[#This Row],[VALOR UNITARIO ANTES DE IMPUESTO3]]*19%</f>
        <v>32300</v>
      </c>
      <c r="M98" s="303">
        <f>Tabla1[[#This Row],[VALOR UNITARIO ANTES DE IMPUESTO3]]+Tabla1[[#This Row],[% IMPUESTO (ACLARAR EL QUE APLIQUE)3]]</f>
        <v>202300</v>
      </c>
      <c r="N98" s="315">
        <v>374213.7672</v>
      </c>
      <c r="O98" s="315">
        <f>Tabla1[[#This Row],[VALOR UNITARIO ANTES DE IMPUESTO4]]*19%</f>
        <v>71100.615768000003</v>
      </c>
      <c r="P98" s="315">
        <f>Tabla1[[#This Row],[VALOR UNITARIO ANTES DE IMPUESTO4]]+Tabla1[[#This Row],[% IMPUESTO (ACLARAR EL QUE APLIQUE)4]]</f>
        <v>445314.38296800002</v>
      </c>
      <c r="Q98" s="310"/>
      <c r="R98" s="310"/>
      <c r="S98" s="310"/>
    </row>
    <row r="99" spans="1:19" ht="14.4" thickBot="1">
      <c r="A99" s="30">
        <v>96</v>
      </c>
      <c r="B99" s="22" t="s">
        <v>257</v>
      </c>
      <c r="C99" s="24" t="s">
        <v>252</v>
      </c>
      <c r="D99" s="19">
        <v>1</v>
      </c>
      <c r="E99" s="303">
        <v>335201</v>
      </c>
      <c r="F99" s="303">
        <f>Tabla1[[#This Row],[VALOR UNITARIO ANTES DE IMPUESTO]]*19%</f>
        <v>63688.19</v>
      </c>
      <c r="G99" s="303">
        <f>Tabla1[[#This Row],[VALOR UNITARIO ANTES DE IMPUESTO]]+Tabla1[[#This Row],[% IMPUESTO (ACLARAR EL QUE APLIQUE)]]</f>
        <v>398889.19</v>
      </c>
      <c r="H99" s="303">
        <v>792432</v>
      </c>
      <c r="I99" s="303">
        <f>Tabla1[[#This Row],[VALOR UNITARIO ANTES DE IMPUESTO2]]*19%</f>
        <v>150562.08000000002</v>
      </c>
      <c r="J99" s="303">
        <f>Tabla1[[#This Row],[VALOR UNITARIO ANTES DE IMPUESTO2]]+Tabla1[[#This Row],[% IMPUESTO (ACLARAR EL QUE APLIQUE)2]]</f>
        <v>942994.08000000007</v>
      </c>
      <c r="K99" s="303">
        <v>345000</v>
      </c>
      <c r="L99" s="303">
        <f>Tabla1[[#This Row],[VALOR UNITARIO ANTES DE IMPUESTO3]]*19%</f>
        <v>65550</v>
      </c>
      <c r="M99" s="303">
        <f>Tabla1[[#This Row],[VALOR UNITARIO ANTES DE IMPUESTO3]]+Tabla1[[#This Row],[% IMPUESTO (ACLARAR EL QUE APLIQUE)3]]</f>
        <v>410550</v>
      </c>
      <c r="N99" s="316">
        <v>865369.33600000001</v>
      </c>
      <c r="O99" s="315">
        <f>Tabla1[[#This Row],[VALOR UNITARIO ANTES DE IMPUESTO4]]*19%</f>
        <v>164420.17384</v>
      </c>
      <c r="P99" s="315">
        <f>Tabla1[[#This Row],[VALOR UNITARIO ANTES DE IMPUESTO4]]+Tabla1[[#This Row],[% IMPUESTO (ACLARAR EL QUE APLIQUE)4]]</f>
        <v>1029789.50984</v>
      </c>
      <c r="Q99" s="310"/>
      <c r="R99" s="310"/>
      <c r="S99" s="310"/>
    </row>
    <row r="100" spans="1:19" ht="14.4" thickBot="1">
      <c r="A100" s="30">
        <v>97</v>
      </c>
      <c r="B100" s="22" t="s">
        <v>257</v>
      </c>
      <c r="C100" s="24" t="s">
        <v>253</v>
      </c>
      <c r="D100" s="19">
        <v>1</v>
      </c>
      <c r="E100" s="303">
        <v>3016825</v>
      </c>
      <c r="F100" s="303">
        <f>Tabla1[[#This Row],[VALOR UNITARIO ANTES DE IMPUESTO]]*19%</f>
        <v>573196.75</v>
      </c>
      <c r="G100" s="303">
        <f>Tabla1[[#This Row],[VALOR UNITARIO ANTES DE IMPUESTO]]+Tabla1[[#This Row],[% IMPUESTO (ACLARAR EL QUE APLIQUE)]]</f>
        <v>3590021.75</v>
      </c>
      <c r="H100" s="303">
        <v>7495980</v>
      </c>
      <c r="I100" s="303">
        <f>Tabla1[[#This Row],[VALOR UNITARIO ANTES DE IMPUESTO2]]*19%</f>
        <v>1424236.2</v>
      </c>
      <c r="J100" s="303">
        <f>Tabla1[[#This Row],[VALOR UNITARIO ANTES DE IMPUESTO2]]+Tabla1[[#This Row],[% IMPUESTO (ACLARAR EL QUE APLIQUE)2]]</f>
        <v>8920216.1999999993</v>
      </c>
      <c r="K100" s="303">
        <v>3200000</v>
      </c>
      <c r="L100" s="303">
        <f>Tabla1[[#This Row],[VALOR UNITARIO ANTES DE IMPUESTO3]]*19%</f>
        <v>608000</v>
      </c>
      <c r="M100" s="303">
        <f>Tabla1[[#This Row],[VALOR UNITARIO ANTES DE IMPUESTO3]]+Tabla1[[#This Row],[% IMPUESTO (ACLARAR EL QUE APLIQUE)3]]</f>
        <v>3808000</v>
      </c>
      <c r="N100" s="315">
        <v>8185926.1952</v>
      </c>
      <c r="O100" s="315">
        <f>Tabla1[[#This Row],[VALOR UNITARIO ANTES DE IMPUESTO4]]*19%</f>
        <v>1555325.9770879999</v>
      </c>
      <c r="P100" s="315">
        <f>Tabla1[[#This Row],[VALOR UNITARIO ANTES DE IMPUESTO4]]+Tabla1[[#This Row],[% IMPUESTO (ACLARAR EL QUE APLIQUE)4]]</f>
        <v>9741252.1722880006</v>
      </c>
      <c r="Q100" s="310"/>
      <c r="R100" s="310"/>
      <c r="S100" s="310"/>
    </row>
    <row r="101" spans="1:19" ht="14.4" thickBot="1">
      <c r="A101" s="30">
        <v>98</v>
      </c>
      <c r="B101" s="22" t="s">
        <v>257</v>
      </c>
      <c r="C101" s="24" t="s">
        <v>254</v>
      </c>
      <c r="D101" s="19">
        <v>1</v>
      </c>
      <c r="E101" s="303">
        <v>88993</v>
      </c>
      <c r="F101" s="303">
        <f>Tabla1[[#This Row],[VALOR UNITARIO ANTES DE IMPUESTO]]*19%</f>
        <v>16908.670000000002</v>
      </c>
      <c r="G101" s="303">
        <f>Tabla1[[#This Row],[VALOR UNITARIO ANTES DE IMPUESTO]]+Tabla1[[#This Row],[% IMPUESTO (ACLARAR EL QUE APLIQUE)]]</f>
        <v>105901.67</v>
      </c>
      <c r="H101" s="303">
        <v>201321</v>
      </c>
      <c r="I101" s="303">
        <f>Tabla1[[#This Row],[VALOR UNITARIO ANTES DE IMPUESTO2]]*19%</f>
        <v>38250.99</v>
      </c>
      <c r="J101" s="303">
        <f>Tabla1[[#This Row],[VALOR UNITARIO ANTES DE IMPUESTO2]]+Tabla1[[#This Row],[% IMPUESTO (ACLARAR EL QUE APLIQUE)2]]</f>
        <v>239571.99</v>
      </c>
      <c r="K101" s="303">
        <v>104000</v>
      </c>
      <c r="L101" s="303">
        <f>Tabla1[[#This Row],[VALOR UNITARIO ANTES DE IMPUESTO3]]*19%</f>
        <v>19760</v>
      </c>
      <c r="M101" s="303">
        <f>Tabla1[[#This Row],[VALOR UNITARIO ANTES DE IMPUESTO3]]+Tabla1[[#This Row],[% IMPUESTO (ACLARAR EL QUE APLIQUE)3]]</f>
        <v>123760</v>
      </c>
      <c r="N101" s="316">
        <v>219850.59199999998</v>
      </c>
      <c r="O101" s="315">
        <f>Tabla1[[#This Row],[VALOR UNITARIO ANTES DE IMPUESTO4]]*19%</f>
        <v>41771.612479999996</v>
      </c>
      <c r="P101" s="315">
        <f>Tabla1[[#This Row],[VALOR UNITARIO ANTES DE IMPUESTO4]]+Tabla1[[#This Row],[% IMPUESTO (ACLARAR EL QUE APLIQUE)4]]</f>
        <v>261622.20447999996</v>
      </c>
      <c r="Q101" s="310"/>
      <c r="R101" s="310"/>
      <c r="S101" s="310"/>
    </row>
    <row r="102" spans="1:19" ht="14.4" thickBot="1">
      <c r="A102" s="30">
        <v>99</v>
      </c>
      <c r="B102" s="22" t="s">
        <v>257</v>
      </c>
      <c r="C102" s="24" t="s">
        <v>255</v>
      </c>
      <c r="D102" s="19">
        <v>1</v>
      </c>
      <c r="E102" s="303">
        <v>439415</v>
      </c>
      <c r="F102" s="303">
        <f>Tabla1[[#This Row],[VALOR UNITARIO ANTES DE IMPUESTO]]*19%</f>
        <v>83488.850000000006</v>
      </c>
      <c r="G102" s="303">
        <f>Tabla1[[#This Row],[VALOR UNITARIO ANTES DE IMPUESTO]]+Tabla1[[#This Row],[% IMPUESTO (ACLARAR EL QUE APLIQUE)]]</f>
        <v>522903.85</v>
      </c>
      <c r="H102" s="303">
        <v>1006603</v>
      </c>
      <c r="I102" s="303">
        <f>Tabla1[[#This Row],[VALOR UNITARIO ANTES DE IMPUESTO2]]*19%</f>
        <v>191254.57</v>
      </c>
      <c r="J102" s="303">
        <f>Tabla1[[#This Row],[VALOR UNITARIO ANTES DE IMPUESTO2]]+Tabla1[[#This Row],[% IMPUESTO (ACLARAR EL QUE APLIQUE)2]]</f>
        <v>1197857.57</v>
      </c>
      <c r="K102" s="303">
        <v>470000</v>
      </c>
      <c r="L102" s="303">
        <f>Tabla1[[#This Row],[VALOR UNITARIO ANTES DE IMPUESTO3]]*19%</f>
        <v>89300</v>
      </c>
      <c r="M102" s="303">
        <f>Tabla1[[#This Row],[VALOR UNITARIO ANTES DE IMPUESTO3]]+Tabla1[[#This Row],[% IMPUESTO (ACLARAR EL QUE APLIQUE)3]]</f>
        <v>559300</v>
      </c>
      <c r="N102" s="315">
        <v>1099252.9495999999</v>
      </c>
      <c r="O102" s="315">
        <f>Tabla1[[#This Row],[VALOR UNITARIO ANTES DE IMPUESTO4]]*19%</f>
        <v>208858.060424</v>
      </c>
      <c r="P102" s="315">
        <f>Tabla1[[#This Row],[VALOR UNITARIO ANTES DE IMPUESTO4]]+Tabla1[[#This Row],[% IMPUESTO (ACLARAR EL QUE APLIQUE)4]]</f>
        <v>1308111.010024</v>
      </c>
      <c r="Q102" s="310"/>
      <c r="R102" s="310"/>
      <c r="S102" s="310"/>
    </row>
    <row r="103" spans="1:19" ht="14.4" thickBot="1">
      <c r="A103" s="30">
        <v>100</v>
      </c>
      <c r="B103" s="23" t="s">
        <v>258</v>
      </c>
      <c r="C103" s="24" t="s">
        <v>243</v>
      </c>
      <c r="D103" s="19">
        <v>1</v>
      </c>
      <c r="E103" s="303">
        <v>1508411</v>
      </c>
      <c r="F103" s="303">
        <f>Tabla1[[#This Row],[VALOR UNITARIO ANTES DE IMPUESTO]]*19%</f>
        <v>286598.09000000003</v>
      </c>
      <c r="G103" s="303">
        <f>Tabla1[[#This Row],[VALOR UNITARIO ANTES DE IMPUESTO]]+Tabla1[[#This Row],[% IMPUESTO (ACLARAR EL QUE APLIQUE)]]</f>
        <v>1795009.09</v>
      </c>
      <c r="H103" s="303">
        <v>1820452.3670324699</v>
      </c>
      <c r="I103" s="303">
        <f>Tabla1[[#This Row],[VALOR UNITARIO ANTES DE IMPUESTO2]]*19%</f>
        <v>345885.94973616931</v>
      </c>
      <c r="J103" s="303">
        <f>Tabla1[[#This Row],[VALOR UNITARIO ANTES DE IMPUESTO2]]+Tabla1[[#This Row],[% IMPUESTO (ACLARAR EL QUE APLIQUE)2]]</f>
        <v>2166338.3167686393</v>
      </c>
      <c r="K103" s="303">
        <v>1700000</v>
      </c>
      <c r="L103" s="303">
        <f>Tabla1[[#This Row],[VALOR UNITARIO ANTES DE IMPUESTO3]]*19%</f>
        <v>323000</v>
      </c>
      <c r="M103" s="303">
        <f>Tabla1[[#This Row],[VALOR UNITARIO ANTES DE IMPUESTO3]]+Tabla1[[#This Row],[% IMPUESTO (ACLARAR EL QUE APLIQUE)3]]</f>
        <v>2023000</v>
      </c>
      <c r="N103" s="316">
        <v>1988010.648</v>
      </c>
      <c r="O103" s="315">
        <f>Tabla1[[#This Row],[VALOR UNITARIO ANTES DE IMPUESTO4]]*19%</f>
        <v>377722.02312000003</v>
      </c>
      <c r="P103" s="315">
        <f>Tabla1[[#This Row],[VALOR UNITARIO ANTES DE IMPUESTO4]]+Tabla1[[#This Row],[% IMPUESTO (ACLARAR EL QUE APLIQUE)4]]</f>
        <v>2365732.6711200001</v>
      </c>
      <c r="Q103" s="310"/>
      <c r="R103" s="310"/>
      <c r="S103" s="310"/>
    </row>
    <row r="104" spans="1:19" ht="14.4" thickBot="1">
      <c r="A104" s="30">
        <v>101</v>
      </c>
      <c r="B104" s="23" t="s">
        <v>258</v>
      </c>
      <c r="C104" s="24" t="s">
        <v>244</v>
      </c>
      <c r="D104" s="19">
        <v>1</v>
      </c>
      <c r="E104" s="303">
        <v>1508411</v>
      </c>
      <c r="F104" s="303">
        <f>Tabla1[[#This Row],[VALOR UNITARIO ANTES DE IMPUESTO]]*19%</f>
        <v>286598.09000000003</v>
      </c>
      <c r="G104" s="303">
        <f>Tabla1[[#This Row],[VALOR UNITARIO ANTES DE IMPUESTO]]+Tabla1[[#This Row],[% IMPUESTO (ACLARAR EL QUE APLIQUE)]]</f>
        <v>1795009.09</v>
      </c>
      <c r="H104" s="303">
        <v>428342</v>
      </c>
      <c r="I104" s="303">
        <f>Tabla1[[#This Row],[VALOR UNITARIO ANTES DE IMPUESTO2]]*19%</f>
        <v>81384.98</v>
      </c>
      <c r="J104" s="303">
        <f>Tabla1[[#This Row],[VALOR UNITARIO ANTES DE IMPUESTO2]]+Tabla1[[#This Row],[% IMPUESTO (ACLARAR EL QUE APLIQUE)2]]</f>
        <v>509726.98</v>
      </c>
      <c r="K104" s="303">
        <v>1700000</v>
      </c>
      <c r="L104" s="303">
        <f>Tabla1[[#This Row],[VALOR UNITARIO ANTES DE IMPUESTO3]]*19%</f>
        <v>323000</v>
      </c>
      <c r="M104" s="303">
        <f>Tabla1[[#This Row],[VALOR UNITARIO ANTES DE IMPUESTO3]]+Tabla1[[#This Row],[% IMPUESTO (ACLARAR EL QUE APLIQUE)3]]</f>
        <v>2023000</v>
      </c>
      <c r="N104" s="315">
        <v>467767.20639999997</v>
      </c>
      <c r="O104" s="315">
        <f>Tabla1[[#This Row],[VALOR UNITARIO ANTES DE IMPUESTO4]]*19%</f>
        <v>88875.769216000001</v>
      </c>
      <c r="P104" s="315">
        <f>Tabla1[[#This Row],[VALOR UNITARIO ANTES DE IMPUESTO4]]+Tabla1[[#This Row],[% IMPUESTO (ACLARAR EL QUE APLIQUE)4]]</f>
        <v>556642.97561600001</v>
      </c>
      <c r="Q104" s="310"/>
      <c r="R104" s="310"/>
      <c r="S104" s="310"/>
    </row>
    <row r="105" spans="1:19" ht="14.4" thickBot="1">
      <c r="A105" s="30">
        <v>102</v>
      </c>
      <c r="B105" s="23" t="s">
        <v>258</v>
      </c>
      <c r="C105" s="24" t="s">
        <v>245</v>
      </c>
      <c r="D105" s="19">
        <v>1</v>
      </c>
      <c r="E105" s="303">
        <v>284921</v>
      </c>
      <c r="F105" s="303">
        <f>Tabla1[[#This Row],[VALOR UNITARIO ANTES DE IMPUESTO]]*19%</f>
        <v>54134.99</v>
      </c>
      <c r="G105" s="303">
        <f>Tabla1[[#This Row],[VALOR UNITARIO ANTES DE IMPUESTO]]+Tabla1[[#This Row],[% IMPUESTO (ACLARAR EL QUE APLIQUE)]]</f>
        <v>339055.99</v>
      </c>
      <c r="H105" s="303">
        <v>663930</v>
      </c>
      <c r="I105" s="303">
        <f>Tabla1[[#This Row],[VALOR UNITARIO ANTES DE IMPUESTO2]]*19%</f>
        <v>126146.7</v>
      </c>
      <c r="J105" s="303">
        <f>Tabla1[[#This Row],[VALOR UNITARIO ANTES DE IMPUESTO2]]+Tabla1[[#This Row],[% IMPUESTO (ACLARAR EL QUE APLIQUE)2]]</f>
        <v>790076.7</v>
      </c>
      <c r="K105" s="303">
        <v>300000</v>
      </c>
      <c r="L105" s="303">
        <f>Tabla1[[#This Row],[VALOR UNITARIO ANTES DE IMPUESTO3]]*19%</f>
        <v>57000</v>
      </c>
      <c r="M105" s="303">
        <f>Tabla1[[#This Row],[VALOR UNITARIO ANTES DE IMPUESTO3]]+Tabla1[[#This Row],[% IMPUESTO (ACLARAR EL QUE APLIQUE)3]]</f>
        <v>357000</v>
      </c>
      <c r="N105" s="316">
        <v>725039.18240000005</v>
      </c>
      <c r="O105" s="315">
        <f>Tabla1[[#This Row],[VALOR UNITARIO ANTES DE IMPUESTO4]]*19%</f>
        <v>137757.44465600001</v>
      </c>
      <c r="P105" s="315">
        <f>Tabla1[[#This Row],[VALOR UNITARIO ANTES DE IMPUESTO4]]+Tabla1[[#This Row],[% IMPUESTO (ACLARAR EL QUE APLIQUE)4]]</f>
        <v>862796.62705600006</v>
      </c>
      <c r="Q105" s="310"/>
      <c r="R105" s="310"/>
      <c r="S105" s="310"/>
    </row>
    <row r="106" spans="1:19" ht="14.4" thickBot="1">
      <c r="A106" s="30">
        <v>103</v>
      </c>
      <c r="B106" s="23" t="s">
        <v>258</v>
      </c>
      <c r="C106" s="24" t="s">
        <v>246</v>
      </c>
      <c r="D106" s="19">
        <v>1</v>
      </c>
      <c r="E106" s="303">
        <v>150839</v>
      </c>
      <c r="F106" s="303">
        <f>Tabla1[[#This Row],[VALOR UNITARIO ANTES DE IMPUESTO]]*19%</f>
        <v>28659.41</v>
      </c>
      <c r="G106" s="303">
        <f>Tabla1[[#This Row],[VALOR UNITARIO ANTES DE IMPUESTO]]+Tabla1[[#This Row],[% IMPUESTO (ACLARAR EL QUE APLIQUE)]]</f>
        <v>179498.41</v>
      </c>
      <c r="H106" s="303">
        <v>364090</v>
      </c>
      <c r="I106" s="303">
        <f>Tabla1[[#This Row],[VALOR UNITARIO ANTES DE IMPUESTO2]]*19%</f>
        <v>69177.100000000006</v>
      </c>
      <c r="J106" s="303">
        <f>Tabla1[[#This Row],[VALOR UNITARIO ANTES DE IMPUESTO2]]+Tabla1[[#This Row],[% IMPUESTO (ACLARAR EL QUE APLIQUE)2]]</f>
        <v>433267.1</v>
      </c>
      <c r="K106" s="303">
        <v>170000</v>
      </c>
      <c r="L106" s="303">
        <f>Tabla1[[#This Row],[VALOR UNITARIO ANTES DE IMPUESTO3]]*19%</f>
        <v>32300</v>
      </c>
      <c r="M106" s="303">
        <f>Tabla1[[#This Row],[VALOR UNITARIO ANTES DE IMPUESTO3]]+Tabla1[[#This Row],[% IMPUESTO (ACLARAR EL QUE APLIQUE)3]]</f>
        <v>202300</v>
      </c>
      <c r="N106" s="315">
        <v>397602.12959999999</v>
      </c>
      <c r="O106" s="315">
        <f>Tabla1[[#This Row],[VALOR UNITARIO ANTES DE IMPUESTO4]]*19%</f>
        <v>75544.404624000003</v>
      </c>
      <c r="P106" s="315">
        <f>Tabla1[[#This Row],[VALOR UNITARIO ANTES DE IMPUESTO4]]+Tabla1[[#This Row],[% IMPUESTO (ACLARAR EL QUE APLIQUE)4]]</f>
        <v>473146.534224</v>
      </c>
      <c r="Q106" s="310"/>
      <c r="R106" s="310"/>
      <c r="S106" s="310"/>
    </row>
    <row r="107" spans="1:19" ht="14.4" thickBot="1">
      <c r="A107" s="30">
        <v>104</v>
      </c>
      <c r="B107" s="23" t="s">
        <v>258</v>
      </c>
      <c r="C107" s="24" t="s">
        <v>247</v>
      </c>
      <c r="D107" s="19">
        <v>1</v>
      </c>
      <c r="E107" s="303">
        <v>3016825</v>
      </c>
      <c r="F107" s="303">
        <f>Tabla1[[#This Row],[VALOR UNITARIO ANTES DE IMPUESTO]]*19%</f>
        <v>573196.75</v>
      </c>
      <c r="G107" s="303">
        <f>Tabla1[[#This Row],[VALOR UNITARIO ANTES DE IMPUESTO]]+Tabla1[[#This Row],[% IMPUESTO (ACLARAR EL QUE APLIQUE)]]</f>
        <v>3590021.75</v>
      </c>
      <c r="H107" s="303">
        <v>2056040</v>
      </c>
      <c r="I107" s="303">
        <f>Tabla1[[#This Row],[VALOR UNITARIO ANTES DE IMPUESTO2]]*19%</f>
        <v>390647.6</v>
      </c>
      <c r="J107" s="303">
        <f>Tabla1[[#This Row],[VALOR UNITARIO ANTES DE IMPUESTO2]]+Tabla1[[#This Row],[% IMPUESTO (ACLARAR EL QUE APLIQUE)2]]</f>
        <v>2446687.6</v>
      </c>
      <c r="K107" s="303">
        <v>3200000</v>
      </c>
      <c r="L107" s="303">
        <f>Tabla1[[#This Row],[VALOR UNITARIO ANTES DE IMPUESTO3]]*19%</f>
        <v>608000</v>
      </c>
      <c r="M107" s="303">
        <f>Tabla1[[#This Row],[VALOR UNITARIO ANTES DE IMPUESTO3]]+Tabla1[[#This Row],[% IMPUESTO (ACLARAR EL QUE APLIQUE)3]]</f>
        <v>3808000</v>
      </c>
      <c r="N107" s="316">
        <v>2245282.6135999998</v>
      </c>
      <c r="O107" s="315">
        <f>Tabla1[[#This Row],[VALOR UNITARIO ANTES DE IMPUESTO4]]*19%</f>
        <v>426603.69658399996</v>
      </c>
      <c r="P107" s="315">
        <f>Tabla1[[#This Row],[VALOR UNITARIO ANTES DE IMPUESTO4]]+Tabla1[[#This Row],[% IMPUESTO (ACLARAR EL QUE APLIQUE)4]]</f>
        <v>2671886.3101839996</v>
      </c>
      <c r="Q107" s="310"/>
      <c r="R107" s="310"/>
      <c r="S107" s="310"/>
    </row>
    <row r="108" spans="1:19" ht="14.4" thickBot="1">
      <c r="A108" s="30">
        <v>105</v>
      </c>
      <c r="B108" s="23" t="s">
        <v>258</v>
      </c>
      <c r="C108" s="24" t="s">
        <v>248</v>
      </c>
      <c r="D108" s="19">
        <v>1</v>
      </c>
      <c r="E108" s="303">
        <v>1508411</v>
      </c>
      <c r="F108" s="303">
        <f>Tabla1[[#This Row],[VALOR UNITARIO ANTES DE IMPUESTO]]*19%</f>
        <v>286598.09000000003</v>
      </c>
      <c r="G108" s="303">
        <f>Tabla1[[#This Row],[VALOR UNITARIO ANTES DE IMPUESTO]]+Tabla1[[#This Row],[% IMPUESTO (ACLARAR EL QUE APLIQUE)]]</f>
        <v>1795009.09</v>
      </c>
      <c r="H108" s="303">
        <v>3640905</v>
      </c>
      <c r="I108" s="303">
        <f>Tabla1[[#This Row],[VALOR UNITARIO ANTES DE IMPUESTO2]]*19%</f>
        <v>691771.95</v>
      </c>
      <c r="J108" s="303">
        <f>Tabla1[[#This Row],[VALOR UNITARIO ANTES DE IMPUESTO2]]+Tabla1[[#This Row],[% IMPUESTO (ACLARAR EL QUE APLIQUE)2]]</f>
        <v>4332676.95</v>
      </c>
      <c r="K108" s="303">
        <v>1700000</v>
      </c>
      <c r="L108" s="303">
        <f>Tabla1[[#This Row],[VALOR UNITARIO ANTES DE IMPUESTO3]]*19%</f>
        <v>323000</v>
      </c>
      <c r="M108" s="303">
        <f>Tabla1[[#This Row],[VALOR UNITARIO ANTES DE IMPUESTO3]]+Tabla1[[#This Row],[% IMPUESTO (ACLARAR EL QUE APLIQUE)3]]</f>
        <v>2023000</v>
      </c>
      <c r="N108" s="315">
        <v>3976021.2960000001</v>
      </c>
      <c r="O108" s="315">
        <f>Tabla1[[#This Row],[VALOR UNITARIO ANTES DE IMPUESTO4]]*19%</f>
        <v>755444.04624000005</v>
      </c>
      <c r="P108" s="315">
        <f>Tabla1[[#This Row],[VALOR UNITARIO ANTES DE IMPUESTO4]]+Tabla1[[#This Row],[% IMPUESTO (ACLARAR EL QUE APLIQUE)4]]</f>
        <v>4731465.3422400001</v>
      </c>
      <c r="Q108" s="310"/>
      <c r="R108" s="310"/>
      <c r="S108" s="310"/>
    </row>
    <row r="109" spans="1:19" ht="14.4" thickBot="1">
      <c r="A109" s="30">
        <v>106</v>
      </c>
      <c r="B109" s="23" t="s">
        <v>258</v>
      </c>
      <c r="C109" s="24" t="s">
        <v>249</v>
      </c>
      <c r="D109" s="19">
        <v>1</v>
      </c>
      <c r="E109" s="303">
        <v>150839</v>
      </c>
      <c r="F109" s="303">
        <f>Tabla1[[#This Row],[VALOR UNITARIO ANTES DE IMPUESTO]]*19%</f>
        <v>28659.41</v>
      </c>
      <c r="G109" s="303">
        <f>Tabla1[[#This Row],[VALOR UNITARIO ANTES DE IMPUESTO]]+Tabla1[[#This Row],[% IMPUESTO (ACLARAR EL QUE APLIQUE)]]</f>
        <v>179498.41</v>
      </c>
      <c r="H109" s="303">
        <v>385508</v>
      </c>
      <c r="I109" s="303">
        <f>Tabla1[[#This Row],[VALOR UNITARIO ANTES DE IMPUESTO2]]*19%</f>
        <v>73246.52</v>
      </c>
      <c r="J109" s="303">
        <f>Tabla1[[#This Row],[VALOR UNITARIO ANTES DE IMPUESTO2]]+Tabla1[[#This Row],[% IMPUESTO (ACLARAR EL QUE APLIQUE)2]]</f>
        <v>458754.52</v>
      </c>
      <c r="K109" s="303">
        <v>170000</v>
      </c>
      <c r="L109" s="303">
        <f>Tabla1[[#This Row],[VALOR UNITARIO ANTES DE IMPUESTO3]]*19%</f>
        <v>32300</v>
      </c>
      <c r="M109" s="303">
        <f>Tabla1[[#This Row],[VALOR UNITARIO ANTES DE IMPUESTO3]]+Tabla1[[#This Row],[% IMPUESTO (ACLARAR EL QUE APLIQUE)3]]</f>
        <v>202300</v>
      </c>
      <c r="N109" s="316">
        <v>420990.49199999997</v>
      </c>
      <c r="O109" s="315">
        <f>Tabla1[[#This Row],[VALOR UNITARIO ANTES DE IMPUESTO4]]*19%</f>
        <v>79988.193480000002</v>
      </c>
      <c r="P109" s="315">
        <f>Tabla1[[#This Row],[VALOR UNITARIO ANTES DE IMPUESTO4]]+Tabla1[[#This Row],[% IMPUESTO (ACLARAR EL QUE APLIQUE)4]]</f>
        <v>500978.68547999999</v>
      </c>
      <c r="Q109" s="310"/>
      <c r="R109" s="310"/>
      <c r="S109" s="310"/>
    </row>
    <row r="110" spans="1:19" ht="14.4" thickBot="1">
      <c r="A110" s="30">
        <v>107</v>
      </c>
      <c r="B110" s="23" t="s">
        <v>258</v>
      </c>
      <c r="C110" s="24" t="s">
        <v>250</v>
      </c>
      <c r="D110" s="19">
        <v>1</v>
      </c>
      <c r="E110" s="303">
        <v>284921</v>
      </c>
      <c r="F110" s="303">
        <f>Tabla1[[#This Row],[VALOR UNITARIO ANTES DE IMPUESTO]]*19%</f>
        <v>54134.99</v>
      </c>
      <c r="G110" s="303">
        <f>Tabla1[[#This Row],[VALOR UNITARIO ANTES DE IMPUESTO]]+Tabla1[[#This Row],[% IMPUESTO (ACLARAR EL QUE APLIQUE)]]</f>
        <v>339055.99</v>
      </c>
      <c r="H110" s="303">
        <v>663930</v>
      </c>
      <c r="I110" s="303">
        <f>Tabla1[[#This Row],[VALOR UNITARIO ANTES DE IMPUESTO2]]*19%</f>
        <v>126146.7</v>
      </c>
      <c r="J110" s="303">
        <f>Tabla1[[#This Row],[VALOR UNITARIO ANTES DE IMPUESTO2]]+Tabla1[[#This Row],[% IMPUESTO (ACLARAR EL QUE APLIQUE)2]]</f>
        <v>790076.7</v>
      </c>
      <c r="K110" s="303">
        <v>300000</v>
      </c>
      <c r="L110" s="303">
        <f>Tabla1[[#This Row],[VALOR UNITARIO ANTES DE IMPUESTO3]]*19%</f>
        <v>57000</v>
      </c>
      <c r="M110" s="303">
        <f>Tabla1[[#This Row],[VALOR UNITARIO ANTES DE IMPUESTO3]]+Tabla1[[#This Row],[% IMPUESTO (ACLARAR EL QUE APLIQUE)3]]</f>
        <v>357000</v>
      </c>
      <c r="N110" s="315">
        <v>725039.18240000005</v>
      </c>
      <c r="O110" s="315">
        <f>Tabla1[[#This Row],[VALOR UNITARIO ANTES DE IMPUESTO4]]*19%</f>
        <v>137757.44465600001</v>
      </c>
      <c r="P110" s="315">
        <f>Tabla1[[#This Row],[VALOR UNITARIO ANTES DE IMPUESTO4]]+Tabla1[[#This Row],[% IMPUESTO (ACLARAR EL QUE APLIQUE)4]]</f>
        <v>862796.62705600006</v>
      </c>
      <c r="Q110" s="310"/>
      <c r="R110" s="310"/>
      <c r="S110" s="310"/>
    </row>
    <row r="111" spans="1:19" ht="14.4" thickBot="1">
      <c r="A111" s="30">
        <v>108</v>
      </c>
      <c r="B111" s="23" t="s">
        <v>258</v>
      </c>
      <c r="C111" s="24" t="s">
        <v>251</v>
      </c>
      <c r="D111" s="19">
        <v>1</v>
      </c>
      <c r="E111" s="303">
        <v>150839</v>
      </c>
      <c r="F111" s="303">
        <f>Tabla1[[#This Row],[VALOR UNITARIO ANTES DE IMPUESTO]]*19%</f>
        <v>28659.41</v>
      </c>
      <c r="G111" s="303">
        <f>Tabla1[[#This Row],[VALOR UNITARIO ANTES DE IMPUESTO]]+Tabla1[[#This Row],[% IMPUESTO (ACLARAR EL QUE APLIQUE)]]</f>
        <v>179498.41</v>
      </c>
      <c r="H111" s="303">
        <v>342673</v>
      </c>
      <c r="I111" s="303">
        <f>Tabla1[[#This Row],[VALOR UNITARIO ANTES DE IMPUESTO2]]*19%</f>
        <v>65107.87</v>
      </c>
      <c r="J111" s="303">
        <f>Tabla1[[#This Row],[VALOR UNITARIO ANTES DE IMPUESTO2]]+Tabla1[[#This Row],[% IMPUESTO (ACLARAR EL QUE APLIQUE)2]]</f>
        <v>407780.87</v>
      </c>
      <c r="K111" s="303">
        <v>170000</v>
      </c>
      <c r="L111" s="303">
        <f>Tabla1[[#This Row],[VALOR UNITARIO ANTES DE IMPUESTO3]]*19%</f>
        <v>32300</v>
      </c>
      <c r="M111" s="303">
        <f>Tabla1[[#This Row],[VALOR UNITARIO ANTES DE IMPUESTO3]]+Tabla1[[#This Row],[% IMPUESTO (ACLARAR EL QUE APLIQUE)3]]</f>
        <v>202300</v>
      </c>
      <c r="N111" s="316">
        <v>374213.7672</v>
      </c>
      <c r="O111" s="315">
        <f>Tabla1[[#This Row],[VALOR UNITARIO ANTES DE IMPUESTO4]]*19%</f>
        <v>71100.615768000003</v>
      </c>
      <c r="P111" s="315">
        <f>Tabla1[[#This Row],[VALOR UNITARIO ANTES DE IMPUESTO4]]+Tabla1[[#This Row],[% IMPUESTO (ACLARAR EL QUE APLIQUE)4]]</f>
        <v>445314.38296800002</v>
      </c>
      <c r="Q111" s="310"/>
      <c r="R111" s="310"/>
      <c r="S111" s="310"/>
    </row>
    <row r="112" spans="1:19" ht="14.4" thickBot="1">
      <c r="A112" s="30">
        <v>109</v>
      </c>
      <c r="B112" s="23" t="s">
        <v>258</v>
      </c>
      <c r="C112" s="24" t="s">
        <v>252</v>
      </c>
      <c r="D112" s="19">
        <v>1</v>
      </c>
      <c r="E112" s="303">
        <v>335201</v>
      </c>
      <c r="F112" s="303">
        <f>Tabla1[[#This Row],[VALOR UNITARIO ANTES DE IMPUESTO]]*19%</f>
        <v>63688.19</v>
      </c>
      <c r="G112" s="303">
        <f>Tabla1[[#This Row],[VALOR UNITARIO ANTES DE IMPUESTO]]+Tabla1[[#This Row],[% IMPUESTO (ACLARAR EL QUE APLIQUE)]]</f>
        <v>398889.19</v>
      </c>
      <c r="H112" s="303">
        <v>792432</v>
      </c>
      <c r="I112" s="303">
        <f>Tabla1[[#This Row],[VALOR UNITARIO ANTES DE IMPUESTO2]]*19%</f>
        <v>150562.08000000002</v>
      </c>
      <c r="J112" s="303">
        <f>Tabla1[[#This Row],[VALOR UNITARIO ANTES DE IMPUESTO2]]+Tabla1[[#This Row],[% IMPUESTO (ACLARAR EL QUE APLIQUE)2]]</f>
        <v>942994.08000000007</v>
      </c>
      <c r="K112" s="303">
        <v>345000</v>
      </c>
      <c r="L112" s="303">
        <f>Tabla1[[#This Row],[VALOR UNITARIO ANTES DE IMPUESTO3]]*19%</f>
        <v>65550</v>
      </c>
      <c r="M112" s="303">
        <f>Tabla1[[#This Row],[VALOR UNITARIO ANTES DE IMPUESTO3]]+Tabla1[[#This Row],[% IMPUESTO (ACLARAR EL QUE APLIQUE)3]]</f>
        <v>410550</v>
      </c>
      <c r="N112" s="315">
        <v>865369.33600000001</v>
      </c>
      <c r="O112" s="315">
        <f>Tabla1[[#This Row],[VALOR UNITARIO ANTES DE IMPUESTO4]]*19%</f>
        <v>164420.17384</v>
      </c>
      <c r="P112" s="315">
        <f>Tabla1[[#This Row],[VALOR UNITARIO ANTES DE IMPUESTO4]]+Tabla1[[#This Row],[% IMPUESTO (ACLARAR EL QUE APLIQUE)4]]</f>
        <v>1029789.50984</v>
      </c>
      <c r="Q112" s="310"/>
      <c r="R112" s="310"/>
      <c r="S112" s="310"/>
    </row>
    <row r="113" spans="1:19" ht="14.4" thickBot="1">
      <c r="A113" s="30">
        <v>110</v>
      </c>
      <c r="B113" s="23" t="s">
        <v>258</v>
      </c>
      <c r="C113" s="24" t="s">
        <v>253</v>
      </c>
      <c r="D113" s="19">
        <v>1</v>
      </c>
      <c r="E113" s="303">
        <v>3016825</v>
      </c>
      <c r="F113" s="303">
        <f>Tabla1[[#This Row],[VALOR UNITARIO ANTES DE IMPUESTO]]*19%</f>
        <v>573196.75</v>
      </c>
      <c r="G113" s="303">
        <f>Tabla1[[#This Row],[VALOR UNITARIO ANTES DE IMPUESTO]]+Tabla1[[#This Row],[% IMPUESTO (ACLARAR EL QUE APLIQUE)]]</f>
        <v>3590021.75</v>
      </c>
      <c r="H113" s="303">
        <v>7495980</v>
      </c>
      <c r="I113" s="303">
        <f>Tabla1[[#This Row],[VALOR UNITARIO ANTES DE IMPUESTO2]]*19%</f>
        <v>1424236.2</v>
      </c>
      <c r="J113" s="303">
        <f>Tabla1[[#This Row],[VALOR UNITARIO ANTES DE IMPUESTO2]]+Tabla1[[#This Row],[% IMPUESTO (ACLARAR EL QUE APLIQUE)2]]</f>
        <v>8920216.1999999993</v>
      </c>
      <c r="K113" s="303">
        <v>3200000</v>
      </c>
      <c r="L113" s="303">
        <f>Tabla1[[#This Row],[VALOR UNITARIO ANTES DE IMPUESTO3]]*19%</f>
        <v>608000</v>
      </c>
      <c r="M113" s="303">
        <f>Tabla1[[#This Row],[VALOR UNITARIO ANTES DE IMPUESTO3]]+Tabla1[[#This Row],[% IMPUESTO (ACLARAR EL QUE APLIQUE)3]]</f>
        <v>3808000</v>
      </c>
      <c r="N113" s="316">
        <v>8185926.1952</v>
      </c>
      <c r="O113" s="315">
        <f>Tabla1[[#This Row],[VALOR UNITARIO ANTES DE IMPUESTO4]]*19%</f>
        <v>1555325.9770879999</v>
      </c>
      <c r="P113" s="315">
        <f>Tabla1[[#This Row],[VALOR UNITARIO ANTES DE IMPUESTO4]]+Tabla1[[#This Row],[% IMPUESTO (ACLARAR EL QUE APLIQUE)4]]</f>
        <v>9741252.1722880006</v>
      </c>
      <c r="Q113" s="310"/>
      <c r="R113" s="310"/>
      <c r="S113" s="310"/>
    </row>
    <row r="114" spans="1:19" ht="14.4" thickBot="1">
      <c r="A114" s="30">
        <v>111</v>
      </c>
      <c r="B114" s="23" t="s">
        <v>258</v>
      </c>
      <c r="C114" s="24" t="s">
        <v>254</v>
      </c>
      <c r="D114" s="19">
        <v>1</v>
      </c>
      <c r="E114" s="303">
        <v>88993</v>
      </c>
      <c r="F114" s="303">
        <f>Tabla1[[#This Row],[VALOR UNITARIO ANTES DE IMPUESTO]]*19%</f>
        <v>16908.670000000002</v>
      </c>
      <c r="G114" s="303">
        <f>Tabla1[[#This Row],[VALOR UNITARIO ANTES DE IMPUESTO]]+Tabla1[[#This Row],[% IMPUESTO (ACLARAR EL QUE APLIQUE)]]</f>
        <v>105901.67</v>
      </c>
      <c r="H114" s="303">
        <v>201321</v>
      </c>
      <c r="I114" s="303">
        <f>Tabla1[[#This Row],[VALOR UNITARIO ANTES DE IMPUESTO2]]*19%</f>
        <v>38250.99</v>
      </c>
      <c r="J114" s="303">
        <f>Tabla1[[#This Row],[VALOR UNITARIO ANTES DE IMPUESTO2]]+Tabla1[[#This Row],[% IMPUESTO (ACLARAR EL QUE APLIQUE)2]]</f>
        <v>239571.99</v>
      </c>
      <c r="K114" s="303">
        <v>104000</v>
      </c>
      <c r="L114" s="303">
        <f>Tabla1[[#This Row],[VALOR UNITARIO ANTES DE IMPUESTO3]]*19%</f>
        <v>19760</v>
      </c>
      <c r="M114" s="303">
        <f>Tabla1[[#This Row],[VALOR UNITARIO ANTES DE IMPUESTO3]]+Tabla1[[#This Row],[% IMPUESTO (ACLARAR EL QUE APLIQUE)3]]</f>
        <v>123760</v>
      </c>
      <c r="N114" s="315">
        <v>219850.59199999998</v>
      </c>
      <c r="O114" s="315">
        <f>Tabla1[[#This Row],[VALOR UNITARIO ANTES DE IMPUESTO4]]*19%</f>
        <v>41771.612479999996</v>
      </c>
      <c r="P114" s="315">
        <f>Tabla1[[#This Row],[VALOR UNITARIO ANTES DE IMPUESTO4]]+Tabla1[[#This Row],[% IMPUESTO (ACLARAR EL QUE APLIQUE)4]]</f>
        <v>261622.20447999996</v>
      </c>
      <c r="Q114" s="310"/>
      <c r="R114" s="310"/>
      <c r="S114" s="310"/>
    </row>
    <row r="115" spans="1:19" ht="14.4" thickBot="1">
      <c r="A115" s="30">
        <v>112</v>
      </c>
      <c r="B115" s="23" t="s">
        <v>258</v>
      </c>
      <c r="C115" s="24" t="s">
        <v>255</v>
      </c>
      <c r="D115" s="19">
        <v>1</v>
      </c>
      <c r="E115" s="303">
        <v>439415</v>
      </c>
      <c r="F115" s="303">
        <f>Tabla1[[#This Row],[VALOR UNITARIO ANTES DE IMPUESTO]]*19%</f>
        <v>83488.850000000006</v>
      </c>
      <c r="G115" s="303">
        <f>Tabla1[[#This Row],[VALOR UNITARIO ANTES DE IMPUESTO]]+Tabla1[[#This Row],[% IMPUESTO (ACLARAR EL QUE APLIQUE)]]</f>
        <v>522903.85</v>
      </c>
      <c r="H115" s="303">
        <v>1006603</v>
      </c>
      <c r="I115" s="303">
        <f>Tabla1[[#This Row],[VALOR UNITARIO ANTES DE IMPUESTO2]]*19%</f>
        <v>191254.57</v>
      </c>
      <c r="J115" s="303">
        <f>Tabla1[[#This Row],[VALOR UNITARIO ANTES DE IMPUESTO2]]+Tabla1[[#This Row],[% IMPUESTO (ACLARAR EL QUE APLIQUE)2]]</f>
        <v>1197857.57</v>
      </c>
      <c r="K115" s="303">
        <v>470000</v>
      </c>
      <c r="L115" s="303">
        <f>Tabla1[[#This Row],[VALOR UNITARIO ANTES DE IMPUESTO3]]*19%</f>
        <v>89300</v>
      </c>
      <c r="M115" s="303">
        <f>Tabla1[[#This Row],[VALOR UNITARIO ANTES DE IMPUESTO3]]+Tabla1[[#This Row],[% IMPUESTO (ACLARAR EL QUE APLIQUE)3]]</f>
        <v>559300</v>
      </c>
      <c r="N115" s="316">
        <v>1099252.9495999999</v>
      </c>
      <c r="O115" s="315">
        <f>Tabla1[[#This Row],[VALOR UNITARIO ANTES DE IMPUESTO4]]*19%</f>
        <v>208858.060424</v>
      </c>
      <c r="P115" s="315">
        <f>Tabla1[[#This Row],[VALOR UNITARIO ANTES DE IMPUESTO4]]+Tabla1[[#This Row],[% IMPUESTO (ACLARAR EL QUE APLIQUE)4]]</f>
        <v>1308111.010024</v>
      </c>
      <c r="Q115" s="310"/>
      <c r="R115" s="310"/>
      <c r="S115" s="310"/>
    </row>
    <row r="116" spans="1:19" ht="14.4" thickBot="1">
      <c r="A116" s="30">
        <v>113</v>
      </c>
      <c r="B116" s="22" t="s">
        <v>257</v>
      </c>
      <c r="C116" s="24" t="s">
        <v>256</v>
      </c>
      <c r="D116" s="19">
        <v>1</v>
      </c>
      <c r="E116" s="303">
        <v>66745</v>
      </c>
      <c r="F116" s="303">
        <f>Tabla1[[#This Row],[VALOR UNITARIO ANTES DE IMPUESTO]]*19%</f>
        <v>12681.55</v>
      </c>
      <c r="G116" s="303">
        <f>Tabla1[[#This Row],[VALOR UNITARIO ANTES DE IMPUESTO]]+Tabla1[[#This Row],[% IMPUESTO (ACLARAR EL QUE APLIQUE)]]</f>
        <v>79426.55</v>
      </c>
      <c r="H116" s="303">
        <v>149920</v>
      </c>
      <c r="I116" s="303">
        <f>Tabla1[[#This Row],[VALOR UNITARIO ANTES DE IMPUESTO2]]*19%</f>
        <v>28484.799999999999</v>
      </c>
      <c r="J116" s="303">
        <f>Tabla1[[#This Row],[VALOR UNITARIO ANTES DE IMPUESTO2]]+Tabla1[[#This Row],[% IMPUESTO (ACLARAR EL QUE APLIQUE)2]]</f>
        <v>178404.8</v>
      </c>
      <c r="K116" s="303">
        <v>82000</v>
      </c>
      <c r="L116" s="303">
        <f>Tabla1[[#This Row],[VALOR UNITARIO ANTES DE IMPUESTO3]]*19%</f>
        <v>15580</v>
      </c>
      <c r="M116" s="303">
        <f>Tabla1[[#This Row],[VALOR UNITARIO ANTES DE IMPUESTO3]]+Tabla1[[#This Row],[% IMPUESTO (ACLARAR EL QUE APLIQUE)3]]</f>
        <v>97580</v>
      </c>
      <c r="N116" s="315">
        <v>163718.5264</v>
      </c>
      <c r="O116" s="315">
        <f>Tabla1[[#This Row],[VALOR UNITARIO ANTES DE IMPUESTO4]]*19%</f>
        <v>31106.520016000002</v>
      </c>
      <c r="P116" s="315">
        <f>Tabla1[[#This Row],[VALOR UNITARIO ANTES DE IMPUESTO4]]+Tabla1[[#This Row],[% IMPUESTO (ACLARAR EL QUE APLIQUE)4]]</f>
        <v>194825.046416</v>
      </c>
      <c r="Q116" s="310"/>
      <c r="R116" s="310"/>
      <c r="S116" s="310"/>
    </row>
    <row r="117" spans="1:19" ht="14.4" thickBot="1">
      <c r="A117" s="30">
        <v>114</v>
      </c>
      <c r="B117" s="22" t="s">
        <v>259</v>
      </c>
      <c r="C117" s="24" t="s">
        <v>243</v>
      </c>
      <c r="D117" s="19">
        <v>1</v>
      </c>
      <c r="E117" s="303">
        <v>1508411</v>
      </c>
      <c r="F117" s="303">
        <f>Tabla1[[#This Row],[VALOR UNITARIO ANTES DE IMPUESTO]]*19%</f>
        <v>286598.09000000003</v>
      </c>
      <c r="G117" s="303">
        <f>Tabla1[[#This Row],[VALOR UNITARIO ANTES DE IMPUESTO]]+Tabla1[[#This Row],[% IMPUESTO (ACLARAR EL QUE APLIQUE)]]</f>
        <v>1795009.09</v>
      </c>
      <c r="H117" s="303">
        <v>1820452</v>
      </c>
      <c r="I117" s="303">
        <f>Tabla1[[#This Row],[VALOR UNITARIO ANTES DE IMPUESTO2]]*19%</f>
        <v>345885.88</v>
      </c>
      <c r="J117" s="303">
        <f>Tabla1[[#This Row],[VALOR UNITARIO ANTES DE IMPUESTO2]]+Tabla1[[#This Row],[% IMPUESTO (ACLARAR EL QUE APLIQUE)2]]</f>
        <v>2166337.88</v>
      </c>
      <c r="K117" s="303">
        <v>1700000</v>
      </c>
      <c r="L117" s="303">
        <f>Tabla1[[#This Row],[VALOR UNITARIO ANTES DE IMPUESTO3]]*19%</f>
        <v>323000</v>
      </c>
      <c r="M117" s="303">
        <f>Tabla1[[#This Row],[VALOR UNITARIO ANTES DE IMPUESTO3]]+Tabla1[[#This Row],[% IMPUESTO (ACLARAR EL QUE APLIQUE)3]]</f>
        <v>2023000</v>
      </c>
      <c r="N117" s="316">
        <v>1988010.648</v>
      </c>
      <c r="O117" s="315">
        <f>Tabla1[[#This Row],[VALOR UNITARIO ANTES DE IMPUESTO4]]*19%</f>
        <v>377722.02312000003</v>
      </c>
      <c r="P117" s="315">
        <f>Tabla1[[#This Row],[VALOR UNITARIO ANTES DE IMPUESTO4]]+Tabla1[[#This Row],[% IMPUESTO (ACLARAR EL QUE APLIQUE)4]]</f>
        <v>2365732.6711200001</v>
      </c>
      <c r="Q117" s="310"/>
      <c r="R117" s="310"/>
      <c r="S117" s="310"/>
    </row>
    <row r="118" spans="1:19" ht="14.4" thickBot="1">
      <c r="A118" s="30">
        <v>115</v>
      </c>
      <c r="B118" s="22" t="s">
        <v>259</v>
      </c>
      <c r="C118" s="24" t="s">
        <v>244</v>
      </c>
      <c r="D118" s="19">
        <v>1</v>
      </c>
      <c r="E118" s="303">
        <v>1508411</v>
      </c>
      <c r="F118" s="303">
        <f>Tabla1[[#This Row],[VALOR UNITARIO ANTES DE IMPUESTO]]*19%</f>
        <v>286598.09000000003</v>
      </c>
      <c r="G118" s="303">
        <f>Tabla1[[#This Row],[VALOR UNITARIO ANTES DE IMPUESTO]]+Tabla1[[#This Row],[% IMPUESTO (ACLARAR EL QUE APLIQUE)]]</f>
        <v>1795009.09</v>
      </c>
      <c r="H118" s="303">
        <v>428342</v>
      </c>
      <c r="I118" s="303">
        <f>Tabla1[[#This Row],[VALOR UNITARIO ANTES DE IMPUESTO2]]*19%</f>
        <v>81384.98</v>
      </c>
      <c r="J118" s="303">
        <f>Tabla1[[#This Row],[VALOR UNITARIO ANTES DE IMPUESTO2]]+Tabla1[[#This Row],[% IMPUESTO (ACLARAR EL QUE APLIQUE)2]]</f>
        <v>509726.98</v>
      </c>
      <c r="K118" s="303">
        <v>1700000</v>
      </c>
      <c r="L118" s="303">
        <f>Tabla1[[#This Row],[VALOR UNITARIO ANTES DE IMPUESTO3]]*19%</f>
        <v>323000</v>
      </c>
      <c r="M118" s="303">
        <f>Tabla1[[#This Row],[VALOR UNITARIO ANTES DE IMPUESTO3]]+Tabla1[[#This Row],[% IMPUESTO (ACLARAR EL QUE APLIQUE)3]]</f>
        <v>2023000</v>
      </c>
      <c r="N118" s="315">
        <v>467767.20639999997</v>
      </c>
      <c r="O118" s="315">
        <f>Tabla1[[#This Row],[VALOR UNITARIO ANTES DE IMPUESTO4]]*19%</f>
        <v>88875.769216000001</v>
      </c>
      <c r="P118" s="315">
        <f>Tabla1[[#This Row],[VALOR UNITARIO ANTES DE IMPUESTO4]]+Tabla1[[#This Row],[% IMPUESTO (ACLARAR EL QUE APLIQUE)4]]</f>
        <v>556642.97561600001</v>
      </c>
      <c r="Q118" s="310"/>
      <c r="R118" s="310"/>
      <c r="S118" s="310"/>
    </row>
    <row r="119" spans="1:19" ht="14.4" thickBot="1">
      <c r="A119" s="30">
        <v>116</v>
      </c>
      <c r="B119" s="22" t="s">
        <v>259</v>
      </c>
      <c r="C119" s="24" t="s">
        <v>245</v>
      </c>
      <c r="D119" s="19">
        <v>1</v>
      </c>
      <c r="E119" s="303">
        <v>284921</v>
      </c>
      <c r="F119" s="303">
        <f>Tabla1[[#This Row],[VALOR UNITARIO ANTES DE IMPUESTO]]*19%</f>
        <v>54134.99</v>
      </c>
      <c r="G119" s="303">
        <f>Tabla1[[#This Row],[VALOR UNITARIO ANTES DE IMPUESTO]]+Tabla1[[#This Row],[% IMPUESTO (ACLARAR EL QUE APLIQUE)]]</f>
        <v>339055.99</v>
      </c>
      <c r="H119" s="303">
        <v>663930</v>
      </c>
      <c r="I119" s="303">
        <f>Tabla1[[#This Row],[VALOR UNITARIO ANTES DE IMPUESTO2]]*19%</f>
        <v>126146.7</v>
      </c>
      <c r="J119" s="303">
        <f>Tabla1[[#This Row],[VALOR UNITARIO ANTES DE IMPUESTO2]]+Tabla1[[#This Row],[% IMPUESTO (ACLARAR EL QUE APLIQUE)2]]</f>
        <v>790076.7</v>
      </c>
      <c r="K119" s="303">
        <v>300000</v>
      </c>
      <c r="L119" s="303">
        <f>Tabla1[[#This Row],[VALOR UNITARIO ANTES DE IMPUESTO3]]*19%</f>
        <v>57000</v>
      </c>
      <c r="M119" s="303">
        <f>Tabla1[[#This Row],[VALOR UNITARIO ANTES DE IMPUESTO3]]+Tabla1[[#This Row],[% IMPUESTO (ACLARAR EL QUE APLIQUE)3]]</f>
        <v>357000</v>
      </c>
      <c r="N119" s="316">
        <v>725039.18240000005</v>
      </c>
      <c r="O119" s="315">
        <f>Tabla1[[#This Row],[VALOR UNITARIO ANTES DE IMPUESTO4]]*19%</f>
        <v>137757.44465600001</v>
      </c>
      <c r="P119" s="315">
        <f>Tabla1[[#This Row],[VALOR UNITARIO ANTES DE IMPUESTO4]]+Tabla1[[#This Row],[% IMPUESTO (ACLARAR EL QUE APLIQUE)4]]</f>
        <v>862796.62705600006</v>
      </c>
      <c r="Q119" s="310"/>
      <c r="R119" s="310"/>
      <c r="S119" s="310"/>
    </row>
    <row r="120" spans="1:19" ht="14.4" thickBot="1">
      <c r="A120" s="30">
        <v>117</v>
      </c>
      <c r="B120" s="22" t="s">
        <v>259</v>
      </c>
      <c r="C120" s="24" t="s">
        <v>246</v>
      </c>
      <c r="D120" s="19">
        <v>1</v>
      </c>
      <c r="E120" s="303">
        <v>150839</v>
      </c>
      <c r="F120" s="303">
        <f>Tabla1[[#This Row],[VALOR UNITARIO ANTES DE IMPUESTO]]*19%</f>
        <v>28659.41</v>
      </c>
      <c r="G120" s="303">
        <f>Tabla1[[#This Row],[VALOR UNITARIO ANTES DE IMPUESTO]]+Tabla1[[#This Row],[% IMPUESTO (ACLARAR EL QUE APLIQUE)]]</f>
        <v>179498.41</v>
      </c>
      <c r="H120" s="303">
        <v>364090</v>
      </c>
      <c r="I120" s="303">
        <f>Tabla1[[#This Row],[VALOR UNITARIO ANTES DE IMPUESTO2]]*19%</f>
        <v>69177.100000000006</v>
      </c>
      <c r="J120" s="303">
        <f>Tabla1[[#This Row],[VALOR UNITARIO ANTES DE IMPUESTO2]]+Tabla1[[#This Row],[% IMPUESTO (ACLARAR EL QUE APLIQUE)2]]</f>
        <v>433267.1</v>
      </c>
      <c r="K120" s="303">
        <v>170000</v>
      </c>
      <c r="L120" s="303">
        <f>Tabla1[[#This Row],[VALOR UNITARIO ANTES DE IMPUESTO3]]*19%</f>
        <v>32300</v>
      </c>
      <c r="M120" s="303">
        <f>Tabla1[[#This Row],[VALOR UNITARIO ANTES DE IMPUESTO3]]+Tabla1[[#This Row],[% IMPUESTO (ACLARAR EL QUE APLIQUE)3]]</f>
        <v>202300</v>
      </c>
      <c r="N120" s="315">
        <v>397602.12959999999</v>
      </c>
      <c r="O120" s="315">
        <f>Tabla1[[#This Row],[VALOR UNITARIO ANTES DE IMPUESTO4]]*19%</f>
        <v>75544.404624000003</v>
      </c>
      <c r="P120" s="315">
        <f>Tabla1[[#This Row],[VALOR UNITARIO ANTES DE IMPUESTO4]]+Tabla1[[#This Row],[% IMPUESTO (ACLARAR EL QUE APLIQUE)4]]</f>
        <v>473146.534224</v>
      </c>
      <c r="Q120" s="310"/>
      <c r="R120" s="310"/>
      <c r="S120" s="310"/>
    </row>
    <row r="121" spans="1:19" ht="14.4" thickBot="1">
      <c r="A121" s="30">
        <v>118</v>
      </c>
      <c r="B121" s="22" t="s">
        <v>259</v>
      </c>
      <c r="C121" s="24" t="s">
        <v>247</v>
      </c>
      <c r="D121" s="19">
        <v>1</v>
      </c>
      <c r="E121" s="303">
        <v>3016825</v>
      </c>
      <c r="F121" s="303">
        <f>Tabla1[[#This Row],[VALOR UNITARIO ANTES DE IMPUESTO]]*19%</f>
        <v>573196.75</v>
      </c>
      <c r="G121" s="303">
        <f>Tabla1[[#This Row],[VALOR UNITARIO ANTES DE IMPUESTO]]+Tabla1[[#This Row],[% IMPUESTO (ACLARAR EL QUE APLIQUE)]]</f>
        <v>3590021.75</v>
      </c>
      <c r="H121" s="303">
        <v>2056040</v>
      </c>
      <c r="I121" s="303">
        <f>Tabla1[[#This Row],[VALOR UNITARIO ANTES DE IMPUESTO2]]*19%</f>
        <v>390647.6</v>
      </c>
      <c r="J121" s="303">
        <f>Tabla1[[#This Row],[VALOR UNITARIO ANTES DE IMPUESTO2]]+Tabla1[[#This Row],[% IMPUESTO (ACLARAR EL QUE APLIQUE)2]]</f>
        <v>2446687.6</v>
      </c>
      <c r="K121" s="303">
        <v>3200000</v>
      </c>
      <c r="L121" s="303">
        <f>Tabla1[[#This Row],[VALOR UNITARIO ANTES DE IMPUESTO3]]*19%</f>
        <v>608000</v>
      </c>
      <c r="M121" s="303">
        <f>Tabla1[[#This Row],[VALOR UNITARIO ANTES DE IMPUESTO3]]+Tabla1[[#This Row],[% IMPUESTO (ACLARAR EL QUE APLIQUE)3]]</f>
        <v>3808000</v>
      </c>
      <c r="N121" s="316">
        <v>2245282.6135999998</v>
      </c>
      <c r="O121" s="315">
        <f>Tabla1[[#This Row],[VALOR UNITARIO ANTES DE IMPUESTO4]]*19%</f>
        <v>426603.69658399996</v>
      </c>
      <c r="P121" s="315">
        <f>Tabla1[[#This Row],[VALOR UNITARIO ANTES DE IMPUESTO4]]+Tabla1[[#This Row],[% IMPUESTO (ACLARAR EL QUE APLIQUE)4]]</f>
        <v>2671886.3101839996</v>
      </c>
      <c r="Q121" s="310"/>
      <c r="R121" s="310"/>
      <c r="S121" s="310"/>
    </row>
    <row r="122" spans="1:19" ht="14.4" thickBot="1">
      <c r="A122" s="30">
        <v>119</v>
      </c>
      <c r="B122" s="22" t="s">
        <v>259</v>
      </c>
      <c r="C122" s="24" t="s">
        <v>260</v>
      </c>
      <c r="D122" s="19">
        <v>1</v>
      </c>
      <c r="E122" s="303">
        <v>1508411</v>
      </c>
      <c r="F122" s="303">
        <f>Tabla1[[#This Row],[VALOR UNITARIO ANTES DE IMPUESTO]]*19%</f>
        <v>286598.09000000003</v>
      </c>
      <c r="G122" s="303">
        <f>Tabla1[[#This Row],[VALOR UNITARIO ANTES DE IMPUESTO]]+Tabla1[[#This Row],[% IMPUESTO (ACLARAR EL QUE APLIQUE)]]</f>
        <v>1795009.09</v>
      </c>
      <c r="H122" s="303">
        <v>3426734</v>
      </c>
      <c r="I122" s="303">
        <f>Tabla1[[#This Row],[VALOR UNITARIO ANTES DE IMPUESTO2]]*19%</f>
        <v>651079.46</v>
      </c>
      <c r="J122" s="303">
        <f>Tabla1[[#This Row],[VALOR UNITARIO ANTES DE IMPUESTO2]]+Tabla1[[#This Row],[% IMPUESTO (ACLARAR EL QUE APLIQUE)2]]</f>
        <v>4077813.46</v>
      </c>
      <c r="K122" s="303">
        <v>1700000</v>
      </c>
      <c r="L122" s="303">
        <f>Tabla1[[#This Row],[VALOR UNITARIO ANTES DE IMPUESTO3]]*19%</f>
        <v>323000</v>
      </c>
      <c r="M122" s="303">
        <f>Tabla1[[#This Row],[VALOR UNITARIO ANTES DE IMPUESTO3]]+Tabla1[[#This Row],[% IMPUESTO (ACLARAR EL QUE APLIQUE)3]]</f>
        <v>2023000</v>
      </c>
      <c r="N122" s="315">
        <v>3742137.6927999998</v>
      </c>
      <c r="O122" s="315">
        <f>Tabla1[[#This Row],[VALOR UNITARIO ANTES DE IMPUESTO4]]*19%</f>
        <v>711006.161632</v>
      </c>
      <c r="P122" s="315">
        <f>Tabla1[[#This Row],[VALOR UNITARIO ANTES DE IMPUESTO4]]+Tabla1[[#This Row],[% IMPUESTO (ACLARAR EL QUE APLIQUE)4]]</f>
        <v>4453143.8544319998</v>
      </c>
      <c r="Q122" s="310"/>
      <c r="R122" s="310"/>
      <c r="S122" s="310"/>
    </row>
    <row r="123" spans="1:19" ht="14.4" thickBot="1">
      <c r="A123" s="30">
        <v>120</v>
      </c>
      <c r="B123" s="22" t="s">
        <v>259</v>
      </c>
      <c r="C123" s="24" t="s">
        <v>249</v>
      </c>
      <c r="D123" s="19">
        <v>1</v>
      </c>
      <c r="E123" s="303">
        <v>150839</v>
      </c>
      <c r="F123" s="303">
        <f>Tabla1[[#This Row],[VALOR UNITARIO ANTES DE IMPUESTO]]*19%</f>
        <v>28659.41</v>
      </c>
      <c r="G123" s="303">
        <f>Tabla1[[#This Row],[VALOR UNITARIO ANTES DE IMPUESTO]]+Tabla1[[#This Row],[% IMPUESTO (ACLARAR EL QUE APLIQUE)]]</f>
        <v>179498.41</v>
      </c>
      <c r="H123" s="303">
        <v>385508</v>
      </c>
      <c r="I123" s="303">
        <f>Tabla1[[#This Row],[VALOR UNITARIO ANTES DE IMPUESTO2]]*19%</f>
        <v>73246.52</v>
      </c>
      <c r="J123" s="303">
        <f>Tabla1[[#This Row],[VALOR UNITARIO ANTES DE IMPUESTO2]]+Tabla1[[#This Row],[% IMPUESTO (ACLARAR EL QUE APLIQUE)2]]</f>
        <v>458754.52</v>
      </c>
      <c r="K123" s="303">
        <v>170000</v>
      </c>
      <c r="L123" s="303">
        <f>Tabla1[[#This Row],[VALOR UNITARIO ANTES DE IMPUESTO3]]*19%</f>
        <v>32300</v>
      </c>
      <c r="M123" s="303">
        <f>Tabla1[[#This Row],[VALOR UNITARIO ANTES DE IMPUESTO3]]+Tabla1[[#This Row],[% IMPUESTO (ACLARAR EL QUE APLIQUE)3]]</f>
        <v>202300</v>
      </c>
      <c r="N123" s="316">
        <v>420990.49199999997</v>
      </c>
      <c r="O123" s="315">
        <f>Tabla1[[#This Row],[VALOR UNITARIO ANTES DE IMPUESTO4]]*19%</f>
        <v>79988.193480000002</v>
      </c>
      <c r="P123" s="315">
        <f>Tabla1[[#This Row],[VALOR UNITARIO ANTES DE IMPUESTO4]]+Tabla1[[#This Row],[% IMPUESTO (ACLARAR EL QUE APLIQUE)4]]</f>
        <v>500978.68547999999</v>
      </c>
      <c r="Q123" s="310"/>
      <c r="R123" s="310"/>
      <c r="S123" s="310"/>
    </row>
    <row r="124" spans="1:19" ht="14.4" thickBot="1">
      <c r="A124" s="30">
        <v>121</v>
      </c>
      <c r="B124" s="22" t="s">
        <v>259</v>
      </c>
      <c r="C124" s="24" t="s">
        <v>250</v>
      </c>
      <c r="D124" s="19">
        <v>1</v>
      </c>
      <c r="E124" s="303">
        <v>284921</v>
      </c>
      <c r="F124" s="303">
        <f>Tabla1[[#This Row],[VALOR UNITARIO ANTES DE IMPUESTO]]*19%</f>
        <v>54134.99</v>
      </c>
      <c r="G124" s="303">
        <f>Tabla1[[#This Row],[VALOR UNITARIO ANTES DE IMPUESTO]]+Tabla1[[#This Row],[% IMPUESTO (ACLARAR EL QUE APLIQUE)]]</f>
        <v>339055.99</v>
      </c>
      <c r="H124" s="303">
        <v>663930</v>
      </c>
      <c r="I124" s="303">
        <f>Tabla1[[#This Row],[VALOR UNITARIO ANTES DE IMPUESTO2]]*19%</f>
        <v>126146.7</v>
      </c>
      <c r="J124" s="303">
        <f>Tabla1[[#This Row],[VALOR UNITARIO ANTES DE IMPUESTO2]]+Tabla1[[#This Row],[% IMPUESTO (ACLARAR EL QUE APLIQUE)2]]</f>
        <v>790076.7</v>
      </c>
      <c r="K124" s="303">
        <v>300000</v>
      </c>
      <c r="L124" s="303">
        <f>Tabla1[[#This Row],[VALOR UNITARIO ANTES DE IMPUESTO3]]*19%</f>
        <v>57000</v>
      </c>
      <c r="M124" s="303">
        <f>Tabla1[[#This Row],[VALOR UNITARIO ANTES DE IMPUESTO3]]+Tabla1[[#This Row],[% IMPUESTO (ACLARAR EL QUE APLIQUE)3]]</f>
        <v>357000</v>
      </c>
      <c r="N124" s="315">
        <v>725039.18240000005</v>
      </c>
      <c r="O124" s="315">
        <f>Tabla1[[#This Row],[VALOR UNITARIO ANTES DE IMPUESTO4]]*19%</f>
        <v>137757.44465600001</v>
      </c>
      <c r="P124" s="315">
        <f>Tabla1[[#This Row],[VALOR UNITARIO ANTES DE IMPUESTO4]]+Tabla1[[#This Row],[% IMPUESTO (ACLARAR EL QUE APLIQUE)4]]</f>
        <v>862796.62705600006</v>
      </c>
      <c r="Q124" s="310"/>
      <c r="R124" s="310"/>
      <c r="S124" s="310"/>
    </row>
    <row r="125" spans="1:19" ht="14.4" thickBot="1">
      <c r="A125" s="30">
        <v>122</v>
      </c>
      <c r="B125" s="22" t="s">
        <v>259</v>
      </c>
      <c r="C125" s="24" t="s">
        <v>251</v>
      </c>
      <c r="D125" s="19">
        <v>1</v>
      </c>
      <c r="E125" s="303">
        <v>150839</v>
      </c>
      <c r="F125" s="303">
        <f>Tabla1[[#This Row],[VALOR UNITARIO ANTES DE IMPUESTO]]*19%</f>
        <v>28659.41</v>
      </c>
      <c r="G125" s="303">
        <f>Tabla1[[#This Row],[VALOR UNITARIO ANTES DE IMPUESTO]]+Tabla1[[#This Row],[% IMPUESTO (ACLARAR EL QUE APLIQUE)]]</f>
        <v>179498.41</v>
      </c>
      <c r="H125" s="303">
        <v>342673</v>
      </c>
      <c r="I125" s="303">
        <f>Tabla1[[#This Row],[VALOR UNITARIO ANTES DE IMPUESTO2]]*19%</f>
        <v>65107.87</v>
      </c>
      <c r="J125" s="303">
        <f>Tabla1[[#This Row],[VALOR UNITARIO ANTES DE IMPUESTO2]]+Tabla1[[#This Row],[% IMPUESTO (ACLARAR EL QUE APLIQUE)2]]</f>
        <v>407780.87</v>
      </c>
      <c r="K125" s="303">
        <v>170000</v>
      </c>
      <c r="L125" s="303">
        <f>Tabla1[[#This Row],[VALOR UNITARIO ANTES DE IMPUESTO3]]*19%</f>
        <v>32300</v>
      </c>
      <c r="M125" s="303">
        <f>Tabla1[[#This Row],[VALOR UNITARIO ANTES DE IMPUESTO3]]+Tabla1[[#This Row],[% IMPUESTO (ACLARAR EL QUE APLIQUE)3]]</f>
        <v>202300</v>
      </c>
      <c r="N125" s="316">
        <v>374213.7672</v>
      </c>
      <c r="O125" s="315">
        <f>Tabla1[[#This Row],[VALOR UNITARIO ANTES DE IMPUESTO4]]*19%</f>
        <v>71100.615768000003</v>
      </c>
      <c r="P125" s="315">
        <f>Tabla1[[#This Row],[VALOR UNITARIO ANTES DE IMPUESTO4]]+Tabla1[[#This Row],[% IMPUESTO (ACLARAR EL QUE APLIQUE)4]]</f>
        <v>445314.38296800002</v>
      </c>
      <c r="Q125" s="310"/>
      <c r="R125" s="310"/>
      <c r="S125" s="310"/>
    </row>
    <row r="126" spans="1:19" ht="14.4" thickBot="1">
      <c r="A126" s="30">
        <v>123</v>
      </c>
      <c r="B126" s="22" t="s">
        <v>259</v>
      </c>
      <c r="C126" s="24" t="s">
        <v>252</v>
      </c>
      <c r="D126" s="19">
        <v>1</v>
      </c>
      <c r="E126" s="303">
        <v>335201</v>
      </c>
      <c r="F126" s="303">
        <f>Tabla1[[#This Row],[VALOR UNITARIO ANTES DE IMPUESTO]]*19%</f>
        <v>63688.19</v>
      </c>
      <c r="G126" s="303">
        <f>Tabla1[[#This Row],[VALOR UNITARIO ANTES DE IMPUESTO]]+Tabla1[[#This Row],[% IMPUESTO (ACLARAR EL QUE APLIQUE)]]</f>
        <v>398889.19</v>
      </c>
      <c r="H126" s="303">
        <v>792432</v>
      </c>
      <c r="I126" s="303">
        <f>Tabla1[[#This Row],[VALOR UNITARIO ANTES DE IMPUESTO2]]*19%</f>
        <v>150562.08000000002</v>
      </c>
      <c r="J126" s="303">
        <f>Tabla1[[#This Row],[VALOR UNITARIO ANTES DE IMPUESTO2]]+Tabla1[[#This Row],[% IMPUESTO (ACLARAR EL QUE APLIQUE)2]]</f>
        <v>942994.08000000007</v>
      </c>
      <c r="K126" s="303">
        <v>345000</v>
      </c>
      <c r="L126" s="303">
        <f>Tabla1[[#This Row],[VALOR UNITARIO ANTES DE IMPUESTO3]]*19%</f>
        <v>65550</v>
      </c>
      <c r="M126" s="303">
        <f>Tabla1[[#This Row],[VALOR UNITARIO ANTES DE IMPUESTO3]]+Tabla1[[#This Row],[% IMPUESTO (ACLARAR EL QUE APLIQUE)3]]</f>
        <v>410550</v>
      </c>
      <c r="N126" s="315">
        <v>865369.33600000001</v>
      </c>
      <c r="O126" s="315">
        <f>Tabla1[[#This Row],[VALOR UNITARIO ANTES DE IMPUESTO4]]*19%</f>
        <v>164420.17384</v>
      </c>
      <c r="P126" s="315">
        <f>Tabla1[[#This Row],[VALOR UNITARIO ANTES DE IMPUESTO4]]+Tabla1[[#This Row],[% IMPUESTO (ACLARAR EL QUE APLIQUE)4]]</f>
        <v>1029789.50984</v>
      </c>
      <c r="Q126" s="310"/>
      <c r="R126" s="310"/>
      <c r="S126" s="310"/>
    </row>
    <row r="127" spans="1:19" ht="14.4" thickBot="1">
      <c r="A127" s="30">
        <v>124</v>
      </c>
      <c r="B127" s="22" t="s">
        <v>259</v>
      </c>
      <c r="C127" s="24" t="s">
        <v>253</v>
      </c>
      <c r="D127" s="19">
        <v>1</v>
      </c>
      <c r="E127" s="303">
        <v>3016825</v>
      </c>
      <c r="F127" s="303">
        <f>Tabla1[[#This Row],[VALOR UNITARIO ANTES DE IMPUESTO]]*19%</f>
        <v>573196.75</v>
      </c>
      <c r="G127" s="303">
        <f>Tabla1[[#This Row],[VALOR UNITARIO ANTES DE IMPUESTO]]+Tabla1[[#This Row],[% IMPUESTO (ACLARAR EL QUE APLIQUE)]]</f>
        <v>3590021.75</v>
      </c>
      <c r="H127" s="303">
        <v>7495980</v>
      </c>
      <c r="I127" s="303">
        <f>Tabla1[[#This Row],[VALOR UNITARIO ANTES DE IMPUESTO2]]*19%</f>
        <v>1424236.2</v>
      </c>
      <c r="J127" s="303">
        <f>Tabla1[[#This Row],[VALOR UNITARIO ANTES DE IMPUESTO2]]+Tabla1[[#This Row],[% IMPUESTO (ACLARAR EL QUE APLIQUE)2]]</f>
        <v>8920216.1999999993</v>
      </c>
      <c r="K127" s="303">
        <v>3200000</v>
      </c>
      <c r="L127" s="303">
        <f>Tabla1[[#This Row],[VALOR UNITARIO ANTES DE IMPUESTO3]]*19%</f>
        <v>608000</v>
      </c>
      <c r="M127" s="303">
        <f>Tabla1[[#This Row],[VALOR UNITARIO ANTES DE IMPUESTO3]]+Tabla1[[#This Row],[% IMPUESTO (ACLARAR EL QUE APLIQUE)3]]</f>
        <v>3808000</v>
      </c>
      <c r="N127" s="316">
        <v>8185926.1952</v>
      </c>
      <c r="O127" s="315">
        <f>Tabla1[[#This Row],[VALOR UNITARIO ANTES DE IMPUESTO4]]*19%</f>
        <v>1555325.9770879999</v>
      </c>
      <c r="P127" s="315">
        <f>Tabla1[[#This Row],[VALOR UNITARIO ANTES DE IMPUESTO4]]+Tabla1[[#This Row],[% IMPUESTO (ACLARAR EL QUE APLIQUE)4]]</f>
        <v>9741252.1722880006</v>
      </c>
      <c r="Q127" s="310"/>
      <c r="R127" s="310"/>
      <c r="S127" s="310"/>
    </row>
    <row r="128" spans="1:19" ht="14.4" thickBot="1">
      <c r="A128" s="30">
        <v>125</v>
      </c>
      <c r="B128" s="22" t="s">
        <v>261</v>
      </c>
      <c r="C128" s="24" t="s">
        <v>262</v>
      </c>
      <c r="D128" s="19">
        <v>1</v>
      </c>
      <c r="E128" s="303">
        <v>35458</v>
      </c>
      <c r="F128" s="303">
        <f>Tabla1[[#This Row],[VALOR UNITARIO ANTES DE IMPUESTO]]*19%</f>
        <v>6737.02</v>
      </c>
      <c r="G128" s="303">
        <f>Tabla1[[#This Row],[VALOR UNITARIO ANTES DE IMPUESTO]]+Tabla1[[#This Row],[% IMPUESTO (ACLARAR EL QUE APLIQUE)]]</f>
        <v>42195.020000000004</v>
      </c>
      <c r="H128" s="303">
        <v>963769</v>
      </c>
      <c r="I128" s="303">
        <f>Tabla1[[#This Row],[VALOR UNITARIO ANTES DE IMPUESTO2]]*19%</f>
        <v>183116.11000000002</v>
      </c>
      <c r="J128" s="303">
        <f>Tabla1[[#This Row],[VALOR UNITARIO ANTES DE IMPUESTO2]]+Tabla1[[#This Row],[% IMPUESTO (ACLARAR EL QUE APLIQUE)2]]</f>
        <v>1146885.1100000001</v>
      </c>
      <c r="K128" s="303">
        <v>42000</v>
      </c>
      <c r="L128" s="303">
        <f>Tabla1[[#This Row],[VALOR UNITARIO ANTES DE IMPUESTO3]]*19%</f>
        <v>7980</v>
      </c>
      <c r="M128" s="303">
        <f>Tabla1[[#This Row],[VALOR UNITARIO ANTES DE IMPUESTO3]]+Tabla1[[#This Row],[% IMPUESTO (ACLARAR EL QUE APLIQUE)3]]</f>
        <v>49980</v>
      </c>
      <c r="N128" s="315">
        <v>1052476.2248</v>
      </c>
      <c r="O128" s="315">
        <f>Tabla1[[#This Row],[VALOR UNITARIO ANTES DE IMPUESTO4]]*19%</f>
        <v>199970.482712</v>
      </c>
      <c r="P128" s="315">
        <f>Tabla1[[#This Row],[VALOR UNITARIO ANTES DE IMPUESTO4]]+Tabla1[[#This Row],[% IMPUESTO (ACLARAR EL QUE APLIQUE)4]]</f>
        <v>1252446.7075119999</v>
      </c>
      <c r="Q128" s="310"/>
      <c r="R128" s="310"/>
      <c r="S128" s="310"/>
    </row>
    <row r="129" spans="1:19" ht="14.4" thickBot="1">
      <c r="A129" s="30">
        <v>126</v>
      </c>
      <c r="B129" s="22" t="s">
        <v>261</v>
      </c>
      <c r="C129" s="24" t="s">
        <v>245</v>
      </c>
      <c r="D129" s="19">
        <v>1</v>
      </c>
      <c r="E129" s="303">
        <v>284921</v>
      </c>
      <c r="F129" s="303">
        <f>Tabla1[[#This Row],[VALOR UNITARIO ANTES DE IMPUESTO]]*19%</f>
        <v>54134.99</v>
      </c>
      <c r="G129" s="303">
        <f>Tabla1[[#This Row],[VALOR UNITARIO ANTES DE IMPUESTO]]+Tabla1[[#This Row],[% IMPUESTO (ACLARAR EL QUE APLIQUE)]]</f>
        <v>339055.99</v>
      </c>
      <c r="H129" s="303">
        <v>663930</v>
      </c>
      <c r="I129" s="303">
        <f>Tabla1[[#This Row],[VALOR UNITARIO ANTES DE IMPUESTO2]]*19%</f>
        <v>126146.7</v>
      </c>
      <c r="J129" s="303">
        <f>Tabla1[[#This Row],[VALOR UNITARIO ANTES DE IMPUESTO2]]+Tabla1[[#This Row],[% IMPUESTO (ACLARAR EL QUE APLIQUE)2]]</f>
        <v>790076.7</v>
      </c>
      <c r="K129" s="303">
        <v>300000</v>
      </c>
      <c r="L129" s="303">
        <f>Tabla1[[#This Row],[VALOR UNITARIO ANTES DE IMPUESTO3]]*19%</f>
        <v>57000</v>
      </c>
      <c r="M129" s="303">
        <f>Tabla1[[#This Row],[VALOR UNITARIO ANTES DE IMPUESTO3]]+Tabla1[[#This Row],[% IMPUESTO (ACLARAR EL QUE APLIQUE)3]]</f>
        <v>357000</v>
      </c>
      <c r="N129" s="316">
        <v>725039.18240000005</v>
      </c>
      <c r="O129" s="315">
        <f>Tabla1[[#This Row],[VALOR UNITARIO ANTES DE IMPUESTO4]]*19%</f>
        <v>137757.44465600001</v>
      </c>
      <c r="P129" s="315">
        <f>Tabla1[[#This Row],[VALOR UNITARIO ANTES DE IMPUESTO4]]+Tabla1[[#This Row],[% IMPUESTO (ACLARAR EL QUE APLIQUE)4]]</f>
        <v>862796.62705600006</v>
      </c>
      <c r="Q129" s="310"/>
      <c r="R129" s="310"/>
      <c r="S129" s="310"/>
    </row>
    <row r="130" spans="1:19" ht="14.4" thickBot="1">
      <c r="A130" s="30">
        <v>127</v>
      </c>
      <c r="B130" s="22" t="s">
        <v>261</v>
      </c>
      <c r="C130" s="24" t="s">
        <v>246</v>
      </c>
      <c r="D130" s="19">
        <v>1</v>
      </c>
      <c r="E130" s="303">
        <v>150839</v>
      </c>
      <c r="F130" s="303">
        <f>Tabla1[[#This Row],[VALOR UNITARIO ANTES DE IMPUESTO]]*19%</f>
        <v>28659.41</v>
      </c>
      <c r="G130" s="303">
        <f>Tabla1[[#This Row],[VALOR UNITARIO ANTES DE IMPUESTO]]+Tabla1[[#This Row],[% IMPUESTO (ACLARAR EL QUE APLIQUE)]]</f>
        <v>179498.41</v>
      </c>
      <c r="H130" s="303">
        <v>364090</v>
      </c>
      <c r="I130" s="303">
        <f>Tabla1[[#This Row],[VALOR UNITARIO ANTES DE IMPUESTO2]]*19%</f>
        <v>69177.100000000006</v>
      </c>
      <c r="J130" s="303">
        <f>Tabla1[[#This Row],[VALOR UNITARIO ANTES DE IMPUESTO2]]+Tabla1[[#This Row],[% IMPUESTO (ACLARAR EL QUE APLIQUE)2]]</f>
        <v>433267.1</v>
      </c>
      <c r="K130" s="303">
        <v>170000</v>
      </c>
      <c r="L130" s="303">
        <f>Tabla1[[#This Row],[VALOR UNITARIO ANTES DE IMPUESTO3]]*19%</f>
        <v>32300</v>
      </c>
      <c r="M130" s="303">
        <f>Tabla1[[#This Row],[VALOR UNITARIO ANTES DE IMPUESTO3]]+Tabla1[[#This Row],[% IMPUESTO (ACLARAR EL QUE APLIQUE)3]]</f>
        <v>202300</v>
      </c>
      <c r="N130" s="315">
        <v>397602.12959999999</v>
      </c>
      <c r="O130" s="315">
        <f>Tabla1[[#This Row],[VALOR UNITARIO ANTES DE IMPUESTO4]]*19%</f>
        <v>75544.404624000003</v>
      </c>
      <c r="P130" s="315">
        <f>Tabla1[[#This Row],[VALOR UNITARIO ANTES DE IMPUESTO4]]+Tabla1[[#This Row],[% IMPUESTO (ACLARAR EL QUE APLIQUE)4]]</f>
        <v>473146.534224</v>
      </c>
      <c r="Q130" s="310"/>
      <c r="R130" s="310"/>
      <c r="S130" s="310"/>
    </row>
    <row r="131" spans="1:19" ht="14.4" thickBot="1">
      <c r="A131" s="30">
        <v>128</v>
      </c>
      <c r="B131" s="22" t="s">
        <v>261</v>
      </c>
      <c r="C131" s="24" t="s">
        <v>251</v>
      </c>
      <c r="D131" s="19">
        <v>1</v>
      </c>
      <c r="E131" s="303">
        <v>150839</v>
      </c>
      <c r="F131" s="303">
        <f>Tabla1[[#This Row],[VALOR UNITARIO ANTES DE IMPUESTO]]*19%</f>
        <v>28659.41</v>
      </c>
      <c r="G131" s="303">
        <f>Tabla1[[#This Row],[VALOR UNITARIO ANTES DE IMPUESTO]]+Tabla1[[#This Row],[% IMPUESTO (ACLARAR EL QUE APLIQUE)]]</f>
        <v>179498.41</v>
      </c>
      <c r="H131" s="303">
        <v>342673</v>
      </c>
      <c r="I131" s="303">
        <f>Tabla1[[#This Row],[VALOR UNITARIO ANTES DE IMPUESTO2]]*19%</f>
        <v>65107.87</v>
      </c>
      <c r="J131" s="303">
        <f>Tabla1[[#This Row],[VALOR UNITARIO ANTES DE IMPUESTO2]]+Tabla1[[#This Row],[% IMPUESTO (ACLARAR EL QUE APLIQUE)2]]</f>
        <v>407780.87</v>
      </c>
      <c r="K131" s="303">
        <v>170000</v>
      </c>
      <c r="L131" s="303">
        <f>Tabla1[[#This Row],[VALOR UNITARIO ANTES DE IMPUESTO3]]*19%</f>
        <v>32300</v>
      </c>
      <c r="M131" s="303">
        <f>Tabla1[[#This Row],[VALOR UNITARIO ANTES DE IMPUESTO3]]+Tabla1[[#This Row],[% IMPUESTO (ACLARAR EL QUE APLIQUE)3]]</f>
        <v>202300</v>
      </c>
      <c r="N131" s="316">
        <v>374213.7672</v>
      </c>
      <c r="O131" s="315">
        <f>Tabla1[[#This Row],[VALOR UNITARIO ANTES DE IMPUESTO4]]*19%</f>
        <v>71100.615768000003</v>
      </c>
      <c r="P131" s="315">
        <f>Tabla1[[#This Row],[VALOR UNITARIO ANTES DE IMPUESTO4]]+Tabla1[[#This Row],[% IMPUESTO (ACLARAR EL QUE APLIQUE)4]]</f>
        <v>445314.38296800002</v>
      </c>
      <c r="Q131" s="310"/>
      <c r="R131" s="310"/>
      <c r="S131" s="310"/>
    </row>
    <row r="132" spans="1:19" ht="14.4" thickBot="1">
      <c r="A132" s="30">
        <v>129</v>
      </c>
      <c r="B132" s="22" t="s">
        <v>261</v>
      </c>
      <c r="C132" s="24" t="s">
        <v>252</v>
      </c>
      <c r="D132" s="19">
        <v>1</v>
      </c>
      <c r="E132" s="303">
        <v>335201</v>
      </c>
      <c r="F132" s="303">
        <f>Tabla1[[#This Row],[VALOR UNITARIO ANTES DE IMPUESTO]]*19%</f>
        <v>63688.19</v>
      </c>
      <c r="G132" s="303">
        <f>Tabla1[[#This Row],[VALOR UNITARIO ANTES DE IMPUESTO]]+Tabla1[[#This Row],[% IMPUESTO (ACLARAR EL QUE APLIQUE)]]</f>
        <v>398889.19</v>
      </c>
      <c r="H132" s="303">
        <v>792432</v>
      </c>
      <c r="I132" s="303">
        <f>Tabla1[[#This Row],[VALOR UNITARIO ANTES DE IMPUESTO2]]*19%</f>
        <v>150562.08000000002</v>
      </c>
      <c r="J132" s="303">
        <f>Tabla1[[#This Row],[VALOR UNITARIO ANTES DE IMPUESTO2]]+Tabla1[[#This Row],[% IMPUESTO (ACLARAR EL QUE APLIQUE)2]]</f>
        <v>942994.08000000007</v>
      </c>
      <c r="K132" s="303">
        <v>345000</v>
      </c>
      <c r="L132" s="303">
        <f>Tabla1[[#This Row],[VALOR UNITARIO ANTES DE IMPUESTO3]]*19%</f>
        <v>65550</v>
      </c>
      <c r="M132" s="303">
        <f>Tabla1[[#This Row],[VALOR UNITARIO ANTES DE IMPUESTO3]]+Tabla1[[#This Row],[% IMPUESTO (ACLARAR EL QUE APLIQUE)3]]</f>
        <v>410550</v>
      </c>
      <c r="N132" s="315">
        <v>865369.33600000001</v>
      </c>
      <c r="O132" s="315">
        <f>Tabla1[[#This Row],[VALOR UNITARIO ANTES DE IMPUESTO4]]*19%</f>
        <v>164420.17384</v>
      </c>
      <c r="P132" s="315">
        <f>Tabla1[[#This Row],[VALOR UNITARIO ANTES DE IMPUESTO4]]+Tabla1[[#This Row],[% IMPUESTO (ACLARAR EL QUE APLIQUE)4]]</f>
        <v>1029789.50984</v>
      </c>
      <c r="Q132" s="310"/>
      <c r="R132" s="310"/>
      <c r="S132" s="310"/>
    </row>
    <row r="133" spans="1:19" ht="14.4" thickBot="1">
      <c r="A133" s="30">
        <v>130</v>
      </c>
      <c r="B133" s="22" t="s">
        <v>261</v>
      </c>
      <c r="C133" s="24" t="s">
        <v>253</v>
      </c>
      <c r="D133" s="19">
        <v>1</v>
      </c>
      <c r="E133" s="303">
        <v>3016825</v>
      </c>
      <c r="F133" s="303">
        <f>Tabla1[[#This Row],[VALOR UNITARIO ANTES DE IMPUESTO]]*19%</f>
        <v>573196.75</v>
      </c>
      <c r="G133" s="303">
        <f>Tabla1[[#This Row],[VALOR UNITARIO ANTES DE IMPUESTO]]+Tabla1[[#This Row],[% IMPUESTO (ACLARAR EL QUE APLIQUE)]]</f>
        <v>3590021.75</v>
      </c>
      <c r="H133" s="303">
        <v>7495980</v>
      </c>
      <c r="I133" s="303">
        <f>Tabla1[[#This Row],[VALOR UNITARIO ANTES DE IMPUESTO2]]*19%</f>
        <v>1424236.2</v>
      </c>
      <c r="J133" s="303">
        <f>Tabla1[[#This Row],[VALOR UNITARIO ANTES DE IMPUESTO2]]+Tabla1[[#This Row],[% IMPUESTO (ACLARAR EL QUE APLIQUE)2]]</f>
        <v>8920216.1999999993</v>
      </c>
      <c r="K133" s="303">
        <v>3200000</v>
      </c>
      <c r="L133" s="303">
        <f>Tabla1[[#This Row],[VALOR UNITARIO ANTES DE IMPUESTO3]]*19%</f>
        <v>608000</v>
      </c>
      <c r="M133" s="303">
        <f>Tabla1[[#This Row],[VALOR UNITARIO ANTES DE IMPUESTO3]]+Tabla1[[#This Row],[% IMPUESTO (ACLARAR EL QUE APLIQUE)3]]</f>
        <v>3808000</v>
      </c>
      <c r="N133" s="316">
        <v>8185926.1952</v>
      </c>
      <c r="O133" s="315">
        <f>Tabla1[[#This Row],[VALOR UNITARIO ANTES DE IMPUESTO4]]*19%</f>
        <v>1555325.9770879999</v>
      </c>
      <c r="P133" s="315">
        <f>Tabla1[[#This Row],[VALOR UNITARIO ANTES DE IMPUESTO4]]+Tabla1[[#This Row],[% IMPUESTO (ACLARAR EL QUE APLIQUE)4]]</f>
        <v>9741252.1722880006</v>
      </c>
      <c r="Q133" s="310"/>
      <c r="R133" s="310"/>
      <c r="S133" s="310"/>
    </row>
    <row r="134" spans="1:19" ht="14.4" thickBot="1">
      <c r="A134" s="30">
        <v>131</v>
      </c>
      <c r="B134" s="22" t="s">
        <v>263</v>
      </c>
      <c r="C134" s="24" t="s">
        <v>262</v>
      </c>
      <c r="D134" s="19">
        <v>1</v>
      </c>
      <c r="E134" s="303">
        <v>35458</v>
      </c>
      <c r="F134" s="303">
        <f>Tabla1[[#This Row],[VALOR UNITARIO ANTES DE IMPUESTO]]*19%</f>
        <v>6737.02</v>
      </c>
      <c r="G134" s="303">
        <f>Tabla1[[#This Row],[VALOR UNITARIO ANTES DE IMPUESTO]]+Tabla1[[#This Row],[% IMPUESTO (ACLARAR EL QUE APLIQUE)]]</f>
        <v>42195.020000000004</v>
      </c>
      <c r="H134" s="303">
        <v>963769</v>
      </c>
      <c r="I134" s="303">
        <f>Tabla1[[#This Row],[VALOR UNITARIO ANTES DE IMPUESTO2]]*19%</f>
        <v>183116.11000000002</v>
      </c>
      <c r="J134" s="303">
        <f>Tabla1[[#This Row],[VALOR UNITARIO ANTES DE IMPUESTO2]]+Tabla1[[#This Row],[% IMPUESTO (ACLARAR EL QUE APLIQUE)2]]</f>
        <v>1146885.1100000001</v>
      </c>
      <c r="K134" s="303">
        <v>42000</v>
      </c>
      <c r="L134" s="303">
        <f>Tabla1[[#This Row],[VALOR UNITARIO ANTES DE IMPUESTO3]]*19%</f>
        <v>7980</v>
      </c>
      <c r="M134" s="303">
        <f>Tabla1[[#This Row],[VALOR UNITARIO ANTES DE IMPUESTO3]]+Tabla1[[#This Row],[% IMPUESTO (ACLARAR EL QUE APLIQUE)3]]</f>
        <v>49980</v>
      </c>
      <c r="N134" s="315">
        <v>1052476.2248</v>
      </c>
      <c r="O134" s="315">
        <f>Tabla1[[#This Row],[VALOR UNITARIO ANTES DE IMPUESTO4]]*19%</f>
        <v>199970.482712</v>
      </c>
      <c r="P134" s="315">
        <f>Tabla1[[#This Row],[VALOR UNITARIO ANTES DE IMPUESTO4]]+Tabla1[[#This Row],[% IMPUESTO (ACLARAR EL QUE APLIQUE)4]]</f>
        <v>1252446.7075119999</v>
      </c>
      <c r="Q134" s="310"/>
      <c r="R134" s="310"/>
      <c r="S134" s="310"/>
    </row>
    <row r="135" spans="1:19" ht="14.4" thickBot="1">
      <c r="A135" s="30">
        <v>132</v>
      </c>
      <c r="B135" s="22" t="s">
        <v>263</v>
      </c>
      <c r="C135" s="24" t="s">
        <v>245</v>
      </c>
      <c r="D135" s="19">
        <v>1</v>
      </c>
      <c r="E135" s="303">
        <v>284921</v>
      </c>
      <c r="F135" s="303">
        <f>Tabla1[[#This Row],[VALOR UNITARIO ANTES DE IMPUESTO]]*19%</f>
        <v>54134.99</v>
      </c>
      <c r="G135" s="303">
        <f>Tabla1[[#This Row],[VALOR UNITARIO ANTES DE IMPUESTO]]+Tabla1[[#This Row],[% IMPUESTO (ACLARAR EL QUE APLIQUE)]]</f>
        <v>339055.99</v>
      </c>
      <c r="H135" s="303">
        <v>663930</v>
      </c>
      <c r="I135" s="303">
        <f>Tabla1[[#This Row],[VALOR UNITARIO ANTES DE IMPUESTO2]]*19%</f>
        <v>126146.7</v>
      </c>
      <c r="J135" s="303">
        <f>Tabla1[[#This Row],[VALOR UNITARIO ANTES DE IMPUESTO2]]+Tabla1[[#This Row],[% IMPUESTO (ACLARAR EL QUE APLIQUE)2]]</f>
        <v>790076.7</v>
      </c>
      <c r="K135" s="303">
        <v>300000</v>
      </c>
      <c r="L135" s="303">
        <f>Tabla1[[#This Row],[VALOR UNITARIO ANTES DE IMPUESTO3]]*19%</f>
        <v>57000</v>
      </c>
      <c r="M135" s="303">
        <f>Tabla1[[#This Row],[VALOR UNITARIO ANTES DE IMPUESTO3]]+Tabla1[[#This Row],[% IMPUESTO (ACLARAR EL QUE APLIQUE)3]]</f>
        <v>357000</v>
      </c>
      <c r="N135" s="316">
        <v>725039.18240000005</v>
      </c>
      <c r="O135" s="315">
        <f>Tabla1[[#This Row],[VALOR UNITARIO ANTES DE IMPUESTO4]]*19%</f>
        <v>137757.44465600001</v>
      </c>
      <c r="P135" s="315">
        <f>Tabla1[[#This Row],[VALOR UNITARIO ANTES DE IMPUESTO4]]+Tabla1[[#This Row],[% IMPUESTO (ACLARAR EL QUE APLIQUE)4]]</f>
        <v>862796.62705600006</v>
      </c>
      <c r="Q135" s="310"/>
      <c r="R135" s="310"/>
      <c r="S135" s="310"/>
    </row>
    <row r="136" spans="1:19" ht="14.4" thickBot="1">
      <c r="A136" s="30">
        <v>133</v>
      </c>
      <c r="B136" s="22" t="s">
        <v>263</v>
      </c>
      <c r="C136" s="24" t="s">
        <v>246</v>
      </c>
      <c r="D136" s="19">
        <v>1</v>
      </c>
      <c r="E136" s="303">
        <v>150839</v>
      </c>
      <c r="F136" s="303">
        <f>Tabla1[[#This Row],[VALOR UNITARIO ANTES DE IMPUESTO]]*19%</f>
        <v>28659.41</v>
      </c>
      <c r="G136" s="303">
        <f>Tabla1[[#This Row],[VALOR UNITARIO ANTES DE IMPUESTO]]+Tabla1[[#This Row],[% IMPUESTO (ACLARAR EL QUE APLIQUE)]]</f>
        <v>179498.41</v>
      </c>
      <c r="H136" s="303">
        <v>364090</v>
      </c>
      <c r="I136" s="303">
        <f>Tabla1[[#This Row],[VALOR UNITARIO ANTES DE IMPUESTO2]]*19%</f>
        <v>69177.100000000006</v>
      </c>
      <c r="J136" s="303">
        <f>Tabla1[[#This Row],[VALOR UNITARIO ANTES DE IMPUESTO2]]+Tabla1[[#This Row],[% IMPUESTO (ACLARAR EL QUE APLIQUE)2]]</f>
        <v>433267.1</v>
      </c>
      <c r="K136" s="303">
        <v>170000</v>
      </c>
      <c r="L136" s="303">
        <f>Tabla1[[#This Row],[VALOR UNITARIO ANTES DE IMPUESTO3]]*19%</f>
        <v>32300</v>
      </c>
      <c r="M136" s="303">
        <f>Tabla1[[#This Row],[VALOR UNITARIO ANTES DE IMPUESTO3]]+Tabla1[[#This Row],[% IMPUESTO (ACLARAR EL QUE APLIQUE)3]]</f>
        <v>202300</v>
      </c>
      <c r="N136" s="315">
        <v>397602.12959999999</v>
      </c>
      <c r="O136" s="315">
        <f>Tabla1[[#This Row],[VALOR UNITARIO ANTES DE IMPUESTO4]]*19%</f>
        <v>75544.404624000003</v>
      </c>
      <c r="P136" s="315">
        <f>Tabla1[[#This Row],[VALOR UNITARIO ANTES DE IMPUESTO4]]+Tabla1[[#This Row],[% IMPUESTO (ACLARAR EL QUE APLIQUE)4]]</f>
        <v>473146.534224</v>
      </c>
      <c r="Q136" s="310"/>
      <c r="R136" s="310"/>
      <c r="S136" s="310"/>
    </row>
    <row r="137" spans="1:19" ht="14.4" thickBot="1">
      <c r="A137" s="30">
        <v>134</v>
      </c>
      <c r="B137" s="22" t="s">
        <v>263</v>
      </c>
      <c r="C137" s="24" t="s">
        <v>251</v>
      </c>
      <c r="D137" s="19">
        <v>1</v>
      </c>
      <c r="E137" s="303">
        <v>150839</v>
      </c>
      <c r="F137" s="303">
        <f>Tabla1[[#This Row],[VALOR UNITARIO ANTES DE IMPUESTO]]*19%</f>
        <v>28659.41</v>
      </c>
      <c r="G137" s="303">
        <f>Tabla1[[#This Row],[VALOR UNITARIO ANTES DE IMPUESTO]]+Tabla1[[#This Row],[% IMPUESTO (ACLARAR EL QUE APLIQUE)]]</f>
        <v>179498.41</v>
      </c>
      <c r="H137" s="303">
        <v>342673</v>
      </c>
      <c r="I137" s="303">
        <f>Tabla1[[#This Row],[VALOR UNITARIO ANTES DE IMPUESTO2]]*19%</f>
        <v>65107.87</v>
      </c>
      <c r="J137" s="303">
        <f>Tabla1[[#This Row],[VALOR UNITARIO ANTES DE IMPUESTO2]]+Tabla1[[#This Row],[% IMPUESTO (ACLARAR EL QUE APLIQUE)2]]</f>
        <v>407780.87</v>
      </c>
      <c r="K137" s="303">
        <v>170000</v>
      </c>
      <c r="L137" s="303">
        <f>Tabla1[[#This Row],[VALOR UNITARIO ANTES DE IMPUESTO3]]*19%</f>
        <v>32300</v>
      </c>
      <c r="M137" s="303">
        <f>Tabla1[[#This Row],[VALOR UNITARIO ANTES DE IMPUESTO3]]+Tabla1[[#This Row],[% IMPUESTO (ACLARAR EL QUE APLIQUE)3]]</f>
        <v>202300</v>
      </c>
      <c r="N137" s="316">
        <v>374213.7672</v>
      </c>
      <c r="O137" s="315">
        <f>Tabla1[[#This Row],[VALOR UNITARIO ANTES DE IMPUESTO4]]*19%</f>
        <v>71100.615768000003</v>
      </c>
      <c r="P137" s="315">
        <f>Tabla1[[#This Row],[VALOR UNITARIO ANTES DE IMPUESTO4]]+Tabla1[[#This Row],[% IMPUESTO (ACLARAR EL QUE APLIQUE)4]]</f>
        <v>445314.38296800002</v>
      </c>
      <c r="Q137" s="310"/>
      <c r="R137" s="310"/>
      <c r="S137" s="310"/>
    </row>
    <row r="138" spans="1:19" ht="14.4" thickBot="1">
      <c r="A138" s="30">
        <v>135</v>
      </c>
      <c r="B138" s="22" t="s">
        <v>263</v>
      </c>
      <c r="C138" s="24" t="s">
        <v>252</v>
      </c>
      <c r="D138" s="19">
        <v>1</v>
      </c>
      <c r="E138" s="303">
        <v>335201</v>
      </c>
      <c r="F138" s="303">
        <f>Tabla1[[#This Row],[VALOR UNITARIO ANTES DE IMPUESTO]]*19%</f>
        <v>63688.19</v>
      </c>
      <c r="G138" s="303">
        <f>Tabla1[[#This Row],[VALOR UNITARIO ANTES DE IMPUESTO]]+Tabla1[[#This Row],[% IMPUESTO (ACLARAR EL QUE APLIQUE)]]</f>
        <v>398889.19</v>
      </c>
      <c r="H138" s="303">
        <v>792432</v>
      </c>
      <c r="I138" s="303">
        <f>Tabla1[[#This Row],[VALOR UNITARIO ANTES DE IMPUESTO2]]*19%</f>
        <v>150562.08000000002</v>
      </c>
      <c r="J138" s="303">
        <f>Tabla1[[#This Row],[VALOR UNITARIO ANTES DE IMPUESTO2]]+Tabla1[[#This Row],[% IMPUESTO (ACLARAR EL QUE APLIQUE)2]]</f>
        <v>942994.08000000007</v>
      </c>
      <c r="K138" s="303">
        <v>345000</v>
      </c>
      <c r="L138" s="303">
        <f>Tabla1[[#This Row],[VALOR UNITARIO ANTES DE IMPUESTO3]]*19%</f>
        <v>65550</v>
      </c>
      <c r="M138" s="303">
        <f>Tabla1[[#This Row],[VALOR UNITARIO ANTES DE IMPUESTO3]]+Tabla1[[#This Row],[% IMPUESTO (ACLARAR EL QUE APLIQUE)3]]</f>
        <v>410550</v>
      </c>
      <c r="N138" s="315">
        <v>865369.33600000001</v>
      </c>
      <c r="O138" s="315">
        <f>Tabla1[[#This Row],[VALOR UNITARIO ANTES DE IMPUESTO4]]*19%</f>
        <v>164420.17384</v>
      </c>
      <c r="P138" s="315">
        <f>Tabla1[[#This Row],[VALOR UNITARIO ANTES DE IMPUESTO4]]+Tabla1[[#This Row],[% IMPUESTO (ACLARAR EL QUE APLIQUE)4]]</f>
        <v>1029789.50984</v>
      </c>
      <c r="Q138" s="310"/>
      <c r="R138" s="310"/>
      <c r="S138" s="310"/>
    </row>
    <row r="139" spans="1:19" ht="14.4" thickBot="1">
      <c r="A139" s="30">
        <v>136</v>
      </c>
      <c r="B139" s="22" t="s">
        <v>263</v>
      </c>
      <c r="C139" s="24" t="s">
        <v>253</v>
      </c>
      <c r="D139" s="19">
        <v>1</v>
      </c>
      <c r="E139" s="303">
        <v>3016825</v>
      </c>
      <c r="F139" s="303">
        <f>Tabla1[[#This Row],[VALOR UNITARIO ANTES DE IMPUESTO]]*19%</f>
        <v>573196.75</v>
      </c>
      <c r="G139" s="303">
        <f>Tabla1[[#This Row],[VALOR UNITARIO ANTES DE IMPUESTO]]+Tabla1[[#This Row],[% IMPUESTO (ACLARAR EL QUE APLIQUE)]]</f>
        <v>3590021.75</v>
      </c>
      <c r="H139" s="303">
        <v>7495980</v>
      </c>
      <c r="I139" s="303">
        <f>Tabla1[[#This Row],[VALOR UNITARIO ANTES DE IMPUESTO2]]*19%</f>
        <v>1424236.2</v>
      </c>
      <c r="J139" s="303">
        <f>Tabla1[[#This Row],[VALOR UNITARIO ANTES DE IMPUESTO2]]+Tabla1[[#This Row],[% IMPUESTO (ACLARAR EL QUE APLIQUE)2]]</f>
        <v>8920216.1999999993</v>
      </c>
      <c r="K139" s="303">
        <v>3200000</v>
      </c>
      <c r="L139" s="303">
        <f>Tabla1[[#This Row],[VALOR UNITARIO ANTES DE IMPUESTO3]]*19%</f>
        <v>608000</v>
      </c>
      <c r="M139" s="303">
        <f>Tabla1[[#This Row],[VALOR UNITARIO ANTES DE IMPUESTO3]]+Tabla1[[#This Row],[% IMPUESTO (ACLARAR EL QUE APLIQUE)3]]</f>
        <v>3808000</v>
      </c>
      <c r="N139" s="316">
        <v>8185926.1952</v>
      </c>
      <c r="O139" s="315">
        <f>Tabla1[[#This Row],[VALOR UNITARIO ANTES DE IMPUESTO4]]*19%</f>
        <v>1555325.9770879999</v>
      </c>
      <c r="P139" s="315">
        <f>Tabla1[[#This Row],[VALOR UNITARIO ANTES DE IMPUESTO4]]+Tabla1[[#This Row],[% IMPUESTO (ACLARAR EL QUE APLIQUE)4]]</f>
        <v>9741252.1722880006</v>
      </c>
      <c r="Q139" s="310"/>
      <c r="R139" s="310"/>
      <c r="S139" s="310"/>
    </row>
    <row r="140" spans="1:19" ht="14.4" thickBot="1">
      <c r="A140" s="30">
        <v>137</v>
      </c>
      <c r="B140" s="22" t="s">
        <v>264</v>
      </c>
      <c r="C140" s="24" t="s">
        <v>262</v>
      </c>
      <c r="D140" s="19">
        <v>1</v>
      </c>
      <c r="E140" s="303">
        <v>35458</v>
      </c>
      <c r="F140" s="303">
        <f>Tabla1[[#This Row],[VALOR UNITARIO ANTES DE IMPUESTO]]*19%</f>
        <v>6737.02</v>
      </c>
      <c r="G140" s="303">
        <f>Tabla1[[#This Row],[VALOR UNITARIO ANTES DE IMPUESTO]]+Tabla1[[#This Row],[% IMPUESTO (ACLARAR EL QUE APLIQUE)]]</f>
        <v>42195.020000000004</v>
      </c>
      <c r="H140" s="303">
        <v>963769</v>
      </c>
      <c r="I140" s="303">
        <f>Tabla1[[#This Row],[VALOR UNITARIO ANTES DE IMPUESTO2]]*19%</f>
        <v>183116.11000000002</v>
      </c>
      <c r="J140" s="303">
        <f>Tabla1[[#This Row],[VALOR UNITARIO ANTES DE IMPUESTO2]]+Tabla1[[#This Row],[% IMPUESTO (ACLARAR EL QUE APLIQUE)2]]</f>
        <v>1146885.1100000001</v>
      </c>
      <c r="K140" s="303">
        <v>42000</v>
      </c>
      <c r="L140" s="303">
        <f>Tabla1[[#This Row],[VALOR UNITARIO ANTES DE IMPUESTO3]]*19%</f>
        <v>7980</v>
      </c>
      <c r="M140" s="303">
        <f>Tabla1[[#This Row],[VALOR UNITARIO ANTES DE IMPUESTO3]]+Tabla1[[#This Row],[% IMPUESTO (ACLARAR EL QUE APLIQUE)3]]</f>
        <v>49980</v>
      </c>
      <c r="N140" s="315">
        <v>1052476.2248</v>
      </c>
      <c r="O140" s="315">
        <f>Tabla1[[#This Row],[VALOR UNITARIO ANTES DE IMPUESTO4]]*19%</f>
        <v>199970.482712</v>
      </c>
      <c r="P140" s="315">
        <f>Tabla1[[#This Row],[VALOR UNITARIO ANTES DE IMPUESTO4]]+Tabla1[[#This Row],[% IMPUESTO (ACLARAR EL QUE APLIQUE)4]]</f>
        <v>1252446.7075119999</v>
      </c>
      <c r="Q140" s="310"/>
      <c r="R140" s="310"/>
      <c r="S140" s="310"/>
    </row>
    <row r="141" spans="1:19" ht="14.4" thickBot="1">
      <c r="A141" s="30">
        <v>138</v>
      </c>
      <c r="B141" s="22" t="s">
        <v>264</v>
      </c>
      <c r="C141" s="24" t="s">
        <v>245</v>
      </c>
      <c r="D141" s="19">
        <v>1</v>
      </c>
      <c r="E141" s="303">
        <v>284921</v>
      </c>
      <c r="F141" s="303">
        <f>Tabla1[[#This Row],[VALOR UNITARIO ANTES DE IMPUESTO]]*19%</f>
        <v>54134.99</v>
      </c>
      <c r="G141" s="303">
        <f>Tabla1[[#This Row],[VALOR UNITARIO ANTES DE IMPUESTO]]+Tabla1[[#This Row],[% IMPUESTO (ACLARAR EL QUE APLIQUE)]]</f>
        <v>339055.99</v>
      </c>
      <c r="H141" s="303">
        <v>663930</v>
      </c>
      <c r="I141" s="303">
        <f>Tabla1[[#This Row],[VALOR UNITARIO ANTES DE IMPUESTO2]]*19%</f>
        <v>126146.7</v>
      </c>
      <c r="J141" s="303">
        <f>Tabla1[[#This Row],[VALOR UNITARIO ANTES DE IMPUESTO2]]+Tabla1[[#This Row],[% IMPUESTO (ACLARAR EL QUE APLIQUE)2]]</f>
        <v>790076.7</v>
      </c>
      <c r="K141" s="303">
        <v>300000</v>
      </c>
      <c r="L141" s="303">
        <f>Tabla1[[#This Row],[VALOR UNITARIO ANTES DE IMPUESTO3]]*19%</f>
        <v>57000</v>
      </c>
      <c r="M141" s="303">
        <f>Tabla1[[#This Row],[VALOR UNITARIO ANTES DE IMPUESTO3]]+Tabla1[[#This Row],[% IMPUESTO (ACLARAR EL QUE APLIQUE)3]]</f>
        <v>357000</v>
      </c>
      <c r="N141" s="316">
        <v>725039.18240000005</v>
      </c>
      <c r="O141" s="315">
        <f>Tabla1[[#This Row],[VALOR UNITARIO ANTES DE IMPUESTO4]]*19%</f>
        <v>137757.44465600001</v>
      </c>
      <c r="P141" s="315">
        <f>Tabla1[[#This Row],[VALOR UNITARIO ANTES DE IMPUESTO4]]+Tabla1[[#This Row],[% IMPUESTO (ACLARAR EL QUE APLIQUE)4]]</f>
        <v>862796.62705600006</v>
      </c>
      <c r="Q141" s="310"/>
      <c r="R141" s="310"/>
      <c r="S141" s="310"/>
    </row>
    <row r="142" spans="1:19" ht="14.4" thickBot="1">
      <c r="A142" s="30">
        <v>139</v>
      </c>
      <c r="B142" s="22" t="s">
        <v>264</v>
      </c>
      <c r="C142" s="24" t="s">
        <v>246</v>
      </c>
      <c r="D142" s="19">
        <v>1</v>
      </c>
      <c r="E142" s="303">
        <v>150839</v>
      </c>
      <c r="F142" s="303">
        <f>Tabla1[[#This Row],[VALOR UNITARIO ANTES DE IMPUESTO]]*19%</f>
        <v>28659.41</v>
      </c>
      <c r="G142" s="303">
        <f>Tabla1[[#This Row],[VALOR UNITARIO ANTES DE IMPUESTO]]+Tabla1[[#This Row],[% IMPUESTO (ACLARAR EL QUE APLIQUE)]]</f>
        <v>179498.41</v>
      </c>
      <c r="H142" s="303">
        <v>364090</v>
      </c>
      <c r="I142" s="303">
        <f>Tabla1[[#This Row],[VALOR UNITARIO ANTES DE IMPUESTO2]]*19%</f>
        <v>69177.100000000006</v>
      </c>
      <c r="J142" s="303">
        <f>Tabla1[[#This Row],[VALOR UNITARIO ANTES DE IMPUESTO2]]+Tabla1[[#This Row],[% IMPUESTO (ACLARAR EL QUE APLIQUE)2]]</f>
        <v>433267.1</v>
      </c>
      <c r="K142" s="303">
        <v>170000</v>
      </c>
      <c r="L142" s="303">
        <f>Tabla1[[#This Row],[VALOR UNITARIO ANTES DE IMPUESTO3]]*19%</f>
        <v>32300</v>
      </c>
      <c r="M142" s="303">
        <f>Tabla1[[#This Row],[VALOR UNITARIO ANTES DE IMPUESTO3]]+Tabla1[[#This Row],[% IMPUESTO (ACLARAR EL QUE APLIQUE)3]]</f>
        <v>202300</v>
      </c>
      <c r="N142" s="315">
        <v>397602.12959999999</v>
      </c>
      <c r="O142" s="315">
        <f>Tabla1[[#This Row],[VALOR UNITARIO ANTES DE IMPUESTO4]]*19%</f>
        <v>75544.404624000003</v>
      </c>
      <c r="P142" s="315">
        <f>Tabla1[[#This Row],[VALOR UNITARIO ANTES DE IMPUESTO4]]+Tabla1[[#This Row],[% IMPUESTO (ACLARAR EL QUE APLIQUE)4]]</f>
        <v>473146.534224</v>
      </c>
      <c r="Q142" s="310"/>
      <c r="R142" s="310"/>
      <c r="S142" s="310"/>
    </row>
    <row r="143" spans="1:19" ht="14.4" thickBot="1">
      <c r="A143" s="30">
        <v>140</v>
      </c>
      <c r="B143" s="22" t="s">
        <v>264</v>
      </c>
      <c r="C143" s="24" t="s">
        <v>251</v>
      </c>
      <c r="D143" s="19">
        <v>1</v>
      </c>
      <c r="E143" s="303">
        <v>150839</v>
      </c>
      <c r="F143" s="303">
        <f>Tabla1[[#This Row],[VALOR UNITARIO ANTES DE IMPUESTO]]*19%</f>
        <v>28659.41</v>
      </c>
      <c r="G143" s="303">
        <f>Tabla1[[#This Row],[VALOR UNITARIO ANTES DE IMPUESTO]]+Tabla1[[#This Row],[% IMPUESTO (ACLARAR EL QUE APLIQUE)]]</f>
        <v>179498.41</v>
      </c>
      <c r="H143" s="303">
        <v>342673</v>
      </c>
      <c r="I143" s="303">
        <f>Tabla1[[#This Row],[VALOR UNITARIO ANTES DE IMPUESTO2]]*19%</f>
        <v>65107.87</v>
      </c>
      <c r="J143" s="303">
        <f>Tabla1[[#This Row],[VALOR UNITARIO ANTES DE IMPUESTO2]]+Tabla1[[#This Row],[% IMPUESTO (ACLARAR EL QUE APLIQUE)2]]</f>
        <v>407780.87</v>
      </c>
      <c r="K143" s="303">
        <v>170000</v>
      </c>
      <c r="L143" s="303">
        <f>Tabla1[[#This Row],[VALOR UNITARIO ANTES DE IMPUESTO3]]*19%</f>
        <v>32300</v>
      </c>
      <c r="M143" s="303">
        <f>Tabla1[[#This Row],[VALOR UNITARIO ANTES DE IMPUESTO3]]+Tabla1[[#This Row],[% IMPUESTO (ACLARAR EL QUE APLIQUE)3]]</f>
        <v>202300</v>
      </c>
      <c r="N143" s="316">
        <v>374213.7672</v>
      </c>
      <c r="O143" s="315">
        <f>Tabla1[[#This Row],[VALOR UNITARIO ANTES DE IMPUESTO4]]*19%</f>
        <v>71100.615768000003</v>
      </c>
      <c r="P143" s="315">
        <f>Tabla1[[#This Row],[VALOR UNITARIO ANTES DE IMPUESTO4]]+Tabla1[[#This Row],[% IMPUESTO (ACLARAR EL QUE APLIQUE)4]]</f>
        <v>445314.38296800002</v>
      </c>
      <c r="Q143" s="310"/>
      <c r="R143" s="310"/>
      <c r="S143" s="310"/>
    </row>
    <row r="144" spans="1:19" ht="14.4" thickBot="1">
      <c r="A144" s="30">
        <v>141</v>
      </c>
      <c r="B144" s="22" t="s">
        <v>264</v>
      </c>
      <c r="C144" s="24" t="s">
        <v>252</v>
      </c>
      <c r="D144" s="19">
        <v>1</v>
      </c>
      <c r="E144" s="303">
        <v>335201</v>
      </c>
      <c r="F144" s="303">
        <f>Tabla1[[#This Row],[VALOR UNITARIO ANTES DE IMPUESTO]]*19%</f>
        <v>63688.19</v>
      </c>
      <c r="G144" s="303">
        <f>Tabla1[[#This Row],[VALOR UNITARIO ANTES DE IMPUESTO]]+Tabla1[[#This Row],[% IMPUESTO (ACLARAR EL QUE APLIQUE)]]</f>
        <v>398889.19</v>
      </c>
      <c r="H144" s="303">
        <v>792432</v>
      </c>
      <c r="I144" s="303">
        <f>Tabla1[[#This Row],[VALOR UNITARIO ANTES DE IMPUESTO2]]*19%</f>
        <v>150562.08000000002</v>
      </c>
      <c r="J144" s="303">
        <f>Tabla1[[#This Row],[VALOR UNITARIO ANTES DE IMPUESTO2]]+Tabla1[[#This Row],[% IMPUESTO (ACLARAR EL QUE APLIQUE)2]]</f>
        <v>942994.08000000007</v>
      </c>
      <c r="K144" s="303">
        <v>345000</v>
      </c>
      <c r="L144" s="303">
        <f>Tabla1[[#This Row],[VALOR UNITARIO ANTES DE IMPUESTO3]]*19%</f>
        <v>65550</v>
      </c>
      <c r="M144" s="303">
        <f>Tabla1[[#This Row],[VALOR UNITARIO ANTES DE IMPUESTO3]]+Tabla1[[#This Row],[% IMPUESTO (ACLARAR EL QUE APLIQUE)3]]</f>
        <v>410550</v>
      </c>
      <c r="N144" s="315">
        <v>865369.33600000001</v>
      </c>
      <c r="O144" s="315">
        <f>Tabla1[[#This Row],[VALOR UNITARIO ANTES DE IMPUESTO4]]*19%</f>
        <v>164420.17384</v>
      </c>
      <c r="P144" s="315">
        <f>Tabla1[[#This Row],[VALOR UNITARIO ANTES DE IMPUESTO4]]+Tabla1[[#This Row],[% IMPUESTO (ACLARAR EL QUE APLIQUE)4]]</f>
        <v>1029789.50984</v>
      </c>
      <c r="Q144" s="310"/>
      <c r="R144" s="310"/>
      <c r="S144" s="310"/>
    </row>
    <row r="145" spans="1:19" ht="14.4" thickBot="1">
      <c r="A145" s="30">
        <v>142</v>
      </c>
      <c r="B145" s="22" t="s">
        <v>264</v>
      </c>
      <c r="C145" s="24" t="s">
        <v>253</v>
      </c>
      <c r="D145" s="19">
        <v>1</v>
      </c>
      <c r="E145" s="303">
        <v>3016825</v>
      </c>
      <c r="F145" s="303">
        <f>Tabla1[[#This Row],[VALOR UNITARIO ANTES DE IMPUESTO]]*19%</f>
        <v>573196.75</v>
      </c>
      <c r="G145" s="303">
        <f>Tabla1[[#This Row],[VALOR UNITARIO ANTES DE IMPUESTO]]+Tabla1[[#This Row],[% IMPUESTO (ACLARAR EL QUE APLIQUE)]]</f>
        <v>3590021.75</v>
      </c>
      <c r="H145" s="303">
        <v>7495980</v>
      </c>
      <c r="I145" s="303">
        <f>Tabla1[[#This Row],[VALOR UNITARIO ANTES DE IMPUESTO2]]*19%</f>
        <v>1424236.2</v>
      </c>
      <c r="J145" s="303">
        <f>Tabla1[[#This Row],[VALOR UNITARIO ANTES DE IMPUESTO2]]+Tabla1[[#This Row],[% IMPUESTO (ACLARAR EL QUE APLIQUE)2]]</f>
        <v>8920216.1999999993</v>
      </c>
      <c r="K145" s="303">
        <v>3200000</v>
      </c>
      <c r="L145" s="303">
        <f>Tabla1[[#This Row],[VALOR UNITARIO ANTES DE IMPUESTO3]]*19%</f>
        <v>608000</v>
      </c>
      <c r="M145" s="303">
        <f>Tabla1[[#This Row],[VALOR UNITARIO ANTES DE IMPUESTO3]]+Tabla1[[#This Row],[% IMPUESTO (ACLARAR EL QUE APLIQUE)3]]</f>
        <v>3808000</v>
      </c>
      <c r="N145" s="316">
        <v>8185926.1952</v>
      </c>
      <c r="O145" s="315">
        <f>Tabla1[[#This Row],[VALOR UNITARIO ANTES DE IMPUESTO4]]*19%</f>
        <v>1555325.9770879999</v>
      </c>
      <c r="P145" s="315">
        <f>Tabla1[[#This Row],[VALOR UNITARIO ANTES DE IMPUESTO4]]+Tabla1[[#This Row],[% IMPUESTO (ACLARAR EL QUE APLIQUE)4]]</f>
        <v>9741252.1722880006</v>
      </c>
      <c r="Q145" s="310"/>
      <c r="R145" s="310"/>
      <c r="S145" s="310"/>
    </row>
    <row r="146" spans="1:19" ht="14.4" thickBot="1">
      <c r="A146" s="30">
        <v>143</v>
      </c>
      <c r="B146" s="22" t="s">
        <v>265</v>
      </c>
      <c r="C146" s="24" t="s">
        <v>262</v>
      </c>
      <c r="D146" s="19">
        <v>1</v>
      </c>
      <c r="E146" s="303">
        <v>35458</v>
      </c>
      <c r="F146" s="303">
        <f>Tabla1[[#This Row],[VALOR UNITARIO ANTES DE IMPUESTO]]*19%</f>
        <v>6737.02</v>
      </c>
      <c r="G146" s="303">
        <f>Tabla1[[#This Row],[VALOR UNITARIO ANTES DE IMPUESTO]]+Tabla1[[#This Row],[% IMPUESTO (ACLARAR EL QUE APLIQUE)]]</f>
        <v>42195.020000000004</v>
      </c>
      <c r="H146" s="303">
        <v>963769</v>
      </c>
      <c r="I146" s="303">
        <f>Tabla1[[#This Row],[VALOR UNITARIO ANTES DE IMPUESTO2]]*19%</f>
        <v>183116.11000000002</v>
      </c>
      <c r="J146" s="303">
        <f>Tabla1[[#This Row],[VALOR UNITARIO ANTES DE IMPUESTO2]]+Tabla1[[#This Row],[% IMPUESTO (ACLARAR EL QUE APLIQUE)2]]</f>
        <v>1146885.1100000001</v>
      </c>
      <c r="K146" s="303">
        <v>42000</v>
      </c>
      <c r="L146" s="303">
        <f>Tabla1[[#This Row],[VALOR UNITARIO ANTES DE IMPUESTO3]]*19%</f>
        <v>7980</v>
      </c>
      <c r="M146" s="303">
        <f>Tabla1[[#This Row],[VALOR UNITARIO ANTES DE IMPUESTO3]]+Tabla1[[#This Row],[% IMPUESTO (ACLARAR EL QUE APLIQUE)3]]</f>
        <v>49980</v>
      </c>
      <c r="N146" s="315">
        <v>1052476.2248</v>
      </c>
      <c r="O146" s="315">
        <f>Tabla1[[#This Row],[VALOR UNITARIO ANTES DE IMPUESTO4]]*19%</f>
        <v>199970.482712</v>
      </c>
      <c r="P146" s="315">
        <f>Tabla1[[#This Row],[VALOR UNITARIO ANTES DE IMPUESTO4]]+Tabla1[[#This Row],[% IMPUESTO (ACLARAR EL QUE APLIQUE)4]]</f>
        <v>1252446.7075119999</v>
      </c>
      <c r="Q146" s="310"/>
      <c r="R146" s="310"/>
      <c r="S146" s="310"/>
    </row>
    <row r="147" spans="1:19" ht="14.4" thickBot="1">
      <c r="A147" s="30">
        <v>144</v>
      </c>
      <c r="B147" s="22" t="s">
        <v>265</v>
      </c>
      <c r="C147" s="24" t="s">
        <v>245</v>
      </c>
      <c r="D147" s="19">
        <v>1</v>
      </c>
      <c r="E147" s="303">
        <v>284921</v>
      </c>
      <c r="F147" s="303">
        <f>Tabla1[[#This Row],[VALOR UNITARIO ANTES DE IMPUESTO]]*19%</f>
        <v>54134.99</v>
      </c>
      <c r="G147" s="303">
        <f>Tabla1[[#This Row],[VALOR UNITARIO ANTES DE IMPUESTO]]+Tabla1[[#This Row],[% IMPUESTO (ACLARAR EL QUE APLIQUE)]]</f>
        <v>339055.99</v>
      </c>
      <c r="H147" s="303">
        <v>663930</v>
      </c>
      <c r="I147" s="303">
        <f>Tabla1[[#This Row],[VALOR UNITARIO ANTES DE IMPUESTO2]]*19%</f>
        <v>126146.7</v>
      </c>
      <c r="J147" s="303">
        <f>Tabla1[[#This Row],[VALOR UNITARIO ANTES DE IMPUESTO2]]+Tabla1[[#This Row],[% IMPUESTO (ACLARAR EL QUE APLIQUE)2]]</f>
        <v>790076.7</v>
      </c>
      <c r="K147" s="303">
        <v>300000</v>
      </c>
      <c r="L147" s="303">
        <f>Tabla1[[#This Row],[VALOR UNITARIO ANTES DE IMPUESTO3]]*19%</f>
        <v>57000</v>
      </c>
      <c r="M147" s="303">
        <f>Tabla1[[#This Row],[VALOR UNITARIO ANTES DE IMPUESTO3]]+Tabla1[[#This Row],[% IMPUESTO (ACLARAR EL QUE APLIQUE)3]]</f>
        <v>357000</v>
      </c>
      <c r="N147" s="316">
        <v>725039.18240000005</v>
      </c>
      <c r="O147" s="315">
        <f>Tabla1[[#This Row],[VALOR UNITARIO ANTES DE IMPUESTO4]]*19%</f>
        <v>137757.44465600001</v>
      </c>
      <c r="P147" s="315">
        <f>Tabla1[[#This Row],[VALOR UNITARIO ANTES DE IMPUESTO4]]+Tabla1[[#This Row],[% IMPUESTO (ACLARAR EL QUE APLIQUE)4]]</f>
        <v>862796.62705600006</v>
      </c>
      <c r="Q147" s="310"/>
      <c r="R147" s="310"/>
      <c r="S147" s="310"/>
    </row>
    <row r="148" spans="1:19" ht="14.4" thickBot="1">
      <c r="A148" s="30">
        <v>145</v>
      </c>
      <c r="B148" s="22" t="s">
        <v>265</v>
      </c>
      <c r="C148" s="24" t="s">
        <v>246</v>
      </c>
      <c r="D148" s="19">
        <v>1</v>
      </c>
      <c r="E148" s="303">
        <v>150839</v>
      </c>
      <c r="F148" s="303">
        <f>Tabla1[[#This Row],[VALOR UNITARIO ANTES DE IMPUESTO]]*19%</f>
        <v>28659.41</v>
      </c>
      <c r="G148" s="303">
        <f>Tabla1[[#This Row],[VALOR UNITARIO ANTES DE IMPUESTO]]+Tabla1[[#This Row],[% IMPUESTO (ACLARAR EL QUE APLIQUE)]]</f>
        <v>179498.41</v>
      </c>
      <c r="H148" s="303">
        <v>364090</v>
      </c>
      <c r="I148" s="303">
        <f>Tabla1[[#This Row],[VALOR UNITARIO ANTES DE IMPUESTO2]]*19%</f>
        <v>69177.100000000006</v>
      </c>
      <c r="J148" s="303">
        <f>Tabla1[[#This Row],[VALOR UNITARIO ANTES DE IMPUESTO2]]+Tabla1[[#This Row],[% IMPUESTO (ACLARAR EL QUE APLIQUE)2]]</f>
        <v>433267.1</v>
      </c>
      <c r="K148" s="303">
        <v>170000</v>
      </c>
      <c r="L148" s="303">
        <f>Tabla1[[#This Row],[VALOR UNITARIO ANTES DE IMPUESTO3]]*19%</f>
        <v>32300</v>
      </c>
      <c r="M148" s="303">
        <f>Tabla1[[#This Row],[VALOR UNITARIO ANTES DE IMPUESTO3]]+Tabla1[[#This Row],[% IMPUESTO (ACLARAR EL QUE APLIQUE)3]]</f>
        <v>202300</v>
      </c>
      <c r="N148" s="315">
        <v>397602.12959999999</v>
      </c>
      <c r="O148" s="315">
        <f>Tabla1[[#This Row],[VALOR UNITARIO ANTES DE IMPUESTO4]]*19%</f>
        <v>75544.404624000003</v>
      </c>
      <c r="P148" s="315">
        <f>Tabla1[[#This Row],[VALOR UNITARIO ANTES DE IMPUESTO4]]+Tabla1[[#This Row],[% IMPUESTO (ACLARAR EL QUE APLIQUE)4]]</f>
        <v>473146.534224</v>
      </c>
      <c r="Q148" s="310"/>
      <c r="R148" s="310"/>
      <c r="S148" s="310"/>
    </row>
    <row r="149" spans="1:19" ht="14.4" thickBot="1">
      <c r="A149" s="30">
        <v>146</v>
      </c>
      <c r="B149" s="22" t="s">
        <v>265</v>
      </c>
      <c r="C149" s="24" t="s">
        <v>251</v>
      </c>
      <c r="D149" s="19">
        <v>1</v>
      </c>
      <c r="E149" s="303">
        <v>150839</v>
      </c>
      <c r="F149" s="303">
        <f>Tabla1[[#This Row],[VALOR UNITARIO ANTES DE IMPUESTO]]*19%</f>
        <v>28659.41</v>
      </c>
      <c r="G149" s="303">
        <f>Tabla1[[#This Row],[VALOR UNITARIO ANTES DE IMPUESTO]]+Tabla1[[#This Row],[% IMPUESTO (ACLARAR EL QUE APLIQUE)]]</f>
        <v>179498.41</v>
      </c>
      <c r="H149" s="303">
        <v>342673</v>
      </c>
      <c r="I149" s="303">
        <f>Tabla1[[#This Row],[VALOR UNITARIO ANTES DE IMPUESTO2]]*19%</f>
        <v>65107.87</v>
      </c>
      <c r="J149" s="303">
        <f>Tabla1[[#This Row],[VALOR UNITARIO ANTES DE IMPUESTO2]]+Tabla1[[#This Row],[% IMPUESTO (ACLARAR EL QUE APLIQUE)2]]</f>
        <v>407780.87</v>
      </c>
      <c r="K149" s="303">
        <v>170000</v>
      </c>
      <c r="L149" s="303">
        <f>Tabla1[[#This Row],[VALOR UNITARIO ANTES DE IMPUESTO3]]*19%</f>
        <v>32300</v>
      </c>
      <c r="M149" s="303">
        <f>Tabla1[[#This Row],[VALOR UNITARIO ANTES DE IMPUESTO3]]+Tabla1[[#This Row],[% IMPUESTO (ACLARAR EL QUE APLIQUE)3]]</f>
        <v>202300</v>
      </c>
      <c r="N149" s="316">
        <v>374213.7672</v>
      </c>
      <c r="O149" s="315">
        <f>Tabla1[[#This Row],[VALOR UNITARIO ANTES DE IMPUESTO4]]*19%</f>
        <v>71100.615768000003</v>
      </c>
      <c r="P149" s="315">
        <f>Tabla1[[#This Row],[VALOR UNITARIO ANTES DE IMPUESTO4]]+Tabla1[[#This Row],[% IMPUESTO (ACLARAR EL QUE APLIQUE)4]]</f>
        <v>445314.38296800002</v>
      </c>
      <c r="Q149" s="310"/>
      <c r="R149" s="310"/>
      <c r="S149" s="310"/>
    </row>
    <row r="150" spans="1:19" ht="14.4" thickBot="1">
      <c r="A150" s="30">
        <v>147</v>
      </c>
      <c r="B150" s="22" t="s">
        <v>265</v>
      </c>
      <c r="C150" s="24" t="s">
        <v>252</v>
      </c>
      <c r="D150" s="19">
        <v>1</v>
      </c>
      <c r="E150" s="303">
        <v>335201</v>
      </c>
      <c r="F150" s="303">
        <f>Tabla1[[#This Row],[VALOR UNITARIO ANTES DE IMPUESTO]]*19%</f>
        <v>63688.19</v>
      </c>
      <c r="G150" s="303">
        <f>Tabla1[[#This Row],[VALOR UNITARIO ANTES DE IMPUESTO]]+Tabla1[[#This Row],[% IMPUESTO (ACLARAR EL QUE APLIQUE)]]</f>
        <v>398889.19</v>
      </c>
      <c r="H150" s="303">
        <v>792432</v>
      </c>
      <c r="I150" s="303">
        <f>Tabla1[[#This Row],[VALOR UNITARIO ANTES DE IMPUESTO2]]*19%</f>
        <v>150562.08000000002</v>
      </c>
      <c r="J150" s="303">
        <f>Tabla1[[#This Row],[VALOR UNITARIO ANTES DE IMPUESTO2]]+Tabla1[[#This Row],[% IMPUESTO (ACLARAR EL QUE APLIQUE)2]]</f>
        <v>942994.08000000007</v>
      </c>
      <c r="K150" s="303">
        <v>345000</v>
      </c>
      <c r="L150" s="303">
        <f>Tabla1[[#This Row],[VALOR UNITARIO ANTES DE IMPUESTO3]]*19%</f>
        <v>65550</v>
      </c>
      <c r="M150" s="303">
        <f>Tabla1[[#This Row],[VALOR UNITARIO ANTES DE IMPUESTO3]]+Tabla1[[#This Row],[% IMPUESTO (ACLARAR EL QUE APLIQUE)3]]</f>
        <v>410550</v>
      </c>
      <c r="N150" s="315">
        <v>865369.33600000001</v>
      </c>
      <c r="O150" s="315">
        <f>Tabla1[[#This Row],[VALOR UNITARIO ANTES DE IMPUESTO4]]*19%</f>
        <v>164420.17384</v>
      </c>
      <c r="P150" s="315">
        <f>Tabla1[[#This Row],[VALOR UNITARIO ANTES DE IMPUESTO4]]+Tabla1[[#This Row],[% IMPUESTO (ACLARAR EL QUE APLIQUE)4]]</f>
        <v>1029789.50984</v>
      </c>
      <c r="Q150" s="310"/>
      <c r="R150" s="310"/>
      <c r="S150" s="310"/>
    </row>
    <row r="151" spans="1:19" ht="14.4" thickBot="1">
      <c r="A151" s="30">
        <v>148</v>
      </c>
      <c r="B151" s="22" t="s">
        <v>265</v>
      </c>
      <c r="C151" s="24" t="s">
        <v>253</v>
      </c>
      <c r="D151" s="19">
        <v>1</v>
      </c>
      <c r="E151" s="303">
        <v>3016825</v>
      </c>
      <c r="F151" s="303">
        <f>Tabla1[[#This Row],[VALOR UNITARIO ANTES DE IMPUESTO]]*19%</f>
        <v>573196.75</v>
      </c>
      <c r="G151" s="303">
        <f>Tabla1[[#This Row],[VALOR UNITARIO ANTES DE IMPUESTO]]+Tabla1[[#This Row],[% IMPUESTO (ACLARAR EL QUE APLIQUE)]]</f>
        <v>3590021.75</v>
      </c>
      <c r="H151" s="303">
        <v>7495980</v>
      </c>
      <c r="I151" s="303">
        <f>Tabla1[[#This Row],[VALOR UNITARIO ANTES DE IMPUESTO2]]*19%</f>
        <v>1424236.2</v>
      </c>
      <c r="J151" s="303">
        <f>Tabla1[[#This Row],[VALOR UNITARIO ANTES DE IMPUESTO2]]+Tabla1[[#This Row],[% IMPUESTO (ACLARAR EL QUE APLIQUE)2]]</f>
        <v>8920216.1999999993</v>
      </c>
      <c r="K151" s="303">
        <v>3200000</v>
      </c>
      <c r="L151" s="303">
        <f>Tabla1[[#This Row],[VALOR UNITARIO ANTES DE IMPUESTO3]]*19%</f>
        <v>608000</v>
      </c>
      <c r="M151" s="303">
        <f>Tabla1[[#This Row],[VALOR UNITARIO ANTES DE IMPUESTO3]]+Tabla1[[#This Row],[% IMPUESTO (ACLARAR EL QUE APLIQUE)3]]</f>
        <v>3808000</v>
      </c>
      <c r="N151" s="316">
        <v>8185926.1952</v>
      </c>
      <c r="O151" s="315">
        <f>Tabla1[[#This Row],[VALOR UNITARIO ANTES DE IMPUESTO4]]*19%</f>
        <v>1555325.9770879999</v>
      </c>
      <c r="P151" s="315">
        <f>Tabla1[[#This Row],[VALOR UNITARIO ANTES DE IMPUESTO4]]+Tabla1[[#This Row],[% IMPUESTO (ACLARAR EL QUE APLIQUE)4]]</f>
        <v>9741252.1722880006</v>
      </c>
      <c r="Q151" s="310"/>
      <c r="R151" s="310"/>
      <c r="S151" s="310"/>
    </row>
    <row r="152" spans="1:19" ht="14.4" thickBot="1">
      <c r="A152" s="30">
        <v>149</v>
      </c>
      <c r="B152" s="22" t="s">
        <v>266</v>
      </c>
      <c r="C152" s="24" t="s">
        <v>243</v>
      </c>
      <c r="D152" s="19">
        <v>1</v>
      </c>
      <c r="E152" s="303">
        <v>1508411</v>
      </c>
      <c r="F152" s="303">
        <f>Tabla1[[#This Row],[VALOR UNITARIO ANTES DE IMPUESTO]]*19%</f>
        <v>286598.09000000003</v>
      </c>
      <c r="G152" s="303">
        <f>Tabla1[[#This Row],[VALOR UNITARIO ANTES DE IMPUESTO]]+Tabla1[[#This Row],[% IMPUESTO (ACLARAR EL QUE APLIQUE)]]</f>
        <v>1795009.09</v>
      </c>
      <c r="H152" s="303">
        <v>1820452</v>
      </c>
      <c r="I152" s="303">
        <f>Tabla1[[#This Row],[VALOR UNITARIO ANTES DE IMPUESTO2]]*19%</f>
        <v>345885.88</v>
      </c>
      <c r="J152" s="303">
        <f>Tabla1[[#This Row],[VALOR UNITARIO ANTES DE IMPUESTO2]]+Tabla1[[#This Row],[% IMPUESTO (ACLARAR EL QUE APLIQUE)2]]</f>
        <v>2166337.88</v>
      </c>
      <c r="K152" s="303">
        <v>1700000</v>
      </c>
      <c r="L152" s="303">
        <f>Tabla1[[#This Row],[VALOR UNITARIO ANTES DE IMPUESTO3]]*19%</f>
        <v>323000</v>
      </c>
      <c r="M152" s="303">
        <f>Tabla1[[#This Row],[VALOR UNITARIO ANTES DE IMPUESTO3]]+Tabla1[[#This Row],[% IMPUESTO (ACLARAR EL QUE APLIQUE)3]]</f>
        <v>2023000</v>
      </c>
      <c r="N152" s="315">
        <v>1988010.648</v>
      </c>
      <c r="O152" s="315">
        <f>Tabla1[[#This Row],[VALOR UNITARIO ANTES DE IMPUESTO4]]*19%</f>
        <v>377722.02312000003</v>
      </c>
      <c r="P152" s="315">
        <f>Tabla1[[#This Row],[VALOR UNITARIO ANTES DE IMPUESTO4]]+Tabla1[[#This Row],[% IMPUESTO (ACLARAR EL QUE APLIQUE)4]]</f>
        <v>2365732.6711200001</v>
      </c>
      <c r="Q152" s="310"/>
      <c r="R152" s="310"/>
      <c r="S152" s="310"/>
    </row>
    <row r="153" spans="1:19" ht="14.4" thickBot="1">
      <c r="A153" s="30">
        <v>150</v>
      </c>
      <c r="B153" s="22" t="s">
        <v>266</v>
      </c>
      <c r="C153" s="24" t="s">
        <v>244</v>
      </c>
      <c r="D153" s="19">
        <v>1</v>
      </c>
      <c r="E153" s="303">
        <v>1508411</v>
      </c>
      <c r="F153" s="303">
        <f>Tabla1[[#This Row],[VALOR UNITARIO ANTES DE IMPUESTO]]*19%</f>
        <v>286598.09000000003</v>
      </c>
      <c r="G153" s="303">
        <f>Tabla1[[#This Row],[VALOR UNITARIO ANTES DE IMPUESTO]]+Tabla1[[#This Row],[% IMPUESTO (ACLARAR EL QUE APLIQUE)]]</f>
        <v>1795009.09</v>
      </c>
      <c r="H153" s="303">
        <v>428342</v>
      </c>
      <c r="I153" s="303">
        <f>Tabla1[[#This Row],[VALOR UNITARIO ANTES DE IMPUESTO2]]*19%</f>
        <v>81384.98</v>
      </c>
      <c r="J153" s="303">
        <f>Tabla1[[#This Row],[VALOR UNITARIO ANTES DE IMPUESTO2]]+Tabla1[[#This Row],[% IMPUESTO (ACLARAR EL QUE APLIQUE)2]]</f>
        <v>509726.98</v>
      </c>
      <c r="K153" s="303">
        <v>1700000</v>
      </c>
      <c r="L153" s="303">
        <f>Tabla1[[#This Row],[VALOR UNITARIO ANTES DE IMPUESTO3]]*19%</f>
        <v>323000</v>
      </c>
      <c r="M153" s="303">
        <f>Tabla1[[#This Row],[VALOR UNITARIO ANTES DE IMPUESTO3]]+Tabla1[[#This Row],[% IMPUESTO (ACLARAR EL QUE APLIQUE)3]]</f>
        <v>2023000</v>
      </c>
      <c r="N153" s="316">
        <v>467767.20639999997</v>
      </c>
      <c r="O153" s="315">
        <f>Tabla1[[#This Row],[VALOR UNITARIO ANTES DE IMPUESTO4]]*19%</f>
        <v>88875.769216000001</v>
      </c>
      <c r="P153" s="315">
        <f>Tabla1[[#This Row],[VALOR UNITARIO ANTES DE IMPUESTO4]]+Tabla1[[#This Row],[% IMPUESTO (ACLARAR EL QUE APLIQUE)4]]</f>
        <v>556642.97561600001</v>
      </c>
      <c r="Q153" s="310"/>
      <c r="R153" s="310"/>
      <c r="S153" s="310"/>
    </row>
    <row r="154" spans="1:19" ht="14.4" thickBot="1">
      <c r="A154" s="30">
        <v>151</v>
      </c>
      <c r="B154" s="22" t="s">
        <v>266</v>
      </c>
      <c r="C154" s="24" t="s">
        <v>245</v>
      </c>
      <c r="D154" s="19">
        <v>1</v>
      </c>
      <c r="E154" s="303">
        <v>284921</v>
      </c>
      <c r="F154" s="303">
        <f>Tabla1[[#This Row],[VALOR UNITARIO ANTES DE IMPUESTO]]*19%</f>
        <v>54134.99</v>
      </c>
      <c r="G154" s="303">
        <f>Tabla1[[#This Row],[VALOR UNITARIO ANTES DE IMPUESTO]]+Tabla1[[#This Row],[% IMPUESTO (ACLARAR EL QUE APLIQUE)]]</f>
        <v>339055.99</v>
      </c>
      <c r="H154" s="303">
        <v>663930</v>
      </c>
      <c r="I154" s="303">
        <f>Tabla1[[#This Row],[VALOR UNITARIO ANTES DE IMPUESTO2]]*19%</f>
        <v>126146.7</v>
      </c>
      <c r="J154" s="303">
        <f>Tabla1[[#This Row],[VALOR UNITARIO ANTES DE IMPUESTO2]]+Tabla1[[#This Row],[% IMPUESTO (ACLARAR EL QUE APLIQUE)2]]</f>
        <v>790076.7</v>
      </c>
      <c r="K154" s="303">
        <v>300000</v>
      </c>
      <c r="L154" s="303">
        <f>Tabla1[[#This Row],[VALOR UNITARIO ANTES DE IMPUESTO3]]*19%</f>
        <v>57000</v>
      </c>
      <c r="M154" s="303">
        <f>Tabla1[[#This Row],[VALOR UNITARIO ANTES DE IMPUESTO3]]+Tabla1[[#This Row],[% IMPUESTO (ACLARAR EL QUE APLIQUE)3]]</f>
        <v>357000</v>
      </c>
      <c r="N154" s="315">
        <v>725039.18240000005</v>
      </c>
      <c r="O154" s="315">
        <f>Tabla1[[#This Row],[VALOR UNITARIO ANTES DE IMPUESTO4]]*19%</f>
        <v>137757.44465600001</v>
      </c>
      <c r="P154" s="315">
        <f>Tabla1[[#This Row],[VALOR UNITARIO ANTES DE IMPUESTO4]]+Tabla1[[#This Row],[% IMPUESTO (ACLARAR EL QUE APLIQUE)4]]</f>
        <v>862796.62705600006</v>
      </c>
      <c r="Q154" s="310"/>
      <c r="R154" s="310"/>
      <c r="S154" s="310"/>
    </row>
    <row r="155" spans="1:19" ht="14.4" thickBot="1">
      <c r="A155" s="30">
        <v>152</v>
      </c>
      <c r="B155" s="22" t="s">
        <v>266</v>
      </c>
      <c r="C155" s="24" t="s">
        <v>246</v>
      </c>
      <c r="D155" s="19">
        <v>1</v>
      </c>
      <c r="E155" s="303">
        <v>150839</v>
      </c>
      <c r="F155" s="303">
        <f>Tabla1[[#This Row],[VALOR UNITARIO ANTES DE IMPUESTO]]*19%</f>
        <v>28659.41</v>
      </c>
      <c r="G155" s="303">
        <f>Tabla1[[#This Row],[VALOR UNITARIO ANTES DE IMPUESTO]]+Tabla1[[#This Row],[% IMPUESTO (ACLARAR EL QUE APLIQUE)]]</f>
        <v>179498.41</v>
      </c>
      <c r="H155" s="303">
        <v>364090</v>
      </c>
      <c r="I155" s="303">
        <f>Tabla1[[#This Row],[VALOR UNITARIO ANTES DE IMPUESTO2]]*19%</f>
        <v>69177.100000000006</v>
      </c>
      <c r="J155" s="303">
        <f>Tabla1[[#This Row],[VALOR UNITARIO ANTES DE IMPUESTO2]]+Tabla1[[#This Row],[% IMPUESTO (ACLARAR EL QUE APLIQUE)2]]</f>
        <v>433267.1</v>
      </c>
      <c r="K155" s="303">
        <v>170000</v>
      </c>
      <c r="L155" s="303">
        <f>Tabla1[[#This Row],[VALOR UNITARIO ANTES DE IMPUESTO3]]*19%</f>
        <v>32300</v>
      </c>
      <c r="M155" s="303">
        <f>Tabla1[[#This Row],[VALOR UNITARIO ANTES DE IMPUESTO3]]+Tabla1[[#This Row],[% IMPUESTO (ACLARAR EL QUE APLIQUE)3]]</f>
        <v>202300</v>
      </c>
      <c r="N155" s="316">
        <v>397602.12959999999</v>
      </c>
      <c r="O155" s="315">
        <f>Tabla1[[#This Row],[VALOR UNITARIO ANTES DE IMPUESTO4]]*19%</f>
        <v>75544.404624000003</v>
      </c>
      <c r="P155" s="315">
        <f>Tabla1[[#This Row],[VALOR UNITARIO ANTES DE IMPUESTO4]]+Tabla1[[#This Row],[% IMPUESTO (ACLARAR EL QUE APLIQUE)4]]</f>
        <v>473146.534224</v>
      </c>
      <c r="Q155" s="310"/>
      <c r="R155" s="310"/>
      <c r="S155" s="310"/>
    </row>
    <row r="156" spans="1:19" ht="14.4" thickBot="1">
      <c r="A156" s="30">
        <v>153</v>
      </c>
      <c r="B156" s="22" t="s">
        <v>266</v>
      </c>
      <c r="C156" s="24" t="s">
        <v>247</v>
      </c>
      <c r="D156" s="19">
        <v>1</v>
      </c>
      <c r="E156" s="303">
        <v>3016825</v>
      </c>
      <c r="F156" s="303">
        <f>Tabla1[[#This Row],[VALOR UNITARIO ANTES DE IMPUESTO]]*19%</f>
        <v>573196.75</v>
      </c>
      <c r="G156" s="303">
        <f>Tabla1[[#This Row],[VALOR UNITARIO ANTES DE IMPUESTO]]+Tabla1[[#This Row],[% IMPUESTO (ACLARAR EL QUE APLIQUE)]]</f>
        <v>3590021.75</v>
      </c>
      <c r="H156" s="303">
        <v>2056040</v>
      </c>
      <c r="I156" s="303">
        <f>Tabla1[[#This Row],[VALOR UNITARIO ANTES DE IMPUESTO2]]*19%</f>
        <v>390647.6</v>
      </c>
      <c r="J156" s="303">
        <f>Tabla1[[#This Row],[VALOR UNITARIO ANTES DE IMPUESTO2]]+Tabla1[[#This Row],[% IMPUESTO (ACLARAR EL QUE APLIQUE)2]]</f>
        <v>2446687.6</v>
      </c>
      <c r="K156" s="303">
        <v>3200000</v>
      </c>
      <c r="L156" s="303">
        <f>Tabla1[[#This Row],[VALOR UNITARIO ANTES DE IMPUESTO3]]*19%</f>
        <v>608000</v>
      </c>
      <c r="M156" s="303">
        <f>Tabla1[[#This Row],[VALOR UNITARIO ANTES DE IMPUESTO3]]+Tabla1[[#This Row],[% IMPUESTO (ACLARAR EL QUE APLIQUE)3]]</f>
        <v>3808000</v>
      </c>
      <c r="N156" s="315">
        <v>2245282.6135999998</v>
      </c>
      <c r="O156" s="315">
        <f>Tabla1[[#This Row],[VALOR UNITARIO ANTES DE IMPUESTO4]]*19%</f>
        <v>426603.69658399996</v>
      </c>
      <c r="P156" s="315">
        <f>Tabla1[[#This Row],[VALOR UNITARIO ANTES DE IMPUESTO4]]+Tabla1[[#This Row],[% IMPUESTO (ACLARAR EL QUE APLIQUE)4]]</f>
        <v>2671886.3101839996</v>
      </c>
      <c r="Q156" s="310"/>
      <c r="R156" s="310"/>
      <c r="S156" s="310"/>
    </row>
    <row r="157" spans="1:19" ht="14.4" thickBot="1">
      <c r="A157" s="30">
        <v>154</v>
      </c>
      <c r="B157" s="22" t="s">
        <v>266</v>
      </c>
      <c r="C157" s="24" t="s">
        <v>248</v>
      </c>
      <c r="D157" s="19">
        <v>1</v>
      </c>
      <c r="E157" s="303">
        <v>1508411</v>
      </c>
      <c r="F157" s="303">
        <f>Tabla1[[#This Row],[VALOR UNITARIO ANTES DE IMPUESTO]]*19%</f>
        <v>286598.09000000003</v>
      </c>
      <c r="G157" s="303">
        <f>Tabla1[[#This Row],[VALOR UNITARIO ANTES DE IMPUESTO]]+Tabla1[[#This Row],[% IMPUESTO (ACLARAR EL QUE APLIQUE)]]</f>
        <v>1795009.09</v>
      </c>
      <c r="H157" s="303">
        <v>3640905</v>
      </c>
      <c r="I157" s="303">
        <f>Tabla1[[#This Row],[VALOR UNITARIO ANTES DE IMPUESTO2]]*19%</f>
        <v>691771.95</v>
      </c>
      <c r="J157" s="303">
        <f>Tabla1[[#This Row],[VALOR UNITARIO ANTES DE IMPUESTO2]]+Tabla1[[#This Row],[% IMPUESTO (ACLARAR EL QUE APLIQUE)2]]</f>
        <v>4332676.95</v>
      </c>
      <c r="K157" s="303">
        <v>1700000</v>
      </c>
      <c r="L157" s="303">
        <f>Tabla1[[#This Row],[VALOR UNITARIO ANTES DE IMPUESTO3]]*19%</f>
        <v>323000</v>
      </c>
      <c r="M157" s="303">
        <f>Tabla1[[#This Row],[VALOR UNITARIO ANTES DE IMPUESTO3]]+Tabla1[[#This Row],[% IMPUESTO (ACLARAR EL QUE APLIQUE)3]]</f>
        <v>2023000</v>
      </c>
      <c r="N157" s="316">
        <v>3976021.2960000001</v>
      </c>
      <c r="O157" s="315">
        <f>Tabla1[[#This Row],[VALOR UNITARIO ANTES DE IMPUESTO4]]*19%</f>
        <v>755444.04624000005</v>
      </c>
      <c r="P157" s="315">
        <f>Tabla1[[#This Row],[VALOR UNITARIO ANTES DE IMPUESTO4]]+Tabla1[[#This Row],[% IMPUESTO (ACLARAR EL QUE APLIQUE)4]]</f>
        <v>4731465.3422400001</v>
      </c>
      <c r="Q157" s="310"/>
      <c r="R157" s="310"/>
      <c r="S157" s="310"/>
    </row>
    <row r="158" spans="1:19" ht="14.4" thickBot="1">
      <c r="A158" s="30">
        <v>155</v>
      </c>
      <c r="B158" s="22" t="s">
        <v>266</v>
      </c>
      <c r="C158" s="24" t="s">
        <v>249</v>
      </c>
      <c r="D158" s="19">
        <v>1</v>
      </c>
      <c r="E158" s="303">
        <v>150839</v>
      </c>
      <c r="F158" s="303">
        <f>Tabla1[[#This Row],[VALOR UNITARIO ANTES DE IMPUESTO]]*19%</f>
        <v>28659.41</v>
      </c>
      <c r="G158" s="303">
        <f>Tabla1[[#This Row],[VALOR UNITARIO ANTES DE IMPUESTO]]+Tabla1[[#This Row],[% IMPUESTO (ACLARAR EL QUE APLIQUE)]]</f>
        <v>179498.41</v>
      </c>
      <c r="H158" s="303">
        <v>385508</v>
      </c>
      <c r="I158" s="303">
        <f>Tabla1[[#This Row],[VALOR UNITARIO ANTES DE IMPUESTO2]]*19%</f>
        <v>73246.52</v>
      </c>
      <c r="J158" s="303">
        <f>Tabla1[[#This Row],[VALOR UNITARIO ANTES DE IMPUESTO2]]+Tabla1[[#This Row],[% IMPUESTO (ACLARAR EL QUE APLIQUE)2]]</f>
        <v>458754.52</v>
      </c>
      <c r="K158" s="303">
        <v>170000</v>
      </c>
      <c r="L158" s="303">
        <f>Tabla1[[#This Row],[VALOR UNITARIO ANTES DE IMPUESTO3]]*19%</f>
        <v>32300</v>
      </c>
      <c r="M158" s="303">
        <f>Tabla1[[#This Row],[VALOR UNITARIO ANTES DE IMPUESTO3]]+Tabla1[[#This Row],[% IMPUESTO (ACLARAR EL QUE APLIQUE)3]]</f>
        <v>202300</v>
      </c>
      <c r="N158" s="315">
        <v>420990.49199999997</v>
      </c>
      <c r="O158" s="315">
        <f>Tabla1[[#This Row],[VALOR UNITARIO ANTES DE IMPUESTO4]]*19%</f>
        <v>79988.193480000002</v>
      </c>
      <c r="P158" s="315">
        <f>Tabla1[[#This Row],[VALOR UNITARIO ANTES DE IMPUESTO4]]+Tabla1[[#This Row],[% IMPUESTO (ACLARAR EL QUE APLIQUE)4]]</f>
        <v>500978.68547999999</v>
      </c>
      <c r="Q158" s="310"/>
      <c r="R158" s="310"/>
      <c r="S158" s="310"/>
    </row>
    <row r="159" spans="1:19" ht="14.4" thickBot="1">
      <c r="A159" s="30">
        <v>156</v>
      </c>
      <c r="B159" s="22" t="s">
        <v>266</v>
      </c>
      <c r="C159" s="24" t="s">
        <v>250</v>
      </c>
      <c r="D159" s="19">
        <v>1</v>
      </c>
      <c r="E159" s="303">
        <v>284921</v>
      </c>
      <c r="F159" s="303">
        <f>Tabla1[[#This Row],[VALOR UNITARIO ANTES DE IMPUESTO]]*19%</f>
        <v>54134.99</v>
      </c>
      <c r="G159" s="303">
        <f>Tabla1[[#This Row],[VALOR UNITARIO ANTES DE IMPUESTO]]+Tabla1[[#This Row],[% IMPUESTO (ACLARAR EL QUE APLIQUE)]]</f>
        <v>339055.99</v>
      </c>
      <c r="H159" s="303">
        <v>663930</v>
      </c>
      <c r="I159" s="303">
        <f>Tabla1[[#This Row],[VALOR UNITARIO ANTES DE IMPUESTO2]]*19%</f>
        <v>126146.7</v>
      </c>
      <c r="J159" s="303">
        <f>Tabla1[[#This Row],[VALOR UNITARIO ANTES DE IMPUESTO2]]+Tabla1[[#This Row],[% IMPUESTO (ACLARAR EL QUE APLIQUE)2]]</f>
        <v>790076.7</v>
      </c>
      <c r="K159" s="303">
        <v>300000</v>
      </c>
      <c r="L159" s="303">
        <f>Tabla1[[#This Row],[VALOR UNITARIO ANTES DE IMPUESTO3]]*19%</f>
        <v>57000</v>
      </c>
      <c r="M159" s="303">
        <f>Tabla1[[#This Row],[VALOR UNITARIO ANTES DE IMPUESTO3]]+Tabla1[[#This Row],[% IMPUESTO (ACLARAR EL QUE APLIQUE)3]]</f>
        <v>357000</v>
      </c>
      <c r="N159" s="316">
        <v>725039.18240000005</v>
      </c>
      <c r="O159" s="315">
        <f>Tabla1[[#This Row],[VALOR UNITARIO ANTES DE IMPUESTO4]]*19%</f>
        <v>137757.44465600001</v>
      </c>
      <c r="P159" s="315">
        <f>Tabla1[[#This Row],[VALOR UNITARIO ANTES DE IMPUESTO4]]+Tabla1[[#This Row],[% IMPUESTO (ACLARAR EL QUE APLIQUE)4]]</f>
        <v>862796.62705600006</v>
      </c>
      <c r="Q159" s="310"/>
      <c r="R159" s="310"/>
      <c r="S159" s="310"/>
    </row>
    <row r="160" spans="1:19" ht="14.4" thickBot="1">
      <c r="A160" s="30">
        <v>157</v>
      </c>
      <c r="B160" s="22" t="s">
        <v>266</v>
      </c>
      <c r="C160" s="24" t="s">
        <v>251</v>
      </c>
      <c r="D160" s="19">
        <v>1</v>
      </c>
      <c r="E160" s="303">
        <v>150839</v>
      </c>
      <c r="F160" s="303">
        <f>Tabla1[[#This Row],[VALOR UNITARIO ANTES DE IMPUESTO]]*19%</f>
        <v>28659.41</v>
      </c>
      <c r="G160" s="303">
        <f>Tabla1[[#This Row],[VALOR UNITARIO ANTES DE IMPUESTO]]+Tabla1[[#This Row],[% IMPUESTO (ACLARAR EL QUE APLIQUE)]]</f>
        <v>179498.41</v>
      </c>
      <c r="H160" s="303">
        <v>342673</v>
      </c>
      <c r="I160" s="303">
        <f>Tabla1[[#This Row],[VALOR UNITARIO ANTES DE IMPUESTO2]]*19%</f>
        <v>65107.87</v>
      </c>
      <c r="J160" s="303">
        <f>Tabla1[[#This Row],[VALOR UNITARIO ANTES DE IMPUESTO2]]+Tabla1[[#This Row],[% IMPUESTO (ACLARAR EL QUE APLIQUE)2]]</f>
        <v>407780.87</v>
      </c>
      <c r="K160" s="303">
        <v>170000</v>
      </c>
      <c r="L160" s="303">
        <f>Tabla1[[#This Row],[VALOR UNITARIO ANTES DE IMPUESTO3]]*19%</f>
        <v>32300</v>
      </c>
      <c r="M160" s="303">
        <f>Tabla1[[#This Row],[VALOR UNITARIO ANTES DE IMPUESTO3]]+Tabla1[[#This Row],[% IMPUESTO (ACLARAR EL QUE APLIQUE)3]]</f>
        <v>202300</v>
      </c>
      <c r="N160" s="315">
        <v>374213.7672</v>
      </c>
      <c r="O160" s="315">
        <f>Tabla1[[#This Row],[VALOR UNITARIO ANTES DE IMPUESTO4]]*19%</f>
        <v>71100.615768000003</v>
      </c>
      <c r="P160" s="315">
        <f>Tabla1[[#This Row],[VALOR UNITARIO ANTES DE IMPUESTO4]]+Tabla1[[#This Row],[% IMPUESTO (ACLARAR EL QUE APLIQUE)4]]</f>
        <v>445314.38296800002</v>
      </c>
      <c r="Q160" s="310"/>
      <c r="R160" s="310"/>
      <c r="S160" s="310"/>
    </row>
    <row r="161" spans="1:19" ht="14.4" thickBot="1">
      <c r="A161" s="30">
        <v>158</v>
      </c>
      <c r="B161" s="22" t="s">
        <v>266</v>
      </c>
      <c r="C161" s="24" t="s">
        <v>252</v>
      </c>
      <c r="D161" s="19">
        <v>1</v>
      </c>
      <c r="E161" s="303">
        <v>335201</v>
      </c>
      <c r="F161" s="303">
        <f>Tabla1[[#This Row],[VALOR UNITARIO ANTES DE IMPUESTO]]*19%</f>
        <v>63688.19</v>
      </c>
      <c r="G161" s="303">
        <f>Tabla1[[#This Row],[VALOR UNITARIO ANTES DE IMPUESTO]]+Tabla1[[#This Row],[% IMPUESTO (ACLARAR EL QUE APLIQUE)]]</f>
        <v>398889.19</v>
      </c>
      <c r="H161" s="303">
        <v>792432</v>
      </c>
      <c r="I161" s="303">
        <f>Tabla1[[#This Row],[VALOR UNITARIO ANTES DE IMPUESTO2]]*19%</f>
        <v>150562.08000000002</v>
      </c>
      <c r="J161" s="303">
        <f>Tabla1[[#This Row],[VALOR UNITARIO ANTES DE IMPUESTO2]]+Tabla1[[#This Row],[% IMPUESTO (ACLARAR EL QUE APLIQUE)2]]</f>
        <v>942994.08000000007</v>
      </c>
      <c r="K161" s="303">
        <v>345000</v>
      </c>
      <c r="L161" s="303">
        <f>Tabla1[[#This Row],[VALOR UNITARIO ANTES DE IMPUESTO3]]*19%</f>
        <v>65550</v>
      </c>
      <c r="M161" s="303">
        <f>Tabla1[[#This Row],[VALOR UNITARIO ANTES DE IMPUESTO3]]+Tabla1[[#This Row],[% IMPUESTO (ACLARAR EL QUE APLIQUE)3]]</f>
        <v>410550</v>
      </c>
      <c r="N161" s="316">
        <v>865369.33600000001</v>
      </c>
      <c r="O161" s="315">
        <f>Tabla1[[#This Row],[VALOR UNITARIO ANTES DE IMPUESTO4]]*19%</f>
        <v>164420.17384</v>
      </c>
      <c r="P161" s="315">
        <f>Tabla1[[#This Row],[VALOR UNITARIO ANTES DE IMPUESTO4]]+Tabla1[[#This Row],[% IMPUESTO (ACLARAR EL QUE APLIQUE)4]]</f>
        <v>1029789.50984</v>
      </c>
      <c r="Q161" s="310"/>
      <c r="R161" s="310"/>
      <c r="S161" s="310"/>
    </row>
    <row r="162" spans="1:19" ht="14.4" thickBot="1">
      <c r="A162" s="30">
        <v>159</v>
      </c>
      <c r="B162" s="22" t="s">
        <v>266</v>
      </c>
      <c r="C162" s="24" t="s">
        <v>253</v>
      </c>
      <c r="D162" s="19">
        <v>1</v>
      </c>
      <c r="E162" s="303">
        <v>3016825</v>
      </c>
      <c r="F162" s="303">
        <f>Tabla1[[#This Row],[VALOR UNITARIO ANTES DE IMPUESTO]]*19%</f>
        <v>573196.75</v>
      </c>
      <c r="G162" s="303">
        <f>Tabla1[[#This Row],[VALOR UNITARIO ANTES DE IMPUESTO]]+Tabla1[[#This Row],[% IMPUESTO (ACLARAR EL QUE APLIQUE)]]</f>
        <v>3590021.75</v>
      </c>
      <c r="H162" s="303">
        <v>7495980</v>
      </c>
      <c r="I162" s="303">
        <f>Tabla1[[#This Row],[VALOR UNITARIO ANTES DE IMPUESTO2]]*19%</f>
        <v>1424236.2</v>
      </c>
      <c r="J162" s="303">
        <f>Tabla1[[#This Row],[VALOR UNITARIO ANTES DE IMPUESTO2]]+Tabla1[[#This Row],[% IMPUESTO (ACLARAR EL QUE APLIQUE)2]]</f>
        <v>8920216.1999999993</v>
      </c>
      <c r="K162" s="303">
        <v>3200000</v>
      </c>
      <c r="L162" s="303">
        <f>Tabla1[[#This Row],[VALOR UNITARIO ANTES DE IMPUESTO3]]*19%</f>
        <v>608000</v>
      </c>
      <c r="M162" s="303">
        <f>Tabla1[[#This Row],[VALOR UNITARIO ANTES DE IMPUESTO3]]+Tabla1[[#This Row],[% IMPUESTO (ACLARAR EL QUE APLIQUE)3]]</f>
        <v>3808000</v>
      </c>
      <c r="N162" s="315">
        <v>8185926.1952</v>
      </c>
      <c r="O162" s="315">
        <f>Tabla1[[#This Row],[VALOR UNITARIO ANTES DE IMPUESTO4]]*19%</f>
        <v>1555325.9770879999</v>
      </c>
      <c r="P162" s="315">
        <f>Tabla1[[#This Row],[VALOR UNITARIO ANTES DE IMPUESTO4]]+Tabla1[[#This Row],[% IMPUESTO (ACLARAR EL QUE APLIQUE)4]]</f>
        <v>9741252.1722880006</v>
      </c>
      <c r="Q162" s="310"/>
      <c r="R162" s="310"/>
      <c r="S162" s="310"/>
    </row>
    <row r="163" spans="1:19" ht="14.4" thickBot="1">
      <c r="A163" s="30">
        <v>160</v>
      </c>
      <c r="B163" s="22" t="s">
        <v>267</v>
      </c>
      <c r="C163" s="24" t="s">
        <v>243</v>
      </c>
      <c r="D163" s="19">
        <v>1</v>
      </c>
      <c r="E163" s="303">
        <v>1508411</v>
      </c>
      <c r="F163" s="303">
        <f>Tabla1[[#This Row],[VALOR UNITARIO ANTES DE IMPUESTO]]*19%</f>
        <v>286598.09000000003</v>
      </c>
      <c r="G163" s="303">
        <f>Tabla1[[#This Row],[VALOR UNITARIO ANTES DE IMPUESTO]]+Tabla1[[#This Row],[% IMPUESTO (ACLARAR EL QUE APLIQUE)]]</f>
        <v>1795009.09</v>
      </c>
      <c r="H163" s="303">
        <v>1820452</v>
      </c>
      <c r="I163" s="303">
        <f>Tabla1[[#This Row],[VALOR UNITARIO ANTES DE IMPUESTO2]]*19%</f>
        <v>345885.88</v>
      </c>
      <c r="J163" s="303">
        <f>Tabla1[[#This Row],[VALOR UNITARIO ANTES DE IMPUESTO2]]+Tabla1[[#This Row],[% IMPUESTO (ACLARAR EL QUE APLIQUE)2]]</f>
        <v>2166337.88</v>
      </c>
      <c r="K163" s="303">
        <v>1700000</v>
      </c>
      <c r="L163" s="303">
        <f>Tabla1[[#This Row],[VALOR UNITARIO ANTES DE IMPUESTO3]]*19%</f>
        <v>323000</v>
      </c>
      <c r="M163" s="303">
        <f>Tabla1[[#This Row],[VALOR UNITARIO ANTES DE IMPUESTO3]]+Tabla1[[#This Row],[% IMPUESTO (ACLARAR EL QUE APLIQUE)3]]</f>
        <v>2023000</v>
      </c>
      <c r="N163" s="316">
        <v>1988010.648</v>
      </c>
      <c r="O163" s="315">
        <f>Tabla1[[#This Row],[VALOR UNITARIO ANTES DE IMPUESTO4]]*19%</f>
        <v>377722.02312000003</v>
      </c>
      <c r="P163" s="315">
        <f>Tabla1[[#This Row],[VALOR UNITARIO ANTES DE IMPUESTO4]]+Tabla1[[#This Row],[% IMPUESTO (ACLARAR EL QUE APLIQUE)4]]</f>
        <v>2365732.6711200001</v>
      </c>
      <c r="Q163" s="310"/>
      <c r="R163" s="310"/>
      <c r="S163" s="310"/>
    </row>
    <row r="164" spans="1:19" ht="14.4" thickBot="1">
      <c r="A164" s="30">
        <v>161</v>
      </c>
      <c r="B164" s="22" t="s">
        <v>267</v>
      </c>
      <c r="C164" s="24" t="s">
        <v>244</v>
      </c>
      <c r="D164" s="19">
        <v>1</v>
      </c>
      <c r="E164" s="303">
        <v>1508411</v>
      </c>
      <c r="F164" s="303">
        <f>Tabla1[[#This Row],[VALOR UNITARIO ANTES DE IMPUESTO]]*19%</f>
        <v>286598.09000000003</v>
      </c>
      <c r="G164" s="303">
        <f>Tabla1[[#This Row],[VALOR UNITARIO ANTES DE IMPUESTO]]+Tabla1[[#This Row],[% IMPUESTO (ACLARAR EL QUE APLIQUE)]]</f>
        <v>1795009.09</v>
      </c>
      <c r="H164" s="303">
        <v>428342</v>
      </c>
      <c r="I164" s="303">
        <f>Tabla1[[#This Row],[VALOR UNITARIO ANTES DE IMPUESTO2]]*19%</f>
        <v>81384.98</v>
      </c>
      <c r="J164" s="303">
        <f>Tabla1[[#This Row],[VALOR UNITARIO ANTES DE IMPUESTO2]]+Tabla1[[#This Row],[% IMPUESTO (ACLARAR EL QUE APLIQUE)2]]</f>
        <v>509726.98</v>
      </c>
      <c r="K164" s="303">
        <v>1700000</v>
      </c>
      <c r="L164" s="303">
        <f>Tabla1[[#This Row],[VALOR UNITARIO ANTES DE IMPUESTO3]]*19%</f>
        <v>323000</v>
      </c>
      <c r="M164" s="303">
        <f>Tabla1[[#This Row],[VALOR UNITARIO ANTES DE IMPUESTO3]]+Tabla1[[#This Row],[% IMPUESTO (ACLARAR EL QUE APLIQUE)3]]</f>
        <v>2023000</v>
      </c>
      <c r="N164" s="315">
        <v>467767.20639999997</v>
      </c>
      <c r="O164" s="315">
        <f>Tabla1[[#This Row],[VALOR UNITARIO ANTES DE IMPUESTO4]]*19%</f>
        <v>88875.769216000001</v>
      </c>
      <c r="P164" s="315">
        <f>Tabla1[[#This Row],[VALOR UNITARIO ANTES DE IMPUESTO4]]+Tabla1[[#This Row],[% IMPUESTO (ACLARAR EL QUE APLIQUE)4]]</f>
        <v>556642.97561600001</v>
      </c>
      <c r="Q164" s="310"/>
      <c r="R164" s="310"/>
      <c r="S164" s="310"/>
    </row>
    <row r="165" spans="1:19" ht="14.4" thickBot="1">
      <c r="A165" s="30">
        <v>162</v>
      </c>
      <c r="B165" s="22" t="s">
        <v>267</v>
      </c>
      <c r="C165" s="24" t="s">
        <v>245</v>
      </c>
      <c r="D165" s="19">
        <v>1</v>
      </c>
      <c r="E165" s="303">
        <v>284921</v>
      </c>
      <c r="F165" s="303">
        <f>Tabla1[[#This Row],[VALOR UNITARIO ANTES DE IMPUESTO]]*19%</f>
        <v>54134.99</v>
      </c>
      <c r="G165" s="303">
        <f>Tabla1[[#This Row],[VALOR UNITARIO ANTES DE IMPUESTO]]+Tabla1[[#This Row],[% IMPUESTO (ACLARAR EL QUE APLIQUE)]]</f>
        <v>339055.99</v>
      </c>
      <c r="H165" s="303">
        <v>663930</v>
      </c>
      <c r="I165" s="303">
        <f>Tabla1[[#This Row],[VALOR UNITARIO ANTES DE IMPUESTO2]]*19%</f>
        <v>126146.7</v>
      </c>
      <c r="J165" s="303">
        <f>Tabla1[[#This Row],[VALOR UNITARIO ANTES DE IMPUESTO2]]+Tabla1[[#This Row],[% IMPUESTO (ACLARAR EL QUE APLIQUE)2]]</f>
        <v>790076.7</v>
      </c>
      <c r="K165" s="303">
        <v>300000</v>
      </c>
      <c r="L165" s="303">
        <f>Tabla1[[#This Row],[VALOR UNITARIO ANTES DE IMPUESTO3]]*19%</f>
        <v>57000</v>
      </c>
      <c r="M165" s="303">
        <f>Tabla1[[#This Row],[VALOR UNITARIO ANTES DE IMPUESTO3]]+Tabla1[[#This Row],[% IMPUESTO (ACLARAR EL QUE APLIQUE)3]]</f>
        <v>357000</v>
      </c>
      <c r="N165" s="316">
        <v>725039.18240000005</v>
      </c>
      <c r="O165" s="315">
        <f>Tabla1[[#This Row],[VALOR UNITARIO ANTES DE IMPUESTO4]]*19%</f>
        <v>137757.44465600001</v>
      </c>
      <c r="P165" s="315">
        <f>Tabla1[[#This Row],[VALOR UNITARIO ANTES DE IMPUESTO4]]+Tabla1[[#This Row],[% IMPUESTO (ACLARAR EL QUE APLIQUE)4]]</f>
        <v>862796.62705600006</v>
      </c>
      <c r="Q165" s="310"/>
      <c r="R165" s="310"/>
      <c r="S165" s="310"/>
    </row>
    <row r="166" spans="1:19" ht="14.4" thickBot="1">
      <c r="A166" s="30">
        <v>163</v>
      </c>
      <c r="B166" s="22" t="s">
        <v>267</v>
      </c>
      <c r="C166" s="24" t="s">
        <v>246</v>
      </c>
      <c r="D166" s="19">
        <v>1</v>
      </c>
      <c r="E166" s="303">
        <v>150839</v>
      </c>
      <c r="F166" s="303">
        <f>Tabla1[[#This Row],[VALOR UNITARIO ANTES DE IMPUESTO]]*19%</f>
        <v>28659.41</v>
      </c>
      <c r="G166" s="303">
        <f>Tabla1[[#This Row],[VALOR UNITARIO ANTES DE IMPUESTO]]+Tabla1[[#This Row],[% IMPUESTO (ACLARAR EL QUE APLIQUE)]]</f>
        <v>179498.41</v>
      </c>
      <c r="H166" s="303">
        <v>364090</v>
      </c>
      <c r="I166" s="303">
        <f>Tabla1[[#This Row],[VALOR UNITARIO ANTES DE IMPUESTO2]]*19%</f>
        <v>69177.100000000006</v>
      </c>
      <c r="J166" s="303">
        <f>Tabla1[[#This Row],[VALOR UNITARIO ANTES DE IMPUESTO2]]+Tabla1[[#This Row],[% IMPUESTO (ACLARAR EL QUE APLIQUE)2]]</f>
        <v>433267.1</v>
      </c>
      <c r="K166" s="303">
        <v>170000</v>
      </c>
      <c r="L166" s="303">
        <f>Tabla1[[#This Row],[VALOR UNITARIO ANTES DE IMPUESTO3]]*19%</f>
        <v>32300</v>
      </c>
      <c r="M166" s="303">
        <f>Tabla1[[#This Row],[VALOR UNITARIO ANTES DE IMPUESTO3]]+Tabla1[[#This Row],[% IMPUESTO (ACLARAR EL QUE APLIQUE)3]]</f>
        <v>202300</v>
      </c>
      <c r="N166" s="315">
        <v>397602.12959999999</v>
      </c>
      <c r="O166" s="315">
        <f>Tabla1[[#This Row],[VALOR UNITARIO ANTES DE IMPUESTO4]]*19%</f>
        <v>75544.404624000003</v>
      </c>
      <c r="P166" s="315">
        <f>Tabla1[[#This Row],[VALOR UNITARIO ANTES DE IMPUESTO4]]+Tabla1[[#This Row],[% IMPUESTO (ACLARAR EL QUE APLIQUE)4]]</f>
        <v>473146.534224</v>
      </c>
      <c r="Q166" s="310"/>
      <c r="R166" s="310"/>
      <c r="S166" s="310"/>
    </row>
    <row r="167" spans="1:19" ht="14.4" thickBot="1">
      <c r="A167" s="30">
        <v>164</v>
      </c>
      <c r="B167" s="22" t="s">
        <v>267</v>
      </c>
      <c r="C167" s="24" t="s">
        <v>247</v>
      </c>
      <c r="D167" s="19">
        <v>1</v>
      </c>
      <c r="E167" s="303">
        <v>3016825</v>
      </c>
      <c r="F167" s="303">
        <f>Tabla1[[#This Row],[VALOR UNITARIO ANTES DE IMPUESTO]]*19%</f>
        <v>573196.75</v>
      </c>
      <c r="G167" s="303">
        <f>Tabla1[[#This Row],[VALOR UNITARIO ANTES DE IMPUESTO]]+Tabla1[[#This Row],[% IMPUESTO (ACLARAR EL QUE APLIQUE)]]</f>
        <v>3590021.75</v>
      </c>
      <c r="H167" s="303">
        <v>2056040</v>
      </c>
      <c r="I167" s="303">
        <f>Tabla1[[#This Row],[VALOR UNITARIO ANTES DE IMPUESTO2]]*19%</f>
        <v>390647.6</v>
      </c>
      <c r="J167" s="303">
        <f>Tabla1[[#This Row],[VALOR UNITARIO ANTES DE IMPUESTO2]]+Tabla1[[#This Row],[% IMPUESTO (ACLARAR EL QUE APLIQUE)2]]</f>
        <v>2446687.6</v>
      </c>
      <c r="K167" s="303">
        <v>3200000</v>
      </c>
      <c r="L167" s="303">
        <f>Tabla1[[#This Row],[VALOR UNITARIO ANTES DE IMPUESTO3]]*19%</f>
        <v>608000</v>
      </c>
      <c r="M167" s="303">
        <f>Tabla1[[#This Row],[VALOR UNITARIO ANTES DE IMPUESTO3]]+Tabla1[[#This Row],[% IMPUESTO (ACLARAR EL QUE APLIQUE)3]]</f>
        <v>3808000</v>
      </c>
      <c r="N167" s="316">
        <v>2245282.6135999998</v>
      </c>
      <c r="O167" s="315">
        <f>Tabla1[[#This Row],[VALOR UNITARIO ANTES DE IMPUESTO4]]*19%</f>
        <v>426603.69658399996</v>
      </c>
      <c r="P167" s="315">
        <f>Tabla1[[#This Row],[VALOR UNITARIO ANTES DE IMPUESTO4]]+Tabla1[[#This Row],[% IMPUESTO (ACLARAR EL QUE APLIQUE)4]]</f>
        <v>2671886.3101839996</v>
      </c>
      <c r="Q167" s="310"/>
      <c r="R167" s="310"/>
      <c r="S167" s="310"/>
    </row>
    <row r="168" spans="1:19" ht="14.4" thickBot="1">
      <c r="A168" s="30">
        <v>165</v>
      </c>
      <c r="B168" s="22" t="s">
        <v>267</v>
      </c>
      <c r="C168" s="24" t="s">
        <v>248</v>
      </c>
      <c r="D168" s="19">
        <v>1</v>
      </c>
      <c r="E168" s="303">
        <v>1508411</v>
      </c>
      <c r="F168" s="303">
        <f>Tabla1[[#This Row],[VALOR UNITARIO ANTES DE IMPUESTO]]*19%</f>
        <v>286598.09000000003</v>
      </c>
      <c r="G168" s="303">
        <f>Tabla1[[#This Row],[VALOR UNITARIO ANTES DE IMPUESTO]]+Tabla1[[#This Row],[% IMPUESTO (ACLARAR EL QUE APLIQUE)]]</f>
        <v>1795009.09</v>
      </c>
      <c r="H168" s="303">
        <v>3640905</v>
      </c>
      <c r="I168" s="303">
        <f>Tabla1[[#This Row],[VALOR UNITARIO ANTES DE IMPUESTO2]]*19%</f>
        <v>691771.95</v>
      </c>
      <c r="J168" s="303">
        <f>Tabla1[[#This Row],[VALOR UNITARIO ANTES DE IMPUESTO2]]+Tabla1[[#This Row],[% IMPUESTO (ACLARAR EL QUE APLIQUE)2]]</f>
        <v>4332676.95</v>
      </c>
      <c r="K168" s="303">
        <v>1700000</v>
      </c>
      <c r="L168" s="303">
        <f>Tabla1[[#This Row],[VALOR UNITARIO ANTES DE IMPUESTO3]]*19%</f>
        <v>323000</v>
      </c>
      <c r="M168" s="303">
        <f>Tabla1[[#This Row],[VALOR UNITARIO ANTES DE IMPUESTO3]]+Tabla1[[#This Row],[% IMPUESTO (ACLARAR EL QUE APLIQUE)3]]</f>
        <v>2023000</v>
      </c>
      <c r="N168" s="315">
        <v>3976021.2960000001</v>
      </c>
      <c r="O168" s="315">
        <f>Tabla1[[#This Row],[VALOR UNITARIO ANTES DE IMPUESTO4]]*19%</f>
        <v>755444.04624000005</v>
      </c>
      <c r="P168" s="315">
        <f>Tabla1[[#This Row],[VALOR UNITARIO ANTES DE IMPUESTO4]]+Tabla1[[#This Row],[% IMPUESTO (ACLARAR EL QUE APLIQUE)4]]</f>
        <v>4731465.3422400001</v>
      </c>
      <c r="Q168" s="310"/>
      <c r="R168" s="310"/>
      <c r="S168" s="310"/>
    </row>
    <row r="169" spans="1:19" ht="14.4" thickBot="1">
      <c r="A169" s="30">
        <v>166</v>
      </c>
      <c r="B169" s="22" t="s">
        <v>267</v>
      </c>
      <c r="C169" s="24" t="s">
        <v>249</v>
      </c>
      <c r="D169" s="19">
        <v>1</v>
      </c>
      <c r="E169" s="303">
        <v>150839</v>
      </c>
      <c r="F169" s="303">
        <f>Tabla1[[#This Row],[VALOR UNITARIO ANTES DE IMPUESTO]]*19%</f>
        <v>28659.41</v>
      </c>
      <c r="G169" s="303">
        <f>Tabla1[[#This Row],[VALOR UNITARIO ANTES DE IMPUESTO]]+Tabla1[[#This Row],[% IMPUESTO (ACLARAR EL QUE APLIQUE)]]</f>
        <v>179498.41</v>
      </c>
      <c r="H169" s="303">
        <v>385508</v>
      </c>
      <c r="I169" s="303">
        <f>Tabla1[[#This Row],[VALOR UNITARIO ANTES DE IMPUESTO2]]*19%</f>
        <v>73246.52</v>
      </c>
      <c r="J169" s="303">
        <f>Tabla1[[#This Row],[VALOR UNITARIO ANTES DE IMPUESTO2]]+Tabla1[[#This Row],[% IMPUESTO (ACLARAR EL QUE APLIQUE)2]]</f>
        <v>458754.52</v>
      </c>
      <c r="K169" s="303">
        <v>170000</v>
      </c>
      <c r="L169" s="303">
        <f>Tabla1[[#This Row],[VALOR UNITARIO ANTES DE IMPUESTO3]]*19%</f>
        <v>32300</v>
      </c>
      <c r="M169" s="303">
        <f>Tabla1[[#This Row],[VALOR UNITARIO ANTES DE IMPUESTO3]]+Tabla1[[#This Row],[% IMPUESTO (ACLARAR EL QUE APLIQUE)3]]</f>
        <v>202300</v>
      </c>
      <c r="N169" s="316">
        <v>420990.49199999997</v>
      </c>
      <c r="O169" s="315">
        <f>Tabla1[[#This Row],[VALOR UNITARIO ANTES DE IMPUESTO4]]*19%</f>
        <v>79988.193480000002</v>
      </c>
      <c r="P169" s="315">
        <f>Tabla1[[#This Row],[VALOR UNITARIO ANTES DE IMPUESTO4]]+Tabla1[[#This Row],[% IMPUESTO (ACLARAR EL QUE APLIQUE)4]]</f>
        <v>500978.68547999999</v>
      </c>
      <c r="Q169" s="310"/>
      <c r="R169" s="310"/>
      <c r="S169" s="310"/>
    </row>
    <row r="170" spans="1:19" ht="14.4" thickBot="1">
      <c r="A170" s="30">
        <v>167</v>
      </c>
      <c r="B170" s="22" t="s">
        <v>267</v>
      </c>
      <c r="C170" s="24" t="s">
        <v>250</v>
      </c>
      <c r="D170" s="19">
        <v>1</v>
      </c>
      <c r="E170" s="303">
        <v>284921</v>
      </c>
      <c r="F170" s="303">
        <f>Tabla1[[#This Row],[VALOR UNITARIO ANTES DE IMPUESTO]]*19%</f>
        <v>54134.99</v>
      </c>
      <c r="G170" s="303">
        <f>Tabla1[[#This Row],[VALOR UNITARIO ANTES DE IMPUESTO]]+Tabla1[[#This Row],[% IMPUESTO (ACLARAR EL QUE APLIQUE)]]</f>
        <v>339055.99</v>
      </c>
      <c r="H170" s="303">
        <v>663930</v>
      </c>
      <c r="I170" s="303">
        <f>Tabla1[[#This Row],[VALOR UNITARIO ANTES DE IMPUESTO2]]*19%</f>
        <v>126146.7</v>
      </c>
      <c r="J170" s="303">
        <f>Tabla1[[#This Row],[VALOR UNITARIO ANTES DE IMPUESTO2]]+Tabla1[[#This Row],[% IMPUESTO (ACLARAR EL QUE APLIQUE)2]]</f>
        <v>790076.7</v>
      </c>
      <c r="K170" s="303">
        <v>300000</v>
      </c>
      <c r="L170" s="303">
        <f>Tabla1[[#This Row],[VALOR UNITARIO ANTES DE IMPUESTO3]]*19%</f>
        <v>57000</v>
      </c>
      <c r="M170" s="303">
        <f>Tabla1[[#This Row],[VALOR UNITARIO ANTES DE IMPUESTO3]]+Tabla1[[#This Row],[% IMPUESTO (ACLARAR EL QUE APLIQUE)3]]</f>
        <v>357000</v>
      </c>
      <c r="N170" s="315">
        <v>725039.18240000005</v>
      </c>
      <c r="O170" s="315">
        <f>Tabla1[[#This Row],[VALOR UNITARIO ANTES DE IMPUESTO4]]*19%</f>
        <v>137757.44465600001</v>
      </c>
      <c r="P170" s="315">
        <f>Tabla1[[#This Row],[VALOR UNITARIO ANTES DE IMPUESTO4]]+Tabla1[[#This Row],[% IMPUESTO (ACLARAR EL QUE APLIQUE)4]]</f>
        <v>862796.62705600006</v>
      </c>
      <c r="Q170" s="310"/>
      <c r="R170" s="310"/>
      <c r="S170" s="310"/>
    </row>
    <row r="171" spans="1:19" ht="14.4" thickBot="1">
      <c r="A171" s="30">
        <v>168</v>
      </c>
      <c r="B171" s="22" t="s">
        <v>267</v>
      </c>
      <c r="C171" s="24" t="s">
        <v>251</v>
      </c>
      <c r="D171" s="19">
        <v>1</v>
      </c>
      <c r="E171" s="303">
        <v>150839</v>
      </c>
      <c r="F171" s="303">
        <f>Tabla1[[#This Row],[VALOR UNITARIO ANTES DE IMPUESTO]]*19%</f>
        <v>28659.41</v>
      </c>
      <c r="G171" s="303">
        <f>Tabla1[[#This Row],[VALOR UNITARIO ANTES DE IMPUESTO]]+Tabla1[[#This Row],[% IMPUESTO (ACLARAR EL QUE APLIQUE)]]</f>
        <v>179498.41</v>
      </c>
      <c r="H171" s="303">
        <v>342673</v>
      </c>
      <c r="I171" s="303">
        <f>Tabla1[[#This Row],[VALOR UNITARIO ANTES DE IMPUESTO2]]*19%</f>
        <v>65107.87</v>
      </c>
      <c r="J171" s="303">
        <f>Tabla1[[#This Row],[VALOR UNITARIO ANTES DE IMPUESTO2]]+Tabla1[[#This Row],[% IMPUESTO (ACLARAR EL QUE APLIQUE)2]]</f>
        <v>407780.87</v>
      </c>
      <c r="K171" s="303">
        <v>170000</v>
      </c>
      <c r="L171" s="303">
        <f>Tabla1[[#This Row],[VALOR UNITARIO ANTES DE IMPUESTO3]]*19%</f>
        <v>32300</v>
      </c>
      <c r="M171" s="303">
        <f>Tabla1[[#This Row],[VALOR UNITARIO ANTES DE IMPUESTO3]]+Tabla1[[#This Row],[% IMPUESTO (ACLARAR EL QUE APLIQUE)3]]</f>
        <v>202300</v>
      </c>
      <c r="N171" s="316">
        <v>374213.7672</v>
      </c>
      <c r="O171" s="315">
        <f>Tabla1[[#This Row],[VALOR UNITARIO ANTES DE IMPUESTO4]]*19%</f>
        <v>71100.615768000003</v>
      </c>
      <c r="P171" s="315">
        <f>Tabla1[[#This Row],[VALOR UNITARIO ANTES DE IMPUESTO4]]+Tabla1[[#This Row],[% IMPUESTO (ACLARAR EL QUE APLIQUE)4]]</f>
        <v>445314.38296800002</v>
      </c>
      <c r="Q171" s="310"/>
      <c r="R171" s="310"/>
      <c r="S171" s="310"/>
    </row>
    <row r="172" spans="1:19" ht="14.4" thickBot="1">
      <c r="A172" s="30">
        <v>169</v>
      </c>
      <c r="B172" s="22" t="s">
        <v>267</v>
      </c>
      <c r="C172" s="24" t="s">
        <v>252</v>
      </c>
      <c r="D172" s="19">
        <v>1</v>
      </c>
      <c r="E172" s="303">
        <v>335201</v>
      </c>
      <c r="F172" s="303">
        <f>Tabla1[[#This Row],[VALOR UNITARIO ANTES DE IMPUESTO]]*19%</f>
        <v>63688.19</v>
      </c>
      <c r="G172" s="303">
        <f>Tabla1[[#This Row],[VALOR UNITARIO ANTES DE IMPUESTO]]+Tabla1[[#This Row],[% IMPUESTO (ACLARAR EL QUE APLIQUE)]]</f>
        <v>398889.19</v>
      </c>
      <c r="H172" s="303">
        <v>792432</v>
      </c>
      <c r="I172" s="303">
        <f>Tabla1[[#This Row],[VALOR UNITARIO ANTES DE IMPUESTO2]]*19%</f>
        <v>150562.08000000002</v>
      </c>
      <c r="J172" s="303">
        <f>Tabla1[[#This Row],[VALOR UNITARIO ANTES DE IMPUESTO2]]+Tabla1[[#This Row],[% IMPUESTO (ACLARAR EL QUE APLIQUE)2]]</f>
        <v>942994.08000000007</v>
      </c>
      <c r="K172" s="303">
        <v>345000</v>
      </c>
      <c r="L172" s="303">
        <f>Tabla1[[#This Row],[VALOR UNITARIO ANTES DE IMPUESTO3]]*19%</f>
        <v>65550</v>
      </c>
      <c r="M172" s="303">
        <f>Tabla1[[#This Row],[VALOR UNITARIO ANTES DE IMPUESTO3]]+Tabla1[[#This Row],[% IMPUESTO (ACLARAR EL QUE APLIQUE)3]]</f>
        <v>410550</v>
      </c>
      <c r="N172" s="315">
        <v>865369.33600000001</v>
      </c>
      <c r="O172" s="315">
        <f>Tabla1[[#This Row],[VALOR UNITARIO ANTES DE IMPUESTO4]]*19%</f>
        <v>164420.17384</v>
      </c>
      <c r="P172" s="315">
        <f>Tabla1[[#This Row],[VALOR UNITARIO ANTES DE IMPUESTO4]]+Tabla1[[#This Row],[% IMPUESTO (ACLARAR EL QUE APLIQUE)4]]</f>
        <v>1029789.50984</v>
      </c>
      <c r="Q172" s="310"/>
      <c r="R172" s="310"/>
      <c r="S172" s="310"/>
    </row>
    <row r="173" spans="1:19" ht="14.4" thickBot="1">
      <c r="A173" s="30">
        <v>170</v>
      </c>
      <c r="B173" s="22" t="s">
        <v>267</v>
      </c>
      <c r="C173" s="24" t="s">
        <v>253</v>
      </c>
      <c r="D173" s="19">
        <v>1</v>
      </c>
      <c r="E173" s="303">
        <v>3016825</v>
      </c>
      <c r="F173" s="303">
        <f>Tabla1[[#This Row],[VALOR UNITARIO ANTES DE IMPUESTO]]*19%</f>
        <v>573196.75</v>
      </c>
      <c r="G173" s="303">
        <f>Tabla1[[#This Row],[VALOR UNITARIO ANTES DE IMPUESTO]]+Tabla1[[#This Row],[% IMPUESTO (ACLARAR EL QUE APLIQUE)]]</f>
        <v>3590021.75</v>
      </c>
      <c r="H173" s="303">
        <v>7495980</v>
      </c>
      <c r="I173" s="303">
        <f>Tabla1[[#This Row],[VALOR UNITARIO ANTES DE IMPUESTO2]]*19%</f>
        <v>1424236.2</v>
      </c>
      <c r="J173" s="303">
        <f>Tabla1[[#This Row],[VALOR UNITARIO ANTES DE IMPUESTO2]]+Tabla1[[#This Row],[% IMPUESTO (ACLARAR EL QUE APLIQUE)2]]</f>
        <v>8920216.1999999993</v>
      </c>
      <c r="K173" s="303">
        <v>3200000</v>
      </c>
      <c r="L173" s="303">
        <f>Tabla1[[#This Row],[VALOR UNITARIO ANTES DE IMPUESTO3]]*19%</f>
        <v>608000</v>
      </c>
      <c r="M173" s="303">
        <f>Tabla1[[#This Row],[VALOR UNITARIO ANTES DE IMPUESTO3]]+Tabla1[[#This Row],[% IMPUESTO (ACLARAR EL QUE APLIQUE)3]]</f>
        <v>3808000</v>
      </c>
      <c r="N173" s="316">
        <v>8185926.1952</v>
      </c>
      <c r="O173" s="315">
        <f>Tabla1[[#This Row],[VALOR UNITARIO ANTES DE IMPUESTO4]]*19%</f>
        <v>1555325.9770879999</v>
      </c>
      <c r="P173" s="315">
        <f>Tabla1[[#This Row],[VALOR UNITARIO ANTES DE IMPUESTO4]]+Tabla1[[#This Row],[% IMPUESTO (ACLARAR EL QUE APLIQUE)4]]</f>
        <v>9741252.1722880006</v>
      </c>
      <c r="Q173" s="310"/>
      <c r="R173" s="310"/>
      <c r="S173" s="310"/>
    </row>
    <row r="174" spans="1:19" ht="14.4" thickBot="1">
      <c r="A174" s="30">
        <v>171</v>
      </c>
      <c r="B174" s="22" t="s">
        <v>268</v>
      </c>
      <c r="C174" s="24" t="s">
        <v>243</v>
      </c>
      <c r="D174" s="19">
        <v>1</v>
      </c>
      <c r="E174" s="303">
        <v>1508411</v>
      </c>
      <c r="F174" s="303">
        <f>Tabla1[[#This Row],[VALOR UNITARIO ANTES DE IMPUESTO]]*19%</f>
        <v>286598.09000000003</v>
      </c>
      <c r="G174" s="303">
        <f>Tabla1[[#This Row],[VALOR UNITARIO ANTES DE IMPUESTO]]+Tabla1[[#This Row],[% IMPUESTO (ACLARAR EL QUE APLIQUE)]]</f>
        <v>1795009.09</v>
      </c>
      <c r="H174" s="303">
        <v>1820452</v>
      </c>
      <c r="I174" s="303">
        <f>Tabla1[[#This Row],[VALOR UNITARIO ANTES DE IMPUESTO2]]*19%</f>
        <v>345885.88</v>
      </c>
      <c r="J174" s="303">
        <f>Tabla1[[#This Row],[VALOR UNITARIO ANTES DE IMPUESTO2]]+Tabla1[[#This Row],[% IMPUESTO (ACLARAR EL QUE APLIQUE)2]]</f>
        <v>2166337.88</v>
      </c>
      <c r="K174" s="303">
        <v>1700000</v>
      </c>
      <c r="L174" s="303">
        <f>Tabla1[[#This Row],[VALOR UNITARIO ANTES DE IMPUESTO3]]*19%</f>
        <v>323000</v>
      </c>
      <c r="M174" s="303">
        <f>Tabla1[[#This Row],[VALOR UNITARIO ANTES DE IMPUESTO3]]+Tabla1[[#This Row],[% IMPUESTO (ACLARAR EL QUE APLIQUE)3]]</f>
        <v>2023000</v>
      </c>
      <c r="N174" s="315">
        <v>1988010.648</v>
      </c>
      <c r="O174" s="315">
        <f>Tabla1[[#This Row],[VALOR UNITARIO ANTES DE IMPUESTO4]]*19%</f>
        <v>377722.02312000003</v>
      </c>
      <c r="P174" s="315">
        <f>Tabla1[[#This Row],[VALOR UNITARIO ANTES DE IMPUESTO4]]+Tabla1[[#This Row],[% IMPUESTO (ACLARAR EL QUE APLIQUE)4]]</f>
        <v>2365732.6711200001</v>
      </c>
      <c r="Q174" s="310"/>
      <c r="R174" s="310"/>
      <c r="S174" s="310"/>
    </row>
    <row r="175" spans="1:19" ht="14.4" thickBot="1">
      <c r="A175" s="30">
        <v>172</v>
      </c>
      <c r="B175" s="22" t="s">
        <v>268</v>
      </c>
      <c r="C175" s="24" t="s">
        <v>244</v>
      </c>
      <c r="D175" s="19">
        <v>1</v>
      </c>
      <c r="E175" s="303">
        <v>1508411</v>
      </c>
      <c r="F175" s="303">
        <f>Tabla1[[#This Row],[VALOR UNITARIO ANTES DE IMPUESTO]]*19%</f>
        <v>286598.09000000003</v>
      </c>
      <c r="G175" s="303">
        <f>Tabla1[[#This Row],[VALOR UNITARIO ANTES DE IMPUESTO]]+Tabla1[[#This Row],[% IMPUESTO (ACLARAR EL QUE APLIQUE)]]</f>
        <v>1795009.09</v>
      </c>
      <c r="H175" s="303">
        <v>428342</v>
      </c>
      <c r="I175" s="303">
        <f>Tabla1[[#This Row],[VALOR UNITARIO ANTES DE IMPUESTO2]]*19%</f>
        <v>81384.98</v>
      </c>
      <c r="J175" s="303">
        <f>Tabla1[[#This Row],[VALOR UNITARIO ANTES DE IMPUESTO2]]+Tabla1[[#This Row],[% IMPUESTO (ACLARAR EL QUE APLIQUE)2]]</f>
        <v>509726.98</v>
      </c>
      <c r="K175" s="303">
        <v>1700000</v>
      </c>
      <c r="L175" s="303">
        <f>Tabla1[[#This Row],[VALOR UNITARIO ANTES DE IMPUESTO3]]*19%</f>
        <v>323000</v>
      </c>
      <c r="M175" s="303">
        <f>Tabla1[[#This Row],[VALOR UNITARIO ANTES DE IMPUESTO3]]+Tabla1[[#This Row],[% IMPUESTO (ACLARAR EL QUE APLIQUE)3]]</f>
        <v>2023000</v>
      </c>
      <c r="N175" s="316">
        <v>467767.20639999997</v>
      </c>
      <c r="O175" s="315">
        <f>Tabla1[[#This Row],[VALOR UNITARIO ANTES DE IMPUESTO4]]*19%</f>
        <v>88875.769216000001</v>
      </c>
      <c r="P175" s="315">
        <f>Tabla1[[#This Row],[VALOR UNITARIO ANTES DE IMPUESTO4]]+Tabla1[[#This Row],[% IMPUESTO (ACLARAR EL QUE APLIQUE)4]]</f>
        <v>556642.97561600001</v>
      </c>
      <c r="Q175" s="310"/>
      <c r="R175" s="310"/>
      <c r="S175" s="310"/>
    </row>
    <row r="176" spans="1:19" ht="14.4" thickBot="1">
      <c r="A176" s="30">
        <v>173</v>
      </c>
      <c r="B176" s="22" t="s">
        <v>268</v>
      </c>
      <c r="C176" s="24" t="s">
        <v>245</v>
      </c>
      <c r="D176" s="19">
        <v>1</v>
      </c>
      <c r="E176" s="303">
        <v>284921</v>
      </c>
      <c r="F176" s="303">
        <f>Tabla1[[#This Row],[VALOR UNITARIO ANTES DE IMPUESTO]]*19%</f>
        <v>54134.99</v>
      </c>
      <c r="G176" s="303">
        <f>Tabla1[[#This Row],[VALOR UNITARIO ANTES DE IMPUESTO]]+Tabla1[[#This Row],[% IMPUESTO (ACLARAR EL QUE APLIQUE)]]</f>
        <v>339055.99</v>
      </c>
      <c r="H176" s="303">
        <v>663930</v>
      </c>
      <c r="I176" s="303">
        <f>Tabla1[[#This Row],[VALOR UNITARIO ANTES DE IMPUESTO2]]*19%</f>
        <v>126146.7</v>
      </c>
      <c r="J176" s="303">
        <f>Tabla1[[#This Row],[VALOR UNITARIO ANTES DE IMPUESTO2]]+Tabla1[[#This Row],[% IMPUESTO (ACLARAR EL QUE APLIQUE)2]]</f>
        <v>790076.7</v>
      </c>
      <c r="K176" s="303">
        <v>300000</v>
      </c>
      <c r="L176" s="303">
        <f>Tabla1[[#This Row],[VALOR UNITARIO ANTES DE IMPUESTO3]]*19%</f>
        <v>57000</v>
      </c>
      <c r="M176" s="303">
        <f>Tabla1[[#This Row],[VALOR UNITARIO ANTES DE IMPUESTO3]]+Tabla1[[#This Row],[% IMPUESTO (ACLARAR EL QUE APLIQUE)3]]</f>
        <v>357000</v>
      </c>
      <c r="N176" s="315">
        <v>725039.18240000005</v>
      </c>
      <c r="O176" s="315">
        <f>Tabla1[[#This Row],[VALOR UNITARIO ANTES DE IMPUESTO4]]*19%</f>
        <v>137757.44465600001</v>
      </c>
      <c r="P176" s="315">
        <f>Tabla1[[#This Row],[VALOR UNITARIO ANTES DE IMPUESTO4]]+Tabla1[[#This Row],[% IMPUESTO (ACLARAR EL QUE APLIQUE)4]]</f>
        <v>862796.62705600006</v>
      </c>
      <c r="Q176" s="310"/>
      <c r="R176" s="310"/>
      <c r="S176" s="310"/>
    </row>
    <row r="177" spans="1:19" ht="14.4" thickBot="1">
      <c r="A177" s="30">
        <v>174</v>
      </c>
      <c r="B177" s="22" t="s">
        <v>268</v>
      </c>
      <c r="C177" s="24" t="s">
        <v>246</v>
      </c>
      <c r="D177" s="19">
        <v>1</v>
      </c>
      <c r="E177" s="303">
        <v>150839</v>
      </c>
      <c r="F177" s="303">
        <f>Tabla1[[#This Row],[VALOR UNITARIO ANTES DE IMPUESTO]]*19%</f>
        <v>28659.41</v>
      </c>
      <c r="G177" s="303">
        <f>Tabla1[[#This Row],[VALOR UNITARIO ANTES DE IMPUESTO]]+Tabla1[[#This Row],[% IMPUESTO (ACLARAR EL QUE APLIQUE)]]</f>
        <v>179498.41</v>
      </c>
      <c r="H177" s="303">
        <v>364090</v>
      </c>
      <c r="I177" s="303">
        <f>Tabla1[[#This Row],[VALOR UNITARIO ANTES DE IMPUESTO2]]*19%</f>
        <v>69177.100000000006</v>
      </c>
      <c r="J177" s="303">
        <f>Tabla1[[#This Row],[VALOR UNITARIO ANTES DE IMPUESTO2]]+Tabla1[[#This Row],[% IMPUESTO (ACLARAR EL QUE APLIQUE)2]]</f>
        <v>433267.1</v>
      </c>
      <c r="K177" s="303">
        <v>170000</v>
      </c>
      <c r="L177" s="303">
        <f>Tabla1[[#This Row],[VALOR UNITARIO ANTES DE IMPUESTO3]]*19%</f>
        <v>32300</v>
      </c>
      <c r="M177" s="303">
        <f>Tabla1[[#This Row],[VALOR UNITARIO ANTES DE IMPUESTO3]]+Tabla1[[#This Row],[% IMPUESTO (ACLARAR EL QUE APLIQUE)3]]</f>
        <v>202300</v>
      </c>
      <c r="N177" s="316">
        <v>397602.12959999999</v>
      </c>
      <c r="O177" s="315">
        <f>Tabla1[[#This Row],[VALOR UNITARIO ANTES DE IMPUESTO4]]*19%</f>
        <v>75544.404624000003</v>
      </c>
      <c r="P177" s="315">
        <f>Tabla1[[#This Row],[VALOR UNITARIO ANTES DE IMPUESTO4]]+Tabla1[[#This Row],[% IMPUESTO (ACLARAR EL QUE APLIQUE)4]]</f>
        <v>473146.534224</v>
      </c>
      <c r="Q177" s="310"/>
      <c r="R177" s="310"/>
      <c r="S177" s="310"/>
    </row>
    <row r="178" spans="1:19" ht="14.4" thickBot="1">
      <c r="A178" s="30">
        <v>175</v>
      </c>
      <c r="B178" s="22" t="s">
        <v>268</v>
      </c>
      <c r="C178" s="24" t="s">
        <v>247</v>
      </c>
      <c r="D178" s="19">
        <v>1</v>
      </c>
      <c r="E178" s="303">
        <v>3016825</v>
      </c>
      <c r="F178" s="303">
        <f>Tabla1[[#This Row],[VALOR UNITARIO ANTES DE IMPUESTO]]*19%</f>
        <v>573196.75</v>
      </c>
      <c r="G178" s="303">
        <f>Tabla1[[#This Row],[VALOR UNITARIO ANTES DE IMPUESTO]]+Tabla1[[#This Row],[% IMPUESTO (ACLARAR EL QUE APLIQUE)]]</f>
        <v>3590021.75</v>
      </c>
      <c r="H178" s="303">
        <v>2056040</v>
      </c>
      <c r="I178" s="303">
        <f>Tabla1[[#This Row],[VALOR UNITARIO ANTES DE IMPUESTO2]]*19%</f>
        <v>390647.6</v>
      </c>
      <c r="J178" s="303">
        <f>Tabla1[[#This Row],[VALOR UNITARIO ANTES DE IMPUESTO2]]+Tabla1[[#This Row],[% IMPUESTO (ACLARAR EL QUE APLIQUE)2]]</f>
        <v>2446687.6</v>
      </c>
      <c r="K178" s="303">
        <v>3200000</v>
      </c>
      <c r="L178" s="303">
        <f>Tabla1[[#This Row],[VALOR UNITARIO ANTES DE IMPUESTO3]]*19%</f>
        <v>608000</v>
      </c>
      <c r="M178" s="303">
        <f>Tabla1[[#This Row],[VALOR UNITARIO ANTES DE IMPUESTO3]]+Tabla1[[#This Row],[% IMPUESTO (ACLARAR EL QUE APLIQUE)3]]</f>
        <v>3808000</v>
      </c>
      <c r="N178" s="315">
        <v>2245282.6135999998</v>
      </c>
      <c r="O178" s="315">
        <f>Tabla1[[#This Row],[VALOR UNITARIO ANTES DE IMPUESTO4]]*19%</f>
        <v>426603.69658399996</v>
      </c>
      <c r="P178" s="315">
        <f>Tabla1[[#This Row],[VALOR UNITARIO ANTES DE IMPUESTO4]]+Tabla1[[#This Row],[% IMPUESTO (ACLARAR EL QUE APLIQUE)4]]</f>
        <v>2671886.3101839996</v>
      </c>
      <c r="Q178" s="310"/>
      <c r="R178" s="310"/>
      <c r="S178" s="310"/>
    </row>
    <row r="179" spans="1:19" ht="14.4" thickBot="1">
      <c r="A179" s="30">
        <v>176</v>
      </c>
      <c r="B179" s="22" t="s">
        <v>268</v>
      </c>
      <c r="C179" s="24" t="s">
        <v>248</v>
      </c>
      <c r="D179" s="19">
        <v>1</v>
      </c>
      <c r="E179" s="303">
        <v>1508411</v>
      </c>
      <c r="F179" s="303">
        <f>Tabla1[[#This Row],[VALOR UNITARIO ANTES DE IMPUESTO]]*19%</f>
        <v>286598.09000000003</v>
      </c>
      <c r="G179" s="303">
        <f>Tabla1[[#This Row],[VALOR UNITARIO ANTES DE IMPUESTO]]+Tabla1[[#This Row],[% IMPUESTO (ACLARAR EL QUE APLIQUE)]]</f>
        <v>1795009.09</v>
      </c>
      <c r="H179" s="303">
        <v>3640905</v>
      </c>
      <c r="I179" s="303">
        <f>Tabla1[[#This Row],[VALOR UNITARIO ANTES DE IMPUESTO2]]*19%</f>
        <v>691771.95</v>
      </c>
      <c r="J179" s="303">
        <f>Tabla1[[#This Row],[VALOR UNITARIO ANTES DE IMPUESTO2]]+Tabla1[[#This Row],[% IMPUESTO (ACLARAR EL QUE APLIQUE)2]]</f>
        <v>4332676.95</v>
      </c>
      <c r="K179" s="303">
        <v>1700000</v>
      </c>
      <c r="L179" s="303">
        <f>Tabla1[[#This Row],[VALOR UNITARIO ANTES DE IMPUESTO3]]*19%</f>
        <v>323000</v>
      </c>
      <c r="M179" s="303">
        <f>Tabla1[[#This Row],[VALOR UNITARIO ANTES DE IMPUESTO3]]+Tabla1[[#This Row],[% IMPUESTO (ACLARAR EL QUE APLIQUE)3]]</f>
        <v>2023000</v>
      </c>
      <c r="N179" s="316">
        <v>3976021.2960000001</v>
      </c>
      <c r="O179" s="315">
        <f>Tabla1[[#This Row],[VALOR UNITARIO ANTES DE IMPUESTO4]]*19%</f>
        <v>755444.04624000005</v>
      </c>
      <c r="P179" s="315">
        <f>Tabla1[[#This Row],[VALOR UNITARIO ANTES DE IMPUESTO4]]+Tabla1[[#This Row],[% IMPUESTO (ACLARAR EL QUE APLIQUE)4]]</f>
        <v>4731465.3422400001</v>
      </c>
      <c r="Q179" s="310"/>
      <c r="R179" s="310"/>
      <c r="S179" s="310"/>
    </row>
    <row r="180" spans="1:19" ht="14.4" thickBot="1">
      <c r="A180" s="30">
        <v>177</v>
      </c>
      <c r="B180" s="22" t="s">
        <v>268</v>
      </c>
      <c r="C180" s="24" t="s">
        <v>249</v>
      </c>
      <c r="D180" s="19">
        <v>1</v>
      </c>
      <c r="E180" s="303">
        <v>150839</v>
      </c>
      <c r="F180" s="303">
        <f>Tabla1[[#This Row],[VALOR UNITARIO ANTES DE IMPUESTO]]*19%</f>
        <v>28659.41</v>
      </c>
      <c r="G180" s="303">
        <f>Tabla1[[#This Row],[VALOR UNITARIO ANTES DE IMPUESTO]]+Tabla1[[#This Row],[% IMPUESTO (ACLARAR EL QUE APLIQUE)]]</f>
        <v>179498.41</v>
      </c>
      <c r="H180" s="303">
        <v>385508</v>
      </c>
      <c r="I180" s="303">
        <f>Tabla1[[#This Row],[VALOR UNITARIO ANTES DE IMPUESTO2]]*19%</f>
        <v>73246.52</v>
      </c>
      <c r="J180" s="303">
        <f>Tabla1[[#This Row],[VALOR UNITARIO ANTES DE IMPUESTO2]]+Tabla1[[#This Row],[% IMPUESTO (ACLARAR EL QUE APLIQUE)2]]</f>
        <v>458754.52</v>
      </c>
      <c r="K180" s="303">
        <v>170000</v>
      </c>
      <c r="L180" s="303">
        <f>Tabla1[[#This Row],[VALOR UNITARIO ANTES DE IMPUESTO3]]*19%</f>
        <v>32300</v>
      </c>
      <c r="M180" s="303">
        <f>Tabla1[[#This Row],[VALOR UNITARIO ANTES DE IMPUESTO3]]+Tabla1[[#This Row],[% IMPUESTO (ACLARAR EL QUE APLIQUE)3]]</f>
        <v>202300</v>
      </c>
      <c r="N180" s="315">
        <v>420990.49199999997</v>
      </c>
      <c r="O180" s="315">
        <f>Tabla1[[#This Row],[VALOR UNITARIO ANTES DE IMPUESTO4]]*19%</f>
        <v>79988.193480000002</v>
      </c>
      <c r="P180" s="315">
        <f>Tabla1[[#This Row],[VALOR UNITARIO ANTES DE IMPUESTO4]]+Tabla1[[#This Row],[% IMPUESTO (ACLARAR EL QUE APLIQUE)4]]</f>
        <v>500978.68547999999</v>
      </c>
      <c r="Q180" s="310"/>
      <c r="R180" s="310"/>
      <c r="S180" s="310"/>
    </row>
    <row r="181" spans="1:19" ht="14.4" thickBot="1">
      <c r="A181" s="30">
        <v>178</v>
      </c>
      <c r="B181" s="22" t="s">
        <v>268</v>
      </c>
      <c r="C181" s="24" t="s">
        <v>250</v>
      </c>
      <c r="D181" s="19">
        <v>1</v>
      </c>
      <c r="E181" s="303">
        <v>284921</v>
      </c>
      <c r="F181" s="303">
        <f>Tabla1[[#This Row],[VALOR UNITARIO ANTES DE IMPUESTO]]*19%</f>
        <v>54134.99</v>
      </c>
      <c r="G181" s="303">
        <f>Tabla1[[#This Row],[VALOR UNITARIO ANTES DE IMPUESTO]]+Tabla1[[#This Row],[% IMPUESTO (ACLARAR EL QUE APLIQUE)]]</f>
        <v>339055.99</v>
      </c>
      <c r="H181" s="303">
        <v>663930</v>
      </c>
      <c r="I181" s="303">
        <f>Tabla1[[#This Row],[VALOR UNITARIO ANTES DE IMPUESTO2]]*19%</f>
        <v>126146.7</v>
      </c>
      <c r="J181" s="303">
        <f>Tabla1[[#This Row],[VALOR UNITARIO ANTES DE IMPUESTO2]]+Tabla1[[#This Row],[% IMPUESTO (ACLARAR EL QUE APLIQUE)2]]</f>
        <v>790076.7</v>
      </c>
      <c r="K181" s="303">
        <v>300000</v>
      </c>
      <c r="L181" s="303">
        <f>Tabla1[[#This Row],[VALOR UNITARIO ANTES DE IMPUESTO3]]*19%</f>
        <v>57000</v>
      </c>
      <c r="M181" s="303">
        <f>Tabla1[[#This Row],[VALOR UNITARIO ANTES DE IMPUESTO3]]+Tabla1[[#This Row],[% IMPUESTO (ACLARAR EL QUE APLIQUE)3]]</f>
        <v>357000</v>
      </c>
      <c r="N181" s="316">
        <v>725039.18240000005</v>
      </c>
      <c r="O181" s="315">
        <f>Tabla1[[#This Row],[VALOR UNITARIO ANTES DE IMPUESTO4]]*19%</f>
        <v>137757.44465600001</v>
      </c>
      <c r="P181" s="315">
        <f>Tabla1[[#This Row],[VALOR UNITARIO ANTES DE IMPUESTO4]]+Tabla1[[#This Row],[% IMPUESTO (ACLARAR EL QUE APLIQUE)4]]</f>
        <v>862796.62705600006</v>
      </c>
      <c r="Q181" s="310"/>
      <c r="R181" s="310"/>
      <c r="S181" s="310"/>
    </row>
    <row r="182" spans="1:19" ht="14.4" thickBot="1">
      <c r="A182" s="30">
        <v>179</v>
      </c>
      <c r="B182" s="22" t="s">
        <v>268</v>
      </c>
      <c r="C182" s="24" t="s">
        <v>251</v>
      </c>
      <c r="D182" s="19">
        <v>1</v>
      </c>
      <c r="E182" s="303">
        <v>150839</v>
      </c>
      <c r="F182" s="303">
        <f>Tabla1[[#This Row],[VALOR UNITARIO ANTES DE IMPUESTO]]*19%</f>
        <v>28659.41</v>
      </c>
      <c r="G182" s="303">
        <f>Tabla1[[#This Row],[VALOR UNITARIO ANTES DE IMPUESTO]]+Tabla1[[#This Row],[% IMPUESTO (ACLARAR EL QUE APLIQUE)]]</f>
        <v>179498.41</v>
      </c>
      <c r="H182" s="303">
        <v>342673</v>
      </c>
      <c r="I182" s="303">
        <f>Tabla1[[#This Row],[VALOR UNITARIO ANTES DE IMPUESTO2]]*19%</f>
        <v>65107.87</v>
      </c>
      <c r="J182" s="303">
        <f>Tabla1[[#This Row],[VALOR UNITARIO ANTES DE IMPUESTO2]]+Tabla1[[#This Row],[% IMPUESTO (ACLARAR EL QUE APLIQUE)2]]</f>
        <v>407780.87</v>
      </c>
      <c r="K182" s="303">
        <v>170000</v>
      </c>
      <c r="L182" s="303">
        <f>Tabla1[[#This Row],[VALOR UNITARIO ANTES DE IMPUESTO3]]*19%</f>
        <v>32300</v>
      </c>
      <c r="M182" s="303">
        <f>Tabla1[[#This Row],[VALOR UNITARIO ANTES DE IMPUESTO3]]+Tabla1[[#This Row],[% IMPUESTO (ACLARAR EL QUE APLIQUE)3]]</f>
        <v>202300</v>
      </c>
      <c r="N182" s="315">
        <v>374213.7672</v>
      </c>
      <c r="O182" s="315">
        <f>Tabla1[[#This Row],[VALOR UNITARIO ANTES DE IMPUESTO4]]*19%</f>
        <v>71100.615768000003</v>
      </c>
      <c r="P182" s="315">
        <f>Tabla1[[#This Row],[VALOR UNITARIO ANTES DE IMPUESTO4]]+Tabla1[[#This Row],[% IMPUESTO (ACLARAR EL QUE APLIQUE)4]]</f>
        <v>445314.38296800002</v>
      </c>
      <c r="Q182" s="310"/>
      <c r="R182" s="310"/>
      <c r="S182" s="310"/>
    </row>
    <row r="183" spans="1:19" ht="14.4" thickBot="1">
      <c r="A183" s="30">
        <v>180</v>
      </c>
      <c r="B183" s="22" t="s">
        <v>268</v>
      </c>
      <c r="C183" s="24" t="s">
        <v>252</v>
      </c>
      <c r="D183" s="19">
        <v>1</v>
      </c>
      <c r="E183" s="303">
        <v>335201</v>
      </c>
      <c r="F183" s="303">
        <f>Tabla1[[#This Row],[VALOR UNITARIO ANTES DE IMPUESTO]]*19%</f>
        <v>63688.19</v>
      </c>
      <c r="G183" s="303">
        <f>Tabla1[[#This Row],[VALOR UNITARIO ANTES DE IMPUESTO]]+Tabla1[[#This Row],[% IMPUESTO (ACLARAR EL QUE APLIQUE)]]</f>
        <v>398889.19</v>
      </c>
      <c r="H183" s="303">
        <v>792432</v>
      </c>
      <c r="I183" s="303">
        <f>Tabla1[[#This Row],[VALOR UNITARIO ANTES DE IMPUESTO2]]*19%</f>
        <v>150562.08000000002</v>
      </c>
      <c r="J183" s="303">
        <f>Tabla1[[#This Row],[VALOR UNITARIO ANTES DE IMPUESTO2]]+Tabla1[[#This Row],[% IMPUESTO (ACLARAR EL QUE APLIQUE)2]]</f>
        <v>942994.08000000007</v>
      </c>
      <c r="K183" s="303">
        <v>345000</v>
      </c>
      <c r="L183" s="303">
        <f>Tabla1[[#This Row],[VALOR UNITARIO ANTES DE IMPUESTO3]]*19%</f>
        <v>65550</v>
      </c>
      <c r="M183" s="303">
        <f>Tabla1[[#This Row],[VALOR UNITARIO ANTES DE IMPUESTO3]]+Tabla1[[#This Row],[% IMPUESTO (ACLARAR EL QUE APLIQUE)3]]</f>
        <v>410550</v>
      </c>
      <c r="N183" s="316">
        <v>865369.33600000001</v>
      </c>
      <c r="O183" s="315">
        <f>Tabla1[[#This Row],[VALOR UNITARIO ANTES DE IMPUESTO4]]*19%</f>
        <v>164420.17384</v>
      </c>
      <c r="P183" s="315">
        <f>Tabla1[[#This Row],[VALOR UNITARIO ANTES DE IMPUESTO4]]+Tabla1[[#This Row],[% IMPUESTO (ACLARAR EL QUE APLIQUE)4]]</f>
        <v>1029789.50984</v>
      </c>
      <c r="Q183" s="310"/>
      <c r="R183" s="310"/>
      <c r="S183" s="310"/>
    </row>
    <row r="184" spans="1:19" ht="14.4" thickBot="1">
      <c r="A184" s="30">
        <v>181</v>
      </c>
      <c r="B184" s="22" t="s">
        <v>268</v>
      </c>
      <c r="C184" s="24" t="s">
        <v>253</v>
      </c>
      <c r="D184" s="19">
        <v>1</v>
      </c>
      <c r="E184" s="303">
        <v>3016825</v>
      </c>
      <c r="F184" s="303">
        <f>Tabla1[[#This Row],[VALOR UNITARIO ANTES DE IMPUESTO]]*19%</f>
        <v>573196.75</v>
      </c>
      <c r="G184" s="303">
        <f>Tabla1[[#This Row],[VALOR UNITARIO ANTES DE IMPUESTO]]+Tabla1[[#This Row],[% IMPUESTO (ACLARAR EL QUE APLIQUE)]]</f>
        <v>3590021.75</v>
      </c>
      <c r="H184" s="303">
        <v>7495980</v>
      </c>
      <c r="I184" s="303">
        <f>Tabla1[[#This Row],[VALOR UNITARIO ANTES DE IMPUESTO2]]*19%</f>
        <v>1424236.2</v>
      </c>
      <c r="J184" s="303">
        <f>Tabla1[[#This Row],[VALOR UNITARIO ANTES DE IMPUESTO2]]+Tabla1[[#This Row],[% IMPUESTO (ACLARAR EL QUE APLIQUE)2]]</f>
        <v>8920216.1999999993</v>
      </c>
      <c r="K184" s="303">
        <v>3200000</v>
      </c>
      <c r="L184" s="303">
        <f>Tabla1[[#This Row],[VALOR UNITARIO ANTES DE IMPUESTO3]]*19%</f>
        <v>608000</v>
      </c>
      <c r="M184" s="303">
        <f>Tabla1[[#This Row],[VALOR UNITARIO ANTES DE IMPUESTO3]]+Tabla1[[#This Row],[% IMPUESTO (ACLARAR EL QUE APLIQUE)3]]</f>
        <v>3808000</v>
      </c>
      <c r="N184" s="315">
        <v>8185926.1952</v>
      </c>
      <c r="O184" s="315">
        <f>Tabla1[[#This Row],[VALOR UNITARIO ANTES DE IMPUESTO4]]*19%</f>
        <v>1555325.9770879999</v>
      </c>
      <c r="P184" s="315">
        <f>Tabla1[[#This Row],[VALOR UNITARIO ANTES DE IMPUESTO4]]+Tabla1[[#This Row],[% IMPUESTO (ACLARAR EL QUE APLIQUE)4]]</f>
        <v>9741252.1722880006</v>
      </c>
      <c r="Q184" s="310"/>
      <c r="R184" s="310"/>
      <c r="S184" s="310"/>
    </row>
    <row r="185" spans="1:19" ht="14.4" thickBot="1">
      <c r="A185" s="30">
        <v>182</v>
      </c>
      <c r="B185" s="22" t="s">
        <v>269</v>
      </c>
      <c r="C185" s="24" t="s">
        <v>245</v>
      </c>
      <c r="D185" s="19">
        <v>1</v>
      </c>
      <c r="E185" s="303">
        <v>284921</v>
      </c>
      <c r="F185" s="303">
        <f>Tabla1[[#This Row],[VALOR UNITARIO ANTES DE IMPUESTO]]*19%</f>
        <v>54134.99</v>
      </c>
      <c r="G185" s="303">
        <f>Tabla1[[#This Row],[VALOR UNITARIO ANTES DE IMPUESTO]]+Tabla1[[#This Row],[% IMPUESTO (ACLARAR EL QUE APLIQUE)]]</f>
        <v>339055.99</v>
      </c>
      <c r="H185" s="303">
        <v>663930</v>
      </c>
      <c r="I185" s="303">
        <f>Tabla1[[#This Row],[VALOR UNITARIO ANTES DE IMPUESTO2]]*19%</f>
        <v>126146.7</v>
      </c>
      <c r="J185" s="303">
        <f>Tabla1[[#This Row],[VALOR UNITARIO ANTES DE IMPUESTO2]]+Tabla1[[#This Row],[% IMPUESTO (ACLARAR EL QUE APLIQUE)2]]</f>
        <v>790076.7</v>
      </c>
      <c r="K185" s="303">
        <v>300000</v>
      </c>
      <c r="L185" s="303">
        <f>Tabla1[[#This Row],[VALOR UNITARIO ANTES DE IMPUESTO3]]*19%</f>
        <v>57000</v>
      </c>
      <c r="M185" s="303">
        <f>Tabla1[[#This Row],[VALOR UNITARIO ANTES DE IMPUESTO3]]+Tabla1[[#This Row],[% IMPUESTO (ACLARAR EL QUE APLIQUE)3]]</f>
        <v>357000</v>
      </c>
      <c r="N185" s="316">
        <v>725039.18240000005</v>
      </c>
      <c r="O185" s="315">
        <f>Tabla1[[#This Row],[VALOR UNITARIO ANTES DE IMPUESTO4]]*19%</f>
        <v>137757.44465600001</v>
      </c>
      <c r="P185" s="315">
        <f>Tabla1[[#This Row],[VALOR UNITARIO ANTES DE IMPUESTO4]]+Tabla1[[#This Row],[% IMPUESTO (ACLARAR EL QUE APLIQUE)4]]</f>
        <v>862796.62705600006</v>
      </c>
      <c r="Q185" s="310"/>
      <c r="R185" s="310"/>
      <c r="S185" s="310"/>
    </row>
    <row r="186" spans="1:19" ht="14.4" thickBot="1">
      <c r="A186" s="30">
        <v>183</v>
      </c>
      <c r="B186" s="22" t="s">
        <v>270</v>
      </c>
      <c r="C186" s="24" t="s">
        <v>246</v>
      </c>
      <c r="D186" s="19">
        <v>1</v>
      </c>
      <c r="E186" s="303">
        <v>150839</v>
      </c>
      <c r="F186" s="303">
        <f>Tabla1[[#This Row],[VALOR UNITARIO ANTES DE IMPUESTO]]*19%</f>
        <v>28659.41</v>
      </c>
      <c r="G186" s="303">
        <f>Tabla1[[#This Row],[VALOR UNITARIO ANTES DE IMPUESTO]]+Tabla1[[#This Row],[% IMPUESTO (ACLARAR EL QUE APLIQUE)]]</f>
        <v>179498.41</v>
      </c>
      <c r="H186" s="303">
        <v>364090</v>
      </c>
      <c r="I186" s="303">
        <f>Tabla1[[#This Row],[VALOR UNITARIO ANTES DE IMPUESTO2]]*19%</f>
        <v>69177.100000000006</v>
      </c>
      <c r="J186" s="303">
        <f>Tabla1[[#This Row],[VALOR UNITARIO ANTES DE IMPUESTO2]]+Tabla1[[#This Row],[% IMPUESTO (ACLARAR EL QUE APLIQUE)2]]</f>
        <v>433267.1</v>
      </c>
      <c r="K186" s="303">
        <v>170000</v>
      </c>
      <c r="L186" s="303">
        <f>Tabla1[[#This Row],[VALOR UNITARIO ANTES DE IMPUESTO3]]*19%</f>
        <v>32300</v>
      </c>
      <c r="M186" s="303">
        <f>Tabla1[[#This Row],[VALOR UNITARIO ANTES DE IMPUESTO3]]+Tabla1[[#This Row],[% IMPUESTO (ACLARAR EL QUE APLIQUE)3]]</f>
        <v>202300</v>
      </c>
      <c r="N186" s="315">
        <v>397602.12959999999</v>
      </c>
      <c r="O186" s="315">
        <f>Tabla1[[#This Row],[VALOR UNITARIO ANTES DE IMPUESTO4]]*19%</f>
        <v>75544.404624000003</v>
      </c>
      <c r="P186" s="315">
        <f>Tabla1[[#This Row],[VALOR UNITARIO ANTES DE IMPUESTO4]]+Tabla1[[#This Row],[% IMPUESTO (ACLARAR EL QUE APLIQUE)4]]</f>
        <v>473146.534224</v>
      </c>
      <c r="Q186" s="310"/>
      <c r="R186" s="310"/>
      <c r="S186" s="310"/>
    </row>
    <row r="187" spans="1:19" ht="14.4" thickBot="1">
      <c r="A187" s="30">
        <v>184</v>
      </c>
      <c r="B187" s="22" t="s">
        <v>270</v>
      </c>
      <c r="C187" s="24" t="s">
        <v>249</v>
      </c>
      <c r="D187" s="19">
        <v>1</v>
      </c>
      <c r="E187" s="303">
        <v>150839</v>
      </c>
      <c r="F187" s="303">
        <f>Tabla1[[#This Row],[VALOR UNITARIO ANTES DE IMPUESTO]]*19%</f>
        <v>28659.41</v>
      </c>
      <c r="G187" s="303">
        <f>Tabla1[[#This Row],[VALOR UNITARIO ANTES DE IMPUESTO]]+Tabla1[[#This Row],[% IMPUESTO (ACLARAR EL QUE APLIQUE)]]</f>
        <v>179498.41</v>
      </c>
      <c r="H187" s="303">
        <v>385508</v>
      </c>
      <c r="I187" s="303">
        <f>Tabla1[[#This Row],[VALOR UNITARIO ANTES DE IMPUESTO2]]*19%</f>
        <v>73246.52</v>
      </c>
      <c r="J187" s="303">
        <f>Tabla1[[#This Row],[VALOR UNITARIO ANTES DE IMPUESTO2]]+Tabla1[[#This Row],[% IMPUESTO (ACLARAR EL QUE APLIQUE)2]]</f>
        <v>458754.52</v>
      </c>
      <c r="K187" s="303">
        <v>170000</v>
      </c>
      <c r="L187" s="303">
        <f>Tabla1[[#This Row],[VALOR UNITARIO ANTES DE IMPUESTO3]]*19%</f>
        <v>32300</v>
      </c>
      <c r="M187" s="303">
        <f>Tabla1[[#This Row],[VALOR UNITARIO ANTES DE IMPUESTO3]]+Tabla1[[#This Row],[% IMPUESTO (ACLARAR EL QUE APLIQUE)3]]</f>
        <v>202300</v>
      </c>
      <c r="N187" s="316">
        <v>420990.49199999997</v>
      </c>
      <c r="O187" s="315">
        <f>Tabla1[[#This Row],[VALOR UNITARIO ANTES DE IMPUESTO4]]*19%</f>
        <v>79988.193480000002</v>
      </c>
      <c r="P187" s="315">
        <f>Tabla1[[#This Row],[VALOR UNITARIO ANTES DE IMPUESTO4]]+Tabla1[[#This Row],[% IMPUESTO (ACLARAR EL QUE APLIQUE)4]]</f>
        <v>500978.68547999999</v>
      </c>
      <c r="Q187" s="310"/>
      <c r="R187" s="310"/>
      <c r="S187" s="310"/>
    </row>
    <row r="188" spans="1:19" ht="14.4" thickBot="1">
      <c r="A188" s="30">
        <v>185</v>
      </c>
      <c r="B188" s="22" t="s">
        <v>270</v>
      </c>
      <c r="C188" s="24" t="s">
        <v>252</v>
      </c>
      <c r="D188" s="19">
        <v>1</v>
      </c>
      <c r="E188" s="303">
        <v>335201</v>
      </c>
      <c r="F188" s="303">
        <f>Tabla1[[#This Row],[VALOR UNITARIO ANTES DE IMPUESTO]]*19%</f>
        <v>63688.19</v>
      </c>
      <c r="G188" s="303">
        <f>Tabla1[[#This Row],[VALOR UNITARIO ANTES DE IMPUESTO]]+Tabla1[[#This Row],[% IMPUESTO (ACLARAR EL QUE APLIQUE)]]</f>
        <v>398889.19</v>
      </c>
      <c r="H188" s="303">
        <v>792432</v>
      </c>
      <c r="I188" s="303">
        <f>Tabla1[[#This Row],[VALOR UNITARIO ANTES DE IMPUESTO2]]*19%</f>
        <v>150562.08000000002</v>
      </c>
      <c r="J188" s="303">
        <f>Tabla1[[#This Row],[VALOR UNITARIO ANTES DE IMPUESTO2]]+Tabla1[[#This Row],[% IMPUESTO (ACLARAR EL QUE APLIQUE)2]]</f>
        <v>942994.08000000007</v>
      </c>
      <c r="K188" s="303">
        <v>345000</v>
      </c>
      <c r="L188" s="303">
        <f>Tabla1[[#This Row],[VALOR UNITARIO ANTES DE IMPUESTO3]]*19%</f>
        <v>65550</v>
      </c>
      <c r="M188" s="303">
        <f>Tabla1[[#This Row],[VALOR UNITARIO ANTES DE IMPUESTO3]]+Tabla1[[#This Row],[% IMPUESTO (ACLARAR EL QUE APLIQUE)3]]</f>
        <v>410550</v>
      </c>
      <c r="N188" s="315">
        <v>865369.33600000001</v>
      </c>
      <c r="O188" s="315">
        <f>Tabla1[[#This Row],[VALOR UNITARIO ANTES DE IMPUESTO4]]*19%</f>
        <v>164420.17384</v>
      </c>
      <c r="P188" s="315">
        <f>Tabla1[[#This Row],[VALOR UNITARIO ANTES DE IMPUESTO4]]+Tabla1[[#This Row],[% IMPUESTO (ACLARAR EL QUE APLIQUE)4]]</f>
        <v>1029789.50984</v>
      </c>
      <c r="Q188" s="310"/>
      <c r="R188" s="310"/>
      <c r="S188" s="310"/>
    </row>
    <row r="189" spans="1:19" ht="14.4" thickBot="1">
      <c r="A189" s="30">
        <v>186</v>
      </c>
      <c r="B189" s="22" t="s">
        <v>271</v>
      </c>
      <c r="C189" s="24" t="s">
        <v>243</v>
      </c>
      <c r="D189" s="19">
        <v>1</v>
      </c>
      <c r="E189" s="303">
        <v>1508411</v>
      </c>
      <c r="F189" s="303">
        <f>Tabla1[[#This Row],[VALOR UNITARIO ANTES DE IMPUESTO]]*19%</f>
        <v>286598.09000000003</v>
      </c>
      <c r="G189" s="303">
        <f>Tabla1[[#This Row],[VALOR UNITARIO ANTES DE IMPUESTO]]+Tabla1[[#This Row],[% IMPUESTO (ACLARAR EL QUE APLIQUE)]]</f>
        <v>1795009.09</v>
      </c>
      <c r="H189" s="303">
        <v>1820452</v>
      </c>
      <c r="I189" s="303">
        <f>Tabla1[[#This Row],[VALOR UNITARIO ANTES DE IMPUESTO2]]*19%</f>
        <v>345885.88</v>
      </c>
      <c r="J189" s="303">
        <f>Tabla1[[#This Row],[VALOR UNITARIO ANTES DE IMPUESTO2]]+Tabla1[[#This Row],[% IMPUESTO (ACLARAR EL QUE APLIQUE)2]]</f>
        <v>2166337.88</v>
      </c>
      <c r="K189" s="303">
        <v>1700000</v>
      </c>
      <c r="L189" s="303">
        <f>Tabla1[[#This Row],[VALOR UNITARIO ANTES DE IMPUESTO3]]*19%</f>
        <v>323000</v>
      </c>
      <c r="M189" s="303">
        <f>Tabla1[[#This Row],[VALOR UNITARIO ANTES DE IMPUESTO3]]+Tabla1[[#This Row],[% IMPUESTO (ACLARAR EL QUE APLIQUE)3]]</f>
        <v>2023000</v>
      </c>
      <c r="N189" s="316">
        <v>1988010.648</v>
      </c>
      <c r="O189" s="315">
        <f>Tabla1[[#This Row],[VALOR UNITARIO ANTES DE IMPUESTO4]]*19%</f>
        <v>377722.02312000003</v>
      </c>
      <c r="P189" s="315">
        <f>Tabla1[[#This Row],[VALOR UNITARIO ANTES DE IMPUESTO4]]+Tabla1[[#This Row],[% IMPUESTO (ACLARAR EL QUE APLIQUE)4]]</f>
        <v>2365732.6711200001</v>
      </c>
      <c r="Q189" s="310"/>
      <c r="R189" s="310"/>
      <c r="S189" s="310"/>
    </row>
    <row r="190" spans="1:19" ht="14.4" thickBot="1">
      <c r="A190" s="30">
        <v>187</v>
      </c>
      <c r="B190" s="22" t="s">
        <v>271</v>
      </c>
      <c r="C190" s="24" t="s">
        <v>244</v>
      </c>
      <c r="D190" s="19">
        <v>1</v>
      </c>
      <c r="E190" s="303">
        <v>1508411</v>
      </c>
      <c r="F190" s="303">
        <f>Tabla1[[#This Row],[VALOR UNITARIO ANTES DE IMPUESTO]]*19%</f>
        <v>286598.09000000003</v>
      </c>
      <c r="G190" s="303">
        <f>Tabla1[[#This Row],[VALOR UNITARIO ANTES DE IMPUESTO]]+Tabla1[[#This Row],[% IMPUESTO (ACLARAR EL QUE APLIQUE)]]</f>
        <v>1795009.09</v>
      </c>
      <c r="H190" s="303">
        <v>428342</v>
      </c>
      <c r="I190" s="303">
        <f>Tabla1[[#This Row],[VALOR UNITARIO ANTES DE IMPUESTO2]]*19%</f>
        <v>81384.98</v>
      </c>
      <c r="J190" s="303">
        <f>Tabla1[[#This Row],[VALOR UNITARIO ANTES DE IMPUESTO2]]+Tabla1[[#This Row],[% IMPUESTO (ACLARAR EL QUE APLIQUE)2]]</f>
        <v>509726.98</v>
      </c>
      <c r="K190" s="303">
        <v>1700000</v>
      </c>
      <c r="L190" s="303">
        <f>Tabla1[[#This Row],[VALOR UNITARIO ANTES DE IMPUESTO3]]*19%</f>
        <v>323000</v>
      </c>
      <c r="M190" s="303">
        <f>Tabla1[[#This Row],[VALOR UNITARIO ANTES DE IMPUESTO3]]+Tabla1[[#This Row],[% IMPUESTO (ACLARAR EL QUE APLIQUE)3]]</f>
        <v>2023000</v>
      </c>
      <c r="N190" s="315">
        <v>467767.20639999997</v>
      </c>
      <c r="O190" s="315">
        <f>Tabla1[[#This Row],[VALOR UNITARIO ANTES DE IMPUESTO4]]*19%</f>
        <v>88875.769216000001</v>
      </c>
      <c r="P190" s="315">
        <f>Tabla1[[#This Row],[VALOR UNITARIO ANTES DE IMPUESTO4]]+Tabla1[[#This Row],[% IMPUESTO (ACLARAR EL QUE APLIQUE)4]]</f>
        <v>556642.97561600001</v>
      </c>
      <c r="Q190" s="310"/>
      <c r="R190" s="310"/>
      <c r="S190" s="310"/>
    </row>
    <row r="191" spans="1:19" ht="14.4" thickBot="1">
      <c r="A191" s="30">
        <v>188</v>
      </c>
      <c r="B191" s="22" t="s">
        <v>271</v>
      </c>
      <c r="C191" s="24" t="s">
        <v>245</v>
      </c>
      <c r="D191" s="19">
        <v>1</v>
      </c>
      <c r="E191" s="303">
        <v>284921</v>
      </c>
      <c r="F191" s="303">
        <f>Tabla1[[#This Row],[VALOR UNITARIO ANTES DE IMPUESTO]]*19%</f>
        <v>54134.99</v>
      </c>
      <c r="G191" s="303">
        <f>Tabla1[[#This Row],[VALOR UNITARIO ANTES DE IMPUESTO]]+Tabla1[[#This Row],[% IMPUESTO (ACLARAR EL QUE APLIQUE)]]</f>
        <v>339055.99</v>
      </c>
      <c r="H191" s="303">
        <v>663930</v>
      </c>
      <c r="I191" s="303">
        <f>Tabla1[[#This Row],[VALOR UNITARIO ANTES DE IMPUESTO2]]*19%</f>
        <v>126146.7</v>
      </c>
      <c r="J191" s="303">
        <f>Tabla1[[#This Row],[VALOR UNITARIO ANTES DE IMPUESTO2]]+Tabla1[[#This Row],[% IMPUESTO (ACLARAR EL QUE APLIQUE)2]]</f>
        <v>790076.7</v>
      </c>
      <c r="K191" s="303">
        <v>300000</v>
      </c>
      <c r="L191" s="303">
        <f>Tabla1[[#This Row],[VALOR UNITARIO ANTES DE IMPUESTO3]]*19%</f>
        <v>57000</v>
      </c>
      <c r="M191" s="303">
        <f>Tabla1[[#This Row],[VALOR UNITARIO ANTES DE IMPUESTO3]]+Tabla1[[#This Row],[% IMPUESTO (ACLARAR EL QUE APLIQUE)3]]</f>
        <v>357000</v>
      </c>
      <c r="N191" s="316">
        <v>725039.18240000005</v>
      </c>
      <c r="O191" s="315">
        <f>Tabla1[[#This Row],[VALOR UNITARIO ANTES DE IMPUESTO4]]*19%</f>
        <v>137757.44465600001</v>
      </c>
      <c r="P191" s="315">
        <f>Tabla1[[#This Row],[VALOR UNITARIO ANTES DE IMPUESTO4]]+Tabla1[[#This Row],[% IMPUESTO (ACLARAR EL QUE APLIQUE)4]]</f>
        <v>862796.62705600006</v>
      </c>
      <c r="Q191" s="310"/>
      <c r="R191" s="310"/>
      <c r="S191" s="310"/>
    </row>
    <row r="192" spans="1:19" ht="14.4" thickBot="1">
      <c r="A192" s="30">
        <v>189</v>
      </c>
      <c r="B192" s="22" t="s">
        <v>271</v>
      </c>
      <c r="C192" s="24" t="s">
        <v>246</v>
      </c>
      <c r="D192" s="19">
        <v>1</v>
      </c>
      <c r="E192" s="303">
        <v>150839</v>
      </c>
      <c r="F192" s="303">
        <f>Tabla1[[#This Row],[VALOR UNITARIO ANTES DE IMPUESTO]]*19%</f>
        <v>28659.41</v>
      </c>
      <c r="G192" s="303">
        <f>Tabla1[[#This Row],[VALOR UNITARIO ANTES DE IMPUESTO]]+Tabla1[[#This Row],[% IMPUESTO (ACLARAR EL QUE APLIQUE)]]</f>
        <v>179498.41</v>
      </c>
      <c r="H192" s="303">
        <v>364090</v>
      </c>
      <c r="I192" s="303">
        <f>Tabla1[[#This Row],[VALOR UNITARIO ANTES DE IMPUESTO2]]*19%</f>
        <v>69177.100000000006</v>
      </c>
      <c r="J192" s="303">
        <f>Tabla1[[#This Row],[VALOR UNITARIO ANTES DE IMPUESTO2]]+Tabla1[[#This Row],[% IMPUESTO (ACLARAR EL QUE APLIQUE)2]]</f>
        <v>433267.1</v>
      </c>
      <c r="K192" s="303">
        <v>170000</v>
      </c>
      <c r="L192" s="303">
        <f>Tabla1[[#This Row],[VALOR UNITARIO ANTES DE IMPUESTO3]]*19%</f>
        <v>32300</v>
      </c>
      <c r="M192" s="303">
        <f>Tabla1[[#This Row],[VALOR UNITARIO ANTES DE IMPUESTO3]]+Tabla1[[#This Row],[% IMPUESTO (ACLARAR EL QUE APLIQUE)3]]</f>
        <v>202300</v>
      </c>
      <c r="N192" s="315">
        <v>397602.12959999999</v>
      </c>
      <c r="O192" s="315">
        <f>Tabla1[[#This Row],[VALOR UNITARIO ANTES DE IMPUESTO4]]*19%</f>
        <v>75544.404624000003</v>
      </c>
      <c r="P192" s="315">
        <f>Tabla1[[#This Row],[VALOR UNITARIO ANTES DE IMPUESTO4]]+Tabla1[[#This Row],[% IMPUESTO (ACLARAR EL QUE APLIQUE)4]]</f>
        <v>473146.534224</v>
      </c>
      <c r="Q192" s="310"/>
      <c r="R192" s="310"/>
      <c r="S192" s="310"/>
    </row>
    <row r="193" spans="1:19" ht="14.4" thickBot="1">
      <c r="A193" s="30">
        <v>190</v>
      </c>
      <c r="B193" s="22" t="s">
        <v>271</v>
      </c>
      <c r="C193" s="24" t="s">
        <v>247</v>
      </c>
      <c r="D193" s="19">
        <v>1</v>
      </c>
      <c r="E193" s="303">
        <v>3016825</v>
      </c>
      <c r="F193" s="303">
        <f>Tabla1[[#This Row],[VALOR UNITARIO ANTES DE IMPUESTO]]*19%</f>
        <v>573196.75</v>
      </c>
      <c r="G193" s="303">
        <f>Tabla1[[#This Row],[VALOR UNITARIO ANTES DE IMPUESTO]]+Tabla1[[#This Row],[% IMPUESTO (ACLARAR EL QUE APLIQUE)]]</f>
        <v>3590021.75</v>
      </c>
      <c r="H193" s="303">
        <v>2056040</v>
      </c>
      <c r="I193" s="303">
        <f>Tabla1[[#This Row],[VALOR UNITARIO ANTES DE IMPUESTO2]]*19%</f>
        <v>390647.6</v>
      </c>
      <c r="J193" s="303">
        <f>Tabla1[[#This Row],[VALOR UNITARIO ANTES DE IMPUESTO2]]+Tabla1[[#This Row],[% IMPUESTO (ACLARAR EL QUE APLIQUE)2]]</f>
        <v>2446687.6</v>
      </c>
      <c r="K193" s="303">
        <v>3200000</v>
      </c>
      <c r="L193" s="303">
        <f>Tabla1[[#This Row],[VALOR UNITARIO ANTES DE IMPUESTO3]]*19%</f>
        <v>608000</v>
      </c>
      <c r="M193" s="303">
        <f>Tabla1[[#This Row],[VALOR UNITARIO ANTES DE IMPUESTO3]]+Tabla1[[#This Row],[% IMPUESTO (ACLARAR EL QUE APLIQUE)3]]</f>
        <v>3808000</v>
      </c>
      <c r="N193" s="316">
        <v>2245282.6135999998</v>
      </c>
      <c r="O193" s="315">
        <f>Tabla1[[#This Row],[VALOR UNITARIO ANTES DE IMPUESTO4]]*19%</f>
        <v>426603.69658399996</v>
      </c>
      <c r="P193" s="315">
        <f>Tabla1[[#This Row],[VALOR UNITARIO ANTES DE IMPUESTO4]]+Tabla1[[#This Row],[% IMPUESTO (ACLARAR EL QUE APLIQUE)4]]</f>
        <v>2671886.3101839996</v>
      </c>
      <c r="Q193" s="310"/>
      <c r="R193" s="310"/>
      <c r="S193" s="310"/>
    </row>
    <row r="194" spans="1:19" ht="14.4" thickBot="1">
      <c r="A194" s="30">
        <v>191</v>
      </c>
      <c r="B194" s="22" t="s">
        <v>271</v>
      </c>
      <c r="C194" s="24" t="s">
        <v>248</v>
      </c>
      <c r="D194" s="19">
        <v>1</v>
      </c>
      <c r="E194" s="303">
        <v>1508411</v>
      </c>
      <c r="F194" s="303">
        <f>Tabla1[[#This Row],[VALOR UNITARIO ANTES DE IMPUESTO]]*19%</f>
        <v>286598.09000000003</v>
      </c>
      <c r="G194" s="303">
        <f>Tabla1[[#This Row],[VALOR UNITARIO ANTES DE IMPUESTO]]+Tabla1[[#This Row],[% IMPUESTO (ACLARAR EL QUE APLIQUE)]]</f>
        <v>1795009.09</v>
      </c>
      <c r="H194" s="303">
        <v>3640905</v>
      </c>
      <c r="I194" s="303">
        <f>Tabla1[[#This Row],[VALOR UNITARIO ANTES DE IMPUESTO2]]*19%</f>
        <v>691771.95</v>
      </c>
      <c r="J194" s="303">
        <f>Tabla1[[#This Row],[VALOR UNITARIO ANTES DE IMPUESTO2]]+Tabla1[[#This Row],[% IMPUESTO (ACLARAR EL QUE APLIQUE)2]]</f>
        <v>4332676.95</v>
      </c>
      <c r="K194" s="303">
        <v>1700000</v>
      </c>
      <c r="L194" s="303">
        <f>Tabla1[[#This Row],[VALOR UNITARIO ANTES DE IMPUESTO3]]*19%</f>
        <v>323000</v>
      </c>
      <c r="M194" s="303">
        <f>Tabla1[[#This Row],[VALOR UNITARIO ANTES DE IMPUESTO3]]+Tabla1[[#This Row],[% IMPUESTO (ACLARAR EL QUE APLIQUE)3]]</f>
        <v>2023000</v>
      </c>
      <c r="N194" s="315">
        <v>3976021.2960000001</v>
      </c>
      <c r="O194" s="315">
        <f>Tabla1[[#This Row],[VALOR UNITARIO ANTES DE IMPUESTO4]]*19%</f>
        <v>755444.04624000005</v>
      </c>
      <c r="P194" s="315">
        <f>Tabla1[[#This Row],[VALOR UNITARIO ANTES DE IMPUESTO4]]+Tabla1[[#This Row],[% IMPUESTO (ACLARAR EL QUE APLIQUE)4]]</f>
        <v>4731465.3422400001</v>
      </c>
      <c r="Q194" s="310"/>
      <c r="R194" s="310"/>
      <c r="S194" s="310"/>
    </row>
    <row r="195" spans="1:19" ht="14.4" thickBot="1">
      <c r="A195" s="30">
        <v>192</v>
      </c>
      <c r="B195" s="22" t="s">
        <v>271</v>
      </c>
      <c r="C195" s="24" t="s">
        <v>249</v>
      </c>
      <c r="D195" s="19">
        <v>1</v>
      </c>
      <c r="E195" s="303">
        <v>150839</v>
      </c>
      <c r="F195" s="303">
        <f>Tabla1[[#This Row],[VALOR UNITARIO ANTES DE IMPUESTO]]*19%</f>
        <v>28659.41</v>
      </c>
      <c r="G195" s="303">
        <f>Tabla1[[#This Row],[VALOR UNITARIO ANTES DE IMPUESTO]]+Tabla1[[#This Row],[% IMPUESTO (ACLARAR EL QUE APLIQUE)]]</f>
        <v>179498.41</v>
      </c>
      <c r="H195" s="303">
        <v>385508</v>
      </c>
      <c r="I195" s="303">
        <f>Tabla1[[#This Row],[VALOR UNITARIO ANTES DE IMPUESTO2]]*19%</f>
        <v>73246.52</v>
      </c>
      <c r="J195" s="303">
        <f>Tabla1[[#This Row],[VALOR UNITARIO ANTES DE IMPUESTO2]]+Tabla1[[#This Row],[% IMPUESTO (ACLARAR EL QUE APLIQUE)2]]</f>
        <v>458754.52</v>
      </c>
      <c r="K195" s="303">
        <v>170000</v>
      </c>
      <c r="L195" s="303">
        <f>Tabla1[[#This Row],[VALOR UNITARIO ANTES DE IMPUESTO3]]*19%</f>
        <v>32300</v>
      </c>
      <c r="M195" s="303">
        <f>Tabla1[[#This Row],[VALOR UNITARIO ANTES DE IMPUESTO3]]+Tabla1[[#This Row],[% IMPUESTO (ACLARAR EL QUE APLIQUE)3]]</f>
        <v>202300</v>
      </c>
      <c r="N195" s="316">
        <v>420990.49199999997</v>
      </c>
      <c r="O195" s="315">
        <f>Tabla1[[#This Row],[VALOR UNITARIO ANTES DE IMPUESTO4]]*19%</f>
        <v>79988.193480000002</v>
      </c>
      <c r="P195" s="315">
        <f>Tabla1[[#This Row],[VALOR UNITARIO ANTES DE IMPUESTO4]]+Tabla1[[#This Row],[% IMPUESTO (ACLARAR EL QUE APLIQUE)4]]</f>
        <v>500978.68547999999</v>
      </c>
      <c r="Q195" s="310"/>
      <c r="R195" s="310"/>
      <c r="S195" s="310"/>
    </row>
    <row r="196" spans="1:19" ht="14.4" thickBot="1">
      <c r="A196" s="30">
        <v>193</v>
      </c>
      <c r="B196" s="22" t="s">
        <v>271</v>
      </c>
      <c r="C196" s="24" t="s">
        <v>250</v>
      </c>
      <c r="D196" s="19">
        <v>1</v>
      </c>
      <c r="E196" s="303">
        <v>284921</v>
      </c>
      <c r="F196" s="303">
        <f>Tabla1[[#This Row],[VALOR UNITARIO ANTES DE IMPUESTO]]*19%</f>
        <v>54134.99</v>
      </c>
      <c r="G196" s="303">
        <f>Tabla1[[#This Row],[VALOR UNITARIO ANTES DE IMPUESTO]]+Tabla1[[#This Row],[% IMPUESTO (ACLARAR EL QUE APLIQUE)]]</f>
        <v>339055.99</v>
      </c>
      <c r="H196" s="303">
        <v>663930</v>
      </c>
      <c r="I196" s="303">
        <f>Tabla1[[#This Row],[VALOR UNITARIO ANTES DE IMPUESTO2]]*19%</f>
        <v>126146.7</v>
      </c>
      <c r="J196" s="303">
        <f>Tabla1[[#This Row],[VALOR UNITARIO ANTES DE IMPUESTO2]]+Tabla1[[#This Row],[% IMPUESTO (ACLARAR EL QUE APLIQUE)2]]</f>
        <v>790076.7</v>
      </c>
      <c r="K196" s="303">
        <v>300000</v>
      </c>
      <c r="L196" s="303">
        <f>Tabla1[[#This Row],[VALOR UNITARIO ANTES DE IMPUESTO3]]*19%</f>
        <v>57000</v>
      </c>
      <c r="M196" s="303">
        <f>Tabla1[[#This Row],[VALOR UNITARIO ANTES DE IMPUESTO3]]+Tabla1[[#This Row],[% IMPUESTO (ACLARAR EL QUE APLIQUE)3]]</f>
        <v>357000</v>
      </c>
      <c r="N196" s="315">
        <v>725039.18240000005</v>
      </c>
      <c r="O196" s="315">
        <f>Tabla1[[#This Row],[VALOR UNITARIO ANTES DE IMPUESTO4]]*19%</f>
        <v>137757.44465600001</v>
      </c>
      <c r="P196" s="315">
        <f>Tabla1[[#This Row],[VALOR UNITARIO ANTES DE IMPUESTO4]]+Tabla1[[#This Row],[% IMPUESTO (ACLARAR EL QUE APLIQUE)4]]</f>
        <v>862796.62705600006</v>
      </c>
      <c r="Q196" s="310"/>
      <c r="R196" s="310"/>
      <c r="S196" s="310"/>
    </row>
    <row r="197" spans="1:19" ht="14.4" thickBot="1">
      <c r="A197" s="30">
        <v>194</v>
      </c>
      <c r="B197" s="22" t="s">
        <v>271</v>
      </c>
      <c r="C197" s="24" t="s">
        <v>251</v>
      </c>
      <c r="D197" s="19">
        <v>1</v>
      </c>
      <c r="E197" s="303">
        <v>150839</v>
      </c>
      <c r="F197" s="303">
        <f>Tabla1[[#This Row],[VALOR UNITARIO ANTES DE IMPUESTO]]*19%</f>
        <v>28659.41</v>
      </c>
      <c r="G197" s="303">
        <f>Tabla1[[#This Row],[VALOR UNITARIO ANTES DE IMPUESTO]]+Tabla1[[#This Row],[% IMPUESTO (ACLARAR EL QUE APLIQUE)]]</f>
        <v>179498.41</v>
      </c>
      <c r="H197" s="303">
        <v>342673</v>
      </c>
      <c r="I197" s="303">
        <f>Tabla1[[#This Row],[VALOR UNITARIO ANTES DE IMPUESTO2]]*19%</f>
        <v>65107.87</v>
      </c>
      <c r="J197" s="303">
        <f>Tabla1[[#This Row],[VALOR UNITARIO ANTES DE IMPUESTO2]]+Tabla1[[#This Row],[% IMPUESTO (ACLARAR EL QUE APLIQUE)2]]</f>
        <v>407780.87</v>
      </c>
      <c r="K197" s="303">
        <v>170000</v>
      </c>
      <c r="L197" s="303">
        <f>Tabla1[[#This Row],[VALOR UNITARIO ANTES DE IMPUESTO3]]*19%</f>
        <v>32300</v>
      </c>
      <c r="M197" s="303">
        <f>Tabla1[[#This Row],[VALOR UNITARIO ANTES DE IMPUESTO3]]+Tabla1[[#This Row],[% IMPUESTO (ACLARAR EL QUE APLIQUE)3]]</f>
        <v>202300</v>
      </c>
      <c r="N197" s="316">
        <v>374213.7672</v>
      </c>
      <c r="O197" s="315">
        <f>Tabla1[[#This Row],[VALOR UNITARIO ANTES DE IMPUESTO4]]*19%</f>
        <v>71100.615768000003</v>
      </c>
      <c r="P197" s="315">
        <f>Tabla1[[#This Row],[VALOR UNITARIO ANTES DE IMPUESTO4]]+Tabla1[[#This Row],[% IMPUESTO (ACLARAR EL QUE APLIQUE)4]]</f>
        <v>445314.38296800002</v>
      </c>
      <c r="Q197" s="310"/>
      <c r="R197" s="310"/>
      <c r="S197" s="310"/>
    </row>
    <row r="198" spans="1:19" ht="14.4" thickBot="1">
      <c r="A198" s="30">
        <v>195</v>
      </c>
      <c r="B198" s="22" t="s">
        <v>271</v>
      </c>
      <c r="C198" s="24" t="s">
        <v>252</v>
      </c>
      <c r="D198" s="19">
        <v>1</v>
      </c>
      <c r="E198" s="303">
        <v>335201</v>
      </c>
      <c r="F198" s="303">
        <f>Tabla1[[#This Row],[VALOR UNITARIO ANTES DE IMPUESTO]]*19%</f>
        <v>63688.19</v>
      </c>
      <c r="G198" s="303">
        <f>Tabla1[[#This Row],[VALOR UNITARIO ANTES DE IMPUESTO]]+Tabla1[[#This Row],[% IMPUESTO (ACLARAR EL QUE APLIQUE)]]</f>
        <v>398889.19</v>
      </c>
      <c r="H198" s="303">
        <v>792432</v>
      </c>
      <c r="I198" s="303">
        <f>Tabla1[[#This Row],[VALOR UNITARIO ANTES DE IMPUESTO2]]*19%</f>
        <v>150562.08000000002</v>
      </c>
      <c r="J198" s="303">
        <f>Tabla1[[#This Row],[VALOR UNITARIO ANTES DE IMPUESTO2]]+Tabla1[[#This Row],[% IMPUESTO (ACLARAR EL QUE APLIQUE)2]]</f>
        <v>942994.08000000007</v>
      </c>
      <c r="K198" s="303">
        <v>345000</v>
      </c>
      <c r="L198" s="303">
        <f>Tabla1[[#This Row],[VALOR UNITARIO ANTES DE IMPUESTO3]]*19%</f>
        <v>65550</v>
      </c>
      <c r="M198" s="303">
        <f>Tabla1[[#This Row],[VALOR UNITARIO ANTES DE IMPUESTO3]]+Tabla1[[#This Row],[% IMPUESTO (ACLARAR EL QUE APLIQUE)3]]</f>
        <v>410550</v>
      </c>
      <c r="N198" s="315">
        <v>865369.33600000001</v>
      </c>
      <c r="O198" s="315">
        <f>Tabla1[[#This Row],[VALOR UNITARIO ANTES DE IMPUESTO4]]*19%</f>
        <v>164420.17384</v>
      </c>
      <c r="P198" s="315">
        <f>Tabla1[[#This Row],[VALOR UNITARIO ANTES DE IMPUESTO4]]+Tabla1[[#This Row],[% IMPUESTO (ACLARAR EL QUE APLIQUE)4]]</f>
        <v>1029789.50984</v>
      </c>
      <c r="Q198" s="310"/>
      <c r="R198" s="310"/>
      <c r="S198" s="310"/>
    </row>
    <row r="199" spans="1:19" ht="14.4" thickBot="1">
      <c r="A199" s="30">
        <v>196</v>
      </c>
      <c r="B199" s="22" t="s">
        <v>271</v>
      </c>
      <c r="C199" s="24" t="s">
        <v>253</v>
      </c>
      <c r="D199" s="19">
        <v>1</v>
      </c>
      <c r="E199" s="303">
        <v>3016825</v>
      </c>
      <c r="F199" s="303">
        <f>Tabla1[[#This Row],[VALOR UNITARIO ANTES DE IMPUESTO]]*19%</f>
        <v>573196.75</v>
      </c>
      <c r="G199" s="303">
        <f>Tabla1[[#This Row],[VALOR UNITARIO ANTES DE IMPUESTO]]+Tabla1[[#This Row],[% IMPUESTO (ACLARAR EL QUE APLIQUE)]]</f>
        <v>3590021.75</v>
      </c>
      <c r="H199" s="303">
        <v>7495980</v>
      </c>
      <c r="I199" s="303">
        <f>Tabla1[[#This Row],[VALOR UNITARIO ANTES DE IMPUESTO2]]*19%</f>
        <v>1424236.2</v>
      </c>
      <c r="J199" s="303">
        <f>Tabla1[[#This Row],[VALOR UNITARIO ANTES DE IMPUESTO2]]+Tabla1[[#This Row],[% IMPUESTO (ACLARAR EL QUE APLIQUE)2]]</f>
        <v>8920216.1999999993</v>
      </c>
      <c r="K199" s="303">
        <v>3200000</v>
      </c>
      <c r="L199" s="303">
        <f>Tabla1[[#This Row],[VALOR UNITARIO ANTES DE IMPUESTO3]]*19%</f>
        <v>608000</v>
      </c>
      <c r="M199" s="303">
        <f>Tabla1[[#This Row],[VALOR UNITARIO ANTES DE IMPUESTO3]]+Tabla1[[#This Row],[% IMPUESTO (ACLARAR EL QUE APLIQUE)3]]</f>
        <v>3808000</v>
      </c>
      <c r="N199" s="316">
        <v>8185926.1952</v>
      </c>
      <c r="O199" s="315">
        <f>Tabla1[[#This Row],[VALOR UNITARIO ANTES DE IMPUESTO4]]*19%</f>
        <v>1555325.9770879999</v>
      </c>
      <c r="P199" s="315">
        <f>Tabla1[[#This Row],[VALOR UNITARIO ANTES DE IMPUESTO4]]+Tabla1[[#This Row],[% IMPUESTO (ACLARAR EL QUE APLIQUE)4]]</f>
        <v>9741252.1722880006</v>
      </c>
      <c r="Q199" s="310"/>
      <c r="R199" s="310"/>
      <c r="S199" s="310"/>
    </row>
    <row r="200" spans="1:19" ht="14.4" thickBot="1">
      <c r="A200" s="30">
        <v>197</v>
      </c>
      <c r="B200" s="22" t="s">
        <v>272</v>
      </c>
      <c r="C200" s="24" t="s">
        <v>243</v>
      </c>
      <c r="D200" s="19">
        <v>1</v>
      </c>
      <c r="E200" s="303">
        <v>1508411</v>
      </c>
      <c r="F200" s="303">
        <f>Tabla1[[#This Row],[VALOR UNITARIO ANTES DE IMPUESTO]]*19%</f>
        <v>286598.09000000003</v>
      </c>
      <c r="G200" s="303">
        <f>Tabla1[[#This Row],[VALOR UNITARIO ANTES DE IMPUESTO]]+Tabla1[[#This Row],[% IMPUESTO (ACLARAR EL QUE APLIQUE)]]</f>
        <v>1795009.09</v>
      </c>
      <c r="H200" s="303">
        <v>1820452</v>
      </c>
      <c r="I200" s="303">
        <f>Tabla1[[#This Row],[VALOR UNITARIO ANTES DE IMPUESTO2]]*19%</f>
        <v>345885.88</v>
      </c>
      <c r="J200" s="303">
        <f>Tabla1[[#This Row],[VALOR UNITARIO ANTES DE IMPUESTO2]]+Tabla1[[#This Row],[% IMPUESTO (ACLARAR EL QUE APLIQUE)2]]</f>
        <v>2166337.88</v>
      </c>
      <c r="K200" s="303">
        <v>1700000</v>
      </c>
      <c r="L200" s="303">
        <f>Tabla1[[#This Row],[VALOR UNITARIO ANTES DE IMPUESTO3]]*19%</f>
        <v>323000</v>
      </c>
      <c r="M200" s="303">
        <f>Tabla1[[#This Row],[VALOR UNITARIO ANTES DE IMPUESTO3]]+Tabla1[[#This Row],[% IMPUESTO (ACLARAR EL QUE APLIQUE)3]]</f>
        <v>2023000</v>
      </c>
      <c r="N200" s="315">
        <v>1988010.648</v>
      </c>
      <c r="O200" s="315">
        <f>Tabla1[[#This Row],[VALOR UNITARIO ANTES DE IMPUESTO4]]*19%</f>
        <v>377722.02312000003</v>
      </c>
      <c r="P200" s="315">
        <f>Tabla1[[#This Row],[VALOR UNITARIO ANTES DE IMPUESTO4]]+Tabla1[[#This Row],[% IMPUESTO (ACLARAR EL QUE APLIQUE)4]]</f>
        <v>2365732.6711200001</v>
      </c>
      <c r="Q200" s="310"/>
      <c r="R200" s="310"/>
      <c r="S200" s="310"/>
    </row>
    <row r="201" spans="1:19" ht="14.4" thickBot="1">
      <c r="A201" s="30">
        <v>198</v>
      </c>
      <c r="B201" s="22" t="s">
        <v>272</v>
      </c>
      <c r="C201" s="24" t="s">
        <v>244</v>
      </c>
      <c r="D201" s="19">
        <v>1</v>
      </c>
      <c r="E201" s="303">
        <v>1508411</v>
      </c>
      <c r="F201" s="303">
        <f>Tabla1[[#This Row],[VALOR UNITARIO ANTES DE IMPUESTO]]*19%</f>
        <v>286598.09000000003</v>
      </c>
      <c r="G201" s="303">
        <f>Tabla1[[#This Row],[VALOR UNITARIO ANTES DE IMPUESTO]]+Tabla1[[#This Row],[% IMPUESTO (ACLARAR EL QUE APLIQUE)]]</f>
        <v>1795009.09</v>
      </c>
      <c r="H201" s="303">
        <v>428342</v>
      </c>
      <c r="I201" s="303">
        <f>Tabla1[[#This Row],[VALOR UNITARIO ANTES DE IMPUESTO2]]*19%</f>
        <v>81384.98</v>
      </c>
      <c r="J201" s="303">
        <f>Tabla1[[#This Row],[VALOR UNITARIO ANTES DE IMPUESTO2]]+Tabla1[[#This Row],[% IMPUESTO (ACLARAR EL QUE APLIQUE)2]]</f>
        <v>509726.98</v>
      </c>
      <c r="K201" s="303">
        <v>1700000</v>
      </c>
      <c r="L201" s="303">
        <f>Tabla1[[#This Row],[VALOR UNITARIO ANTES DE IMPUESTO3]]*19%</f>
        <v>323000</v>
      </c>
      <c r="M201" s="303">
        <f>Tabla1[[#This Row],[VALOR UNITARIO ANTES DE IMPUESTO3]]+Tabla1[[#This Row],[% IMPUESTO (ACLARAR EL QUE APLIQUE)3]]</f>
        <v>2023000</v>
      </c>
      <c r="N201" s="316">
        <v>467767.20639999997</v>
      </c>
      <c r="O201" s="315">
        <f>Tabla1[[#This Row],[VALOR UNITARIO ANTES DE IMPUESTO4]]*19%</f>
        <v>88875.769216000001</v>
      </c>
      <c r="P201" s="315">
        <f>Tabla1[[#This Row],[VALOR UNITARIO ANTES DE IMPUESTO4]]+Tabla1[[#This Row],[% IMPUESTO (ACLARAR EL QUE APLIQUE)4]]</f>
        <v>556642.97561600001</v>
      </c>
      <c r="Q201" s="310"/>
      <c r="R201" s="310"/>
      <c r="S201" s="310"/>
    </row>
    <row r="202" spans="1:19" ht="14.4" thickBot="1">
      <c r="A202" s="30">
        <v>199</v>
      </c>
      <c r="B202" s="22" t="s">
        <v>272</v>
      </c>
      <c r="C202" s="24" t="s">
        <v>245</v>
      </c>
      <c r="D202" s="19">
        <v>1</v>
      </c>
      <c r="E202" s="303">
        <v>284921</v>
      </c>
      <c r="F202" s="303">
        <f>Tabla1[[#This Row],[VALOR UNITARIO ANTES DE IMPUESTO]]*19%</f>
        <v>54134.99</v>
      </c>
      <c r="G202" s="303">
        <f>Tabla1[[#This Row],[VALOR UNITARIO ANTES DE IMPUESTO]]+Tabla1[[#This Row],[% IMPUESTO (ACLARAR EL QUE APLIQUE)]]</f>
        <v>339055.99</v>
      </c>
      <c r="H202" s="303">
        <v>663930</v>
      </c>
      <c r="I202" s="303">
        <f>Tabla1[[#This Row],[VALOR UNITARIO ANTES DE IMPUESTO2]]*19%</f>
        <v>126146.7</v>
      </c>
      <c r="J202" s="303">
        <f>Tabla1[[#This Row],[VALOR UNITARIO ANTES DE IMPUESTO2]]+Tabla1[[#This Row],[% IMPUESTO (ACLARAR EL QUE APLIQUE)2]]</f>
        <v>790076.7</v>
      </c>
      <c r="K202" s="303">
        <v>300000</v>
      </c>
      <c r="L202" s="303">
        <f>Tabla1[[#This Row],[VALOR UNITARIO ANTES DE IMPUESTO3]]*19%</f>
        <v>57000</v>
      </c>
      <c r="M202" s="303">
        <f>Tabla1[[#This Row],[VALOR UNITARIO ANTES DE IMPUESTO3]]+Tabla1[[#This Row],[% IMPUESTO (ACLARAR EL QUE APLIQUE)3]]</f>
        <v>357000</v>
      </c>
      <c r="N202" s="315">
        <v>725039.18240000005</v>
      </c>
      <c r="O202" s="315">
        <f>Tabla1[[#This Row],[VALOR UNITARIO ANTES DE IMPUESTO4]]*19%</f>
        <v>137757.44465600001</v>
      </c>
      <c r="P202" s="315">
        <f>Tabla1[[#This Row],[VALOR UNITARIO ANTES DE IMPUESTO4]]+Tabla1[[#This Row],[% IMPUESTO (ACLARAR EL QUE APLIQUE)4]]</f>
        <v>862796.62705600006</v>
      </c>
      <c r="Q202" s="310"/>
      <c r="R202" s="310"/>
      <c r="S202" s="310"/>
    </row>
    <row r="203" spans="1:19" ht="14.4" thickBot="1">
      <c r="A203" s="30">
        <v>200</v>
      </c>
      <c r="B203" s="22" t="s">
        <v>272</v>
      </c>
      <c r="C203" s="24" t="s">
        <v>246</v>
      </c>
      <c r="D203" s="19">
        <v>1</v>
      </c>
      <c r="E203" s="303">
        <v>150839</v>
      </c>
      <c r="F203" s="303">
        <f>Tabla1[[#This Row],[VALOR UNITARIO ANTES DE IMPUESTO]]*19%</f>
        <v>28659.41</v>
      </c>
      <c r="G203" s="303">
        <f>Tabla1[[#This Row],[VALOR UNITARIO ANTES DE IMPUESTO]]+Tabla1[[#This Row],[% IMPUESTO (ACLARAR EL QUE APLIQUE)]]</f>
        <v>179498.41</v>
      </c>
      <c r="H203" s="303">
        <v>364090</v>
      </c>
      <c r="I203" s="303">
        <f>Tabla1[[#This Row],[VALOR UNITARIO ANTES DE IMPUESTO2]]*19%</f>
        <v>69177.100000000006</v>
      </c>
      <c r="J203" s="303">
        <f>Tabla1[[#This Row],[VALOR UNITARIO ANTES DE IMPUESTO2]]+Tabla1[[#This Row],[% IMPUESTO (ACLARAR EL QUE APLIQUE)2]]</f>
        <v>433267.1</v>
      </c>
      <c r="K203" s="303">
        <v>170000</v>
      </c>
      <c r="L203" s="303">
        <f>Tabla1[[#This Row],[VALOR UNITARIO ANTES DE IMPUESTO3]]*19%</f>
        <v>32300</v>
      </c>
      <c r="M203" s="303">
        <f>Tabla1[[#This Row],[VALOR UNITARIO ANTES DE IMPUESTO3]]+Tabla1[[#This Row],[% IMPUESTO (ACLARAR EL QUE APLIQUE)3]]</f>
        <v>202300</v>
      </c>
      <c r="N203" s="316">
        <v>397602.12959999999</v>
      </c>
      <c r="O203" s="315">
        <f>Tabla1[[#This Row],[VALOR UNITARIO ANTES DE IMPUESTO4]]*19%</f>
        <v>75544.404624000003</v>
      </c>
      <c r="P203" s="315">
        <f>Tabla1[[#This Row],[VALOR UNITARIO ANTES DE IMPUESTO4]]+Tabla1[[#This Row],[% IMPUESTO (ACLARAR EL QUE APLIQUE)4]]</f>
        <v>473146.534224</v>
      </c>
      <c r="Q203" s="310"/>
      <c r="R203" s="310"/>
      <c r="S203" s="310"/>
    </row>
    <row r="204" spans="1:19" ht="14.4" thickBot="1">
      <c r="A204" s="30">
        <v>201</v>
      </c>
      <c r="B204" s="22" t="s">
        <v>272</v>
      </c>
      <c r="C204" s="24" t="s">
        <v>247</v>
      </c>
      <c r="D204" s="19">
        <v>1</v>
      </c>
      <c r="E204" s="303">
        <v>3016825</v>
      </c>
      <c r="F204" s="303">
        <f>Tabla1[[#This Row],[VALOR UNITARIO ANTES DE IMPUESTO]]*19%</f>
        <v>573196.75</v>
      </c>
      <c r="G204" s="303">
        <f>Tabla1[[#This Row],[VALOR UNITARIO ANTES DE IMPUESTO]]+Tabla1[[#This Row],[% IMPUESTO (ACLARAR EL QUE APLIQUE)]]</f>
        <v>3590021.75</v>
      </c>
      <c r="H204" s="303">
        <v>2056040</v>
      </c>
      <c r="I204" s="303">
        <f>Tabla1[[#This Row],[VALOR UNITARIO ANTES DE IMPUESTO2]]*19%</f>
        <v>390647.6</v>
      </c>
      <c r="J204" s="303">
        <f>Tabla1[[#This Row],[VALOR UNITARIO ANTES DE IMPUESTO2]]+Tabla1[[#This Row],[% IMPUESTO (ACLARAR EL QUE APLIQUE)2]]</f>
        <v>2446687.6</v>
      </c>
      <c r="K204" s="303">
        <v>3200000</v>
      </c>
      <c r="L204" s="303">
        <f>Tabla1[[#This Row],[VALOR UNITARIO ANTES DE IMPUESTO3]]*19%</f>
        <v>608000</v>
      </c>
      <c r="M204" s="303">
        <f>Tabla1[[#This Row],[VALOR UNITARIO ANTES DE IMPUESTO3]]+Tabla1[[#This Row],[% IMPUESTO (ACLARAR EL QUE APLIQUE)3]]</f>
        <v>3808000</v>
      </c>
      <c r="N204" s="315">
        <v>2245282.6135999998</v>
      </c>
      <c r="O204" s="315">
        <f>Tabla1[[#This Row],[VALOR UNITARIO ANTES DE IMPUESTO4]]*19%</f>
        <v>426603.69658399996</v>
      </c>
      <c r="P204" s="315">
        <f>Tabla1[[#This Row],[VALOR UNITARIO ANTES DE IMPUESTO4]]+Tabla1[[#This Row],[% IMPUESTO (ACLARAR EL QUE APLIQUE)4]]</f>
        <v>2671886.3101839996</v>
      </c>
      <c r="Q204" s="310"/>
      <c r="R204" s="310"/>
      <c r="S204" s="310"/>
    </row>
    <row r="205" spans="1:19" ht="14.4" thickBot="1">
      <c r="A205" s="30">
        <v>202</v>
      </c>
      <c r="B205" s="22" t="s">
        <v>272</v>
      </c>
      <c r="C205" s="24" t="s">
        <v>248</v>
      </c>
      <c r="D205" s="19">
        <v>1</v>
      </c>
      <c r="E205" s="303">
        <v>1508411</v>
      </c>
      <c r="F205" s="303">
        <f>Tabla1[[#This Row],[VALOR UNITARIO ANTES DE IMPUESTO]]*19%</f>
        <v>286598.09000000003</v>
      </c>
      <c r="G205" s="303">
        <f>Tabla1[[#This Row],[VALOR UNITARIO ANTES DE IMPUESTO]]+Tabla1[[#This Row],[% IMPUESTO (ACLARAR EL QUE APLIQUE)]]</f>
        <v>1795009.09</v>
      </c>
      <c r="H205" s="303">
        <v>3640905</v>
      </c>
      <c r="I205" s="303">
        <f>Tabla1[[#This Row],[VALOR UNITARIO ANTES DE IMPUESTO2]]*19%</f>
        <v>691771.95</v>
      </c>
      <c r="J205" s="303">
        <f>Tabla1[[#This Row],[VALOR UNITARIO ANTES DE IMPUESTO2]]+Tabla1[[#This Row],[% IMPUESTO (ACLARAR EL QUE APLIQUE)2]]</f>
        <v>4332676.95</v>
      </c>
      <c r="K205" s="303">
        <v>1700000</v>
      </c>
      <c r="L205" s="303">
        <f>Tabla1[[#This Row],[VALOR UNITARIO ANTES DE IMPUESTO3]]*19%</f>
        <v>323000</v>
      </c>
      <c r="M205" s="303">
        <f>Tabla1[[#This Row],[VALOR UNITARIO ANTES DE IMPUESTO3]]+Tabla1[[#This Row],[% IMPUESTO (ACLARAR EL QUE APLIQUE)3]]</f>
        <v>2023000</v>
      </c>
      <c r="N205" s="316">
        <v>3976021.2960000001</v>
      </c>
      <c r="O205" s="315">
        <f>Tabla1[[#This Row],[VALOR UNITARIO ANTES DE IMPUESTO4]]*19%</f>
        <v>755444.04624000005</v>
      </c>
      <c r="P205" s="315">
        <f>Tabla1[[#This Row],[VALOR UNITARIO ANTES DE IMPUESTO4]]+Tabla1[[#This Row],[% IMPUESTO (ACLARAR EL QUE APLIQUE)4]]</f>
        <v>4731465.3422400001</v>
      </c>
      <c r="Q205" s="310"/>
      <c r="R205" s="310"/>
      <c r="S205" s="310"/>
    </row>
    <row r="206" spans="1:19" ht="14.4" thickBot="1">
      <c r="A206" s="30">
        <v>203</v>
      </c>
      <c r="B206" s="22" t="s">
        <v>272</v>
      </c>
      <c r="C206" s="24" t="s">
        <v>249</v>
      </c>
      <c r="D206" s="19">
        <v>1</v>
      </c>
      <c r="E206" s="303">
        <v>150839</v>
      </c>
      <c r="F206" s="303">
        <f>Tabla1[[#This Row],[VALOR UNITARIO ANTES DE IMPUESTO]]*19%</f>
        <v>28659.41</v>
      </c>
      <c r="G206" s="303">
        <f>Tabla1[[#This Row],[VALOR UNITARIO ANTES DE IMPUESTO]]+Tabla1[[#This Row],[% IMPUESTO (ACLARAR EL QUE APLIQUE)]]</f>
        <v>179498.41</v>
      </c>
      <c r="H206" s="303">
        <v>385508</v>
      </c>
      <c r="I206" s="303">
        <f>Tabla1[[#This Row],[VALOR UNITARIO ANTES DE IMPUESTO2]]*19%</f>
        <v>73246.52</v>
      </c>
      <c r="J206" s="303">
        <f>Tabla1[[#This Row],[VALOR UNITARIO ANTES DE IMPUESTO2]]+Tabla1[[#This Row],[% IMPUESTO (ACLARAR EL QUE APLIQUE)2]]</f>
        <v>458754.52</v>
      </c>
      <c r="K206" s="303">
        <v>170000</v>
      </c>
      <c r="L206" s="303">
        <f>Tabla1[[#This Row],[VALOR UNITARIO ANTES DE IMPUESTO3]]*19%</f>
        <v>32300</v>
      </c>
      <c r="M206" s="303">
        <f>Tabla1[[#This Row],[VALOR UNITARIO ANTES DE IMPUESTO3]]+Tabla1[[#This Row],[% IMPUESTO (ACLARAR EL QUE APLIQUE)3]]</f>
        <v>202300</v>
      </c>
      <c r="N206" s="315">
        <v>420990.49199999997</v>
      </c>
      <c r="O206" s="315">
        <f>Tabla1[[#This Row],[VALOR UNITARIO ANTES DE IMPUESTO4]]*19%</f>
        <v>79988.193480000002</v>
      </c>
      <c r="P206" s="315">
        <f>Tabla1[[#This Row],[VALOR UNITARIO ANTES DE IMPUESTO4]]+Tabla1[[#This Row],[% IMPUESTO (ACLARAR EL QUE APLIQUE)4]]</f>
        <v>500978.68547999999</v>
      </c>
      <c r="Q206" s="310"/>
      <c r="R206" s="310"/>
      <c r="S206" s="310"/>
    </row>
    <row r="207" spans="1:19" ht="14.4" thickBot="1">
      <c r="A207" s="30">
        <v>204</v>
      </c>
      <c r="B207" s="22" t="s">
        <v>272</v>
      </c>
      <c r="C207" s="24" t="s">
        <v>250</v>
      </c>
      <c r="D207" s="19">
        <v>1</v>
      </c>
      <c r="E207" s="303">
        <v>284921</v>
      </c>
      <c r="F207" s="303">
        <f>Tabla1[[#This Row],[VALOR UNITARIO ANTES DE IMPUESTO]]*19%</f>
        <v>54134.99</v>
      </c>
      <c r="G207" s="303">
        <f>Tabla1[[#This Row],[VALOR UNITARIO ANTES DE IMPUESTO]]+Tabla1[[#This Row],[% IMPUESTO (ACLARAR EL QUE APLIQUE)]]</f>
        <v>339055.99</v>
      </c>
      <c r="H207" s="303">
        <v>663930</v>
      </c>
      <c r="I207" s="303">
        <f>Tabla1[[#This Row],[VALOR UNITARIO ANTES DE IMPUESTO2]]*19%</f>
        <v>126146.7</v>
      </c>
      <c r="J207" s="303">
        <f>Tabla1[[#This Row],[VALOR UNITARIO ANTES DE IMPUESTO2]]+Tabla1[[#This Row],[% IMPUESTO (ACLARAR EL QUE APLIQUE)2]]</f>
        <v>790076.7</v>
      </c>
      <c r="K207" s="303">
        <v>300000</v>
      </c>
      <c r="L207" s="303">
        <f>Tabla1[[#This Row],[VALOR UNITARIO ANTES DE IMPUESTO3]]*19%</f>
        <v>57000</v>
      </c>
      <c r="M207" s="303">
        <f>Tabla1[[#This Row],[VALOR UNITARIO ANTES DE IMPUESTO3]]+Tabla1[[#This Row],[% IMPUESTO (ACLARAR EL QUE APLIQUE)3]]</f>
        <v>357000</v>
      </c>
      <c r="N207" s="316">
        <v>725039.18240000005</v>
      </c>
      <c r="O207" s="315">
        <f>Tabla1[[#This Row],[VALOR UNITARIO ANTES DE IMPUESTO4]]*19%</f>
        <v>137757.44465600001</v>
      </c>
      <c r="P207" s="315">
        <f>Tabla1[[#This Row],[VALOR UNITARIO ANTES DE IMPUESTO4]]+Tabla1[[#This Row],[% IMPUESTO (ACLARAR EL QUE APLIQUE)4]]</f>
        <v>862796.62705600006</v>
      </c>
      <c r="Q207" s="310"/>
      <c r="R207" s="310"/>
      <c r="S207" s="310"/>
    </row>
    <row r="208" spans="1:19" ht="14.4" thickBot="1">
      <c r="A208" s="30">
        <v>205</v>
      </c>
      <c r="B208" s="22" t="s">
        <v>272</v>
      </c>
      <c r="C208" s="24" t="s">
        <v>251</v>
      </c>
      <c r="D208" s="19">
        <v>1</v>
      </c>
      <c r="E208" s="303">
        <v>150839</v>
      </c>
      <c r="F208" s="303">
        <f>Tabla1[[#This Row],[VALOR UNITARIO ANTES DE IMPUESTO]]*19%</f>
        <v>28659.41</v>
      </c>
      <c r="G208" s="303">
        <f>Tabla1[[#This Row],[VALOR UNITARIO ANTES DE IMPUESTO]]+Tabla1[[#This Row],[% IMPUESTO (ACLARAR EL QUE APLIQUE)]]</f>
        <v>179498.41</v>
      </c>
      <c r="H208" s="303">
        <v>342673</v>
      </c>
      <c r="I208" s="303">
        <f>Tabla1[[#This Row],[VALOR UNITARIO ANTES DE IMPUESTO2]]*19%</f>
        <v>65107.87</v>
      </c>
      <c r="J208" s="303">
        <f>Tabla1[[#This Row],[VALOR UNITARIO ANTES DE IMPUESTO2]]+Tabla1[[#This Row],[% IMPUESTO (ACLARAR EL QUE APLIQUE)2]]</f>
        <v>407780.87</v>
      </c>
      <c r="K208" s="303">
        <v>170000</v>
      </c>
      <c r="L208" s="303">
        <f>Tabla1[[#This Row],[VALOR UNITARIO ANTES DE IMPUESTO3]]*19%</f>
        <v>32300</v>
      </c>
      <c r="M208" s="303">
        <f>Tabla1[[#This Row],[VALOR UNITARIO ANTES DE IMPUESTO3]]+Tabla1[[#This Row],[% IMPUESTO (ACLARAR EL QUE APLIQUE)3]]</f>
        <v>202300</v>
      </c>
      <c r="N208" s="315">
        <v>374213.7672</v>
      </c>
      <c r="O208" s="315">
        <f>Tabla1[[#This Row],[VALOR UNITARIO ANTES DE IMPUESTO4]]*19%</f>
        <v>71100.615768000003</v>
      </c>
      <c r="P208" s="315">
        <f>Tabla1[[#This Row],[VALOR UNITARIO ANTES DE IMPUESTO4]]+Tabla1[[#This Row],[% IMPUESTO (ACLARAR EL QUE APLIQUE)4]]</f>
        <v>445314.38296800002</v>
      </c>
      <c r="Q208" s="310"/>
      <c r="R208" s="310"/>
      <c r="S208" s="310"/>
    </row>
    <row r="209" spans="1:19" ht="14.4" thickBot="1">
      <c r="A209" s="30">
        <v>206</v>
      </c>
      <c r="B209" s="22" t="s">
        <v>272</v>
      </c>
      <c r="C209" s="24" t="s">
        <v>252</v>
      </c>
      <c r="D209" s="19">
        <v>1</v>
      </c>
      <c r="E209" s="303">
        <v>335201</v>
      </c>
      <c r="F209" s="303">
        <f>Tabla1[[#This Row],[VALOR UNITARIO ANTES DE IMPUESTO]]*19%</f>
        <v>63688.19</v>
      </c>
      <c r="G209" s="303">
        <f>Tabla1[[#This Row],[VALOR UNITARIO ANTES DE IMPUESTO]]+Tabla1[[#This Row],[% IMPUESTO (ACLARAR EL QUE APLIQUE)]]</f>
        <v>398889.19</v>
      </c>
      <c r="H209" s="303">
        <v>792432</v>
      </c>
      <c r="I209" s="303">
        <f>Tabla1[[#This Row],[VALOR UNITARIO ANTES DE IMPUESTO2]]*19%</f>
        <v>150562.08000000002</v>
      </c>
      <c r="J209" s="303">
        <f>Tabla1[[#This Row],[VALOR UNITARIO ANTES DE IMPUESTO2]]+Tabla1[[#This Row],[% IMPUESTO (ACLARAR EL QUE APLIQUE)2]]</f>
        <v>942994.08000000007</v>
      </c>
      <c r="K209" s="303">
        <v>345000</v>
      </c>
      <c r="L209" s="303">
        <f>Tabla1[[#This Row],[VALOR UNITARIO ANTES DE IMPUESTO3]]*19%</f>
        <v>65550</v>
      </c>
      <c r="M209" s="303">
        <f>Tabla1[[#This Row],[VALOR UNITARIO ANTES DE IMPUESTO3]]+Tabla1[[#This Row],[% IMPUESTO (ACLARAR EL QUE APLIQUE)3]]</f>
        <v>410550</v>
      </c>
      <c r="N209" s="316">
        <v>865369.33600000001</v>
      </c>
      <c r="O209" s="315">
        <f>Tabla1[[#This Row],[VALOR UNITARIO ANTES DE IMPUESTO4]]*19%</f>
        <v>164420.17384</v>
      </c>
      <c r="P209" s="315">
        <f>Tabla1[[#This Row],[VALOR UNITARIO ANTES DE IMPUESTO4]]+Tabla1[[#This Row],[% IMPUESTO (ACLARAR EL QUE APLIQUE)4]]</f>
        <v>1029789.50984</v>
      </c>
      <c r="Q209" s="310"/>
      <c r="R209" s="310"/>
      <c r="S209" s="310"/>
    </row>
    <row r="210" spans="1:19" ht="14.4" thickBot="1">
      <c r="A210" s="30">
        <v>207</v>
      </c>
      <c r="B210" s="22" t="s">
        <v>272</v>
      </c>
      <c r="C210" s="24" t="s">
        <v>253</v>
      </c>
      <c r="D210" s="19">
        <v>1</v>
      </c>
      <c r="E210" s="303">
        <v>3016825</v>
      </c>
      <c r="F210" s="303">
        <f>Tabla1[[#This Row],[VALOR UNITARIO ANTES DE IMPUESTO]]*19%</f>
        <v>573196.75</v>
      </c>
      <c r="G210" s="303">
        <f>Tabla1[[#This Row],[VALOR UNITARIO ANTES DE IMPUESTO]]+Tabla1[[#This Row],[% IMPUESTO (ACLARAR EL QUE APLIQUE)]]</f>
        <v>3590021.75</v>
      </c>
      <c r="H210" s="303">
        <v>7495980</v>
      </c>
      <c r="I210" s="303">
        <f>Tabla1[[#This Row],[VALOR UNITARIO ANTES DE IMPUESTO2]]*19%</f>
        <v>1424236.2</v>
      </c>
      <c r="J210" s="303">
        <f>Tabla1[[#This Row],[VALOR UNITARIO ANTES DE IMPUESTO2]]+Tabla1[[#This Row],[% IMPUESTO (ACLARAR EL QUE APLIQUE)2]]</f>
        <v>8920216.1999999993</v>
      </c>
      <c r="K210" s="303">
        <v>3200000</v>
      </c>
      <c r="L210" s="303">
        <f>Tabla1[[#This Row],[VALOR UNITARIO ANTES DE IMPUESTO3]]*19%</f>
        <v>608000</v>
      </c>
      <c r="M210" s="303">
        <f>Tabla1[[#This Row],[VALOR UNITARIO ANTES DE IMPUESTO3]]+Tabla1[[#This Row],[% IMPUESTO (ACLARAR EL QUE APLIQUE)3]]</f>
        <v>3808000</v>
      </c>
      <c r="N210" s="315">
        <v>8185926.1952</v>
      </c>
      <c r="O210" s="315">
        <f>Tabla1[[#This Row],[VALOR UNITARIO ANTES DE IMPUESTO4]]*19%</f>
        <v>1555325.9770879999</v>
      </c>
      <c r="P210" s="315">
        <f>Tabla1[[#This Row],[VALOR UNITARIO ANTES DE IMPUESTO4]]+Tabla1[[#This Row],[% IMPUESTO (ACLARAR EL QUE APLIQUE)4]]</f>
        <v>9741252.1722880006</v>
      </c>
      <c r="Q210" s="310"/>
      <c r="R210" s="310"/>
      <c r="S210" s="310"/>
    </row>
    <row r="211" spans="1:19" ht="14.4" thickBot="1">
      <c r="A211" s="30">
        <v>208</v>
      </c>
      <c r="B211" s="22" t="s">
        <v>273</v>
      </c>
      <c r="C211" s="24" t="s">
        <v>243</v>
      </c>
      <c r="D211" s="19">
        <v>1</v>
      </c>
      <c r="E211" s="303">
        <v>1508411</v>
      </c>
      <c r="F211" s="303">
        <f>Tabla1[[#This Row],[VALOR UNITARIO ANTES DE IMPUESTO]]*19%</f>
        <v>286598.09000000003</v>
      </c>
      <c r="G211" s="303">
        <f>Tabla1[[#This Row],[VALOR UNITARIO ANTES DE IMPUESTO]]+Tabla1[[#This Row],[% IMPUESTO (ACLARAR EL QUE APLIQUE)]]</f>
        <v>1795009.09</v>
      </c>
      <c r="H211" s="303">
        <v>1820452</v>
      </c>
      <c r="I211" s="303">
        <f>Tabla1[[#This Row],[VALOR UNITARIO ANTES DE IMPUESTO2]]*19%</f>
        <v>345885.88</v>
      </c>
      <c r="J211" s="303">
        <f>Tabla1[[#This Row],[VALOR UNITARIO ANTES DE IMPUESTO2]]+Tabla1[[#This Row],[% IMPUESTO (ACLARAR EL QUE APLIQUE)2]]</f>
        <v>2166337.88</v>
      </c>
      <c r="K211" s="303">
        <v>1700000</v>
      </c>
      <c r="L211" s="303">
        <f>Tabla1[[#This Row],[VALOR UNITARIO ANTES DE IMPUESTO3]]*19%</f>
        <v>323000</v>
      </c>
      <c r="M211" s="303">
        <f>Tabla1[[#This Row],[VALOR UNITARIO ANTES DE IMPUESTO3]]+Tabla1[[#This Row],[% IMPUESTO (ACLARAR EL QUE APLIQUE)3]]</f>
        <v>2023000</v>
      </c>
      <c r="N211" s="316">
        <v>1988010.648</v>
      </c>
      <c r="O211" s="315">
        <f>Tabla1[[#This Row],[VALOR UNITARIO ANTES DE IMPUESTO4]]*19%</f>
        <v>377722.02312000003</v>
      </c>
      <c r="P211" s="315">
        <f>Tabla1[[#This Row],[VALOR UNITARIO ANTES DE IMPUESTO4]]+Tabla1[[#This Row],[% IMPUESTO (ACLARAR EL QUE APLIQUE)4]]</f>
        <v>2365732.6711200001</v>
      </c>
      <c r="Q211" s="310"/>
      <c r="R211" s="310"/>
      <c r="S211" s="310"/>
    </row>
    <row r="212" spans="1:19" ht="14.4" thickBot="1">
      <c r="A212" s="30">
        <v>209</v>
      </c>
      <c r="B212" s="22" t="s">
        <v>273</v>
      </c>
      <c r="C212" s="24" t="s">
        <v>244</v>
      </c>
      <c r="D212" s="19">
        <v>1</v>
      </c>
      <c r="E212" s="303">
        <v>1508411</v>
      </c>
      <c r="F212" s="303">
        <f>Tabla1[[#This Row],[VALOR UNITARIO ANTES DE IMPUESTO]]*19%</f>
        <v>286598.09000000003</v>
      </c>
      <c r="G212" s="303">
        <f>Tabla1[[#This Row],[VALOR UNITARIO ANTES DE IMPUESTO]]+Tabla1[[#This Row],[% IMPUESTO (ACLARAR EL QUE APLIQUE)]]</f>
        <v>1795009.09</v>
      </c>
      <c r="H212" s="303">
        <v>428342</v>
      </c>
      <c r="I212" s="303">
        <f>Tabla1[[#This Row],[VALOR UNITARIO ANTES DE IMPUESTO2]]*19%</f>
        <v>81384.98</v>
      </c>
      <c r="J212" s="303">
        <f>Tabla1[[#This Row],[VALOR UNITARIO ANTES DE IMPUESTO2]]+Tabla1[[#This Row],[% IMPUESTO (ACLARAR EL QUE APLIQUE)2]]</f>
        <v>509726.98</v>
      </c>
      <c r="K212" s="303">
        <v>1700000</v>
      </c>
      <c r="L212" s="303">
        <f>Tabla1[[#This Row],[VALOR UNITARIO ANTES DE IMPUESTO3]]*19%</f>
        <v>323000</v>
      </c>
      <c r="M212" s="303">
        <f>Tabla1[[#This Row],[VALOR UNITARIO ANTES DE IMPUESTO3]]+Tabla1[[#This Row],[% IMPUESTO (ACLARAR EL QUE APLIQUE)3]]</f>
        <v>2023000</v>
      </c>
      <c r="N212" s="315">
        <v>467767.20639999997</v>
      </c>
      <c r="O212" s="315">
        <f>Tabla1[[#This Row],[VALOR UNITARIO ANTES DE IMPUESTO4]]*19%</f>
        <v>88875.769216000001</v>
      </c>
      <c r="P212" s="315">
        <f>Tabla1[[#This Row],[VALOR UNITARIO ANTES DE IMPUESTO4]]+Tabla1[[#This Row],[% IMPUESTO (ACLARAR EL QUE APLIQUE)4]]</f>
        <v>556642.97561600001</v>
      </c>
      <c r="Q212" s="310"/>
      <c r="R212" s="310"/>
      <c r="S212" s="310"/>
    </row>
    <row r="213" spans="1:19" ht="14.4" thickBot="1">
      <c r="A213" s="30">
        <v>210</v>
      </c>
      <c r="B213" s="22" t="s">
        <v>273</v>
      </c>
      <c r="C213" s="24" t="s">
        <v>245</v>
      </c>
      <c r="D213" s="19">
        <v>1</v>
      </c>
      <c r="E213" s="303">
        <v>284921</v>
      </c>
      <c r="F213" s="303">
        <f>Tabla1[[#This Row],[VALOR UNITARIO ANTES DE IMPUESTO]]*19%</f>
        <v>54134.99</v>
      </c>
      <c r="G213" s="303">
        <f>Tabla1[[#This Row],[VALOR UNITARIO ANTES DE IMPUESTO]]+Tabla1[[#This Row],[% IMPUESTO (ACLARAR EL QUE APLIQUE)]]</f>
        <v>339055.99</v>
      </c>
      <c r="H213" s="303">
        <v>663930</v>
      </c>
      <c r="I213" s="303">
        <f>Tabla1[[#This Row],[VALOR UNITARIO ANTES DE IMPUESTO2]]*19%</f>
        <v>126146.7</v>
      </c>
      <c r="J213" s="303">
        <f>Tabla1[[#This Row],[VALOR UNITARIO ANTES DE IMPUESTO2]]+Tabla1[[#This Row],[% IMPUESTO (ACLARAR EL QUE APLIQUE)2]]</f>
        <v>790076.7</v>
      </c>
      <c r="K213" s="303">
        <v>300000</v>
      </c>
      <c r="L213" s="303">
        <f>Tabla1[[#This Row],[VALOR UNITARIO ANTES DE IMPUESTO3]]*19%</f>
        <v>57000</v>
      </c>
      <c r="M213" s="303">
        <f>Tabla1[[#This Row],[VALOR UNITARIO ANTES DE IMPUESTO3]]+Tabla1[[#This Row],[% IMPUESTO (ACLARAR EL QUE APLIQUE)3]]</f>
        <v>357000</v>
      </c>
      <c r="N213" s="316">
        <v>725039.18240000005</v>
      </c>
      <c r="O213" s="315">
        <f>Tabla1[[#This Row],[VALOR UNITARIO ANTES DE IMPUESTO4]]*19%</f>
        <v>137757.44465600001</v>
      </c>
      <c r="P213" s="315">
        <f>Tabla1[[#This Row],[VALOR UNITARIO ANTES DE IMPUESTO4]]+Tabla1[[#This Row],[% IMPUESTO (ACLARAR EL QUE APLIQUE)4]]</f>
        <v>862796.62705600006</v>
      </c>
      <c r="Q213" s="310"/>
      <c r="R213" s="310"/>
      <c r="S213" s="310"/>
    </row>
    <row r="214" spans="1:19" ht="14.4" thickBot="1">
      <c r="A214" s="30">
        <v>211</v>
      </c>
      <c r="B214" s="22" t="s">
        <v>273</v>
      </c>
      <c r="C214" s="24" t="s">
        <v>246</v>
      </c>
      <c r="D214" s="19">
        <v>1</v>
      </c>
      <c r="E214" s="303">
        <v>150839</v>
      </c>
      <c r="F214" s="303">
        <f>Tabla1[[#This Row],[VALOR UNITARIO ANTES DE IMPUESTO]]*19%</f>
        <v>28659.41</v>
      </c>
      <c r="G214" s="303">
        <f>Tabla1[[#This Row],[VALOR UNITARIO ANTES DE IMPUESTO]]+Tabla1[[#This Row],[% IMPUESTO (ACLARAR EL QUE APLIQUE)]]</f>
        <v>179498.41</v>
      </c>
      <c r="H214" s="303">
        <v>364090</v>
      </c>
      <c r="I214" s="303">
        <f>Tabla1[[#This Row],[VALOR UNITARIO ANTES DE IMPUESTO2]]*19%</f>
        <v>69177.100000000006</v>
      </c>
      <c r="J214" s="303">
        <f>Tabla1[[#This Row],[VALOR UNITARIO ANTES DE IMPUESTO2]]+Tabla1[[#This Row],[% IMPUESTO (ACLARAR EL QUE APLIQUE)2]]</f>
        <v>433267.1</v>
      </c>
      <c r="K214" s="303">
        <v>170000</v>
      </c>
      <c r="L214" s="303">
        <f>Tabla1[[#This Row],[VALOR UNITARIO ANTES DE IMPUESTO3]]*19%</f>
        <v>32300</v>
      </c>
      <c r="M214" s="303">
        <f>Tabla1[[#This Row],[VALOR UNITARIO ANTES DE IMPUESTO3]]+Tabla1[[#This Row],[% IMPUESTO (ACLARAR EL QUE APLIQUE)3]]</f>
        <v>202300</v>
      </c>
      <c r="N214" s="315">
        <v>397602.12959999999</v>
      </c>
      <c r="O214" s="315">
        <f>Tabla1[[#This Row],[VALOR UNITARIO ANTES DE IMPUESTO4]]*19%</f>
        <v>75544.404624000003</v>
      </c>
      <c r="P214" s="315">
        <f>Tabla1[[#This Row],[VALOR UNITARIO ANTES DE IMPUESTO4]]+Tabla1[[#This Row],[% IMPUESTO (ACLARAR EL QUE APLIQUE)4]]</f>
        <v>473146.534224</v>
      </c>
      <c r="Q214" s="310"/>
      <c r="R214" s="310"/>
      <c r="S214" s="310"/>
    </row>
    <row r="215" spans="1:19" ht="14.4" thickBot="1">
      <c r="A215" s="30">
        <v>212</v>
      </c>
      <c r="B215" s="22" t="s">
        <v>273</v>
      </c>
      <c r="C215" s="24" t="s">
        <v>247</v>
      </c>
      <c r="D215" s="19">
        <v>1</v>
      </c>
      <c r="E215" s="303">
        <v>3016825</v>
      </c>
      <c r="F215" s="303">
        <f>Tabla1[[#This Row],[VALOR UNITARIO ANTES DE IMPUESTO]]*19%</f>
        <v>573196.75</v>
      </c>
      <c r="G215" s="303">
        <f>Tabla1[[#This Row],[VALOR UNITARIO ANTES DE IMPUESTO]]+Tabla1[[#This Row],[% IMPUESTO (ACLARAR EL QUE APLIQUE)]]</f>
        <v>3590021.75</v>
      </c>
      <c r="H215" s="303">
        <v>2056040</v>
      </c>
      <c r="I215" s="303">
        <f>Tabla1[[#This Row],[VALOR UNITARIO ANTES DE IMPUESTO2]]*19%</f>
        <v>390647.6</v>
      </c>
      <c r="J215" s="303">
        <f>Tabla1[[#This Row],[VALOR UNITARIO ANTES DE IMPUESTO2]]+Tabla1[[#This Row],[% IMPUESTO (ACLARAR EL QUE APLIQUE)2]]</f>
        <v>2446687.6</v>
      </c>
      <c r="K215" s="303">
        <v>3200000</v>
      </c>
      <c r="L215" s="303">
        <f>Tabla1[[#This Row],[VALOR UNITARIO ANTES DE IMPUESTO3]]*19%</f>
        <v>608000</v>
      </c>
      <c r="M215" s="303">
        <f>Tabla1[[#This Row],[VALOR UNITARIO ANTES DE IMPUESTO3]]+Tabla1[[#This Row],[% IMPUESTO (ACLARAR EL QUE APLIQUE)3]]</f>
        <v>3808000</v>
      </c>
      <c r="N215" s="316">
        <v>2245282.6135999998</v>
      </c>
      <c r="O215" s="315">
        <f>Tabla1[[#This Row],[VALOR UNITARIO ANTES DE IMPUESTO4]]*19%</f>
        <v>426603.69658399996</v>
      </c>
      <c r="P215" s="315">
        <f>Tabla1[[#This Row],[VALOR UNITARIO ANTES DE IMPUESTO4]]+Tabla1[[#This Row],[% IMPUESTO (ACLARAR EL QUE APLIQUE)4]]</f>
        <v>2671886.3101839996</v>
      </c>
      <c r="Q215" s="310"/>
      <c r="R215" s="310"/>
      <c r="S215" s="310"/>
    </row>
    <row r="216" spans="1:19" ht="14.4" thickBot="1">
      <c r="A216" s="30">
        <v>213</v>
      </c>
      <c r="B216" s="22" t="s">
        <v>273</v>
      </c>
      <c r="C216" s="24" t="s">
        <v>248</v>
      </c>
      <c r="D216" s="19">
        <v>1</v>
      </c>
      <c r="E216" s="303">
        <v>1508411</v>
      </c>
      <c r="F216" s="303">
        <f>Tabla1[[#This Row],[VALOR UNITARIO ANTES DE IMPUESTO]]*19%</f>
        <v>286598.09000000003</v>
      </c>
      <c r="G216" s="303">
        <f>Tabla1[[#This Row],[VALOR UNITARIO ANTES DE IMPUESTO]]+Tabla1[[#This Row],[% IMPUESTO (ACLARAR EL QUE APLIQUE)]]</f>
        <v>1795009.09</v>
      </c>
      <c r="H216" s="303">
        <v>3640905</v>
      </c>
      <c r="I216" s="303">
        <f>Tabla1[[#This Row],[VALOR UNITARIO ANTES DE IMPUESTO2]]*19%</f>
        <v>691771.95</v>
      </c>
      <c r="J216" s="303">
        <f>Tabla1[[#This Row],[VALOR UNITARIO ANTES DE IMPUESTO2]]+Tabla1[[#This Row],[% IMPUESTO (ACLARAR EL QUE APLIQUE)2]]</f>
        <v>4332676.95</v>
      </c>
      <c r="K216" s="303">
        <v>1700000</v>
      </c>
      <c r="L216" s="303">
        <f>Tabla1[[#This Row],[VALOR UNITARIO ANTES DE IMPUESTO3]]*19%</f>
        <v>323000</v>
      </c>
      <c r="M216" s="303">
        <f>Tabla1[[#This Row],[VALOR UNITARIO ANTES DE IMPUESTO3]]+Tabla1[[#This Row],[% IMPUESTO (ACLARAR EL QUE APLIQUE)3]]</f>
        <v>2023000</v>
      </c>
      <c r="N216" s="315">
        <v>3976021.2960000001</v>
      </c>
      <c r="O216" s="315">
        <f>Tabla1[[#This Row],[VALOR UNITARIO ANTES DE IMPUESTO4]]*19%</f>
        <v>755444.04624000005</v>
      </c>
      <c r="P216" s="315">
        <f>Tabla1[[#This Row],[VALOR UNITARIO ANTES DE IMPUESTO4]]+Tabla1[[#This Row],[% IMPUESTO (ACLARAR EL QUE APLIQUE)4]]</f>
        <v>4731465.3422400001</v>
      </c>
      <c r="Q216" s="310"/>
      <c r="R216" s="310"/>
      <c r="S216" s="310"/>
    </row>
    <row r="217" spans="1:19" ht="14.4" thickBot="1">
      <c r="A217" s="30">
        <v>214</v>
      </c>
      <c r="B217" s="22" t="s">
        <v>273</v>
      </c>
      <c r="C217" s="24" t="s">
        <v>249</v>
      </c>
      <c r="D217" s="19">
        <v>1</v>
      </c>
      <c r="E217" s="303">
        <v>150839</v>
      </c>
      <c r="F217" s="303">
        <f>Tabla1[[#This Row],[VALOR UNITARIO ANTES DE IMPUESTO]]*19%</f>
        <v>28659.41</v>
      </c>
      <c r="G217" s="303">
        <f>Tabla1[[#This Row],[VALOR UNITARIO ANTES DE IMPUESTO]]+Tabla1[[#This Row],[% IMPUESTO (ACLARAR EL QUE APLIQUE)]]</f>
        <v>179498.41</v>
      </c>
      <c r="H217" s="303">
        <v>385508</v>
      </c>
      <c r="I217" s="303">
        <f>Tabla1[[#This Row],[VALOR UNITARIO ANTES DE IMPUESTO2]]*19%</f>
        <v>73246.52</v>
      </c>
      <c r="J217" s="303">
        <f>Tabla1[[#This Row],[VALOR UNITARIO ANTES DE IMPUESTO2]]+Tabla1[[#This Row],[% IMPUESTO (ACLARAR EL QUE APLIQUE)2]]</f>
        <v>458754.52</v>
      </c>
      <c r="K217" s="303">
        <v>170000</v>
      </c>
      <c r="L217" s="303">
        <f>Tabla1[[#This Row],[VALOR UNITARIO ANTES DE IMPUESTO3]]*19%</f>
        <v>32300</v>
      </c>
      <c r="M217" s="303">
        <f>Tabla1[[#This Row],[VALOR UNITARIO ANTES DE IMPUESTO3]]+Tabla1[[#This Row],[% IMPUESTO (ACLARAR EL QUE APLIQUE)3]]</f>
        <v>202300</v>
      </c>
      <c r="N217" s="316">
        <v>420990.49199999997</v>
      </c>
      <c r="O217" s="315">
        <f>Tabla1[[#This Row],[VALOR UNITARIO ANTES DE IMPUESTO4]]*19%</f>
        <v>79988.193480000002</v>
      </c>
      <c r="P217" s="315">
        <f>Tabla1[[#This Row],[VALOR UNITARIO ANTES DE IMPUESTO4]]+Tabla1[[#This Row],[% IMPUESTO (ACLARAR EL QUE APLIQUE)4]]</f>
        <v>500978.68547999999</v>
      </c>
      <c r="Q217" s="310"/>
      <c r="R217" s="310"/>
      <c r="S217" s="310"/>
    </row>
    <row r="218" spans="1:19" ht="14.4" thickBot="1">
      <c r="A218" s="30">
        <v>215</v>
      </c>
      <c r="B218" s="22" t="s">
        <v>273</v>
      </c>
      <c r="C218" s="24" t="s">
        <v>250</v>
      </c>
      <c r="D218" s="19">
        <v>1</v>
      </c>
      <c r="E218" s="303">
        <v>284921</v>
      </c>
      <c r="F218" s="303">
        <f>Tabla1[[#This Row],[VALOR UNITARIO ANTES DE IMPUESTO]]*19%</f>
        <v>54134.99</v>
      </c>
      <c r="G218" s="303">
        <f>Tabla1[[#This Row],[VALOR UNITARIO ANTES DE IMPUESTO]]+Tabla1[[#This Row],[% IMPUESTO (ACLARAR EL QUE APLIQUE)]]</f>
        <v>339055.99</v>
      </c>
      <c r="H218" s="303">
        <v>663930</v>
      </c>
      <c r="I218" s="303">
        <f>Tabla1[[#This Row],[VALOR UNITARIO ANTES DE IMPUESTO2]]*19%</f>
        <v>126146.7</v>
      </c>
      <c r="J218" s="303">
        <f>Tabla1[[#This Row],[VALOR UNITARIO ANTES DE IMPUESTO2]]+Tabla1[[#This Row],[% IMPUESTO (ACLARAR EL QUE APLIQUE)2]]</f>
        <v>790076.7</v>
      </c>
      <c r="K218" s="303">
        <v>300000</v>
      </c>
      <c r="L218" s="303">
        <f>Tabla1[[#This Row],[VALOR UNITARIO ANTES DE IMPUESTO3]]*19%</f>
        <v>57000</v>
      </c>
      <c r="M218" s="303">
        <f>Tabla1[[#This Row],[VALOR UNITARIO ANTES DE IMPUESTO3]]+Tabla1[[#This Row],[% IMPUESTO (ACLARAR EL QUE APLIQUE)3]]</f>
        <v>357000</v>
      </c>
      <c r="N218" s="315">
        <v>725039.18240000005</v>
      </c>
      <c r="O218" s="315">
        <f>Tabla1[[#This Row],[VALOR UNITARIO ANTES DE IMPUESTO4]]*19%</f>
        <v>137757.44465600001</v>
      </c>
      <c r="P218" s="315">
        <f>Tabla1[[#This Row],[VALOR UNITARIO ANTES DE IMPUESTO4]]+Tabla1[[#This Row],[% IMPUESTO (ACLARAR EL QUE APLIQUE)4]]</f>
        <v>862796.62705600006</v>
      </c>
      <c r="Q218" s="310"/>
      <c r="R218" s="310"/>
      <c r="S218" s="310"/>
    </row>
    <row r="219" spans="1:19" ht="14.4" thickBot="1">
      <c r="A219" s="30">
        <v>216</v>
      </c>
      <c r="B219" s="22" t="s">
        <v>273</v>
      </c>
      <c r="C219" s="24" t="s">
        <v>251</v>
      </c>
      <c r="D219" s="19">
        <v>1</v>
      </c>
      <c r="E219" s="303">
        <v>150839</v>
      </c>
      <c r="F219" s="303">
        <f>Tabla1[[#This Row],[VALOR UNITARIO ANTES DE IMPUESTO]]*19%</f>
        <v>28659.41</v>
      </c>
      <c r="G219" s="303">
        <f>Tabla1[[#This Row],[VALOR UNITARIO ANTES DE IMPUESTO]]+Tabla1[[#This Row],[% IMPUESTO (ACLARAR EL QUE APLIQUE)]]</f>
        <v>179498.41</v>
      </c>
      <c r="H219" s="303">
        <v>342673</v>
      </c>
      <c r="I219" s="303">
        <f>Tabla1[[#This Row],[VALOR UNITARIO ANTES DE IMPUESTO2]]*19%</f>
        <v>65107.87</v>
      </c>
      <c r="J219" s="303">
        <f>Tabla1[[#This Row],[VALOR UNITARIO ANTES DE IMPUESTO2]]+Tabla1[[#This Row],[% IMPUESTO (ACLARAR EL QUE APLIQUE)2]]</f>
        <v>407780.87</v>
      </c>
      <c r="K219" s="303">
        <v>170000</v>
      </c>
      <c r="L219" s="303">
        <f>Tabla1[[#This Row],[VALOR UNITARIO ANTES DE IMPUESTO3]]*19%</f>
        <v>32300</v>
      </c>
      <c r="M219" s="303">
        <f>Tabla1[[#This Row],[VALOR UNITARIO ANTES DE IMPUESTO3]]+Tabla1[[#This Row],[% IMPUESTO (ACLARAR EL QUE APLIQUE)3]]</f>
        <v>202300</v>
      </c>
      <c r="N219" s="316">
        <v>374213.7672</v>
      </c>
      <c r="O219" s="315">
        <f>Tabla1[[#This Row],[VALOR UNITARIO ANTES DE IMPUESTO4]]*19%</f>
        <v>71100.615768000003</v>
      </c>
      <c r="P219" s="315">
        <f>Tabla1[[#This Row],[VALOR UNITARIO ANTES DE IMPUESTO4]]+Tabla1[[#This Row],[% IMPUESTO (ACLARAR EL QUE APLIQUE)4]]</f>
        <v>445314.38296800002</v>
      </c>
      <c r="Q219" s="310"/>
      <c r="R219" s="310"/>
      <c r="S219" s="310"/>
    </row>
    <row r="220" spans="1:19" ht="14.4" thickBot="1">
      <c r="A220" s="30">
        <v>217</v>
      </c>
      <c r="B220" s="22" t="s">
        <v>273</v>
      </c>
      <c r="C220" s="24" t="s">
        <v>252</v>
      </c>
      <c r="D220" s="19">
        <v>1</v>
      </c>
      <c r="E220" s="303">
        <v>335201</v>
      </c>
      <c r="F220" s="303">
        <f>Tabla1[[#This Row],[VALOR UNITARIO ANTES DE IMPUESTO]]*19%</f>
        <v>63688.19</v>
      </c>
      <c r="G220" s="303">
        <f>Tabla1[[#This Row],[VALOR UNITARIO ANTES DE IMPUESTO]]+Tabla1[[#This Row],[% IMPUESTO (ACLARAR EL QUE APLIQUE)]]</f>
        <v>398889.19</v>
      </c>
      <c r="H220" s="303">
        <v>792432</v>
      </c>
      <c r="I220" s="303">
        <f>Tabla1[[#This Row],[VALOR UNITARIO ANTES DE IMPUESTO2]]*19%</f>
        <v>150562.08000000002</v>
      </c>
      <c r="J220" s="303">
        <f>Tabla1[[#This Row],[VALOR UNITARIO ANTES DE IMPUESTO2]]+Tabla1[[#This Row],[% IMPUESTO (ACLARAR EL QUE APLIQUE)2]]</f>
        <v>942994.08000000007</v>
      </c>
      <c r="K220" s="303">
        <v>345000</v>
      </c>
      <c r="L220" s="303">
        <f>Tabla1[[#This Row],[VALOR UNITARIO ANTES DE IMPUESTO3]]*19%</f>
        <v>65550</v>
      </c>
      <c r="M220" s="303">
        <f>Tabla1[[#This Row],[VALOR UNITARIO ANTES DE IMPUESTO3]]+Tabla1[[#This Row],[% IMPUESTO (ACLARAR EL QUE APLIQUE)3]]</f>
        <v>410550</v>
      </c>
      <c r="N220" s="315">
        <v>865369.33600000001</v>
      </c>
      <c r="O220" s="315">
        <f>Tabla1[[#This Row],[VALOR UNITARIO ANTES DE IMPUESTO4]]*19%</f>
        <v>164420.17384</v>
      </c>
      <c r="P220" s="315">
        <f>Tabla1[[#This Row],[VALOR UNITARIO ANTES DE IMPUESTO4]]+Tabla1[[#This Row],[% IMPUESTO (ACLARAR EL QUE APLIQUE)4]]</f>
        <v>1029789.50984</v>
      </c>
      <c r="Q220" s="310"/>
      <c r="R220" s="310"/>
      <c r="S220" s="310"/>
    </row>
    <row r="221" spans="1:19" ht="14.4" thickBot="1">
      <c r="A221" s="30">
        <v>218</v>
      </c>
      <c r="B221" s="22" t="s">
        <v>273</v>
      </c>
      <c r="C221" s="24" t="s">
        <v>253</v>
      </c>
      <c r="D221" s="19">
        <v>1</v>
      </c>
      <c r="E221" s="303">
        <v>3016825</v>
      </c>
      <c r="F221" s="303">
        <f>Tabla1[[#This Row],[VALOR UNITARIO ANTES DE IMPUESTO]]*19%</f>
        <v>573196.75</v>
      </c>
      <c r="G221" s="303">
        <f>Tabla1[[#This Row],[VALOR UNITARIO ANTES DE IMPUESTO]]+Tabla1[[#This Row],[% IMPUESTO (ACLARAR EL QUE APLIQUE)]]</f>
        <v>3590021.75</v>
      </c>
      <c r="H221" s="303">
        <v>7495980</v>
      </c>
      <c r="I221" s="303">
        <f>Tabla1[[#This Row],[VALOR UNITARIO ANTES DE IMPUESTO2]]*19%</f>
        <v>1424236.2</v>
      </c>
      <c r="J221" s="303">
        <f>Tabla1[[#This Row],[VALOR UNITARIO ANTES DE IMPUESTO2]]+Tabla1[[#This Row],[% IMPUESTO (ACLARAR EL QUE APLIQUE)2]]</f>
        <v>8920216.1999999993</v>
      </c>
      <c r="K221" s="303">
        <v>3200000</v>
      </c>
      <c r="L221" s="303">
        <f>Tabla1[[#This Row],[VALOR UNITARIO ANTES DE IMPUESTO3]]*19%</f>
        <v>608000</v>
      </c>
      <c r="M221" s="303">
        <f>Tabla1[[#This Row],[VALOR UNITARIO ANTES DE IMPUESTO3]]+Tabla1[[#This Row],[% IMPUESTO (ACLARAR EL QUE APLIQUE)3]]</f>
        <v>3808000</v>
      </c>
      <c r="N221" s="316">
        <v>8185926.1952</v>
      </c>
      <c r="O221" s="315">
        <f>Tabla1[[#This Row],[VALOR UNITARIO ANTES DE IMPUESTO4]]*19%</f>
        <v>1555325.9770879999</v>
      </c>
      <c r="P221" s="315">
        <f>Tabla1[[#This Row],[VALOR UNITARIO ANTES DE IMPUESTO4]]+Tabla1[[#This Row],[% IMPUESTO (ACLARAR EL QUE APLIQUE)4]]</f>
        <v>9741252.1722880006</v>
      </c>
      <c r="Q221" s="310"/>
      <c r="R221" s="310"/>
      <c r="S221" s="310"/>
    </row>
    <row r="222" spans="1:19" ht="14.4" thickBot="1">
      <c r="A222" s="30">
        <v>219</v>
      </c>
      <c r="B222" s="22" t="s">
        <v>274</v>
      </c>
      <c r="C222" s="24" t="s">
        <v>243</v>
      </c>
      <c r="D222" s="19">
        <v>1</v>
      </c>
      <c r="E222" s="303">
        <v>1508411</v>
      </c>
      <c r="F222" s="303">
        <f>Tabla1[[#This Row],[VALOR UNITARIO ANTES DE IMPUESTO]]*19%</f>
        <v>286598.09000000003</v>
      </c>
      <c r="G222" s="303">
        <f>Tabla1[[#This Row],[VALOR UNITARIO ANTES DE IMPUESTO]]+Tabla1[[#This Row],[% IMPUESTO (ACLARAR EL QUE APLIQUE)]]</f>
        <v>1795009.09</v>
      </c>
      <c r="H222" s="303">
        <v>1820452</v>
      </c>
      <c r="I222" s="303">
        <f>Tabla1[[#This Row],[VALOR UNITARIO ANTES DE IMPUESTO2]]*19%</f>
        <v>345885.88</v>
      </c>
      <c r="J222" s="303">
        <f>Tabla1[[#This Row],[VALOR UNITARIO ANTES DE IMPUESTO2]]+Tabla1[[#This Row],[% IMPUESTO (ACLARAR EL QUE APLIQUE)2]]</f>
        <v>2166337.88</v>
      </c>
      <c r="K222" s="303">
        <v>1700000</v>
      </c>
      <c r="L222" s="303">
        <f>Tabla1[[#This Row],[VALOR UNITARIO ANTES DE IMPUESTO3]]*19%</f>
        <v>323000</v>
      </c>
      <c r="M222" s="303">
        <f>Tabla1[[#This Row],[VALOR UNITARIO ANTES DE IMPUESTO3]]+Tabla1[[#This Row],[% IMPUESTO (ACLARAR EL QUE APLIQUE)3]]</f>
        <v>2023000</v>
      </c>
      <c r="N222" s="315">
        <v>1988010.648</v>
      </c>
      <c r="O222" s="315">
        <f>Tabla1[[#This Row],[VALOR UNITARIO ANTES DE IMPUESTO4]]*19%</f>
        <v>377722.02312000003</v>
      </c>
      <c r="P222" s="315">
        <f>Tabla1[[#This Row],[VALOR UNITARIO ANTES DE IMPUESTO4]]+Tabla1[[#This Row],[% IMPUESTO (ACLARAR EL QUE APLIQUE)4]]</f>
        <v>2365732.6711200001</v>
      </c>
      <c r="Q222" s="310"/>
      <c r="R222" s="310"/>
      <c r="S222" s="310"/>
    </row>
    <row r="223" spans="1:19" ht="14.4" thickBot="1">
      <c r="A223" s="30">
        <v>220</v>
      </c>
      <c r="B223" s="22" t="s">
        <v>274</v>
      </c>
      <c r="C223" s="24" t="s">
        <v>244</v>
      </c>
      <c r="D223" s="19">
        <v>1</v>
      </c>
      <c r="E223" s="303">
        <v>1508411</v>
      </c>
      <c r="F223" s="303">
        <f>Tabla1[[#This Row],[VALOR UNITARIO ANTES DE IMPUESTO]]*19%</f>
        <v>286598.09000000003</v>
      </c>
      <c r="G223" s="303">
        <f>Tabla1[[#This Row],[VALOR UNITARIO ANTES DE IMPUESTO]]+Tabla1[[#This Row],[% IMPUESTO (ACLARAR EL QUE APLIQUE)]]</f>
        <v>1795009.09</v>
      </c>
      <c r="H223" s="303">
        <v>428342</v>
      </c>
      <c r="I223" s="303">
        <f>Tabla1[[#This Row],[VALOR UNITARIO ANTES DE IMPUESTO2]]*19%</f>
        <v>81384.98</v>
      </c>
      <c r="J223" s="303">
        <f>Tabla1[[#This Row],[VALOR UNITARIO ANTES DE IMPUESTO2]]+Tabla1[[#This Row],[% IMPUESTO (ACLARAR EL QUE APLIQUE)2]]</f>
        <v>509726.98</v>
      </c>
      <c r="K223" s="303">
        <v>1700000</v>
      </c>
      <c r="L223" s="303">
        <f>Tabla1[[#This Row],[VALOR UNITARIO ANTES DE IMPUESTO3]]*19%</f>
        <v>323000</v>
      </c>
      <c r="M223" s="303">
        <f>Tabla1[[#This Row],[VALOR UNITARIO ANTES DE IMPUESTO3]]+Tabla1[[#This Row],[% IMPUESTO (ACLARAR EL QUE APLIQUE)3]]</f>
        <v>2023000</v>
      </c>
      <c r="N223" s="316">
        <v>467767.20639999997</v>
      </c>
      <c r="O223" s="315">
        <f>Tabla1[[#This Row],[VALOR UNITARIO ANTES DE IMPUESTO4]]*19%</f>
        <v>88875.769216000001</v>
      </c>
      <c r="P223" s="315">
        <f>Tabla1[[#This Row],[VALOR UNITARIO ANTES DE IMPUESTO4]]+Tabla1[[#This Row],[% IMPUESTO (ACLARAR EL QUE APLIQUE)4]]</f>
        <v>556642.97561600001</v>
      </c>
      <c r="Q223" s="310"/>
      <c r="R223" s="310"/>
      <c r="S223" s="310"/>
    </row>
    <row r="224" spans="1:19" ht="14.4" thickBot="1">
      <c r="A224" s="30">
        <v>221</v>
      </c>
      <c r="B224" s="22" t="s">
        <v>274</v>
      </c>
      <c r="C224" s="24" t="s">
        <v>245</v>
      </c>
      <c r="D224" s="19">
        <v>1</v>
      </c>
      <c r="E224" s="303">
        <v>284921</v>
      </c>
      <c r="F224" s="303">
        <f>Tabla1[[#This Row],[VALOR UNITARIO ANTES DE IMPUESTO]]*19%</f>
        <v>54134.99</v>
      </c>
      <c r="G224" s="303">
        <f>Tabla1[[#This Row],[VALOR UNITARIO ANTES DE IMPUESTO]]+Tabla1[[#This Row],[% IMPUESTO (ACLARAR EL QUE APLIQUE)]]</f>
        <v>339055.99</v>
      </c>
      <c r="H224" s="303">
        <v>663930</v>
      </c>
      <c r="I224" s="303">
        <f>Tabla1[[#This Row],[VALOR UNITARIO ANTES DE IMPUESTO2]]*19%</f>
        <v>126146.7</v>
      </c>
      <c r="J224" s="303">
        <f>Tabla1[[#This Row],[VALOR UNITARIO ANTES DE IMPUESTO2]]+Tabla1[[#This Row],[% IMPUESTO (ACLARAR EL QUE APLIQUE)2]]</f>
        <v>790076.7</v>
      </c>
      <c r="K224" s="303">
        <v>300000</v>
      </c>
      <c r="L224" s="303">
        <f>Tabla1[[#This Row],[VALOR UNITARIO ANTES DE IMPUESTO3]]*19%</f>
        <v>57000</v>
      </c>
      <c r="M224" s="303">
        <f>Tabla1[[#This Row],[VALOR UNITARIO ANTES DE IMPUESTO3]]+Tabla1[[#This Row],[% IMPUESTO (ACLARAR EL QUE APLIQUE)3]]</f>
        <v>357000</v>
      </c>
      <c r="N224" s="315">
        <v>725039.18240000005</v>
      </c>
      <c r="O224" s="315">
        <f>Tabla1[[#This Row],[VALOR UNITARIO ANTES DE IMPUESTO4]]*19%</f>
        <v>137757.44465600001</v>
      </c>
      <c r="P224" s="315">
        <f>Tabla1[[#This Row],[VALOR UNITARIO ANTES DE IMPUESTO4]]+Tabla1[[#This Row],[% IMPUESTO (ACLARAR EL QUE APLIQUE)4]]</f>
        <v>862796.62705600006</v>
      </c>
      <c r="Q224" s="310"/>
      <c r="R224" s="310"/>
      <c r="S224" s="310"/>
    </row>
    <row r="225" spans="1:19" ht="14.4" thickBot="1">
      <c r="A225" s="30">
        <v>222</v>
      </c>
      <c r="B225" s="22" t="s">
        <v>274</v>
      </c>
      <c r="C225" s="24" t="s">
        <v>246</v>
      </c>
      <c r="D225" s="19">
        <v>1</v>
      </c>
      <c r="E225" s="303">
        <v>150839</v>
      </c>
      <c r="F225" s="303">
        <f>Tabla1[[#This Row],[VALOR UNITARIO ANTES DE IMPUESTO]]*19%</f>
        <v>28659.41</v>
      </c>
      <c r="G225" s="303">
        <f>Tabla1[[#This Row],[VALOR UNITARIO ANTES DE IMPUESTO]]+Tabla1[[#This Row],[% IMPUESTO (ACLARAR EL QUE APLIQUE)]]</f>
        <v>179498.41</v>
      </c>
      <c r="H225" s="303">
        <v>364090</v>
      </c>
      <c r="I225" s="303">
        <f>Tabla1[[#This Row],[VALOR UNITARIO ANTES DE IMPUESTO2]]*19%</f>
        <v>69177.100000000006</v>
      </c>
      <c r="J225" s="303">
        <f>Tabla1[[#This Row],[VALOR UNITARIO ANTES DE IMPUESTO2]]+Tabla1[[#This Row],[% IMPUESTO (ACLARAR EL QUE APLIQUE)2]]</f>
        <v>433267.1</v>
      </c>
      <c r="K225" s="303">
        <v>170000</v>
      </c>
      <c r="L225" s="303">
        <f>Tabla1[[#This Row],[VALOR UNITARIO ANTES DE IMPUESTO3]]*19%</f>
        <v>32300</v>
      </c>
      <c r="M225" s="303">
        <f>Tabla1[[#This Row],[VALOR UNITARIO ANTES DE IMPUESTO3]]+Tabla1[[#This Row],[% IMPUESTO (ACLARAR EL QUE APLIQUE)3]]</f>
        <v>202300</v>
      </c>
      <c r="N225" s="316">
        <v>397602.12959999999</v>
      </c>
      <c r="O225" s="315">
        <f>Tabla1[[#This Row],[VALOR UNITARIO ANTES DE IMPUESTO4]]*19%</f>
        <v>75544.404624000003</v>
      </c>
      <c r="P225" s="315">
        <f>Tabla1[[#This Row],[VALOR UNITARIO ANTES DE IMPUESTO4]]+Tabla1[[#This Row],[% IMPUESTO (ACLARAR EL QUE APLIQUE)4]]</f>
        <v>473146.534224</v>
      </c>
      <c r="Q225" s="310"/>
      <c r="R225" s="310"/>
      <c r="S225" s="310"/>
    </row>
    <row r="226" spans="1:19" ht="14.4" thickBot="1">
      <c r="A226" s="30">
        <v>223</v>
      </c>
      <c r="B226" s="22" t="s">
        <v>274</v>
      </c>
      <c r="C226" s="24" t="s">
        <v>247</v>
      </c>
      <c r="D226" s="19">
        <v>1</v>
      </c>
      <c r="E226" s="303">
        <v>3016825</v>
      </c>
      <c r="F226" s="303">
        <f>Tabla1[[#This Row],[VALOR UNITARIO ANTES DE IMPUESTO]]*19%</f>
        <v>573196.75</v>
      </c>
      <c r="G226" s="303">
        <f>Tabla1[[#This Row],[VALOR UNITARIO ANTES DE IMPUESTO]]+Tabla1[[#This Row],[% IMPUESTO (ACLARAR EL QUE APLIQUE)]]</f>
        <v>3590021.75</v>
      </c>
      <c r="H226" s="303">
        <v>2056040</v>
      </c>
      <c r="I226" s="303">
        <f>Tabla1[[#This Row],[VALOR UNITARIO ANTES DE IMPUESTO2]]*19%</f>
        <v>390647.6</v>
      </c>
      <c r="J226" s="303">
        <f>Tabla1[[#This Row],[VALOR UNITARIO ANTES DE IMPUESTO2]]+Tabla1[[#This Row],[% IMPUESTO (ACLARAR EL QUE APLIQUE)2]]</f>
        <v>2446687.6</v>
      </c>
      <c r="K226" s="303">
        <v>3200000</v>
      </c>
      <c r="L226" s="303">
        <f>Tabla1[[#This Row],[VALOR UNITARIO ANTES DE IMPUESTO3]]*19%</f>
        <v>608000</v>
      </c>
      <c r="M226" s="303">
        <f>Tabla1[[#This Row],[VALOR UNITARIO ANTES DE IMPUESTO3]]+Tabla1[[#This Row],[% IMPUESTO (ACLARAR EL QUE APLIQUE)3]]</f>
        <v>3808000</v>
      </c>
      <c r="N226" s="315">
        <v>2245282.6135999998</v>
      </c>
      <c r="O226" s="315">
        <f>Tabla1[[#This Row],[VALOR UNITARIO ANTES DE IMPUESTO4]]*19%</f>
        <v>426603.69658399996</v>
      </c>
      <c r="P226" s="315">
        <f>Tabla1[[#This Row],[VALOR UNITARIO ANTES DE IMPUESTO4]]+Tabla1[[#This Row],[% IMPUESTO (ACLARAR EL QUE APLIQUE)4]]</f>
        <v>2671886.3101839996</v>
      </c>
      <c r="Q226" s="310"/>
      <c r="R226" s="310"/>
      <c r="S226" s="310"/>
    </row>
    <row r="227" spans="1:19" ht="14.4" thickBot="1">
      <c r="A227" s="30">
        <v>224</v>
      </c>
      <c r="B227" s="22" t="s">
        <v>274</v>
      </c>
      <c r="C227" s="24" t="s">
        <v>248</v>
      </c>
      <c r="D227" s="19">
        <v>1</v>
      </c>
      <c r="E227" s="303">
        <v>1508411</v>
      </c>
      <c r="F227" s="303">
        <f>Tabla1[[#This Row],[VALOR UNITARIO ANTES DE IMPUESTO]]*19%</f>
        <v>286598.09000000003</v>
      </c>
      <c r="G227" s="303">
        <f>Tabla1[[#This Row],[VALOR UNITARIO ANTES DE IMPUESTO]]+Tabla1[[#This Row],[% IMPUESTO (ACLARAR EL QUE APLIQUE)]]</f>
        <v>1795009.09</v>
      </c>
      <c r="H227" s="303">
        <v>3640905</v>
      </c>
      <c r="I227" s="303">
        <f>Tabla1[[#This Row],[VALOR UNITARIO ANTES DE IMPUESTO2]]*19%</f>
        <v>691771.95</v>
      </c>
      <c r="J227" s="303">
        <f>Tabla1[[#This Row],[VALOR UNITARIO ANTES DE IMPUESTO2]]+Tabla1[[#This Row],[% IMPUESTO (ACLARAR EL QUE APLIQUE)2]]</f>
        <v>4332676.95</v>
      </c>
      <c r="K227" s="303">
        <v>1700000</v>
      </c>
      <c r="L227" s="303">
        <f>Tabla1[[#This Row],[VALOR UNITARIO ANTES DE IMPUESTO3]]*19%</f>
        <v>323000</v>
      </c>
      <c r="M227" s="303">
        <f>Tabla1[[#This Row],[VALOR UNITARIO ANTES DE IMPUESTO3]]+Tabla1[[#This Row],[% IMPUESTO (ACLARAR EL QUE APLIQUE)3]]</f>
        <v>2023000</v>
      </c>
      <c r="N227" s="316">
        <v>3976021.2960000001</v>
      </c>
      <c r="O227" s="315">
        <f>Tabla1[[#This Row],[VALOR UNITARIO ANTES DE IMPUESTO4]]*19%</f>
        <v>755444.04624000005</v>
      </c>
      <c r="P227" s="315">
        <f>Tabla1[[#This Row],[VALOR UNITARIO ANTES DE IMPUESTO4]]+Tabla1[[#This Row],[% IMPUESTO (ACLARAR EL QUE APLIQUE)4]]</f>
        <v>4731465.3422400001</v>
      </c>
      <c r="Q227" s="310"/>
      <c r="R227" s="310"/>
      <c r="S227" s="310"/>
    </row>
    <row r="228" spans="1:19" ht="14.4" thickBot="1">
      <c r="A228" s="30">
        <v>225</v>
      </c>
      <c r="B228" s="22" t="s">
        <v>274</v>
      </c>
      <c r="C228" s="24" t="s">
        <v>249</v>
      </c>
      <c r="D228" s="19">
        <v>1</v>
      </c>
      <c r="E228" s="303">
        <v>150839</v>
      </c>
      <c r="F228" s="303">
        <f>Tabla1[[#This Row],[VALOR UNITARIO ANTES DE IMPUESTO]]*19%</f>
        <v>28659.41</v>
      </c>
      <c r="G228" s="303">
        <f>Tabla1[[#This Row],[VALOR UNITARIO ANTES DE IMPUESTO]]+Tabla1[[#This Row],[% IMPUESTO (ACLARAR EL QUE APLIQUE)]]</f>
        <v>179498.41</v>
      </c>
      <c r="H228" s="303">
        <v>385508</v>
      </c>
      <c r="I228" s="303">
        <f>Tabla1[[#This Row],[VALOR UNITARIO ANTES DE IMPUESTO2]]*19%</f>
        <v>73246.52</v>
      </c>
      <c r="J228" s="303">
        <f>Tabla1[[#This Row],[VALOR UNITARIO ANTES DE IMPUESTO2]]+Tabla1[[#This Row],[% IMPUESTO (ACLARAR EL QUE APLIQUE)2]]</f>
        <v>458754.52</v>
      </c>
      <c r="K228" s="303">
        <v>170000</v>
      </c>
      <c r="L228" s="303">
        <f>Tabla1[[#This Row],[VALOR UNITARIO ANTES DE IMPUESTO3]]*19%</f>
        <v>32300</v>
      </c>
      <c r="M228" s="303">
        <f>Tabla1[[#This Row],[VALOR UNITARIO ANTES DE IMPUESTO3]]+Tabla1[[#This Row],[% IMPUESTO (ACLARAR EL QUE APLIQUE)3]]</f>
        <v>202300</v>
      </c>
      <c r="N228" s="315">
        <v>420990.49199999997</v>
      </c>
      <c r="O228" s="315">
        <f>Tabla1[[#This Row],[VALOR UNITARIO ANTES DE IMPUESTO4]]*19%</f>
        <v>79988.193480000002</v>
      </c>
      <c r="P228" s="315">
        <f>Tabla1[[#This Row],[VALOR UNITARIO ANTES DE IMPUESTO4]]+Tabla1[[#This Row],[% IMPUESTO (ACLARAR EL QUE APLIQUE)4]]</f>
        <v>500978.68547999999</v>
      </c>
      <c r="Q228" s="310"/>
      <c r="R228" s="310"/>
      <c r="S228" s="310"/>
    </row>
    <row r="229" spans="1:19" ht="14.4" thickBot="1">
      <c r="A229" s="30">
        <v>226</v>
      </c>
      <c r="B229" s="22" t="s">
        <v>274</v>
      </c>
      <c r="C229" s="24" t="s">
        <v>250</v>
      </c>
      <c r="D229" s="19">
        <v>1</v>
      </c>
      <c r="E229" s="303">
        <v>284921</v>
      </c>
      <c r="F229" s="303">
        <f>Tabla1[[#This Row],[VALOR UNITARIO ANTES DE IMPUESTO]]*19%</f>
        <v>54134.99</v>
      </c>
      <c r="G229" s="303">
        <f>Tabla1[[#This Row],[VALOR UNITARIO ANTES DE IMPUESTO]]+Tabla1[[#This Row],[% IMPUESTO (ACLARAR EL QUE APLIQUE)]]</f>
        <v>339055.99</v>
      </c>
      <c r="H229" s="303">
        <v>663930</v>
      </c>
      <c r="I229" s="303">
        <f>Tabla1[[#This Row],[VALOR UNITARIO ANTES DE IMPUESTO2]]*19%</f>
        <v>126146.7</v>
      </c>
      <c r="J229" s="303">
        <f>Tabla1[[#This Row],[VALOR UNITARIO ANTES DE IMPUESTO2]]+Tabla1[[#This Row],[% IMPUESTO (ACLARAR EL QUE APLIQUE)2]]</f>
        <v>790076.7</v>
      </c>
      <c r="K229" s="303">
        <v>300000</v>
      </c>
      <c r="L229" s="303">
        <f>Tabla1[[#This Row],[VALOR UNITARIO ANTES DE IMPUESTO3]]*19%</f>
        <v>57000</v>
      </c>
      <c r="M229" s="303">
        <f>Tabla1[[#This Row],[VALOR UNITARIO ANTES DE IMPUESTO3]]+Tabla1[[#This Row],[% IMPUESTO (ACLARAR EL QUE APLIQUE)3]]</f>
        <v>357000</v>
      </c>
      <c r="N229" s="316">
        <v>725039.18240000005</v>
      </c>
      <c r="O229" s="315">
        <f>Tabla1[[#This Row],[VALOR UNITARIO ANTES DE IMPUESTO4]]*19%</f>
        <v>137757.44465600001</v>
      </c>
      <c r="P229" s="315">
        <f>Tabla1[[#This Row],[VALOR UNITARIO ANTES DE IMPUESTO4]]+Tabla1[[#This Row],[% IMPUESTO (ACLARAR EL QUE APLIQUE)4]]</f>
        <v>862796.62705600006</v>
      </c>
      <c r="Q229" s="310"/>
      <c r="R229" s="310"/>
      <c r="S229" s="310"/>
    </row>
    <row r="230" spans="1:19" ht="14.4" thickBot="1">
      <c r="A230" s="30">
        <v>227</v>
      </c>
      <c r="B230" s="22" t="s">
        <v>274</v>
      </c>
      <c r="C230" s="24" t="s">
        <v>251</v>
      </c>
      <c r="D230" s="19">
        <v>1</v>
      </c>
      <c r="E230" s="303">
        <v>150839</v>
      </c>
      <c r="F230" s="303">
        <f>Tabla1[[#This Row],[VALOR UNITARIO ANTES DE IMPUESTO]]*19%</f>
        <v>28659.41</v>
      </c>
      <c r="G230" s="303">
        <f>Tabla1[[#This Row],[VALOR UNITARIO ANTES DE IMPUESTO]]+Tabla1[[#This Row],[% IMPUESTO (ACLARAR EL QUE APLIQUE)]]</f>
        <v>179498.41</v>
      </c>
      <c r="H230" s="303">
        <v>342673</v>
      </c>
      <c r="I230" s="303">
        <f>Tabla1[[#This Row],[VALOR UNITARIO ANTES DE IMPUESTO2]]*19%</f>
        <v>65107.87</v>
      </c>
      <c r="J230" s="303">
        <f>Tabla1[[#This Row],[VALOR UNITARIO ANTES DE IMPUESTO2]]+Tabla1[[#This Row],[% IMPUESTO (ACLARAR EL QUE APLIQUE)2]]</f>
        <v>407780.87</v>
      </c>
      <c r="K230" s="303">
        <v>170000</v>
      </c>
      <c r="L230" s="303">
        <f>Tabla1[[#This Row],[VALOR UNITARIO ANTES DE IMPUESTO3]]*19%</f>
        <v>32300</v>
      </c>
      <c r="M230" s="303">
        <f>Tabla1[[#This Row],[VALOR UNITARIO ANTES DE IMPUESTO3]]+Tabla1[[#This Row],[% IMPUESTO (ACLARAR EL QUE APLIQUE)3]]</f>
        <v>202300</v>
      </c>
      <c r="N230" s="315">
        <v>374213.7672</v>
      </c>
      <c r="O230" s="315">
        <f>Tabla1[[#This Row],[VALOR UNITARIO ANTES DE IMPUESTO4]]*19%</f>
        <v>71100.615768000003</v>
      </c>
      <c r="P230" s="315">
        <f>Tabla1[[#This Row],[VALOR UNITARIO ANTES DE IMPUESTO4]]+Tabla1[[#This Row],[% IMPUESTO (ACLARAR EL QUE APLIQUE)4]]</f>
        <v>445314.38296800002</v>
      </c>
      <c r="Q230" s="310"/>
      <c r="R230" s="310"/>
      <c r="S230" s="310"/>
    </row>
    <row r="231" spans="1:19" ht="14.4" thickBot="1">
      <c r="A231" s="30">
        <v>228</v>
      </c>
      <c r="B231" s="22" t="s">
        <v>274</v>
      </c>
      <c r="C231" s="24" t="s">
        <v>252</v>
      </c>
      <c r="D231" s="19">
        <v>1</v>
      </c>
      <c r="E231" s="303">
        <v>335201</v>
      </c>
      <c r="F231" s="303">
        <f>Tabla1[[#This Row],[VALOR UNITARIO ANTES DE IMPUESTO]]*19%</f>
        <v>63688.19</v>
      </c>
      <c r="G231" s="303">
        <f>Tabla1[[#This Row],[VALOR UNITARIO ANTES DE IMPUESTO]]+Tabla1[[#This Row],[% IMPUESTO (ACLARAR EL QUE APLIQUE)]]</f>
        <v>398889.19</v>
      </c>
      <c r="H231" s="303">
        <v>792432</v>
      </c>
      <c r="I231" s="303">
        <f>Tabla1[[#This Row],[VALOR UNITARIO ANTES DE IMPUESTO2]]*19%</f>
        <v>150562.08000000002</v>
      </c>
      <c r="J231" s="303">
        <f>Tabla1[[#This Row],[VALOR UNITARIO ANTES DE IMPUESTO2]]+Tabla1[[#This Row],[% IMPUESTO (ACLARAR EL QUE APLIQUE)2]]</f>
        <v>942994.08000000007</v>
      </c>
      <c r="K231" s="303">
        <v>345000</v>
      </c>
      <c r="L231" s="303">
        <f>Tabla1[[#This Row],[VALOR UNITARIO ANTES DE IMPUESTO3]]*19%</f>
        <v>65550</v>
      </c>
      <c r="M231" s="303">
        <f>Tabla1[[#This Row],[VALOR UNITARIO ANTES DE IMPUESTO3]]+Tabla1[[#This Row],[% IMPUESTO (ACLARAR EL QUE APLIQUE)3]]</f>
        <v>410550</v>
      </c>
      <c r="N231" s="316">
        <v>865369.33600000001</v>
      </c>
      <c r="O231" s="315">
        <f>Tabla1[[#This Row],[VALOR UNITARIO ANTES DE IMPUESTO4]]*19%</f>
        <v>164420.17384</v>
      </c>
      <c r="P231" s="315">
        <f>Tabla1[[#This Row],[VALOR UNITARIO ANTES DE IMPUESTO4]]+Tabla1[[#This Row],[% IMPUESTO (ACLARAR EL QUE APLIQUE)4]]</f>
        <v>1029789.50984</v>
      </c>
      <c r="Q231" s="310"/>
      <c r="R231" s="310"/>
      <c r="S231" s="310"/>
    </row>
    <row r="232" spans="1:19" ht="14.4" thickBot="1">
      <c r="A232" s="30">
        <v>229</v>
      </c>
      <c r="B232" s="22" t="s">
        <v>274</v>
      </c>
      <c r="C232" s="24" t="s">
        <v>253</v>
      </c>
      <c r="D232" s="19">
        <v>1</v>
      </c>
      <c r="E232" s="303">
        <v>3016825</v>
      </c>
      <c r="F232" s="303">
        <f>Tabla1[[#This Row],[VALOR UNITARIO ANTES DE IMPUESTO]]*19%</f>
        <v>573196.75</v>
      </c>
      <c r="G232" s="303">
        <f>Tabla1[[#This Row],[VALOR UNITARIO ANTES DE IMPUESTO]]+Tabla1[[#This Row],[% IMPUESTO (ACLARAR EL QUE APLIQUE)]]</f>
        <v>3590021.75</v>
      </c>
      <c r="H232" s="303">
        <v>7495980</v>
      </c>
      <c r="I232" s="303">
        <f>Tabla1[[#This Row],[VALOR UNITARIO ANTES DE IMPUESTO2]]*19%</f>
        <v>1424236.2</v>
      </c>
      <c r="J232" s="303">
        <f>Tabla1[[#This Row],[VALOR UNITARIO ANTES DE IMPUESTO2]]+Tabla1[[#This Row],[% IMPUESTO (ACLARAR EL QUE APLIQUE)2]]</f>
        <v>8920216.1999999993</v>
      </c>
      <c r="K232" s="303">
        <v>3200000</v>
      </c>
      <c r="L232" s="303">
        <f>Tabla1[[#This Row],[VALOR UNITARIO ANTES DE IMPUESTO3]]*19%</f>
        <v>608000</v>
      </c>
      <c r="M232" s="303">
        <f>Tabla1[[#This Row],[VALOR UNITARIO ANTES DE IMPUESTO3]]+Tabla1[[#This Row],[% IMPUESTO (ACLARAR EL QUE APLIQUE)3]]</f>
        <v>3808000</v>
      </c>
      <c r="N232" s="315">
        <v>8185926.1952</v>
      </c>
      <c r="O232" s="315">
        <f>Tabla1[[#This Row],[VALOR UNITARIO ANTES DE IMPUESTO4]]*19%</f>
        <v>1555325.9770879999</v>
      </c>
      <c r="P232" s="315">
        <f>Tabla1[[#This Row],[VALOR UNITARIO ANTES DE IMPUESTO4]]+Tabla1[[#This Row],[% IMPUESTO (ACLARAR EL QUE APLIQUE)4]]</f>
        <v>9741252.1722880006</v>
      </c>
      <c r="Q232" s="310"/>
      <c r="R232" s="310"/>
      <c r="S232" s="310"/>
    </row>
    <row r="233" spans="1:19" ht="14.4" thickBot="1">
      <c r="A233" s="30">
        <v>230</v>
      </c>
      <c r="B233" s="22" t="s">
        <v>275</v>
      </c>
      <c r="C233" s="24" t="s">
        <v>243</v>
      </c>
      <c r="D233" s="19">
        <v>1</v>
      </c>
      <c r="E233" s="303">
        <v>1508411</v>
      </c>
      <c r="F233" s="303">
        <f>Tabla1[[#This Row],[VALOR UNITARIO ANTES DE IMPUESTO]]*19%</f>
        <v>286598.09000000003</v>
      </c>
      <c r="G233" s="303">
        <f>Tabla1[[#This Row],[VALOR UNITARIO ANTES DE IMPUESTO]]+Tabla1[[#This Row],[% IMPUESTO (ACLARAR EL QUE APLIQUE)]]</f>
        <v>1795009.09</v>
      </c>
      <c r="H233" s="303">
        <v>1820452</v>
      </c>
      <c r="I233" s="303">
        <f>Tabla1[[#This Row],[VALOR UNITARIO ANTES DE IMPUESTO2]]*19%</f>
        <v>345885.88</v>
      </c>
      <c r="J233" s="303">
        <f>Tabla1[[#This Row],[VALOR UNITARIO ANTES DE IMPUESTO2]]+Tabla1[[#This Row],[% IMPUESTO (ACLARAR EL QUE APLIQUE)2]]</f>
        <v>2166337.88</v>
      </c>
      <c r="K233" s="303">
        <v>1700000</v>
      </c>
      <c r="L233" s="303">
        <f>Tabla1[[#This Row],[VALOR UNITARIO ANTES DE IMPUESTO3]]*19%</f>
        <v>323000</v>
      </c>
      <c r="M233" s="303">
        <f>Tabla1[[#This Row],[VALOR UNITARIO ANTES DE IMPUESTO3]]+Tabla1[[#This Row],[% IMPUESTO (ACLARAR EL QUE APLIQUE)3]]</f>
        <v>2023000</v>
      </c>
      <c r="N233" s="316">
        <v>1988010.648</v>
      </c>
      <c r="O233" s="315">
        <f>Tabla1[[#This Row],[VALOR UNITARIO ANTES DE IMPUESTO4]]*19%</f>
        <v>377722.02312000003</v>
      </c>
      <c r="P233" s="315">
        <f>Tabla1[[#This Row],[VALOR UNITARIO ANTES DE IMPUESTO4]]+Tabla1[[#This Row],[% IMPUESTO (ACLARAR EL QUE APLIQUE)4]]</f>
        <v>2365732.6711200001</v>
      </c>
      <c r="Q233" s="310"/>
      <c r="R233" s="310"/>
      <c r="S233" s="310"/>
    </row>
    <row r="234" spans="1:19" ht="14.4" thickBot="1">
      <c r="A234" s="30">
        <v>231</v>
      </c>
      <c r="B234" s="22" t="s">
        <v>276</v>
      </c>
      <c r="C234" s="24" t="s">
        <v>244</v>
      </c>
      <c r="D234" s="19">
        <v>1</v>
      </c>
      <c r="E234" s="303">
        <v>1508411</v>
      </c>
      <c r="F234" s="303">
        <f>Tabla1[[#This Row],[VALOR UNITARIO ANTES DE IMPUESTO]]*19%</f>
        <v>286598.09000000003</v>
      </c>
      <c r="G234" s="303">
        <f>Tabla1[[#This Row],[VALOR UNITARIO ANTES DE IMPUESTO]]+Tabla1[[#This Row],[% IMPUESTO (ACLARAR EL QUE APLIQUE)]]</f>
        <v>1795009.09</v>
      </c>
      <c r="H234" s="303">
        <v>428342</v>
      </c>
      <c r="I234" s="303">
        <f>Tabla1[[#This Row],[VALOR UNITARIO ANTES DE IMPUESTO2]]*19%</f>
        <v>81384.98</v>
      </c>
      <c r="J234" s="303">
        <f>Tabla1[[#This Row],[VALOR UNITARIO ANTES DE IMPUESTO2]]+Tabla1[[#This Row],[% IMPUESTO (ACLARAR EL QUE APLIQUE)2]]</f>
        <v>509726.98</v>
      </c>
      <c r="K234" s="303">
        <v>1700000</v>
      </c>
      <c r="L234" s="303">
        <f>Tabla1[[#This Row],[VALOR UNITARIO ANTES DE IMPUESTO3]]*19%</f>
        <v>323000</v>
      </c>
      <c r="M234" s="303">
        <f>Tabla1[[#This Row],[VALOR UNITARIO ANTES DE IMPUESTO3]]+Tabla1[[#This Row],[% IMPUESTO (ACLARAR EL QUE APLIQUE)3]]</f>
        <v>2023000</v>
      </c>
      <c r="N234" s="315">
        <v>467767.20639999997</v>
      </c>
      <c r="O234" s="315">
        <f>Tabla1[[#This Row],[VALOR UNITARIO ANTES DE IMPUESTO4]]*19%</f>
        <v>88875.769216000001</v>
      </c>
      <c r="P234" s="315">
        <f>Tabla1[[#This Row],[VALOR UNITARIO ANTES DE IMPUESTO4]]+Tabla1[[#This Row],[% IMPUESTO (ACLARAR EL QUE APLIQUE)4]]</f>
        <v>556642.97561600001</v>
      </c>
      <c r="Q234" s="310"/>
      <c r="R234" s="310"/>
      <c r="S234" s="310"/>
    </row>
    <row r="235" spans="1:19" ht="14.4" thickBot="1">
      <c r="A235" s="30">
        <v>232</v>
      </c>
      <c r="B235" s="22" t="s">
        <v>277</v>
      </c>
      <c r="C235" s="24" t="s">
        <v>245</v>
      </c>
      <c r="D235" s="19">
        <v>1</v>
      </c>
      <c r="E235" s="303">
        <v>284921</v>
      </c>
      <c r="F235" s="303">
        <f>Tabla1[[#This Row],[VALOR UNITARIO ANTES DE IMPUESTO]]*19%</f>
        <v>54134.99</v>
      </c>
      <c r="G235" s="303">
        <f>Tabla1[[#This Row],[VALOR UNITARIO ANTES DE IMPUESTO]]+Tabla1[[#This Row],[% IMPUESTO (ACLARAR EL QUE APLIQUE)]]</f>
        <v>339055.99</v>
      </c>
      <c r="H235" s="303">
        <v>663930</v>
      </c>
      <c r="I235" s="303">
        <f>Tabla1[[#This Row],[VALOR UNITARIO ANTES DE IMPUESTO2]]*19%</f>
        <v>126146.7</v>
      </c>
      <c r="J235" s="303">
        <f>Tabla1[[#This Row],[VALOR UNITARIO ANTES DE IMPUESTO2]]+Tabla1[[#This Row],[% IMPUESTO (ACLARAR EL QUE APLIQUE)2]]</f>
        <v>790076.7</v>
      </c>
      <c r="K235" s="303">
        <v>300000</v>
      </c>
      <c r="L235" s="303">
        <f>Tabla1[[#This Row],[VALOR UNITARIO ANTES DE IMPUESTO3]]*19%</f>
        <v>57000</v>
      </c>
      <c r="M235" s="303">
        <f>Tabla1[[#This Row],[VALOR UNITARIO ANTES DE IMPUESTO3]]+Tabla1[[#This Row],[% IMPUESTO (ACLARAR EL QUE APLIQUE)3]]</f>
        <v>357000</v>
      </c>
      <c r="N235" s="316">
        <v>725039.18240000005</v>
      </c>
      <c r="O235" s="315">
        <f>Tabla1[[#This Row],[VALOR UNITARIO ANTES DE IMPUESTO4]]*19%</f>
        <v>137757.44465600001</v>
      </c>
      <c r="P235" s="315">
        <f>Tabla1[[#This Row],[VALOR UNITARIO ANTES DE IMPUESTO4]]+Tabla1[[#This Row],[% IMPUESTO (ACLARAR EL QUE APLIQUE)4]]</f>
        <v>862796.62705600006</v>
      </c>
      <c r="Q235" s="310"/>
      <c r="R235" s="310"/>
      <c r="S235" s="310"/>
    </row>
    <row r="236" spans="1:19" ht="14.4" thickBot="1">
      <c r="A236" s="30">
        <v>233</v>
      </c>
      <c r="B236" s="22" t="s">
        <v>278</v>
      </c>
      <c r="C236" s="24" t="s">
        <v>246</v>
      </c>
      <c r="D236" s="19">
        <v>1</v>
      </c>
      <c r="E236" s="303">
        <v>150839</v>
      </c>
      <c r="F236" s="303">
        <f>Tabla1[[#This Row],[VALOR UNITARIO ANTES DE IMPUESTO]]*19%</f>
        <v>28659.41</v>
      </c>
      <c r="G236" s="303">
        <f>Tabla1[[#This Row],[VALOR UNITARIO ANTES DE IMPUESTO]]+Tabla1[[#This Row],[% IMPUESTO (ACLARAR EL QUE APLIQUE)]]</f>
        <v>179498.41</v>
      </c>
      <c r="H236" s="303">
        <v>364090</v>
      </c>
      <c r="I236" s="303">
        <f>Tabla1[[#This Row],[VALOR UNITARIO ANTES DE IMPUESTO2]]*19%</f>
        <v>69177.100000000006</v>
      </c>
      <c r="J236" s="303">
        <f>Tabla1[[#This Row],[VALOR UNITARIO ANTES DE IMPUESTO2]]+Tabla1[[#This Row],[% IMPUESTO (ACLARAR EL QUE APLIQUE)2]]</f>
        <v>433267.1</v>
      </c>
      <c r="K236" s="303">
        <v>170000</v>
      </c>
      <c r="L236" s="303">
        <f>Tabla1[[#This Row],[VALOR UNITARIO ANTES DE IMPUESTO3]]*19%</f>
        <v>32300</v>
      </c>
      <c r="M236" s="303">
        <f>Tabla1[[#This Row],[VALOR UNITARIO ANTES DE IMPUESTO3]]+Tabla1[[#This Row],[% IMPUESTO (ACLARAR EL QUE APLIQUE)3]]</f>
        <v>202300</v>
      </c>
      <c r="N236" s="315">
        <v>397602.12959999999</v>
      </c>
      <c r="O236" s="315">
        <f>Tabla1[[#This Row],[VALOR UNITARIO ANTES DE IMPUESTO4]]*19%</f>
        <v>75544.404624000003</v>
      </c>
      <c r="P236" s="315">
        <f>Tabla1[[#This Row],[VALOR UNITARIO ANTES DE IMPUESTO4]]+Tabla1[[#This Row],[% IMPUESTO (ACLARAR EL QUE APLIQUE)4]]</f>
        <v>473146.534224</v>
      </c>
      <c r="Q236" s="310"/>
      <c r="R236" s="310"/>
      <c r="S236" s="310"/>
    </row>
    <row r="237" spans="1:19" ht="14.4" thickBot="1">
      <c r="A237" s="30">
        <v>234</v>
      </c>
      <c r="B237" s="22" t="s">
        <v>279</v>
      </c>
      <c r="C237" s="24" t="s">
        <v>247</v>
      </c>
      <c r="D237" s="19">
        <v>1</v>
      </c>
      <c r="E237" s="303">
        <v>3016825</v>
      </c>
      <c r="F237" s="303">
        <f>Tabla1[[#This Row],[VALOR UNITARIO ANTES DE IMPUESTO]]*19%</f>
        <v>573196.75</v>
      </c>
      <c r="G237" s="303">
        <f>Tabla1[[#This Row],[VALOR UNITARIO ANTES DE IMPUESTO]]+Tabla1[[#This Row],[% IMPUESTO (ACLARAR EL QUE APLIQUE)]]</f>
        <v>3590021.75</v>
      </c>
      <c r="H237" s="303">
        <v>2056040</v>
      </c>
      <c r="I237" s="303">
        <f>Tabla1[[#This Row],[VALOR UNITARIO ANTES DE IMPUESTO2]]*19%</f>
        <v>390647.6</v>
      </c>
      <c r="J237" s="303">
        <f>Tabla1[[#This Row],[VALOR UNITARIO ANTES DE IMPUESTO2]]+Tabla1[[#This Row],[% IMPUESTO (ACLARAR EL QUE APLIQUE)2]]</f>
        <v>2446687.6</v>
      </c>
      <c r="K237" s="303">
        <v>3200000</v>
      </c>
      <c r="L237" s="303">
        <f>Tabla1[[#This Row],[VALOR UNITARIO ANTES DE IMPUESTO3]]*19%</f>
        <v>608000</v>
      </c>
      <c r="M237" s="303">
        <f>Tabla1[[#This Row],[VALOR UNITARIO ANTES DE IMPUESTO3]]+Tabla1[[#This Row],[% IMPUESTO (ACLARAR EL QUE APLIQUE)3]]</f>
        <v>3808000</v>
      </c>
      <c r="N237" s="316">
        <v>2245282.6135999998</v>
      </c>
      <c r="O237" s="315">
        <f>Tabla1[[#This Row],[VALOR UNITARIO ANTES DE IMPUESTO4]]*19%</f>
        <v>426603.69658399996</v>
      </c>
      <c r="P237" s="315">
        <f>Tabla1[[#This Row],[VALOR UNITARIO ANTES DE IMPUESTO4]]+Tabla1[[#This Row],[% IMPUESTO (ACLARAR EL QUE APLIQUE)4]]</f>
        <v>2671886.3101839996</v>
      </c>
      <c r="Q237" s="310"/>
      <c r="R237" s="310"/>
      <c r="S237" s="310"/>
    </row>
    <row r="238" spans="1:19" ht="14.4" thickBot="1">
      <c r="A238" s="30">
        <v>235</v>
      </c>
      <c r="B238" s="22" t="s">
        <v>280</v>
      </c>
      <c r="C238" s="24" t="s">
        <v>248</v>
      </c>
      <c r="D238" s="19">
        <v>1</v>
      </c>
      <c r="E238" s="303">
        <v>1508411</v>
      </c>
      <c r="F238" s="303">
        <f>Tabla1[[#This Row],[VALOR UNITARIO ANTES DE IMPUESTO]]*19%</f>
        <v>286598.09000000003</v>
      </c>
      <c r="G238" s="303">
        <f>Tabla1[[#This Row],[VALOR UNITARIO ANTES DE IMPUESTO]]+Tabla1[[#This Row],[% IMPUESTO (ACLARAR EL QUE APLIQUE)]]</f>
        <v>1795009.09</v>
      </c>
      <c r="H238" s="303">
        <v>3640905</v>
      </c>
      <c r="I238" s="303">
        <f>Tabla1[[#This Row],[VALOR UNITARIO ANTES DE IMPUESTO2]]*19%</f>
        <v>691771.95</v>
      </c>
      <c r="J238" s="303">
        <f>Tabla1[[#This Row],[VALOR UNITARIO ANTES DE IMPUESTO2]]+Tabla1[[#This Row],[% IMPUESTO (ACLARAR EL QUE APLIQUE)2]]</f>
        <v>4332676.95</v>
      </c>
      <c r="K238" s="303">
        <v>1700000</v>
      </c>
      <c r="L238" s="303">
        <f>Tabla1[[#This Row],[VALOR UNITARIO ANTES DE IMPUESTO3]]*19%</f>
        <v>323000</v>
      </c>
      <c r="M238" s="303">
        <f>Tabla1[[#This Row],[VALOR UNITARIO ANTES DE IMPUESTO3]]+Tabla1[[#This Row],[% IMPUESTO (ACLARAR EL QUE APLIQUE)3]]</f>
        <v>2023000</v>
      </c>
      <c r="N238" s="315">
        <v>3976021.2960000001</v>
      </c>
      <c r="O238" s="315">
        <f>Tabla1[[#This Row],[VALOR UNITARIO ANTES DE IMPUESTO4]]*19%</f>
        <v>755444.04624000005</v>
      </c>
      <c r="P238" s="315">
        <f>Tabla1[[#This Row],[VALOR UNITARIO ANTES DE IMPUESTO4]]+Tabla1[[#This Row],[% IMPUESTO (ACLARAR EL QUE APLIQUE)4]]</f>
        <v>4731465.3422400001</v>
      </c>
      <c r="Q238" s="310"/>
      <c r="R238" s="310"/>
      <c r="S238" s="310"/>
    </row>
    <row r="239" spans="1:19" ht="14.4" thickBot="1">
      <c r="A239" s="30">
        <v>236</v>
      </c>
      <c r="B239" s="22" t="s">
        <v>281</v>
      </c>
      <c r="C239" s="24" t="s">
        <v>249</v>
      </c>
      <c r="D239" s="19">
        <v>1</v>
      </c>
      <c r="E239" s="303">
        <v>150839</v>
      </c>
      <c r="F239" s="303">
        <f>Tabla1[[#This Row],[VALOR UNITARIO ANTES DE IMPUESTO]]*19%</f>
        <v>28659.41</v>
      </c>
      <c r="G239" s="303">
        <f>Tabla1[[#This Row],[VALOR UNITARIO ANTES DE IMPUESTO]]+Tabla1[[#This Row],[% IMPUESTO (ACLARAR EL QUE APLIQUE)]]</f>
        <v>179498.41</v>
      </c>
      <c r="H239" s="303">
        <v>385508</v>
      </c>
      <c r="I239" s="303">
        <f>Tabla1[[#This Row],[VALOR UNITARIO ANTES DE IMPUESTO2]]*19%</f>
        <v>73246.52</v>
      </c>
      <c r="J239" s="303">
        <f>Tabla1[[#This Row],[VALOR UNITARIO ANTES DE IMPUESTO2]]+Tabla1[[#This Row],[% IMPUESTO (ACLARAR EL QUE APLIQUE)2]]</f>
        <v>458754.52</v>
      </c>
      <c r="K239" s="303">
        <v>170000</v>
      </c>
      <c r="L239" s="303">
        <f>Tabla1[[#This Row],[VALOR UNITARIO ANTES DE IMPUESTO3]]*19%</f>
        <v>32300</v>
      </c>
      <c r="M239" s="303">
        <f>Tabla1[[#This Row],[VALOR UNITARIO ANTES DE IMPUESTO3]]+Tabla1[[#This Row],[% IMPUESTO (ACLARAR EL QUE APLIQUE)3]]</f>
        <v>202300</v>
      </c>
      <c r="N239" s="316">
        <v>420990.49199999997</v>
      </c>
      <c r="O239" s="315">
        <f>Tabla1[[#This Row],[VALOR UNITARIO ANTES DE IMPUESTO4]]*19%</f>
        <v>79988.193480000002</v>
      </c>
      <c r="P239" s="315">
        <f>Tabla1[[#This Row],[VALOR UNITARIO ANTES DE IMPUESTO4]]+Tabla1[[#This Row],[% IMPUESTO (ACLARAR EL QUE APLIQUE)4]]</f>
        <v>500978.68547999999</v>
      </c>
      <c r="Q239" s="310"/>
      <c r="R239" s="310"/>
      <c r="S239" s="310"/>
    </row>
    <row r="240" spans="1:19" ht="14.4" thickBot="1">
      <c r="A240" s="30">
        <v>237</v>
      </c>
      <c r="B240" s="22" t="s">
        <v>282</v>
      </c>
      <c r="C240" s="24" t="s">
        <v>250</v>
      </c>
      <c r="D240" s="19">
        <v>1</v>
      </c>
      <c r="E240" s="303">
        <v>284921</v>
      </c>
      <c r="F240" s="303">
        <f>Tabla1[[#This Row],[VALOR UNITARIO ANTES DE IMPUESTO]]*19%</f>
        <v>54134.99</v>
      </c>
      <c r="G240" s="303">
        <f>Tabla1[[#This Row],[VALOR UNITARIO ANTES DE IMPUESTO]]+Tabla1[[#This Row],[% IMPUESTO (ACLARAR EL QUE APLIQUE)]]</f>
        <v>339055.99</v>
      </c>
      <c r="H240" s="303">
        <v>663930</v>
      </c>
      <c r="I240" s="303">
        <f>Tabla1[[#This Row],[VALOR UNITARIO ANTES DE IMPUESTO2]]*19%</f>
        <v>126146.7</v>
      </c>
      <c r="J240" s="303">
        <f>Tabla1[[#This Row],[VALOR UNITARIO ANTES DE IMPUESTO2]]+Tabla1[[#This Row],[% IMPUESTO (ACLARAR EL QUE APLIQUE)2]]</f>
        <v>790076.7</v>
      </c>
      <c r="K240" s="303">
        <v>300000</v>
      </c>
      <c r="L240" s="303">
        <f>Tabla1[[#This Row],[VALOR UNITARIO ANTES DE IMPUESTO3]]*19%</f>
        <v>57000</v>
      </c>
      <c r="M240" s="303">
        <f>Tabla1[[#This Row],[VALOR UNITARIO ANTES DE IMPUESTO3]]+Tabla1[[#This Row],[% IMPUESTO (ACLARAR EL QUE APLIQUE)3]]</f>
        <v>357000</v>
      </c>
      <c r="N240" s="315">
        <v>725039.18240000005</v>
      </c>
      <c r="O240" s="315">
        <f>Tabla1[[#This Row],[VALOR UNITARIO ANTES DE IMPUESTO4]]*19%</f>
        <v>137757.44465600001</v>
      </c>
      <c r="P240" s="315">
        <f>Tabla1[[#This Row],[VALOR UNITARIO ANTES DE IMPUESTO4]]+Tabla1[[#This Row],[% IMPUESTO (ACLARAR EL QUE APLIQUE)4]]</f>
        <v>862796.62705600006</v>
      </c>
      <c r="Q240" s="310"/>
      <c r="R240" s="310"/>
      <c r="S240" s="310"/>
    </row>
    <row r="241" spans="1:19" ht="14.4" thickBot="1">
      <c r="A241" s="30">
        <v>238</v>
      </c>
      <c r="B241" s="22" t="s">
        <v>283</v>
      </c>
      <c r="C241" s="24" t="s">
        <v>251</v>
      </c>
      <c r="D241" s="19">
        <v>1</v>
      </c>
      <c r="E241" s="303">
        <v>150839</v>
      </c>
      <c r="F241" s="303">
        <f>Tabla1[[#This Row],[VALOR UNITARIO ANTES DE IMPUESTO]]*19%</f>
        <v>28659.41</v>
      </c>
      <c r="G241" s="303">
        <f>Tabla1[[#This Row],[VALOR UNITARIO ANTES DE IMPUESTO]]+Tabla1[[#This Row],[% IMPUESTO (ACLARAR EL QUE APLIQUE)]]</f>
        <v>179498.41</v>
      </c>
      <c r="H241" s="303">
        <v>342673</v>
      </c>
      <c r="I241" s="303">
        <f>Tabla1[[#This Row],[VALOR UNITARIO ANTES DE IMPUESTO2]]*19%</f>
        <v>65107.87</v>
      </c>
      <c r="J241" s="303">
        <f>Tabla1[[#This Row],[VALOR UNITARIO ANTES DE IMPUESTO2]]+Tabla1[[#This Row],[% IMPUESTO (ACLARAR EL QUE APLIQUE)2]]</f>
        <v>407780.87</v>
      </c>
      <c r="K241" s="303">
        <v>170000</v>
      </c>
      <c r="L241" s="303">
        <f>Tabla1[[#This Row],[VALOR UNITARIO ANTES DE IMPUESTO3]]*19%</f>
        <v>32300</v>
      </c>
      <c r="M241" s="303">
        <f>Tabla1[[#This Row],[VALOR UNITARIO ANTES DE IMPUESTO3]]+Tabla1[[#This Row],[% IMPUESTO (ACLARAR EL QUE APLIQUE)3]]</f>
        <v>202300</v>
      </c>
      <c r="N241" s="316">
        <v>374213.7672</v>
      </c>
      <c r="O241" s="315">
        <f>Tabla1[[#This Row],[VALOR UNITARIO ANTES DE IMPUESTO4]]*19%</f>
        <v>71100.615768000003</v>
      </c>
      <c r="P241" s="315">
        <f>Tabla1[[#This Row],[VALOR UNITARIO ANTES DE IMPUESTO4]]+Tabla1[[#This Row],[% IMPUESTO (ACLARAR EL QUE APLIQUE)4]]</f>
        <v>445314.38296800002</v>
      </c>
      <c r="Q241" s="310"/>
      <c r="R241" s="310"/>
      <c r="S241" s="310"/>
    </row>
    <row r="242" spans="1:19" ht="14.4" thickBot="1">
      <c r="A242" s="30">
        <v>239</v>
      </c>
      <c r="B242" s="22" t="s">
        <v>284</v>
      </c>
      <c r="C242" s="24" t="s">
        <v>252</v>
      </c>
      <c r="D242" s="19">
        <v>1</v>
      </c>
      <c r="E242" s="303">
        <v>335201</v>
      </c>
      <c r="F242" s="303">
        <f>Tabla1[[#This Row],[VALOR UNITARIO ANTES DE IMPUESTO]]*19%</f>
        <v>63688.19</v>
      </c>
      <c r="G242" s="303">
        <f>Tabla1[[#This Row],[VALOR UNITARIO ANTES DE IMPUESTO]]+Tabla1[[#This Row],[% IMPUESTO (ACLARAR EL QUE APLIQUE)]]</f>
        <v>398889.19</v>
      </c>
      <c r="H242" s="303">
        <v>792432</v>
      </c>
      <c r="I242" s="303">
        <f>Tabla1[[#This Row],[VALOR UNITARIO ANTES DE IMPUESTO2]]*19%</f>
        <v>150562.08000000002</v>
      </c>
      <c r="J242" s="303">
        <f>Tabla1[[#This Row],[VALOR UNITARIO ANTES DE IMPUESTO2]]+Tabla1[[#This Row],[% IMPUESTO (ACLARAR EL QUE APLIQUE)2]]</f>
        <v>942994.08000000007</v>
      </c>
      <c r="K242" s="303">
        <v>345000</v>
      </c>
      <c r="L242" s="303">
        <f>Tabla1[[#This Row],[VALOR UNITARIO ANTES DE IMPUESTO3]]*19%</f>
        <v>65550</v>
      </c>
      <c r="M242" s="303">
        <f>Tabla1[[#This Row],[VALOR UNITARIO ANTES DE IMPUESTO3]]+Tabla1[[#This Row],[% IMPUESTO (ACLARAR EL QUE APLIQUE)3]]</f>
        <v>410550</v>
      </c>
      <c r="N242" s="315">
        <v>865369.33600000001</v>
      </c>
      <c r="O242" s="315">
        <f>Tabla1[[#This Row],[VALOR UNITARIO ANTES DE IMPUESTO4]]*19%</f>
        <v>164420.17384</v>
      </c>
      <c r="P242" s="315">
        <f>Tabla1[[#This Row],[VALOR UNITARIO ANTES DE IMPUESTO4]]+Tabla1[[#This Row],[% IMPUESTO (ACLARAR EL QUE APLIQUE)4]]</f>
        <v>1029789.50984</v>
      </c>
      <c r="Q242" s="310"/>
      <c r="R242" s="310"/>
      <c r="S242" s="310"/>
    </row>
    <row r="243" spans="1:19" ht="14.4" thickBot="1">
      <c r="A243" s="30">
        <v>240</v>
      </c>
      <c r="B243" s="22" t="s">
        <v>285</v>
      </c>
      <c r="C243" s="24" t="s">
        <v>253</v>
      </c>
      <c r="D243" s="19">
        <v>1</v>
      </c>
      <c r="E243" s="303">
        <v>3016825</v>
      </c>
      <c r="F243" s="303">
        <f>Tabla1[[#This Row],[VALOR UNITARIO ANTES DE IMPUESTO]]*19%</f>
        <v>573196.75</v>
      </c>
      <c r="G243" s="303">
        <f>Tabla1[[#This Row],[VALOR UNITARIO ANTES DE IMPUESTO]]+Tabla1[[#This Row],[% IMPUESTO (ACLARAR EL QUE APLIQUE)]]</f>
        <v>3590021.75</v>
      </c>
      <c r="H243" s="303">
        <v>7495980</v>
      </c>
      <c r="I243" s="303">
        <f>Tabla1[[#This Row],[VALOR UNITARIO ANTES DE IMPUESTO2]]*19%</f>
        <v>1424236.2</v>
      </c>
      <c r="J243" s="303">
        <f>Tabla1[[#This Row],[VALOR UNITARIO ANTES DE IMPUESTO2]]+Tabla1[[#This Row],[% IMPUESTO (ACLARAR EL QUE APLIQUE)2]]</f>
        <v>8920216.1999999993</v>
      </c>
      <c r="K243" s="303">
        <v>3200000</v>
      </c>
      <c r="L243" s="303">
        <f>Tabla1[[#This Row],[VALOR UNITARIO ANTES DE IMPUESTO3]]*19%</f>
        <v>608000</v>
      </c>
      <c r="M243" s="303">
        <f>Tabla1[[#This Row],[VALOR UNITARIO ANTES DE IMPUESTO3]]+Tabla1[[#This Row],[% IMPUESTO (ACLARAR EL QUE APLIQUE)3]]</f>
        <v>3808000</v>
      </c>
      <c r="N243" s="316">
        <v>8185926.1952</v>
      </c>
      <c r="O243" s="315">
        <f>Tabla1[[#This Row],[VALOR UNITARIO ANTES DE IMPUESTO4]]*19%</f>
        <v>1555325.9770879999</v>
      </c>
      <c r="P243" s="315">
        <f>Tabla1[[#This Row],[VALOR UNITARIO ANTES DE IMPUESTO4]]+Tabla1[[#This Row],[% IMPUESTO (ACLARAR EL QUE APLIQUE)4]]</f>
        <v>9741252.1722880006</v>
      </c>
      <c r="Q243" s="310"/>
      <c r="R243" s="310"/>
      <c r="S243" s="310"/>
    </row>
    <row r="244" spans="1:19" ht="14.4" thickBot="1">
      <c r="A244" s="30">
        <v>241</v>
      </c>
      <c r="B244" s="22" t="s">
        <v>286</v>
      </c>
      <c r="C244" s="24" t="s">
        <v>243</v>
      </c>
      <c r="D244" s="19">
        <v>1</v>
      </c>
      <c r="E244" s="303">
        <v>1508411</v>
      </c>
      <c r="F244" s="303">
        <f>Tabla1[[#This Row],[VALOR UNITARIO ANTES DE IMPUESTO]]*19%</f>
        <v>286598.09000000003</v>
      </c>
      <c r="G244" s="303">
        <f>Tabla1[[#This Row],[VALOR UNITARIO ANTES DE IMPUESTO]]+Tabla1[[#This Row],[% IMPUESTO (ACLARAR EL QUE APLIQUE)]]</f>
        <v>1795009.09</v>
      </c>
      <c r="H244" s="303">
        <v>1820452</v>
      </c>
      <c r="I244" s="303">
        <f>Tabla1[[#This Row],[VALOR UNITARIO ANTES DE IMPUESTO2]]*19%</f>
        <v>345885.88</v>
      </c>
      <c r="J244" s="303">
        <f>Tabla1[[#This Row],[VALOR UNITARIO ANTES DE IMPUESTO2]]+Tabla1[[#This Row],[% IMPUESTO (ACLARAR EL QUE APLIQUE)2]]</f>
        <v>2166337.88</v>
      </c>
      <c r="K244" s="303">
        <v>1700000</v>
      </c>
      <c r="L244" s="303">
        <f>Tabla1[[#This Row],[VALOR UNITARIO ANTES DE IMPUESTO3]]*19%</f>
        <v>323000</v>
      </c>
      <c r="M244" s="303">
        <f>Tabla1[[#This Row],[VALOR UNITARIO ANTES DE IMPUESTO3]]+Tabla1[[#This Row],[% IMPUESTO (ACLARAR EL QUE APLIQUE)3]]</f>
        <v>2023000</v>
      </c>
      <c r="N244" s="315">
        <v>1988010.648</v>
      </c>
      <c r="O244" s="315">
        <f>Tabla1[[#This Row],[VALOR UNITARIO ANTES DE IMPUESTO4]]*19%</f>
        <v>377722.02312000003</v>
      </c>
      <c r="P244" s="315">
        <f>Tabla1[[#This Row],[VALOR UNITARIO ANTES DE IMPUESTO4]]+Tabla1[[#This Row],[% IMPUESTO (ACLARAR EL QUE APLIQUE)4]]</f>
        <v>2365732.6711200001</v>
      </c>
      <c r="Q244" s="310"/>
      <c r="R244" s="310"/>
      <c r="S244" s="310"/>
    </row>
    <row r="245" spans="1:19" ht="14.4" thickBot="1">
      <c r="A245" s="30">
        <v>242</v>
      </c>
      <c r="B245" s="22" t="s">
        <v>286</v>
      </c>
      <c r="C245" s="24" t="s">
        <v>244</v>
      </c>
      <c r="D245" s="19">
        <v>1</v>
      </c>
      <c r="E245" s="303">
        <v>1508411</v>
      </c>
      <c r="F245" s="303">
        <f>Tabla1[[#This Row],[VALOR UNITARIO ANTES DE IMPUESTO]]*19%</f>
        <v>286598.09000000003</v>
      </c>
      <c r="G245" s="303">
        <f>Tabla1[[#This Row],[VALOR UNITARIO ANTES DE IMPUESTO]]+Tabla1[[#This Row],[% IMPUESTO (ACLARAR EL QUE APLIQUE)]]</f>
        <v>1795009.09</v>
      </c>
      <c r="H245" s="303">
        <v>428342</v>
      </c>
      <c r="I245" s="303">
        <f>Tabla1[[#This Row],[VALOR UNITARIO ANTES DE IMPUESTO2]]*19%</f>
        <v>81384.98</v>
      </c>
      <c r="J245" s="303">
        <f>Tabla1[[#This Row],[VALOR UNITARIO ANTES DE IMPUESTO2]]+Tabla1[[#This Row],[% IMPUESTO (ACLARAR EL QUE APLIQUE)2]]</f>
        <v>509726.98</v>
      </c>
      <c r="K245" s="303">
        <v>1700000</v>
      </c>
      <c r="L245" s="303">
        <f>Tabla1[[#This Row],[VALOR UNITARIO ANTES DE IMPUESTO3]]*19%</f>
        <v>323000</v>
      </c>
      <c r="M245" s="303">
        <f>Tabla1[[#This Row],[VALOR UNITARIO ANTES DE IMPUESTO3]]+Tabla1[[#This Row],[% IMPUESTO (ACLARAR EL QUE APLIQUE)3]]</f>
        <v>2023000</v>
      </c>
      <c r="N245" s="316">
        <v>467767.20639999997</v>
      </c>
      <c r="O245" s="315">
        <f>Tabla1[[#This Row],[VALOR UNITARIO ANTES DE IMPUESTO4]]*19%</f>
        <v>88875.769216000001</v>
      </c>
      <c r="P245" s="315">
        <f>Tabla1[[#This Row],[VALOR UNITARIO ANTES DE IMPUESTO4]]+Tabla1[[#This Row],[% IMPUESTO (ACLARAR EL QUE APLIQUE)4]]</f>
        <v>556642.97561600001</v>
      </c>
      <c r="Q245" s="310"/>
      <c r="R245" s="310"/>
      <c r="S245" s="310"/>
    </row>
    <row r="246" spans="1:19" ht="14.4" thickBot="1">
      <c r="A246" s="30">
        <v>243</v>
      </c>
      <c r="B246" s="22" t="s">
        <v>286</v>
      </c>
      <c r="C246" s="24" t="s">
        <v>245</v>
      </c>
      <c r="D246" s="19">
        <v>1</v>
      </c>
      <c r="E246" s="303">
        <v>284921</v>
      </c>
      <c r="F246" s="303">
        <f>Tabla1[[#This Row],[VALOR UNITARIO ANTES DE IMPUESTO]]*19%</f>
        <v>54134.99</v>
      </c>
      <c r="G246" s="303">
        <f>Tabla1[[#This Row],[VALOR UNITARIO ANTES DE IMPUESTO]]+Tabla1[[#This Row],[% IMPUESTO (ACLARAR EL QUE APLIQUE)]]</f>
        <v>339055.99</v>
      </c>
      <c r="H246" s="303">
        <v>663930</v>
      </c>
      <c r="I246" s="303">
        <f>Tabla1[[#This Row],[VALOR UNITARIO ANTES DE IMPUESTO2]]*19%</f>
        <v>126146.7</v>
      </c>
      <c r="J246" s="303">
        <f>Tabla1[[#This Row],[VALOR UNITARIO ANTES DE IMPUESTO2]]+Tabla1[[#This Row],[% IMPUESTO (ACLARAR EL QUE APLIQUE)2]]</f>
        <v>790076.7</v>
      </c>
      <c r="K246" s="303">
        <v>300000</v>
      </c>
      <c r="L246" s="303">
        <f>Tabla1[[#This Row],[VALOR UNITARIO ANTES DE IMPUESTO3]]*19%</f>
        <v>57000</v>
      </c>
      <c r="M246" s="303">
        <f>Tabla1[[#This Row],[VALOR UNITARIO ANTES DE IMPUESTO3]]+Tabla1[[#This Row],[% IMPUESTO (ACLARAR EL QUE APLIQUE)3]]</f>
        <v>357000</v>
      </c>
      <c r="N246" s="315">
        <v>725039.18240000005</v>
      </c>
      <c r="O246" s="315">
        <f>Tabla1[[#This Row],[VALOR UNITARIO ANTES DE IMPUESTO4]]*19%</f>
        <v>137757.44465600001</v>
      </c>
      <c r="P246" s="315">
        <f>Tabla1[[#This Row],[VALOR UNITARIO ANTES DE IMPUESTO4]]+Tabla1[[#This Row],[% IMPUESTO (ACLARAR EL QUE APLIQUE)4]]</f>
        <v>862796.62705600006</v>
      </c>
      <c r="Q246" s="310"/>
      <c r="R246" s="310"/>
      <c r="S246" s="310"/>
    </row>
    <row r="247" spans="1:19" ht="14.4" thickBot="1">
      <c r="A247" s="30">
        <v>244</v>
      </c>
      <c r="B247" s="22" t="s">
        <v>286</v>
      </c>
      <c r="C247" s="24" t="s">
        <v>246</v>
      </c>
      <c r="D247" s="19">
        <v>1</v>
      </c>
      <c r="E247" s="303">
        <v>150839</v>
      </c>
      <c r="F247" s="303">
        <f>Tabla1[[#This Row],[VALOR UNITARIO ANTES DE IMPUESTO]]*19%</f>
        <v>28659.41</v>
      </c>
      <c r="G247" s="303">
        <f>Tabla1[[#This Row],[VALOR UNITARIO ANTES DE IMPUESTO]]+Tabla1[[#This Row],[% IMPUESTO (ACLARAR EL QUE APLIQUE)]]</f>
        <v>179498.41</v>
      </c>
      <c r="H247" s="303">
        <v>364090</v>
      </c>
      <c r="I247" s="303">
        <f>Tabla1[[#This Row],[VALOR UNITARIO ANTES DE IMPUESTO2]]*19%</f>
        <v>69177.100000000006</v>
      </c>
      <c r="J247" s="303">
        <f>Tabla1[[#This Row],[VALOR UNITARIO ANTES DE IMPUESTO2]]+Tabla1[[#This Row],[% IMPUESTO (ACLARAR EL QUE APLIQUE)2]]</f>
        <v>433267.1</v>
      </c>
      <c r="K247" s="303">
        <v>170000</v>
      </c>
      <c r="L247" s="303">
        <f>Tabla1[[#This Row],[VALOR UNITARIO ANTES DE IMPUESTO3]]*19%</f>
        <v>32300</v>
      </c>
      <c r="M247" s="303">
        <f>Tabla1[[#This Row],[VALOR UNITARIO ANTES DE IMPUESTO3]]+Tabla1[[#This Row],[% IMPUESTO (ACLARAR EL QUE APLIQUE)3]]</f>
        <v>202300</v>
      </c>
      <c r="N247" s="316">
        <v>397602.12959999999</v>
      </c>
      <c r="O247" s="315">
        <f>Tabla1[[#This Row],[VALOR UNITARIO ANTES DE IMPUESTO4]]*19%</f>
        <v>75544.404624000003</v>
      </c>
      <c r="P247" s="315">
        <f>Tabla1[[#This Row],[VALOR UNITARIO ANTES DE IMPUESTO4]]+Tabla1[[#This Row],[% IMPUESTO (ACLARAR EL QUE APLIQUE)4]]</f>
        <v>473146.534224</v>
      </c>
      <c r="Q247" s="310"/>
      <c r="R247" s="310"/>
      <c r="S247" s="310"/>
    </row>
    <row r="248" spans="1:19" ht="14.4" thickBot="1">
      <c r="A248" s="30">
        <v>245</v>
      </c>
      <c r="B248" s="22" t="s">
        <v>286</v>
      </c>
      <c r="C248" s="24" t="s">
        <v>247</v>
      </c>
      <c r="D248" s="19">
        <v>1</v>
      </c>
      <c r="E248" s="303">
        <v>3016825</v>
      </c>
      <c r="F248" s="303">
        <f>Tabla1[[#This Row],[VALOR UNITARIO ANTES DE IMPUESTO]]*19%</f>
        <v>573196.75</v>
      </c>
      <c r="G248" s="303">
        <f>Tabla1[[#This Row],[VALOR UNITARIO ANTES DE IMPUESTO]]+Tabla1[[#This Row],[% IMPUESTO (ACLARAR EL QUE APLIQUE)]]</f>
        <v>3590021.75</v>
      </c>
      <c r="H248" s="303">
        <v>2056040</v>
      </c>
      <c r="I248" s="303">
        <f>Tabla1[[#This Row],[VALOR UNITARIO ANTES DE IMPUESTO2]]*19%</f>
        <v>390647.6</v>
      </c>
      <c r="J248" s="303">
        <f>Tabla1[[#This Row],[VALOR UNITARIO ANTES DE IMPUESTO2]]+Tabla1[[#This Row],[% IMPUESTO (ACLARAR EL QUE APLIQUE)2]]</f>
        <v>2446687.6</v>
      </c>
      <c r="K248" s="303">
        <v>3200000</v>
      </c>
      <c r="L248" s="303">
        <f>Tabla1[[#This Row],[VALOR UNITARIO ANTES DE IMPUESTO3]]*19%</f>
        <v>608000</v>
      </c>
      <c r="M248" s="303">
        <f>Tabla1[[#This Row],[VALOR UNITARIO ANTES DE IMPUESTO3]]+Tabla1[[#This Row],[% IMPUESTO (ACLARAR EL QUE APLIQUE)3]]</f>
        <v>3808000</v>
      </c>
      <c r="N248" s="315">
        <v>2245282.6135999998</v>
      </c>
      <c r="O248" s="315">
        <f>Tabla1[[#This Row],[VALOR UNITARIO ANTES DE IMPUESTO4]]*19%</f>
        <v>426603.69658399996</v>
      </c>
      <c r="P248" s="315">
        <f>Tabla1[[#This Row],[VALOR UNITARIO ANTES DE IMPUESTO4]]+Tabla1[[#This Row],[% IMPUESTO (ACLARAR EL QUE APLIQUE)4]]</f>
        <v>2671886.3101839996</v>
      </c>
      <c r="Q248" s="310"/>
      <c r="R248" s="310"/>
      <c r="S248" s="310"/>
    </row>
    <row r="249" spans="1:19" ht="14.4" thickBot="1">
      <c r="A249" s="30">
        <v>246</v>
      </c>
      <c r="B249" s="22" t="s">
        <v>286</v>
      </c>
      <c r="C249" s="24" t="s">
        <v>248</v>
      </c>
      <c r="D249" s="19">
        <v>1</v>
      </c>
      <c r="E249" s="303">
        <v>1508411</v>
      </c>
      <c r="F249" s="303">
        <f>Tabla1[[#This Row],[VALOR UNITARIO ANTES DE IMPUESTO]]*19%</f>
        <v>286598.09000000003</v>
      </c>
      <c r="G249" s="303">
        <f>Tabla1[[#This Row],[VALOR UNITARIO ANTES DE IMPUESTO]]+Tabla1[[#This Row],[% IMPUESTO (ACLARAR EL QUE APLIQUE)]]</f>
        <v>1795009.09</v>
      </c>
      <c r="H249" s="303">
        <v>3640905</v>
      </c>
      <c r="I249" s="303">
        <f>Tabla1[[#This Row],[VALOR UNITARIO ANTES DE IMPUESTO2]]*19%</f>
        <v>691771.95</v>
      </c>
      <c r="J249" s="303">
        <f>Tabla1[[#This Row],[VALOR UNITARIO ANTES DE IMPUESTO2]]+Tabla1[[#This Row],[% IMPUESTO (ACLARAR EL QUE APLIQUE)2]]</f>
        <v>4332676.95</v>
      </c>
      <c r="K249" s="303">
        <v>1700000</v>
      </c>
      <c r="L249" s="303">
        <f>Tabla1[[#This Row],[VALOR UNITARIO ANTES DE IMPUESTO3]]*19%</f>
        <v>323000</v>
      </c>
      <c r="M249" s="303">
        <f>Tabla1[[#This Row],[VALOR UNITARIO ANTES DE IMPUESTO3]]+Tabla1[[#This Row],[% IMPUESTO (ACLARAR EL QUE APLIQUE)3]]</f>
        <v>2023000</v>
      </c>
      <c r="N249" s="316">
        <v>3976021.2960000001</v>
      </c>
      <c r="O249" s="315">
        <f>Tabla1[[#This Row],[VALOR UNITARIO ANTES DE IMPUESTO4]]*19%</f>
        <v>755444.04624000005</v>
      </c>
      <c r="P249" s="315">
        <f>Tabla1[[#This Row],[VALOR UNITARIO ANTES DE IMPUESTO4]]+Tabla1[[#This Row],[% IMPUESTO (ACLARAR EL QUE APLIQUE)4]]</f>
        <v>4731465.3422400001</v>
      </c>
      <c r="Q249" s="310"/>
      <c r="R249" s="310"/>
      <c r="S249" s="310"/>
    </row>
    <row r="250" spans="1:19" ht="14.4" thickBot="1">
      <c r="A250" s="30">
        <v>247</v>
      </c>
      <c r="B250" s="22" t="s">
        <v>286</v>
      </c>
      <c r="C250" s="24" t="s">
        <v>249</v>
      </c>
      <c r="D250" s="19">
        <v>1</v>
      </c>
      <c r="E250" s="303">
        <v>150839</v>
      </c>
      <c r="F250" s="303">
        <f>Tabla1[[#This Row],[VALOR UNITARIO ANTES DE IMPUESTO]]*19%</f>
        <v>28659.41</v>
      </c>
      <c r="G250" s="303">
        <f>Tabla1[[#This Row],[VALOR UNITARIO ANTES DE IMPUESTO]]+Tabla1[[#This Row],[% IMPUESTO (ACLARAR EL QUE APLIQUE)]]</f>
        <v>179498.41</v>
      </c>
      <c r="H250" s="303">
        <v>385508</v>
      </c>
      <c r="I250" s="303">
        <f>Tabla1[[#This Row],[VALOR UNITARIO ANTES DE IMPUESTO2]]*19%</f>
        <v>73246.52</v>
      </c>
      <c r="J250" s="303">
        <f>Tabla1[[#This Row],[VALOR UNITARIO ANTES DE IMPUESTO2]]+Tabla1[[#This Row],[% IMPUESTO (ACLARAR EL QUE APLIQUE)2]]</f>
        <v>458754.52</v>
      </c>
      <c r="K250" s="303">
        <v>170000</v>
      </c>
      <c r="L250" s="303">
        <f>Tabla1[[#This Row],[VALOR UNITARIO ANTES DE IMPUESTO3]]*19%</f>
        <v>32300</v>
      </c>
      <c r="M250" s="303">
        <f>Tabla1[[#This Row],[VALOR UNITARIO ANTES DE IMPUESTO3]]+Tabla1[[#This Row],[% IMPUESTO (ACLARAR EL QUE APLIQUE)3]]</f>
        <v>202300</v>
      </c>
      <c r="N250" s="315">
        <v>420990.49199999997</v>
      </c>
      <c r="O250" s="315">
        <f>Tabla1[[#This Row],[VALOR UNITARIO ANTES DE IMPUESTO4]]*19%</f>
        <v>79988.193480000002</v>
      </c>
      <c r="P250" s="315">
        <f>Tabla1[[#This Row],[VALOR UNITARIO ANTES DE IMPUESTO4]]+Tabla1[[#This Row],[% IMPUESTO (ACLARAR EL QUE APLIQUE)4]]</f>
        <v>500978.68547999999</v>
      </c>
      <c r="Q250" s="310"/>
      <c r="R250" s="310"/>
      <c r="S250" s="310"/>
    </row>
    <row r="251" spans="1:19" ht="14.4" thickBot="1">
      <c r="A251" s="30">
        <v>248</v>
      </c>
      <c r="B251" s="22" t="s">
        <v>286</v>
      </c>
      <c r="C251" s="24" t="s">
        <v>250</v>
      </c>
      <c r="D251" s="19">
        <v>1</v>
      </c>
      <c r="E251" s="303">
        <v>284921</v>
      </c>
      <c r="F251" s="303">
        <f>Tabla1[[#This Row],[VALOR UNITARIO ANTES DE IMPUESTO]]*19%</f>
        <v>54134.99</v>
      </c>
      <c r="G251" s="303">
        <f>Tabla1[[#This Row],[VALOR UNITARIO ANTES DE IMPUESTO]]+Tabla1[[#This Row],[% IMPUESTO (ACLARAR EL QUE APLIQUE)]]</f>
        <v>339055.99</v>
      </c>
      <c r="H251" s="303">
        <v>663930</v>
      </c>
      <c r="I251" s="303">
        <f>Tabla1[[#This Row],[VALOR UNITARIO ANTES DE IMPUESTO2]]*19%</f>
        <v>126146.7</v>
      </c>
      <c r="J251" s="303">
        <f>Tabla1[[#This Row],[VALOR UNITARIO ANTES DE IMPUESTO2]]+Tabla1[[#This Row],[% IMPUESTO (ACLARAR EL QUE APLIQUE)2]]</f>
        <v>790076.7</v>
      </c>
      <c r="K251" s="303">
        <v>300000</v>
      </c>
      <c r="L251" s="303">
        <f>Tabla1[[#This Row],[VALOR UNITARIO ANTES DE IMPUESTO3]]*19%</f>
        <v>57000</v>
      </c>
      <c r="M251" s="303">
        <f>Tabla1[[#This Row],[VALOR UNITARIO ANTES DE IMPUESTO3]]+Tabla1[[#This Row],[% IMPUESTO (ACLARAR EL QUE APLIQUE)3]]</f>
        <v>357000</v>
      </c>
      <c r="N251" s="316">
        <v>725039.18240000005</v>
      </c>
      <c r="O251" s="315">
        <f>Tabla1[[#This Row],[VALOR UNITARIO ANTES DE IMPUESTO4]]*19%</f>
        <v>137757.44465600001</v>
      </c>
      <c r="P251" s="315">
        <f>Tabla1[[#This Row],[VALOR UNITARIO ANTES DE IMPUESTO4]]+Tabla1[[#This Row],[% IMPUESTO (ACLARAR EL QUE APLIQUE)4]]</f>
        <v>862796.62705600006</v>
      </c>
      <c r="Q251" s="310"/>
      <c r="R251" s="310"/>
      <c r="S251" s="310"/>
    </row>
    <row r="252" spans="1:19" ht="14.4" thickBot="1">
      <c r="A252" s="30">
        <v>249</v>
      </c>
      <c r="B252" s="22" t="s">
        <v>286</v>
      </c>
      <c r="C252" s="24" t="s">
        <v>251</v>
      </c>
      <c r="D252" s="19">
        <v>1</v>
      </c>
      <c r="E252" s="303">
        <v>150839</v>
      </c>
      <c r="F252" s="303">
        <f>Tabla1[[#This Row],[VALOR UNITARIO ANTES DE IMPUESTO]]*19%</f>
        <v>28659.41</v>
      </c>
      <c r="G252" s="303">
        <f>Tabla1[[#This Row],[VALOR UNITARIO ANTES DE IMPUESTO]]+Tabla1[[#This Row],[% IMPUESTO (ACLARAR EL QUE APLIQUE)]]</f>
        <v>179498.41</v>
      </c>
      <c r="H252" s="303">
        <v>342673</v>
      </c>
      <c r="I252" s="303">
        <f>Tabla1[[#This Row],[VALOR UNITARIO ANTES DE IMPUESTO2]]*19%</f>
        <v>65107.87</v>
      </c>
      <c r="J252" s="303">
        <f>Tabla1[[#This Row],[VALOR UNITARIO ANTES DE IMPUESTO2]]+Tabla1[[#This Row],[% IMPUESTO (ACLARAR EL QUE APLIQUE)2]]</f>
        <v>407780.87</v>
      </c>
      <c r="K252" s="303">
        <v>170000</v>
      </c>
      <c r="L252" s="303">
        <f>Tabla1[[#This Row],[VALOR UNITARIO ANTES DE IMPUESTO3]]*19%</f>
        <v>32300</v>
      </c>
      <c r="M252" s="303">
        <f>Tabla1[[#This Row],[VALOR UNITARIO ANTES DE IMPUESTO3]]+Tabla1[[#This Row],[% IMPUESTO (ACLARAR EL QUE APLIQUE)3]]</f>
        <v>202300</v>
      </c>
      <c r="N252" s="315">
        <v>374213.7672</v>
      </c>
      <c r="O252" s="315">
        <f>Tabla1[[#This Row],[VALOR UNITARIO ANTES DE IMPUESTO4]]*19%</f>
        <v>71100.615768000003</v>
      </c>
      <c r="P252" s="315">
        <f>Tabla1[[#This Row],[VALOR UNITARIO ANTES DE IMPUESTO4]]+Tabla1[[#This Row],[% IMPUESTO (ACLARAR EL QUE APLIQUE)4]]</f>
        <v>445314.38296800002</v>
      </c>
      <c r="Q252" s="310"/>
      <c r="R252" s="310"/>
      <c r="S252" s="310"/>
    </row>
    <row r="253" spans="1:19" ht="14.4" thickBot="1">
      <c r="A253" s="30">
        <v>250</v>
      </c>
      <c r="B253" s="22" t="s">
        <v>286</v>
      </c>
      <c r="C253" s="24" t="s">
        <v>252</v>
      </c>
      <c r="D253" s="19">
        <v>1</v>
      </c>
      <c r="E253" s="303">
        <v>335201</v>
      </c>
      <c r="F253" s="303">
        <f>Tabla1[[#This Row],[VALOR UNITARIO ANTES DE IMPUESTO]]*19%</f>
        <v>63688.19</v>
      </c>
      <c r="G253" s="303">
        <f>Tabla1[[#This Row],[VALOR UNITARIO ANTES DE IMPUESTO]]+Tabla1[[#This Row],[% IMPUESTO (ACLARAR EL QUE APLIQUE)]]</f>
        <v>398889.19</v>
      </c>
      <c r="H253" s="303">
        <v>792432</v>
      </c>
      <c r="I253" s="303">
        <f>Tabla1[[#This Row],[VALOR UNITARIO ANTES DE IMPUESTO2]]*19%</f>
        <v>150562.08000000002</v>
      </c>
      <c r="J253" s="303">
        <f>Tabla1[[#This Row],[VALOR UNITARIO ANTES DE IMPUESTO2]]+Tabla1[[#This Row],[% IMPUESTO (ACLARAR EL QUE APLIQUE)2]]</f>
        <v>942994.08000000007</v>
      </c>
      <c r="K253" s="303">
        <v>345000</v>
      </c>
      <c r="L253" s="303">
        <f>Tabla1[[#This Row],[VALOR UNITARIO ANTES DE IMPUESTO3]]*19%</f>
        <v>65550</v>
      </c>
      <c r="M253" s="303">
        <f>Tabla1[[#This Row],[VALOR UNITARIO ANTES DE IMPUESTO3]]+Tabla1[[#This Row],[% IMPUESTO (ACLARAR EL QUE APLIQUE)3]]</f>
        <v>410550</v>
      </c>
      <c r="N253" s="316">
        <v>865369.33600000001</v>
      </c>
      <c r="O253" s="315">
        <f>Tabla1[[#This Row],[VALOR UNITARIO ANTES DE IMPUESTO4]]*19%</f>
        <v>164420.17384</v>
      </c>
      <c r="P253" s="315">
        <f>Tabla1[[#This Row],[VALOR UNITARIO ANTES DE IMPUESTO4]]+Tabla1[[#This Row],[% IMPUESTO (ACLARAR EL QUE APLIQUE)4]]</f>
        <v>1029789.50984</v>
      </c>
      <c r="Q253" s="310"/>
      <c r="R253" s="310"/>
      <c r="S253" s="310"/>
    </row>
    <row r="254" spans="1:19" ht="14.4" thickBot="1">
      <c r="A254" s="30">
        <v>251</v>
      </c>
      <c r="B254" s="22" t="s">
        <v>286</v>
      </c>
      <c r="C254" s="24" t="s">
        <v>253</v>
      </c>
      <c r="D254" s="19">
        <v>1</v>
      </c>
      <c r="E254" s="303">
        <v>3016825</v>
      </c>
      <c r="F254" s="303">
        <f>Tabla1[[#This Row],[VALOR UNITARIO ANTES DE IMPUESTO]]*19%</f>
        <v>573196.75</v>
      </c>
      <c r="G254" s="303">
        <f>Tabla1[[#This Row],[VALOR UNITARIO ANTES DE IMPUESTO]]+Tabla1[[#This Row],[% IMPUESTO (ACLARAR EL QUE APLIQUE)]]</f>
        <v>3590021.75</v>
      </c>
      <c r="H254" s="303">
        <v>7495980</v>
      </c>
      <c r="I254" s="303">
        <f>Tabla1[[#This Row],[VALOR UNITARIO ANTES DE IMPUESTO2]]*19%</f>
        <v>1424236.2</v>
      </c>
      <c r="J254" s="303">
        <f>Tabla1[[#This Row],[VALOR UNITARIO ANTES DE IMPUESTO2]]+Tabla1[[#This Row],[% IMPUESTO (ACLARAR EL QUE APLIQUE)2]]</f>
        <v>8920216.1999999993</v>
      </c>
      <c r="K254" s="303">
        <v>3200000</v>
      </c>
      <c r="L254" s="303">
        <f>Tabla1[[#This Row],[VALOR UNITARIO ANTES DE IMPUESTO3]]*19%</f>
        <v>608000</v>
      </c>
      <c r="M254" s="303">
        <f>Tabla1[[#This Row],[VALOR UNITARIO ANTES DE IMPUESTO3]]+Tabla1[[#This Row],[% IMPUESTO (ACLARAR EL QUE APLIQUE)3]]</f>
        <v>3808000</v>
      </c>
      <c r="N254" s="315">
        <v>8185926.1952</v>
      </c>
      <c r="O254" s="315">
        <f>Tabla1[[#This Row],[VALOR UNITARIO ANTES DE IMPUESTO4]]*19%</f>
        <v>1555325.9770879999</v>
      </c>
      <c r="P254" s="315">
        <f>Tabla1[[#This Row],[VALOR UNITARIO ANTES DE IMPUESTO4]]+Tabla1[[#This Row],[% IMPUESTO (ACLARAR EL QUE APLIQUE)4]]</f>
        <v>9741252.1722880006</v>
      </c>
      <c r="Q254" s="310"/>
      <c r="R254" s="310"/>
      <c r="S254" s="310"/>
    </row>
    <row r="255" spans="1:19" ht="42" thickBot="1">
      <c r="A255" s="30">
        <v>252</v>
      </c>
      <c r="B255" s="22" t="s">
        <v>270</v>
      </c>
      <c r="C255" s="24" t="s">
        <v>287</v>
      </c>
      <c r="D255" s="19">
        <v>1</v>
      </c>
      <c r="E255" s="303">
        <v>472500</v>
      </c>
      <c r="F255" s="303">
        <f>Tabla1[[#This Row],[VALOR UNITARIO ANTES DE IMPUESTO]]*19%</f>
        <v>89775</v>
      </c>
      <c r="G255" s="303">
        <f>Tabla1[[#This Row],[VALOR UNITARIO ANTES DE IMPUESTO]]+Tabla1[[#This Row],[% IMPUESTO (ACLARAR EL QUE APLIQUE)]]</f>
        <v>562275</v>
      </c>
      <c r="H255" s="303">
        <v>3212563</v>
      </c>
      <c r="I255" s="303">
        <f>Tabla1[[#This Row],[VALOR UNITARIO ANTES DE IMPUESTO2]]*19%</f>
        <v>610386.97</v>
      </c>
      <c r="J255" s="303">
        <f>Tabla1[[#This Row],[VALOR UNITARIO ANTES DE IMPUESTO2]]+Tabla1[[#This Row],[% IMPUESTO (ACLARAR EL QUE APLIQUE)2]]</f>
        <v>3822949.9699999997</v>
      </c>
      <c r="K255" s="303">
        <v>472500</v>
      </c>
      <c r="L255" s="303">
        <f>Tabla1[[#This Row],[VALOR UNITARIO ANTES DE IMPUESTO3]]*19%</f>
        <v>89775</v>
      </c>
      <c r="M255" s="303">
        <f>Tabla1[[#This Row],[VALOR UNITARIO ANTES DE IMPUESTO3]]+Tabla1[[#This Row],[% IMPUESTO (ACLARAR EL QUE APLIQUE)3]]</f>
        <v>562275</v>
      </c>
      <c r="N255" s="316">
        <v>3508254.0792</v>
      </c>
      <c r="O255" s="315">
        <f>Tabla1[[#This Row],[VALOR UNITARIO ANTES DE IMPUESTO4]]*19%</f>
        <v>666568.27504800004</v>
      </c>
      <c r="P255" s="315">
        <f>Tabla1[[#This Row],[VALOR UNITARIO ANTES DE IMPUESTO4]]+Tabla1[[#This Row],[% IMPUESTO (ACLARAR EL QUE APLIQUE)4]]</f>
        <v>4174822.3542480003</v>
      </c>
      <c r="Q255" s="310"/>
      <c r="R255" s="310"/>
      <c r="S255" s="310"/>
    </row>
    <row r="256" spans="1:19" ht="14.4" thickBot="1">
      <c r="A256" s="30">
        <v>253</v>
      </c>
      <c r="B256" s="22" t="s">
        <v>288</v>
      </c>
      <c r="C256" s="24" t="s">
        <v>245</v>
      </c>
      <c r="D256" s="19">
        <v>1</v>
      </c>
      <c r="E256" s="303">
        <v>284921</v>
      </c>
      <c r="F256" s="303">
        <f>Tabla1[[#This Row],[VALOR UNITARIO ANTES DE IMPUESTO]]*19%</f>
        <v>54134.99</v>
      </c>
      <c r="G256" s="303">
        <f>Tabla1[[#This Row],[VALOR UNITARIO ANTES DE IMPUESTO]]+Tabla1[[#This Row],[% IMPUESTO (ACLARAR EL QUE APLIQUE)]]</f>
        <v>339055.99</v>
      </c>
      <c r="H256" s="303">
        <v>663930</v>
      </c>
      <c r="I256" s="303">
        <f>Tabla1[[#This Row],[VALOR UNITARIO ANTES DE IMPUESTO2]]*19%</f>
        <v>126146.7</v>
      </c>
      <c r="J256" s="303">
        <f>Tabla1[[#This Row],[VALOR UNITARIO ANTES DE IMPUESTO2]]+Tabla1[[#This Row],[% IMPUESTO (ACLARAR EL QUE APLIQUE)2]]</f>
        <v>790076.7</v>
      </c>
      <c r="K256" s="303">
        <v>300000</v>
      </c>
      <c r="L256" s="303">
        <f>Tabla1[[#This Row],[VALOR UNITARIO ANTES DE IMPUESTO3]]*19%</f>
        <v>57000</v>
      </c>
      <c r="M256" s="303">
        <f>Tabla1[[#This Row],[VALOR UNITARIO ANTES DE IMPUESTO3]]+Tabla1[[#This Row],[% IMPUESTO (ACLARAR EL QUE APLIQUE)3]]</f>
        <v>357000</v>
      </c>
      <c r="N256" s="315">
        <v>725039.18240000005</v>
      </c>
      <c r="O256" s="315">
        <f>Tabla1[[#This Row],[VALOR UNITARIO ANTES DE IMPUESTO4]]*19%</f>
        <v>137757.44465600001</v>
      </c>
      <c r="P256" s="315">
        <f>Tabla1[[#This Row],[VALOR UNITARIO ANTES DE IMPUESTO4]]+Tabla1[[#This Row],[% IMPUESTO (ACLARAR EL QUE APLIQUE)4]]</f>
        <v>862796.62705600006</v>
      </c>
      <c r="Q256" s="310"/>
      <c r="R256" s="310"/>
      <c r="S256" s="310"/>
    </row>
    <row r="257" spans="1:19" ht="14.4" thickBot="1">
      <c r="A257" s="30">
        <v>254</v>
      </c>
      <c r="B257" s="22" t="s">
        <v>288</v>
      </c>
      <c r="C257" s="24" t="s">
        <v>246</v>
      </c>
      <c r="D257" s="19">
        <v>1</v>
      </c>
      <c r="E257" s="303">
        <v>150839</v>
      </c>
      <c r="F257" s="303">
        <f>Tabla1[[#This Row],[VALOR UNITARIO ANTES DE IMPUESTO]]*19%</f>
        <v>28659.41</v>
      </c>
      <c r="G257" s="303">
        <f>Tabla1[[#This Row],[VALOR UNITARIO ANTES DE IMPUESTO]]+Tabla1[[#This Row],[% IMPUESTO (ACLARAR EL QUE APLIQUE)]]</f>
        <v>179498.41</v>
      </c>
      <c r="H257" s="303">
        <v>364090</v>
      </c>
      <c r="I257" s="303">
        <f>Tabla1[[#This Row],[VALOR UNITARIO ANTES DE IMPUESTO2]]*19%</f>
        <v>69177.100000000006</v>
      </c>
      <c r="J257" s="303">
        <f>Tabla1[[#This Row],[VALOR UNITARIO ANTES DE IMPUESTO2]]+Tabla1[[#This Row],[% IMPUESTO (ACLARAR EL QUE APLIQUE)2]]</f>
        <v>433267.1</v>
      </c>
      <c r="K257" s="303">
        <v>170000</v>
      </c>
      <c r="L257" s="303">
        <f>Tabla1[[#This Row],[VALOR UNITARIO ANTES DE IMPUESTO3]]*19%</f>
        <v>32300</v>
      </c>
      <c r="M257" s="303">
        <f>Tabla1[[#This Row],[VALOR UNITARIO ANTES DE IMPUESTO3]]+Tabla1[[#This Row],[% IMPUESTO (ACLARAR EL QUE APLIQUE)3]]</f>
        <v>202300</v>
      </c>
      <c r="N257" s="316">
        <v>397602.12959999999</v>
      </c>
      <c r="O257" s="315">
        <f>Tabla1[[#This Row],[VALOR UNITARIO ANTES DE IMPUESTO4]]*19%</f>
        <v>75544.404624000003</v>
      </c>
      <c r="P257" s="315">
        <f>Tabla1[[#This Row],[VALOR UNITARIO ANTES DE IMPUESTO4]]+Tabla1[[#This Row],[% IMPUESTO (ACLARAR EL QUE APLIQUE)4]]</f>
        <v>473146.534224</v>
      </c>
      <c r="Q257" s="310"/>
      <c r="R257" s="310"/>
      <c r="S257" s="310"/>
    </row>
    <row r="258" spans="1:19" ht="14.4" thickBot="1">
      <c r="A258" s="30">
        <v>255</v>
      </c>
      <c r="B258" s="22" t="s">
        <v>288</v>
      </c>
      <c r="C258" s="24" t="s">
        <v>249</v>
      </c>
      <c r="D258" s="19">
        <v>1</v>
      </c>
      <c r="E258" s="303">
        <v>150839</v>
      </c>
      <c r="F258" s="303">
        <f>Tabla1[[#This Row],[VALOR UNITARIO ANTES DE IMPUESTO]]*19%</f>
        <v>28659.41</v>
      </c>
      <c r="G258" s="303">
        <f>Tabla1[[#This Row],[VALOR UNITARIO ANTES DE IMPUESTO]]+Tabla1[[#This Row],[% IMPUESTO (ACLARAR EL QUE APLIQUE)]]</f>
        <v>179498.41</v>
      </c>
      <c r="H258" s="303">
        <v>385508</v>
      </c>
      <c r="I258" s="303">
        <f>Tabla1[[#This Row],[VALOR UNITARIO ANTES DE IMPUESTO2]]*19%</f>
        <v>73246.52</v>
      </c>
      <c r="J258" s="303">
        <f>Tabla1[[#This Row],[VALOR UNITARIO ANTES DE IMPUESTO2]]+Tabla1[[#This Row],[% IMPUESTO (ACLARAR EL QUE APLIQUE)2]]</f>
        <v>458754.52</v>
      </c>
      <c r="K258" s="303">
        <v>170000</v>
      </c>
      <c r="L258" s="303">
        <f>Tabla1[[#This Row],[VALOR UNITARIO ANTES DE IMPUESTO3]]*19%</f>
        <v>32300</v>
      </c>
      <c r="M258" s="303">
        <f>Tabla1[[#This Row],[VALOR UNITARIO ANTES DE IMPUESTO3]]+Tabla1[[#This Row],[% IMPUESTO (ACLARAR EL QUE APLIQUE)3]]</f>
        <v>202300</v>
      </c>
      <c r="N258" s="315">
        <v>420990.49199999997</v>
      </c>
      <c r="O258" s="315">
        <f>Tabla1[[#This Row],[VALOR UNITARIO ANTES DE IMPUESTO4]]*19%</f>
        <v>79988.193480000002</v>
      </c>
      <c r="P258" s="315">
        <f>Tabla1[[#This Row],[VALOR UNITARIO ANTES DE IMPUESTO4]]+Tabla1[[#This Row],[% IMPUESTO (ACLARAR EL QUE APLIQUE)4]]</f>
        <v>500978.68547999999</v>
      </c>
      <c r="Q258" s="310"/>
      <c r="R258" s="310"/>
      <c r="S258" s="310"/>
    </row>
    <row r="259" spans="1:19" ht="14.4" thickBot="1">
      <c r="A259" s="30">
        <v>256</v>
      </c>
      <c r="B259" s="22" t="s">
        <v>288</v>
      </c>
      <c r="C259" s="24" t="s">
        <v>252</v>
      </c>
      <c r="D259" s="19">
        <v>1</v>
      </c>
      <c r="E259" s="303">
        <v>335201</v>
      </c>
      <c r="F259" s="303">
        <f>Tabla1[[#This Row],[VALOR UNITARIO ANTES DE IMPUESTO]]*19%</f>
        <v>63688.19</v>
      </c>
      <c r="G259" s="303">
        <f>Tabla1[[#This Row],[VALOR UNITARIO ANTES DE IMPUESTO]]+Tabla1[[#This Row],[% IMPUESTO (ACLARAR EL QUE APLIQUE)]]</f>
        <v>398889.19</v>
      </c>
      <c r="H259" s="303">
        <v>792432</v>
      </c>
      <c r="I259" s="303">
        <f>Tabla1[[#This Row],[VALOR UNITARIO ANTES DE IMPUESTO2]]*19%</f>
        <v>150562.08000000002</v>
      </c>
      <c r="J259" s="303">
        <f>Tabla1[[#This Row],[VALOR UNITARIO ANTES DE IMPUESTO2]]+Tabla1[[#This Row],[% IMPUESTO (ACLARAR EL QUE APLIQUE)2]]</f>
        <v>942994.08000000007</v>
      </c>
      <c r="K259" s="303">
        <v>345000</v>
      </c>
      <c r="L259" s="303">
        <f>Tabla1[[#This Row],[VALOR UNITARIO ANTES DE IMPUESTO3]]*19%</f>
        <v>65550</v>
      </c>
      <c r="M259" s="303">
        <f>Tabla1[[#This Row],[VALOR UNITARIO ANTES DE IMPUESTO3]]+Tabla1[[#This Row],[% IMPUESTO (ACLARAR EL QUE APLIQUE)3]]</f>
        <v>410550</v>
      </c>
      <c r="N259" s="316">
        <v>865369.33600000001</v>
      </c>
      <c r="O259" s="315">
        <f>Tabla1[[#This Row],[VALOR UNITARIO ANTES DE IMPUESTO4]]*19%</f>
        <v>164420.17384</v>
      </c>
      <c r="P259" s="315">
        <f>Tabla1[[#This Row],[VALOR UNITARIO ANTES DE IMPUESTO4]]+Tabla1[[#This Row],[% IMPUESTO (ACLARAR EL QUE APLIQUE)4]]</f>
        <v>1029789.50984</v>
      </c>
      <c r="Q259" s="310"/>
      <c r="R259" s="310"/>
      <c r="S259" s="310"/>
    </row>
    <row r="260" spans="1:19" ht="42" thickBot="1">
      <c r="A260" s="30">
        <v>257</v>
      </c>
      <c r="B260" s="22" t="s">
        <v>288</v>
      </c>
      <c r="C260" s="24" t="s">
        <v>289</v>
      </c>
      <c r="D260" s="19">
        <v>1</v>
      </c>
      <c r="E260" s="303">
        <v>294000</v>
      </c>
      <c r="F260" s="303">
        <f>Tabla1[[#This Row],[VALOR UNITARIO ANTES DE IMPUESTO]]*19%</f>
        <v>55860</v>
      </c>
      <c r="G260" s="303">
        <f>Tabla1[[#This Row],[VALOR UNITARIO ANTES DE IMPUESTO]]+Tabla1[[#This Row],[% IMPUESTO (ACLARAR EL QUE APLIQUE)]]</f>
        <v>349860</v>
      </c>
      <c r="H260" s="303">
        <v>3212563</v>
      </c>
      <c r="I260" s="303">
        <f>Tabla1[[#This Row],[VALOR UNITARIO ANTES DE IMPUESTO2]]*19%</f>
        <v>610386.97</v>
      </c>
      <c r="J260" s="303">
        <f>Tabla1[[#This Row],[VALOR UNITARIO ANTES DE IMPUESTO2]]+Tabla1[[#This Row],[% IMPUESTO (ACLARAR EL QUE APLIQUE)2]]</f>
        <v>3822949.9699999997</v>
      </c>
      <c r="K260" s="303">
        <v>294000</v>
      </c>
      <c r="L260" s="303">
        <f>Tabla1[[#This Row],[VALOR UNITARIO ANTES DE IMPUESTO3]]*19%</f>
        <v>55860</v>
      </c>
      <c r="M260" s="303">
        <f>Tabla1[[#This Row],[VALOR UNITARIO ANTES DE IMPUESTO3]]+Tabla1[[#This Row],[% IMPUESTO (ACLARAR EL QUE APLIQUE)3]]</f>
        <v>349860</v>
      </c>
      <c r="N260" s="315">
        <v>3508254.0792</v>
      </c>
      <c r="O260" s="315">
        <f>Tabla1[[#This Row],[VALOR UNITARIO ANTES DE IMPUESTO4]]*19%</f>
        <v>666568.27504800004</v>
      </c>
      <c r="P260" s="315">
        <f>Tabla1[[#This Row],[VALOR UNITARIO ANTES DE IMPUESTO4]]+Tabla1[[#This Row],[% IMPUESTO (ACLARAR EL QUE APLIQUE)4]]</f>
        <v>4174822.3542480003</v>
      </c>
      <c r="Q260" s="310"/>
      <c r="R260" s="310"/>
      <c r="S260" s="310"/>
    </row>
    <row r="261" spans="1:19" ht="14.4" thickBot="1">
      <c r="A261" s="30">
        <v>258</v>
      </c>
      <c r="B261" s="22" t="s">
        <v>290</v>
      </c>
      <c r="C261" s="24" t="s">
        <v>246</v>
      </c>
      <c r="D261" s="19">
        <v>1</v>
      </c>
      <c r="E261" s="303">
        <v>150839</v>
      </c>
      <c r="F261" s="303">
        <f>Tabla1[[#This Row],[VALOR UNITARIO ANTES DE IMPUESTO]]*19%</f>
        <v>28659.41</v>
      </c>
      <c r="G261" s="303">
        <f>Tabla1[[#This Row],[VALOR UNITARIO ANTES DE IMPUESTO]]+Tabla1[[#This Row],[% IMPUESTO (ACLARAR EL QUE APLIQUE)]]</f>
        <v>179498.41</v>
      </c>
      <c r="H261" s="303">
        <v>364090</v>
      </c>
      <c r="I261" s="303">
        <f>Tabla1[[#This Row],[VALOR UNITARIO ANTES DE IMPUESTO2]]*19%</f>
        <v>69177.100000000006</v>
      </c>
      <c r="J261" s="303">
        <f>Tabla1[[#This Row],[VALOR UNITARIO ANTES DE IMPUESTO2]]+Tabla1[[#This Row],[% IMPUESTO (ACLARAR EL QUE APLIQUE)2]]</f>
        <v>433267.1</v>
      </c>
      <c r="K261" s="303">
        <v>162000</v>
      </c>
      <c r="L261" s="303">
        <f>Tabla1[[#This Row],[VALOR UNITARIO ANTES DE IMPUESTO3]]*19%</f>
        <v>30780</v>
      </c>
      <c r="M261" s="303">
        <f>Tabla1[[#This Row],[VALOR UNITARIO ANTES DE IMPUESTO3]]+Tabla1[[#This Row],[% IMPUESTO (ACLARAR EL QUE APLIQUE)3]]</f>
        <v>192780</v>
      </c>
      <c r="N261" s="316">
        <v>397602.12959999999</v>
      </c>
      <c r="O261" s="315">
        <f>Tabla1[[#This Row],[VALOR UNITARIO ANTES DE IMPUESTO4]]*19%</f>
        <v>75544.404624000003</v>
      </c>
      <c r="P261" s="315">
        <f>Tabla1[[#This Row],[VALOR UNITARIO ANTES DE IMPUESTO4]]+Tabla1[[#This Row],[% IMPUESTO (ACLARAR EL QUE APLIQUE)4]]</f>
        <v>473146.534224</v>
      </c>
      <c r="Q261" s="310"/>
      <c r="R261" s="310"/>
      <c r="S261" s="310"/>
    </row>
    <row r="262" spans="1:19" ht="14.4" thickBot="1">
      <c r="A262" s="30">
        <v>259</v>
      </c>
      <c r="B262" s="22" t="s">
        <v>290</v>
      </c>
      <c r="C262" s="24" t="s">
        <v>249</v>
      </c>
      <c r="D262" s="19">
        <v>1</v>
      </c>
      <c r="E262" s="303">
        <v>150839</v>
      </c>
      <c r="F262" s="303">
        <f>Tabla1[[#This Row],[VALOR UNITARIO ANTES DE IMPUESTO]]*19%</f>
        <v>28659.41</v>
      </c>
      <c r="G262" s="303">
        <f>Tabla1[[#This Row],[VALOR UNITARIO ANTES DE IMPUESTO]]+Tabla1[[#This Row],[% IMPUESTO (ACLARAR EL QUE APLIQUE)]]</f>
        <v>179498.41</v>
      </c>
      <c r="H262" s="303">
        <v>385508</v>
      </c>
      <c r="I262" s="303">
        <f>Tabla1[[#This Row],[VALOR UNITARIO ANTES DE IMPUESTO2]]*19%</f>
        <v>73246.52</v>
      </c>
      <c r="J262" s="303">
        <f>Tabla1[[#This Row],[VALOR UNITARIO ANTES DE IMPUESTO2]]+Tabla1[[#This Row],[% IMPUESTO (ACLARAR EL QUE APLIQUE)2]]</f>
        <v>458754.52</v>
      </c>
      <c r="K262" s="303">
        <v>162000</v>
      </c>
      <c r="L262" s="303">
        <f>Tabla1[[#This Row],[VALOR UNITARIO ANTES DE IMPUESTO3]]*19%</f>
        <v>30780</v>
      </c>
      <c r="M262" s="303">
        <f>Tabla1[[#This Row],[VALOR UNITARIO ANTES DE IMPUESTO3]]+Tabla1[[#This Row],[% IMPUESTO (ACLARAR EL QUE APLIQUE)3]]</f>
        <v>192780</v>
      </c>
      <c r="N262" s="315">
        <v>420990.49199999997</v>
      </c>
      <c r="O262" s="315">
        <f>Tabla1[[#This Row],[VALOR UNITARIO ANTES DE IMPUESTO4]]*19%</f>
        <v>79988.193480000002</v>
      </c>
      <c r="P262" s="315">
        <f>Tabla1[[#This Row],[VALOR UNITARIO ANTES DE IMPUESTO4]]+Tabla1[[#This Row],[% IMPUESTO (ACLARAR EL QUE APLIQUE)4]]</f>
        <v>500978.68547999999</v>
      </c>
      <c r="Q262" s="310"/>
      <c r="R262" s="310"/>
      <c r="S262" s="310"/>
    </row>
    <row r="263" spans="1:19" ht="14.4" thickBot="1">
      <c r="A263" s="30">
        <v>260</v>
      </c>
      <c r="B263" s="22" t="s">
        <v>290</v>
      </c>
      <c r="C263" s="24" t="s">
        <v>252</v>
      </c>
      <c r="D263" s="19">
        <v>1</v>
      </c>
      <c r="E263" s="303">
        <v>335201</v>
      </c>
      <c r="F263" s="303">
        <f>Tabla1[[#This Row],[VALOR UNITARIO ANTES DE IMPUESTO]]*19%</f>
        <v>63688.19</v>
      </c>
      <c r="G263" s="303">
        <f>Tabla1[[#This Row],[VALOR UNITARIO ANTES DE IMPUESTO]]+Tabla1[[#This Row],[% IMPUESTO (ACLARAR EL QUE APLIQUE)]]</f>
        <v>398889.19</v>
      </c>
      <c r="H263" s="303">
        <v>792432</v>
      </c>
      <c r="I263" s="303">
        <f>Tabla1[[#This Row],[VALOR UNITARIO ANTES DE IMPUESTO2]]*19%</f>
        <v>150562.08000000002</v>
      </c>
      <c r="J263" s="303">
        <f>Tabla1[[#This Row],[VALOR UNITARIO ANTES DE IMPUESTO2]]+Tabla1[[#This Row],[% IMPUESTO (ACLARAR EL QUE APLIQUE)2]]</f>
        <v>942994.08000000007</v>
      </c>
      <c r="K263" s="303">
        <v>345000</v>
      </c>
      <c r="L263" s="303">
        <f>Tabla1[[#This Row],[VALOR UNITARIO ANTES DE IMPUESTO3]]*19%</f>
        <v>65550</v>
      </c>
      <c r="M263" s="303">
        <f>Tabla1[[#This Row],[VALOR UNITARIO ANTES DE IMPUESTO3]]+Tabla1[[#This Row],[% IMPUESTO (ACLARAR EL QUE APLIQUE)3]]</f>
        <v>410550</v>
      </c>
      <c r="N263" s="316">
        <v>865369.33600000001</v>
      </c>
      <c r="O263" s="315">
        <f>Tabla1[[#This Row],[VALOR UNITARIO ANTES DE IMPUESTO4]]*19%</f>
        <v>164420.17384</v>
      </c>
      <c r="P263" s="315">
        <f>Tabla1[[#This Row],[VALOR UNITARIO ANTES DE IMPUESTO4]]+Tabla1[[#This Row],[% IMPUESTO (ACLARAR EL QUE APLIQUE)4]]</f>
        <v>1029789.50984</v>
      </c>
      <c r="Q263" s="310"/>
      <c r="R263" s="310"/>
      <c r="S263" s="310"/>
    </row>
    <row r="264" spans="1:19" ht="42" thickBot="1">
      <c r="A264" s="30">
        <v>261</v>
      </c>
      <c r="B264" s="22" t="s">
        <v>290</v>
      </c>
      <c r="C264" s="24" t="s">
        <v>291</v>
      </c>
      <c r="D264" s="19">
        <v>1</v>
      </c>
      <c r="E264" s="303">
        <v>451500</v>
      </c>
      <c r="F264" s="303">
        <f>Tabla1[[#This Row],[VALOR UNITARIO ANTES DE IMPUESTO]]*19%</f>
        <v>85785</v>
      </c>
      <c r="G264" s="303">
        <f>Tabla1[[#This Row],[VALOR UNITARIO ANTES DE IMPUESTO]]+Tabla1[[#This Row],[% IMPUESTO (ACLARAR EL QUE APLIQUE)]]</f>
        <v>537285</v>
      </c>
      <c r="H264" s="303">
        <v>3212563</v>
      </c>
      <c r="I264" s="303">
        <f>Tabla1[[#This Row],[VALOR UNITARIO ANTES DE IMPUESTO2]]*19%</f>
        <v>610386.97</v>
      </c>
      <c r="J264" s="303">
        <f>Tabla1[[#This Row],[VALOR UNITARIO ANTES DE IMPUESTO2]]+Tabla1[[#This Row],[% IMPUESTO (ACLARAR EL QUE APLIQUE)2]]</f>
        <v>3822949.9699999997</v>
      </c>
      <c r="K264" s="303">
        <v>460000</v>
      </c>
      <c r="L264" s="303">
        <f>Tabla1[[#This Row],[VALOR UNITARIO ANTES DE IMPUESTO3]]*19%</f>
        <v>87400</v>
      </c>
      <c r="M264" s="303">
        <f>Tabla1[[#This Row],[VALOR UNITARIO ANTES DE IMPUESTO3]]+Tabla1[[#This Row],[% IMPUESTO (ACLARAR EL QUE APLIQUE)3]]</f>
        <v>547400</v>
      </c>
      <c r="N264" s="315">
        <v>3508254.0792</v>
      </c>
      <c r="O264" s="315">
        <f>Tabla1[[#This Row],[VALOR UNITARIO ANTES DE IMPUESTO4]]*19%</f>
        <v>666568.27504800004</v>
      </c>
      <c r="P264" s="315">
        <f>Tabla1[[#This Row],[VALOR UNITARIO ANTES DE IMPUESTO4]]+Tabla1[[#This Row],[% IMPUESTO (ACLARAR EL QUE APLIQUE)4]]</f>
        <v>4174822.3542480003</v>
      </c>
      <c r="Q264" s="310"/>
      <c r="R264" s="310"/>
      <c r="S264" s="310"/>
    </row>
    <row r="265" spans="1:19" ht="14.4" thickBot="1">
      <c r="A265" s="30">
        <v>262</v>
      </c>
      <c r="B265" s="22" t="s">
        <v>87</v>
      </c>
      <c r="C265" s="24" t="s">
        <v>292</v>
      </c>
      <c r="D265" s="19">
        <v>1</v>
      </c>
      <c r="E265" s="303">
        <v>456218</v>
      </c>
      <c r="F265" s="303">
        <f>Tabla1[[#This Row],[VALOR UNITARIO ANTES DE IMPUESTO]]*19%</f>
        <v>86681.42</v>
      </c>
      <c r="G265" s="303">
        <f>Tabla1[[#This Row],[VALOR UNITARIO ANTES DE IMPUESTO]]+Tabla1[[#This Row],[% IMPUESTO (ACLARAR EL QUE APLIQUE)]]</f>
        <v>542899.42000000004</v>
      </c>
      <c r="H265" s="303">
        <v>1092271</v>
      </c>
      <c r="I265" s="303">
        <f>Tabla1[[#This Row],[VALOR UNITARIO ANTES DE IMPUESTO2]]*19%</f>
        <v>207531.49</v>
      </c>
      <c r="J265" s="303">
        <f>Tabla1[[#This Row],[VALOR UNITARIO ANTES DE IMPUESTO2]]+Tabla1[[#This Row],[% IMPUESTO (ACLARAR EL QUE APLIQUE)2]]</f>
        <v>1299802.49</v>
      </c>
      <c r="K265" s="303">
        <v>475000</v>
      </c>
      <c r="L265" s="303">
        <f>Tabla1[[#This Row],[VALOR UNITARIO ANTES DE IMPUESTO3]]*19%</f>
        <v>90250</v>
      </c>
      <c r="M265" s="303">
        <f>Tabla1[[#This Row],[VALOR UNITARIO ANTES DE IMPUESTO3]]+Tabla1[[#This Row],[% IMPUESTO (ACLARAR EL QUE APLIQUE)3]]</f>
        <v>565250</v>
      </c>
      <c r="N265" s="316">
        <v>1192806.3888000001</v>
      </c>
      <c r="O265" s="315">
        <f>Tabla1[[#This Row],[VALOR UNITARIO ANTES DE IMPUESTO4]]*19%</f>
        <v>226633.21387200002</v>
      </c>
      <c r="P265" s="315">
        <f>Tabla1[[#This Row],[VALOR UNITARIO ANTES DE IMPUESTO4]]+Tabla1[[#This Row],[% IMPUESTO (ACLARAR EL QUE APLIQUE)4]]</f>
        <v>1419439.6026720002</v>
      </c>
      <c r="Q265" s="310"/>
      <c r="R265" s="310"/>
      <c r="S265" s="310"/>
    </row>
    <row r="266" spans="1:19" ht="14.4" thickBot="1">
      <c r="A266" s="30">
        <v>263</v>
      </c>
      <c r="B266" s="22" t="s">
        <v>87</v>
      </c>
      <c r="C266" s="24" t="s">
        <v>293</v>
      </c>
      <c r="D266" s="19">
        <v>1</v>
      </c>
      <c r="E266" s="303">
        <v>630252</v>
      </c>
      <c r="F266" s="303">
        <f>Tabla1[[#This Row],[VALOR UNITARIO ANTES DE IMPUESTO]]*19%</f>
        <v>119747.88</v>
      </c>
      <c r="G266" s="303">
        <f>Tabla1[[#This Row],[VALOR UNITARIO ANTES DE IMPUESTO]]+Tabla1[[#This Row],[% IMPUESTO (ACLARAR EL QUE APLIQUE)]]</f>
        <v>749999.88</v>
      </c>
      <c r="H266" s="303">
        <v>1456362</v>
      </c>
      <c r="I266" s="303">
        <f>Tabla1[[#This Row],[VALOR UNITARIO ANTES DE IMPUESTO2]]*19%</f>
        <v>276708.78000000003</v>
      </c>
      <c r="J266" s="303">
        <f>Tabla1[[#This Row],[VALOR UNITARIO ANTES DE IMPUESTO2]]+Tabla1[[#This Row],[% IMPUESTO (ACLARAR EL QUE APLIQUE)2]]</f>
        <v>1733070.78</v>
      </c>
      <c r="K266" s="303">
        <v>530000</v>
      </c>
      <c r="L266" s="303">
        <f>Tabla1[[#This Row],[VALOR UNITARIO ANTES DE IMPUESTO3]]*19%</f>
        <v>100700</v>
      </c>
      <c r="M266" s="303">
        <f>Tabla1[[#This Row],[VALOR UNITARIO ANTES DE IMPUESTO3]]+Tabla1[[#This Row],[% IMPUESTO (ACLARAR EL QUE APLIQUE)3]]</f>
        <v>630700</v>
      </c>
      <c r="N266" s="315">
        <v>1590408.5183999999</v>
      </c>
      <c r="O266" s="315">
        <f>Tabla1[[#This Row],[VALOR UNITARIO ANTES DE IMPUESTO4]]*19%</f>
        <v>302177.61849600001</v>
      </c>
      <c r="P266" s="315">
        <f>Tabla1[[#This Row],[VALOR UNITARIO ANTES DE IMPUESTO4]]+Tabla1[[#This Row],[% IMPUESTO (ACLARAR EL QUE APLIQUE)4]]</f>
        <v>1892586.136896</v>
      </c>
      <c r="Q266" s="310"/>
      <c r="R266" s="310"/>
      <c r="S266" s="310"/>
    </row>
    <row r="267" spans="1:19" ht="14.4" thickBot="1">
      <c r="A267" s="30">
        <v>264</v>
      </c>
      <c r="B267" s="22" t="s">
        <v>87</v>
      </c>
      <c r="C267" s="24" t="s">
        <v>294</v>
      </c>
      <c r="D267" s="19">
        <v>1</v>
      </c>
      <c r="E267" s="303">
        <v>546218</v>
      </c>
      <c r="F267" s="303">
        <f>Tabla1[[#This Row],[VALOR UNITARIO ANTES DE IMPUESTO]]*19%</f>
        <v>103781.42</v>
      </c>
      <c r="G267" s="303">
        <f>Tabla1[[#This Row],[VALOR UNITARIO ANTES DE IMPUESTO]]+Tabla1[[#This Row],[% IMPUESTO (ACLARAR EL QUE APLIQUE)]]</f>
        <v>649999.42000000004</v>
      </c>
      <c r="H267" s="303">
        <v>1306442</v>
      </c>
      <c r="I267" s="303">
        <f>Tabla1[[#This Row],[VALOR UNITARIO ANTES DE IMPUESTO2]]*19%</f>
        <v>248223.98</v>
      </c>
      <c r="J267" s="303">
        <f>Tabla1[[#This Row],[VALOR UNITARIO ANTES DE IMPUESTO2]]+Tabla1[[#This Row],[% IMPUESTO (ACLARAR EL QUE APLIQUE)2]]</f>
        <v>1554665.98</v>
      </c>
      <c r="K267" s="303">
        <v>610000</v>
      </c>
      <c r="L267" s="303">
        <f>Tabla1[[#This Row],[VALOR UNITARIO ANTES DE IMPUESTO3]]*19%</f>
        <v>115900</v>
      </c>
      <c r="M267" s="303">
        <f>Tabla1[[#This Row],[VALOR UNITARIO ANTES DE IMPUESTO3]]+Tabla1[[#This Row],[% IMPUESTO (ACLARAR EL QUE APLIQUE)3]]</f>
        <v>725900</v>
      </c>
      <c r="N267" s="316">
        <v>1426689.9920000001</v>
      </c>
      <c r="O267" s="315">
        <f>Tabla1[[#This Row],[VALOR UNITARIO ANTES DE IMPUESTO4]]*19%</f>
        <v>271071.09848000004</v>
      </c>
      <c r="P267" s="315">
        <f>Tabla1[[#This Row],[VALOR UNITARIO ANTES DE IMPUESTO4]]+Tabla1[[#This Row],[% IMPUESTO (ACLARAR EL QUE APLIQUE)4]]</f>
        <v>1697761.0904800002</v>
      </c>
      <c r="Q267" s="310"/>
      <c r="R267" s="310"/>
      <c r="S267" s="310"/>
    </row>
    <row r="268" spans="1:19" ht="55.8" thickBot="1">
      <c r="A268" s="30">
        <v>265</v>
      </c>
      <c r="B268" s="32" t="s">
        <v>295</v>
      </c>
      <c r="C268" s="33" t="s">
        <v>296</v>
      </c>
      <c r="D268" s="19">
        <v>1</v>
      </c>
      <c r="E268" s="303">
        <v>101745</v>
      </c>
      <c r="F268" s="303">
        <f>Tabla1[[#This Row],[VALOR UNITARIO ANTES DE IMPUESTO]]*19%</f>
        <v>19331.55</v>
      </c>
      <c r="G268" s="303">
        <f>Tabla1[[#This Row],[VALOR UNITARIO ANTES DE IMPUESTO]]+Tabla1[[#This Row],[% IMPUESTO (ACLARAR EL QUE APLIQUE)]]</f>
        <v>121076.55</v>
      </c>
      <c r="H268" s="303">
        <v>385508</v>
      </c>
      <c r="I268" s="303">
        <f>Tabla1[[#This Row],[VALOR UNITARIO ANTES DE IMPUESTO2]]*19%</f>
        <v>73246.52</v>
      </c>
      <c r="J268" s="303">
        <f>Tabla1[[#This Row],[VALOR UNITARIO ANTES DE IMPUESTO2]]+Tabla1[[#This Row],[% IMPUESTO (ACLARAR EL QUE APLIQUE)2]]</f>
        <v>458754.52</v>
      </c>
      <c r="K268" s="303">
        <v>135000</v>
      </c>
      <c r="L268" s="303">
        <f>Tabla1[[#This Row],[VALOR UNITARIO ANTES DE IMPUESTO3]]*19%</f>
        <v>25650</v>
      </c>
      <c r="M268" s="303">
        <f>Tabla1[[#This Row],[VALOR UNITARIO ANTES DE IMPUESTO3]]+Tabla1[[#This Row],[% IMPUESTO (ACLARAR EL QUE APLIQUE)3]]</f>
        <v>160650</v>
      </c>
      <c r="N268" s="315">
        <v>420990.49199999997</v>
      </c>
      <c r="O268" s="315">
        <f>Tabla1[[#This Row],[VALOR UNITARIO ANTES DE IMPUESTO4]]*19%</f>
        <v>79988.193480000002</v>
      </c>
      <c r="P268" s="315">
        <f>Tabla1[[#This Row],[VALOR UNITARIO ANTES DE IMPUESTO4]]+Tabla1[[#This Row],[% IMPUESTO (ACLARAR EL QUE APLIQUE)4]]</f>
        <v>500978.68547999999</v>
      </c>
      <c r="Q268" s="310"/>
      <c r="R268" s="310"/>
      <c r="S268" s="310"/>
    </row>
    <row r="269" spans="1:19" ht="14.4" thickBot="1">
      <c r="A269" s="30">
        <v>266</v>
      </c>
      <c r="B269" s="22" t="s">
        <v>297</v>
      </c>
      <c r="C269" s="24" t="s">
        <v>298</v>
      </c>
      <c r="D269" s="19">
        <v>1</v>
      </c>
      <c r="E269" s="303">
        <v>179550</v>
      </c>
      <c r="F269" s="303">
        <f>Tabla1[[#This Row],[VALOR UNITARIO ANTES DE IMPUESTO]]*19%</f>
        <v>34114.5</v>
      </c>
      <c r="G269" s="303">
        <f>Tabla1[[#This Row],[VALOR UNITARIO ANTES DE IMPUESTO]]+Tabla1[[#This Row],[% IMPUESTO (ACLARAR EL QUE APLIQUE)]]</f>
        <v>213664.5</v>
      </c>
      <c r="H269" s="303">
        <v>428342</v>
      </c>
      <c r="I269" s="303">
        <f>Tabla1[[#This Row],[VALOR UNITARIO ANTES DE IMPUESTO2]]*19%</f>
        <v>81384.98</v>
      </c>
      <c r="J269" s="303">
        <f>Tabla1[[#This Row],[VALOR UNITARIO ANTES DE IMPUESTO2]]+Tabla1[[#This Row],[% IMPUESTO (ACLARAR EL QUE APLIQUE)2]]</f>
        <v>509726.98</v>
      </c>
      <c r="K269" s="303">
        <v>199900</v>
      </c>
      <c r="L269" s="303">
        <f>Tabla1[[#This Row],[VALOR UNITARIO ANTES DE IMPUESTO3]]*19%</f>
        <v>37981</v>
      </c>
      <c r="M269" s="303">
        <f>Tabla1[[#This Row],[VALOR UNITARIO ANTES DE IMPUESTO3]]+Tabla1[[#This Row],[% IMPUESTO (ACLARAR EL QUE APLIQUE)3]]</f>
        <v>237881</v>
      </c>
      <c r="N269" s="316">
        <v>467767.20639999997</v>
      </c>
      <c r="O269" s="315">
        <f>Tabla1[[#This Row],[VALOR UNITARIO ANTES DE IMPUESTO4]]*19%</f>
        <v>88875.769216000001</v>
      </c>
      <c r="P269" s="315">
        <f>Tabla1[[#This Row],[VALOR UNITARIO ANTES DE IMPUESTO4]]+Tabla1[[#This Row],[% IMPUESTO (ACLARAR EL QUE APLIQUE)4]]</f>
        <v>556642.97561600001</v>
      </c>
      <c r="Q269" s="310"/>
      <c r="R269" s="310"/>
      <c r="S269" s="310"/>
    </row>
    <row r="270" spans="1:19" ht="14.4" thickBot="1">
      <c r="A270" s="30">
        <v>267</v>
      </c>
      <c r="B270" s="22" t="s">
        <v>299</v>
      </c>
      <c r="C270" s="24" t="s">
        <v>298</v>
      </c>
      <c r="D270" s="19">
        <v>1</v>
      </c>
      <c r="E270" s="303">
        <v>179550</v>
      </c>
      <c r="F270" s="303">
        <f>Tabla1[[#This Row],[VALOR UNITARIO ANTES DE IMPUESTO]]*19%</f>
        <v>34114.5</v>
      </c>
      <c r="G270" s="303">
        <f>Tabla1[[#This Row],[VALOR UNITARIO ANTES DE IMPUESTO]]+Tabla1[[#This Row],[% IMPUESTO (ACLARAR EL QUE APLIQUE)]]</f>
        <v>213664.5</v>
      </c>
      <c r="H270" s="303">
        <v>428342</v>
      </c>
      <c r="I270" s="303">
        <f>Tabla1[[#This Row],[VALOR UNITARIO ANTES DE IMPUESTO2]]*19%</f>
        <v>81384.98</v>
      </c>
      <c r="J270" s="303">
        <f>Tabla1[[#This Row],[VALOR UNITARIO ANTES DE IMPUESTO2]]+Tabla1[[#This Row],[% IMPUESTO (ACLARAR EL QUE APLIQUE)2]]</f>
        <v>509726.98</v>
      </c>
      <c r="K270" s="303">
        <v>199900</v>
      </c>
      <c r="L270" s="303">
        <f>Tabla1[[#This Row],[VALOR UNITARIO ANTES DE IMPUESTO3]]*19%</f>
        <v>37981</v>
      </c>
      <c r="M270" s="303">
        <f>Tabla1[[#This Row],[VALOR UNITARIO ANTES DE IMPUESTO3]]+Tabla1[[#This Row],[% IMPUESTO (ACLARAR EL QUE APLIQUE)3]]</f>
        <v>237881</v>
      </c>
      <c r="N270" s="315">
        <v>467767.20639999997</v>
      </c>
      <c r="O270" s="315">
        <f>Tabla1[[#This Row],[VALOR UNITARIO ANTES DE IMPUESTO4]]*19%</f>
        <v>88875.769216000001</v>
      </c>
      <c r="P270" s="315">
        <f>Tabla1[[#This Row],[VALOR UNITARIO ANTES DE IMPUESTO4]]+Tabla1[[#This Row],[% IMPUESTO (ACLARAR EL QUE APLIQUE)4]]</f>
        <v>556642.97561600001</v>
      </c>
      <c r="Q270" s="310"/>
      <c r="R270" s="310"/>
      <c r="S270" s="310"/>
    </row>
    <row r="271" spans="1:19" ht="14.4" thickBot="1">
      <c r="A271" s="30">
        <v>268</v>
      </c>
      <c r="B271" s="22" t="s">
        <v>300</v>
      </c>
      <c r="C271" s="24" t="s">
        <v>301</v>
      </c>
      <c r="D271" s="19">
        <v>1</v>
      </c>
      <c r="E271" s="303">
        <v>734825</v>
      </c>
      <c r="F271" s="303">
        <f>Tabla1[[#This Row],[VALOR UNITARIO ANTES DE IMPUESTO]]*19%</f>
        <v>139616.75</v>
      </c>
      <c r="G271" s="303">
        <f>Tabla1[[#This Row],[VALOR UNITARIO ANTES DE IMPUESTO]]+Tabla1[[#This Row],[% IMPUESTO (ACLARAR EL QUE APLIQUE)]]</f>
        <v>874441.75</v>
      </c>
      <c r="H271" s="303">
        <v>1734784</v>
      </c>
      <c r="I271" s="303">
        <f>Tabla1[[#This Row],[VALOR UNITARIO ANTES DE IMPUESTO2]]*19%</f>
        <v>329608.96000000002</v>
      </c>
      <c r="J271" s="303">
        <f>Tabla1[[#This Row],[VALOR UNITARIO ANTES DE IMPUESTO2]]+Tabla1[[#This Row],[% IMPUESTO (ACLARAR EL QUE APLIQUE)2]]</f>
        <v>2064392.96</v>
      </c>
      <c r="K271" s="303">
        <v>734825</v>
      </c>
      <c r="L271" s="303">
        <f>Tabla1[[#This Row],[VALOR UNITARIO ANTES DE IMPUESTO3]]*19%</f>
        <v>139616.75</v>
      </c>
      <c r="M271" s="303">
        <f>Tabla1[[#This Row],[VALOR UNITARIO ANTES DE IMPUESTO3]]+Tabla1[[#This Row],[% IMPUESTO (ACLARAR EL QUE APLIQUE)3]]</f>
        <v>874441.75</v>
      </c>
      <c r="N271" s="316">
        <v>1894457.2087999999</v>
      </c>
      <c r="O271" s="315">
        <f>Tabla1[[#This Row],[VALOR UNITARIO ANTES DE IMPUESTO4]]*19%</f>
        <v>359946.869672</v>
      </c>
      <c r="P271" s="315">
        <f>Tabla1[[#This Row],[VALOR UNITARIO ANTES DE IMPUESTO4]]+Tabla1[[#This Row],[% IMPUESTO (ACLARAR EL QUE APLIQUE)4]]</f>
        <v>2254404.0784720001</v>
      </c>
      <c r="Q271" s="310"/>
      <c r="R271" s="310"/>
      <c r="S271" s="310"/>
    </row>
    <row r="272" spans="1:19" ht="14.4" thickBot="1">
      <c r="A272" s="30">
        <v>269</v>
      </c>
      <c r="B272" s="22" t="s">
        <v>300</v>
      </c>
      <c r="C272" s="24" t="s">
        <v>302</v>
      </c>
      <c r="D272" s="19">
        <v>1</v>
      </c>
      <c r="E272" s="303">
        <v>96915</v>
      </c>
      <c r="F272" s="303">
        <f>Tabla1[[#This Row],[VALOR UNITARIO ANTES DE IMPUESTO]]*19%</f>
        <v>18413.849999999999</v>
      </c>
      <c r="G272" s="303">
        <f>Tabla1[[#This Row],[VALOR UNITARIO ANTES DE IMPUESTO]]+Tabla1[[#This Row],[% IMPUESTO (ACLARAR EL QUE APLIQUE)]]</f>
        <v>115328.85</v>
      </c>
      <c r="H272" s="303">
        <v>7495980</v>
      </c>
      <c r="I272" s="303">
        <f>Tabla1[[#This Row],[VALOR UNITARIO ANTES DE IMPUESTO2]]*19%</f>
        <v>1424236.2</v>
      </c>
      <c r="J272" s="303">
        <f>Tabla1[[#This Row],[VALOR UNITARIO ANTES DE IMPUESTO2]]+Tabla1[[#This Row],[% IMPUESTO (ACLARAR EL QUE APLIQUE)2]]</f>
        <v>8920216.1999999993</v>
      </c>
      <c r="K272" s="303">
        <v>96915</v>
      </c>
      <c r="L272" s="303">
        <f>Tabla1[[#This Row],[VALOR UNITARIO ANTES DE IMPUESTO3]]*19%</f>
        <v>18413.849999999999</v>
      </c>
      <c r="M272" s="303">
        <f>Tabla1[[#This Row],[VALOR UNITARIO ANTES DE IMPUESTO3]]+Tabla1[[#This Row],[% IMPUESTO (ACLARAR EL QUE APLIQUE)3]]</f>
        <v>115328.85</v>
      </c>
      <c r="N272" s="315">
        <v>8185926.1952</v>
      </c>
      <c r="O272" s="315">
        <f>Tabla1[[#This Row],[VALOR UNITARIO ANTES DE IMPUESTO4]]*19%</f>
        <v>1555325.9770879999</v>
      </c>
      <c r="P272" s="315">
        <f>Tabla1[[#This Row],[VALOR UNITARIO ANTES DE IMPUESTO4]]+Tabla1[[#This Row],[% IMPUESTO (ACLARAR EL QUE APLIQUE)4]]</f>
        <v>9741252.1722880006</v>
      </c>
      <c r="Q272" s="310"/>
      <c r="R272" s="310"/>
      <c r="S272" s="310"/>
    </row>
    <row r="273" spans="1:19" ht="14.4" thickBot="1">
      <c r="A273" s="30">
        <v>270</v>
      </c>
      <c r="B273" s="22" t="s">
        <v>300</v>
      </c>
      <c r="C273" s="24" t="s">
        <v>303</v>
      </c>
      <c r="D273" s="19">
        <v>1</v>
      </c>
      <c r="E273" s="303">
        <v>149625</v>
      </c>
      <c r="F273" s="303">
        <f>Tabla1[[#This Row],[VALOR UNITARIO ANTES DE IMPUESTO]]*19%</f>
        <v>28428.75</v>
      </c>
      <c r="G273" s="303">
        <f>Tabla1[[#This Row],[VALOR UNITARIO ANTES DE IMPUESTO]]+Tabla1[[#This Row],[% IMPUESTO (ACLARAR EL QUE APLIQUE)]]</f>
        <v>178053.75</v>
      </c>
      <c r="H273" s="303">
        <v>364090</v>
      </c>
      <c r="I273" s="303">
        <f>Tabla1[[#This Row],[VALOR UNITARIO ANTES DE IMPUESTO2]]*19%</f>
        <v>69177.100000000006</v>
      </c>
      <c r="J273" s="303">
        <f>Tabla1[[#This Row],[VALOR UNITARIO ANTES DE IMPUESTO2]]+Tabla1[[#This Row],[% IMPUESTO (ACLARAR EL QUE APLIQUE)2]]</f>
        <v>433267.1</v>
      </c>
      <c r="K273" s="303">
        <v>175500</v>
      </c>
      <c r="L273" s="303">
        <f>Tabla1[[#This Row],[VALOR UNITARIO ANTES DE IMPUESTO3]]*19%</f>
        <v>33345</v>
      </c>
      <c r="M273" s="303">
        <f>Tabla1[[#This Row],[VALOR UNITARIO ANTES DE IMPUESTO3]]+Tabla1[[#This Row],[% IMPUESTO (ACLARAR EL QUE APLIQUE)3]]</f>
        <v>208845</v>
      </c>
      <c r="N273" s="316">
        <v>397602.12959999999</v>
      </c>
      <c r="O273" s="315">
        <f>Tabla1[[#This Row],[VALOR UNITARIO ANTES DE IMPUESTO4]]*19%</f>
        <v>75544.404624000003</v>
      </c>
      <c r="P273" s="315">
        <f>Tabla1[[#This Row],[VALOR UNITARIO ANTES DE IMPUESTO4]]+Tabla1[[#This Row],[% IMPUESTO (ACLARAR EL QUE APLIQUE)4]]</f>
        <v>473146.534224</v>
      </c>
      <c r="Q273" s="310"/>
      <c r="R273" s="310"/>
      <c r="S273" s="310"/>
    </row>
    <row r="274" spans="1:19" ht="14.4" thickBot="1">
      <c r="A274" s="30">
        <v>271</v>
      </c>
      <c r="B274" s="22" t="s">
        <v>300</v>
      </c>
      <c r="C274" s="33" t="s">
        <v>304</v>
      </c>
      <c r="D274" s="19">
        <v>1</v>
      </c>
      <c r="E274" s="303">
        <v>126064</v>
      </c>
      <c r="F274" s="303">
        <f>Tabla1[[#This Row],[VALOR UNITARIO ANTES DE IMPUESTO]]*19%</f>
        <v>23952.16</v>
      </c>
      <c r="G274" s="303">
        <f>Tabla1[[#This Row],[VALOR UNITARIO ANTES DE IMPUESTO]]+Tabla1[[#This Row],[% IMPUESTO (ACLARAR EL QUE APLIQUE)]]</f>
        <v>150016.16</v>
      </c>
      <c r="H274" s="303">
        <v>321256</v>
      </c>
      <c r="I274" s="303">
        <f>Tabla1[[#This Row],[VALOR UNITARIO ANTES DE IMPUESTO2]]*19%</f>
        <v>61038.64</v>
      </c>
      <c r="J274" s="303">
        <f>Tabla1[[#This Row],[VALOR UNITARIO ANTES DE IMPUESTO2]]+Tabla1[[#This Row],[% IMPUESTO (ACLARAR EL QUE APLIQUE)2]]</f>
        <v>382294.64</v>
      </c>
      <c r="K274" s="303">
        <v>149900</v>
      </c>
      <c r="L274" s="303">
        <f>Tabla1[[#This Row],[VALOR UNITARIO ANTES DE IMPUESTO3]]*19%</f>
        <v>28481</v>
      </c>
      <c r="M274" s="303">
        <f>Tabla1[[#This Row],[VALOR UNITARIO ANTES DE IMPUESTO3]]+Tabla1[[#This Row],[% IMPUESTO (ACLARAR EL QUE APLIQUE)3]]</f>
        <v>178381</v>
      </c>
      <c r="N274" s="315">
        <v>350825.40480000002</v>
      </c>
      <c r="O274" s="315">
        <f>Tabla1[[#This Row],[VALOR UNITARIO ANTES DE IMPUESTO4]]*19%</f>
        <v>66656.826912000004</v>
      </c>
      <c r="P274" s="315">
        <f>Tabla1[[#This Row],[VALOR UNITARIO ANTES DE IMPUESTO4]]+Tabla1[[#This Row],[% IMPUESTO (ACLARAR EL QUE APLIQUE)4]]</f>
        <v>417482.23171200004</v>
      </c>
      <c r="Q274" s="310"/>
      <c r="R274" s="310"/>
      <c r="S274" s="310"/>
    </row>
    <row r="275" spans="1:19" ht="28.2" thickBot="1">
      <c r="A275" s="30">
        <v>272</v>
      </c>
      <c r="B275" s="22" t="s">
        <v>300</v>
      </c>
      <c r="C275" s="24" t="s">
        <v>305</v>
      </c>
      <c r="D275" s="19">
        <v>1</v>
      </c>
      <c r="E275" s="303">
        <v>380139</v>
      </c>
      <c r="F275" s="303">
        <f>Tabla1[[#This Row],[VALOR UNITARIO ANTES DE IMPUESTO]]*19%</f>
        <v>72226.41</v>
      </c>
      <c r="G275" s="303">
        <f>Tabla1[[#This Row],[VALOR UNITARIO ANTES DE IMPUESTO]]+Tabla1[[#This Row],[% IMPUESTO (ACLARAR EL QUE APLIQUE)]]</f>
        <v>452365.41000000003</v>
      </c>
      <c r="H275" s="303">
        <v>321256</v>
      </c>
      <c r="I275" s="303">
        <f>Tabla1[[#This Row],[VALOR UNITARIO ANTES DE IMPUESTO2]]*19%</f>
        <v>61038.64</v>
      </c>
      <c r="J275" s="303">
        <f>Tabla1[[#This Row],[VALOR UNITARIO ANTES DE IMPUESTO2]]+Tabla1[[#This Row],[% IMPUESTO (ACLARAR EL QUE APLIQUE)2]]</f>
        <v>382294.64</v>
      </c>
      <c r="K275" s="303">
        <v>380139</v>
      </c>
      <c r="L275" s="303">
        <f>Tabla1[[#This Row],[VALOR UNITARIO ANTES DE IMPUESTO3]]*19%</f>
        <v>72226.41</v>
      </c>
      <c r="M275" s="303">
        <f>Tabla1[[#This Row],[VALOR UNITARIO ANTES DE IMPUESTO3]]+Tabla1[[#This Row],[% IMPUESTO (ACLARAR EL QUE APLIQUE)3]]</f>
        <v>452365.41000000003</v>
      </c>
      <c r="N275" s="316">
        <v>350825.40480000002</v>
      </c>
      <c r="O275" s="315">
        <f>Tabla1[[#This Row],[VALOR UNITARIO ANTES DE IMPUESTO4]]*19%</f>
        <v>66656.826912000004</v>
      </c>
      <c r="P275" s="315">
        <f>Tabla1[[#This Row],[VALOR UNITARIO ANTES DE IMPUESTO4]]+Tabla1[[#This Row],[% IMPUESTO (ACLARAR EL QUE APLIQUE)4]]</f>
        <v>417482.23171200004</v>
      </c>
      <c r="Q275" s="310"/>
      <c r="R275" s="310"/>
      <c r="S275" s="310"/>
    </row>
    <row r="276" spans="1:19" ht="14.4" thickBot="1">
      <c r="A276" s="30">
        <v>273</v>
      </c>
      <c r="B276" s="25" t="s">
        <v>306</v>
      </c>
      <c r="C276" s="5" t="s">
        <v>307</v>
      </c>
      <c r="D276" s="19">
        <v>1</v>
      </c>
      <c r="E276" s="303">
        <v>29925</v>
      </c>
      <c r="F276" s="303">
        <f>Tabla1[[#This Row],[VALOR UNITARIO ANTES DE IMPUESTO]]*19%</f>
        <v>5685.75</v>
      </c>
      <c r="G276" s="303">
        <f>Tabla1[[#This Row],[VALOR UNITARIO ANTES DE IMPUESTO]]+Tabla1[[#This Row],[% IMPUESTO (ACLARAR EL QUE APLIQUE)]]</f>
        <v>35610.75</v>
      </c>
      <c r="H276" s="303">
        <v>74960</v>
      </c>
      <c r="I276" s="303">
        <f>Tabla1[[#This Row],[VALOR UNITARIO ANTES DE IMPUESTO2]]*19%</f>
        <v>14242.4</v>
      </c>
      <c r="J276" s="303">
        <f>Tabla1[[#This Row],[VALOR UNITARIO ANTES DE IMPUESTO2]]+Tabla1[[#This Row],[% IMPUESTO (ACLARAR EL QUE APLIQUE)2]]</f>
        <v>89202.4</v>
      </c>
      <c r="K276" s="303">
        <v>35000</v>
      </c>
      <c r="L276" s="303">
        <f>Tabla1[[#This Row],[VALOR UNITARIO ANTES DE IMPUESTO3]]*19%</f>
        <v>6650</v>
      </c>
      <c r="M276" s="303">
        <f>Tabla1[[#This Row],[VALOR UNITARIO ANTES DE IMPUESTO3]]+Tabla1[[#This Row],[% IMPUESTO (ACLARAR EL QUE APLIQUE)3]]</f>
        <v>41650</v>
      </c>
      <c r="N276" s="315">
        <v>81859.263200000001</v>
      </c>
      <c r="O276" s="315">
        <f>Tabla1[[#This Row],[VALOR UNITARIO ANTES DE IMPUESTO4]]*19%</f>
        <v>15553.260008000001</v>
      </c>
      <c r="P276" s="315">
        <f>Tabla1[[#This Row],[VALOR UNITARIO ANTES DE IMPUESTO4]]+Tabla1[[#This Row],[% IMPUESTO (ACLARAR EL QUE APLIQUE)4]]</f>
        <v>97412.523207999999</v>
      </c>
      <c r="Q276" s="310"/>
      <c r="R276" s="310"/>
      <c r="S276" s="310"/>
    </row>
    <row r="277" spans="1:19" ht="14.4" thickBot="1">
      <c r="A277" s="30">
        <v>274</v>
      </c>
      <c r="B277" s="25" t="s">
        <v>306</v>
      </c>
      <c r="C277" s="5" t="s">
        <v>308</v>
      </c>
      <c r="D277" s="19">
        <v>1</v>
      </c>
      <c r="E277" s="303">
        <v>40805</v>
      </c>
      <c r="F277" s="303">
        <f>Tabla1[[#This Row],[VALOR UNITARIO ANTES DE IMPUESTO]]*19%</f>
        <v>7752.95</v>
      </c>
      <c r="G277" s="303">
        <f>Tabla1[[#This Row],[VALOR UNITARIO ANTES DE IMPUESTO]]+Tabla1[[#This Row],[% IMPUESTO (ACLARAR EL QUE APLIQUE)]]</f>
        <v>48557.95</v>
      </c>
      <c r="H277" s="303">
        <v>94235</v>
      </c>
      <c r="I277" s="303">
        <f>Tabla1[[#This Row],[VALOR UNITARIO ANTES DE IMPUESTO2]]*19%</f>
        <v>17904.650000000001</v>
      </c>
      <c r="J277" s="303">
        <f>Tabla1[[#This Row],[VALOR UNITARIO ANTES DE IMPUESTO2]]+Tabla1[[#This Row],[% IMPUESTO (ACLARAR EL QUE APLIQUE)2]]</f>
        <v>112139.65</v>
      </c>
      <c r="K277" s="303">
        <v>40805</v>
      </c>
      <c r="L277" s="303">
        <f>Tabla1[[#This Row],[VALOR UNITARIO ANTES DE IMPUESTO3]]*19%</f>
        <v>7752.95</v>
      </c>
      <c r="M277" s="303">
        <f>Tabla1[[#This Row],[VALOR UNITARIO ANTES DE IMPUESTO3]]+Tabla1[[#This Row],[% IMPUESTO (ACLARAR EL QUE APLIQUE)3]]</f>
        <v>48557.95</v>
      </c>
      <c r="N277" s="316">
        <v>102908.7904</v>
      </c>
      <c r="O277" s="315">
        <f>Tabla1[[#This Row],[VALOR UNITARIO ANTES DE IMPUESTO4]]*19%</f>
        <v>19552.670176</v>
      </c>
      <c r="P277" s="315">
        <f>Tabla1[[#This Row],[VALOR UNITARIO ANTES DE IMPUESTO4]]+Tabla1[[#This Row],[% IMPUESTO (ACLARAR EL QUE APLIQUE)4]]</f>
        <v>122461.460576</v>
      </c>
      <c r="Q277" s="310"/>
      <c r="R277" s="310"/>
      <c r="S277" s="310"/>
    </row>
    <row r="278" spans="1:19" ht="28.2" thickBot="1">
      <c r="A278" s="30">
        <v>275</v>
      </c>
      <c r="B278" s="25" t="s">
        <v>309</v>
      </c>
      <c r="C278" s="5" t="s">
        <v>310</v>
      </c>
      <c r="D278" s="19">
        <v>1</v>
      </c>
      <c r="E278" s="303">
        <v>299250</v>
      </c>
      <c r="F278" s="303">
        <f>Tabla1[[#This Row],[VALOR UNITARIO ANTES DE IMPUESTO]]*19%</f>
        <v>56857.5</v>
      </c>
      <c r="G278" s="303">
        <f>Tabla1[[#This Row],[VALOR UNITARIO ANTES DE IMPUESTO]]+Tabla1[[#This Row],[% IMPUESTO (ACLARAR EL QUE APLIQUE)]]</f>
        <v>356107.5</v>
      </c>
      <c r="H278" s="303">
        <v>666071</v>
      </c>
      <c r="I278" s="303">
        <f>Tabla1[[#This Row],[VALOR UNITARIO ANTES DE IMPUESTO2]]*19%</f>
        <v>126553.49</v>
      </c>
      <c r="J278" s="303">
        <f>Tabla1[[#This Row],[VALOR UNITARIO ANTES DE IMPUESTO2]]+Tabla1[[#This Row],[% IMPUESTO (ACLARAR EL QUE APLIQUE)2]]</f>
        <v>792624.49</v>
      </c>
      <c r="K278" s="303">
        <v>299250</v>
      </c>
      <c r="L278" s="303">
        <f>Tabla1[[#This Row],[VALOR UNITARIO ANTES DE IMPUESTO3]]*19%</f>
        <v>56857.5</v>
      </c>
      <c r="M278" s="303">
        <f>Tabla1[[#This Row],[VALOR UNITARIO ANTES DE IMPUESTO3]]+Tabla1[[#This Row],[% IMPUESTO (ACLARAR EL QUE APLIQUE)3]]</f>
        <v>356107.5</v>
      </c>
      <c r="N278" s="315">
        <v>727378.0175999999</v>
      </c>
      <c r="O278" s="315">
        <f>Tabla1[[#This Row],[VALOR UNITARIO ANTES DE IMPUESTO4]]*19%</f>
        <v>138201.82334399997</v>
      </c>
      <c r="P278" s="315">
        <f>Tabla1[[#This Row],[VALOR UNITARIO ANTES DE IMPUESTO4]]+Tabla1[[#This Row],[% IMPUESTO (ACLARAR EL QUE APLIQUE)4]]</f>
        <v>865579.84094399982</v>
      </c>
      <c r="Q278" s="310"/>
      <c r="R278" s="310"/>
      <c r="S278" s="310"/>
    </row>
    <row r="279" spans="1:19" ht="42" thickBot="1">
      <c r="A279" s="30">
        <v>276</v>
      </c>
      <c r="B279" s="25" t="s">
        <v>311</v>
      </c>
      <c r="C279" s="5" t="s">
        <v>312</v>
      </c>
      <c r="D279" s="19">
        <v>1</v>
      </c>
      <c r="E279" s="303">
        <v>179550</v>
      </c>
      <c r="F279" s="303">
        <f>Tabla1[[#This Row],[VALOR UNITARIO ANTES DE IMPUESTO]]*19%</f>
        <v>34114.5</v>
      </c>
      <c r="G279" s="303">
        <f>Tabla1[[#This Row],[VALOR UNITARIO ANTES DE IMPUESTO]]+Tabla1[[#This Row],[% IMPUESTO (ACLARAR EL QUE APLIQUE)]]</f>
        <v>213664.5</v>
      </c>
      <c r="H279" s="303">
        <v>321256</v>
      </c>
      <c r="I279" s="303">
        <f>Tabla1[[#This Row],[VALOR UNITARIO ANTES DE IMPUESTO2]]*19%</f>
        <v>61038.64</v>
      </c>
      <c r="J279" s="303">
        <f>Tabla1[[#This Row],[VALOR UNITARIO ANTES DE IMPUESTO2]]+Tabla1[[#This Row],[% IMPUESTO (ACLARAR EL QUE APLIQUE)2]]</f>
        <v>382294.64</v>
      </c>
      <c r="K279" s="303">
        <v>199900</v>
      </c>
      <c r="L279" s="303">
        <f>Tabla1[[#This Row],[VALOR UNITARIO ANTES DE IMPUESTO3]]*19%</f>
        <v>37981</v>
      </c>
      <c r="M279" s="303">
        <f>Tabla1[[#This Row],[VALOR UNITARIO ANTES DE IMPUESTO3]]+Tabla1[[#This Row],[% IMPUESTO (ACLARAR EL QUE APLIQUE)3]]</f>
        <v>237881</v>
      </c>
      <c r="N279" s="316">
        <v>350825.40480000002</v>
      </c>
      <c r="O279" s="315">
        <f>Tabla1[[#This Row],[VALOR UNITARIO ANTES DE IMPUESTO4]]*19%</f>
        <v>66656.826912000004</v>
      </c>
      <c r="P279" s="315">
        <f>Tabla1[[#This Row],[VALOR UNITARIO ANTES DE IMPUESTO4]]+Tabla1[[#This Row],[% IMPUESTO (ACLARAR EL QUE APLIQUE)4]]</f>
        <v>417482.23171200004</v>
      </c>
      <c r="Q279" s="310"/>
      <c r="R279" s="310"/>
      <c r="S279" s="310"/>
    </row>
    <row r="280" spans="1:19" ht="14.4" thickBot="1">
      <c r="A280" s="30">
        <v>277</v>
      </c>
      <c r="B280" s="31" t="s">
        <v>83</v>
      </c>
      <c r="C280" s="20" t="s">
        <v>313</v>
      </c>
      <c r="D280" s="19">
        <v>1</v>
      </c>
      <c r="E280" s="303">
        <v>1696483</v>
      </c>
      <c r="F280" s="303">
        <f>Tabla1[[#This Row],[VALOR UNITARIO ANTES DE IMPUESTO]]*19%</f>
        <v>322331.77</v>
      </c>
      <c r="G280" s="303">
        <f>Tabla1[[#This Row],[VALOR UNITARIO ANTES DE IMPUESTO]]+Tabla1[[#This Row],[% IMPUESTO (ACLARAR EL QUE APLIQUE)]]</f>
        <v>2018814.77</v>
      </c>
      <c r="H280" s="303">
        <v>3833659</v>
      </c>
      <c r="I280" s="303">
        <f>Tabla1[[#This Row],[VALOR UNITARIO ANTES DE IMPUESTO2]]*19%</f>
        <v>728395.21</v>
      </c>
      <c r="J280" s="303">
        <f>Tabla1[[#This Row],[VALOR UNITARIO ANTES DE IMPUESTO2]]+Tabla1[[#This Row],[% IMPUESTO (ACLARAR EL QUE APLIQUE)2]]</f>
        <v>4562054.21</v>
      </c>
      <c r="K280" s="303">
        <v>1800000</v>
      </c>
      <c r="L280" s="303">
        <f>Tabla1[[#This Row],[VALOR UNITARIO ANTES DE IMPUESTO3]]*19%</f>
        <v>342000</v>
      </c>
      <c r="M280" s="303">
        <f>Tabla1[[#This Row],[VALOR UNITARIO ANTES DE IMPUESTO3]]+Tabla1[[#This Row],[% IMPUESTO (ACLARAR EL QUE APLIQUE)3]]</f>
        <v>2142000</v>
      </c>
      <c r="N280" s="315">
        <v>4186516.5367999999</v>
      </c>
      <c r="O280" s="315">
        <f>Tabla1[[#This Row],[VALOR UNITARIO ANTES DE IMPUESTO4]]*19%</f>
        <v>795438.14199199993</v>
      </c>
      <c r="P280" s="315">
        <f>Tabla1[[#This Row],[VALOR UNITARIO ANTES DE IMPUESTO4]]+Tabla1[[#This Row],[% IMPUESTO (ACLARAR EL QUE APLIQUE)4]]</f>
        <v>4981954.6787919998</v>
      </c>
      <c r="Q280" s="310"/>
      <c r="R280" s="310"/>
      <c r="S280" s="310"/>
    </row>
    <row r="281" spans="1:19" ht="14.4" thickBot="1">
      <c r="A281" s="30">
        <v>278</v>
      </c>
      <c r="B281" s="25" t="s">
        <v>314</v>
      </c>
      <c r="C281" s="5" t="s">
        <v>315</v>
      </c>
      <c r="D281" s="19">
        <v>1</v>
      </c>
      <c r="E281" s="303">
        <v>299250</v>
      </c>
      <c r="F281" s="303">
        <f>Tabla1[[#This Row],[VALOR UNITARIO ANTES DE IMPUESTO]]*19%</f>
        <v>56857.5</v>
      </c>
      <c r="G281" s="303">
        <f>Tabla1[[#This Row],[VALOR UNITARIO ANTES DE IMPUESTO]]+Tabla1[[#This Row],[% IMPUESTO (ACLARAR EL QUE APLIQUE)]]</f>
        <v>356107.5</v>
      </c>
      <c r="H281" s="303">
        <v>674638</v>
      </c>
      <c r="I281" s="303">
        <f>Tabla1[[#This Row],[VALOR UNITARIO ANTES DE IMPUESTO2]]*19%</f>
        <v>128181.22</v>
      </c>
      <c r="J281" s="303">
        <f>Tabla1[[#This Row],[VALOR UNITARIO ANTES DE IMPUESTO2]]+Tabla1[[#This Row],[% IMPUESTO (ACLARAR EL QUE APLIQUE)2]]</f>
        <v>802819.22</v>
      </c>
      <c r="K281" s="303">
        <v>299250</v>
      </c>
      <c r="L281" s="303">
        <f>Tabla1[[#This Row],[VALOR UNITARIO ANTES DE IMPUESTO3]]*19%</f>
        <v>56857.5</v>
      </c>
      <c r="M281" s="303">
        <f>Tabla1[[#This Row],[VALOR UNITARIO ANTES DE IMPUESTO3]]+Tabla1[[#This Row],[% IMPUESTO (ACLARAR EL QUE APLIQUE)3]]</f>
        <v>356107.5</v>
      </c>
      <c r="N281" s="316">
        <v>736733.35839999991</v>
      </c>
      <c r="O281" s="315">
        <f>Tabla1[[#This Row],[VALOR UNITARIO ANTES DE IMPUESTO4]]*19%</f>
        <v>139979.33809599999</v>
      </c>
      <c r="P281" s="315">
        <f>Tabla1[[#This Row],[VALOR UNITARIO ANTES DE IMPUESTO4]]+Tabla1[[#This Row],[% IMPUESTO (ACLARAR EL QUE APLIQUE)4]]</f>
        <v>876712.69649599993</v>
      </c>
      <c r="Q281" s="310"/>
      <c r="R281" s="310"/>
      <c r="S281" s="310"/>
    </row>
    <row r="282" spans="1:19" ht="28.2" thickBot="1">
      <c r="A282" s="30">
        <v>279</v>
      </c>
      <c r="B282" s="25" t="s">
        <v>316</v>
      </c>
      <c r="C282" s="5" t="s">
        <v>317</v>
      </c>
      <c r="D282" s="19">
        <v>1</v>
      </c>
      <c r="E282" s="303">
        <v>538650</v>
      </c>
      <c r="F282" s="303">
        <f>Tabla1[[#This Row],[VALOR UNITARIO ANTES DE IMPUESTO]]*19%</f>
        <v>102343.5</v>
      </c>
      <c r="G282" s="303">
        <f>Tabla1[[#This Row],[VALOR UNITARIO ANTES DE IMPUESTO]]+Tabla1[[#This Row],[% IMPUESTO (ACLARAR EL QUE APLIQUE)]]</f>
        <v>640993.5</v>
      </c>
      <c r="H282" s="303">
        <v>7495980</v>
      </c>
      <c r="I282" s="303">
        <f>Tabla1[[#This Row],[VALOR UNITARIO ANTES DE IMPUESTO2]]*19%</f>
        <v>1424236.2</v>
      </c>
      <c r="J282" s="303">
        <f>Tabla1[[#This Row],[VALOR UNITARIO ANTES DE IMPUESTO2]]+Tabla1[[#This Row],[% IMPUESTO (ACLARAR EL QUE APLIQUE)2]]</f>
        <v>8920216.1999999993</v>
      </c>
      <c r="K282" s="303">
        <v>538650</v>
      </c>
      <c r="L282" s="303">
        <f>Tabla1[[#This Row],[VALOR UNITARIO ANTES DE IMPUESTO3]]*19%</f>
        <v>102343.5</v>
      </c>
      <c r="M282" s="303">
        <f>Tabla1[[#This Row],[VALOR UNITARIO ANTES DE IMPUESTO3]]+Tabla1[[#This Row],[% IMPUESTO (ACLARAR EL QUE APLIQUE)3]]</f>
        <v>640993.5</v>
      </c>
      <c r="N282" s="315">
        <v>8185926.1952</v>
      </c>
      <c r="O282" s="315">
        <f>Tabla1[[#This Row],[VALOR UNITARIO ANTES DE IMPUESTO4]]*19%</f>
        <v>1555325.9770879999</v>
      </c>
      <c r="P282" s="315">
        <f>Tabla1[[#This Row],[VALOR UNITARIO ANTES DE IMPUESTO4]]+Tabla1[[#This Row],[% IMPUESTO (ACLARAR EL QUE APLIQUE)4]]</f>
        <v>9741252.1722880006</v>
      </c>
      <c r="Q282" s="310"/>
      <c r="R282" s="310"/>
      <c r="S282" s="310"/>
    </row>
    <row r="283" spans="1:19" ht="28.2" thickBot="1">
      <c r="A283" s="30">
        <v>280</v>
      </c>
      <c r="B283" s="25" t="s">
        <v>318</v>
      </c>
      <c r="C283" s="5" t="s">
        <v>318</v>
      </c>
      <c r="D283" s="19">
        <v>1</v>
      </c>
      <c r="E283" s="303">
        <v>538650</v>
      </c>
      <c r="F283" s="303">
        <f>Tabla1[[#This Row],[VALOR UNITARIO ANTES DE IMPUESTO]]*19%</f>
        <v>102343.5</v>
      </c>
      <c r="G283" s="303">
        <f>Tabla1[[#This Row],[VALOR UNITARIO ANTES DE IMPUESTO]]+Tabla1[[#This Row],[% IMPUESTO (ACLARAR EL QUE APLIQUE)]]</f>
        <v>640993.5</v>
      </c>
      <c r="H283" s="303">
        <v>663930</v>
      </c>
      <c r="I283" s="303">
        <f>Tabla1[[#This Row],[VALOR UNITARIO ANTES DE IMPUESTO2]]*19%</f>
        <v>126146.7</v>
      </c>
      <c r="J283" s="303">
        <f>Tabla1[[#This Row],[VALOR UNITARIO ANTES DE IMPUESTO2]]+Tabla1[[#This Row],[% IMPUESTO (ACLARAR EL QUE APLIQUE)2]]</f>
        <v>790076.7</v>
      </c>
      <c r="K283" s="303">
        <v>538650</v>
      </c>
      <c r="L283" s="303">
        <f>Tabla1[[#This Row],[VALOR UNITARIO ANTES DE IMPUESTO3]]*19%</f>
        <v>102343.5</v>
      </c>
      <c r="M283" s="303">
        <f>Tabla1[[#This Row],[VALOR UNITARIO ANTES DE IMPUESTO3]]+Tabla1[[#This Row],[% IMPUESTO (ACLARAR EL QUE APLIQUE)3]]</f>
        <v>640993.5</v>
      </c>
      <c r="N283" s="316">
        <v>725039.18240000005</v>
      </c>
      <c r="O283" s="315">
        <f>Tabla1[[#This Row],[VALOR UNITARIO ANTES DE IMPUESTO4]]*19%</f>
        <v>137757.44465600001</v>
      </c>
      <c r="P283" s="315">
        <f>Tabla1[[#This Row],[VALOR UNITARIO ANTES DE IMPUESTO4]]+Tabla1[[#This Row],[% IMPUESTO (ACLARAR EL QUE APLIQUE)4]]</f>
        <v>862796.62705600006</v>
      </c>
      <c r="Q283" s="310"/>
      <c r="R283" s="310"/>
      <c r="S283" s="310"/>
    </row>
    <row r="284" spans="1:19" ht="28.2" thickBot="1">
      <c r="A284" s="30">
        <v>281</v>
      </c>
      <c r="B284" s="25" t="s">
        <v>319</v>
      </c>
      <c r="C284" s="5" t="s">
        <v>320</v>
      </c>
      <c r="D284" s="19">
        <v>1</v>
      </c>
      <c r="E284" s="303">
        <v>68250</v>
      </c>
      <c r="F284" s="303">
        <f>Tabla1[[#This Row],[VALOR UNITARIO ANTES DE IMPUESTO]]*19%</f>
        <v>12967.5</v>
      </c>
      <c r="G284" s="303">
        <f>Tabla1[[#This Row],[VALOR UNITARIO ANTES DE IMPUESTO]]+Tabla1[[#This Row],[% IMPUESTO (ACLARAR EL QUE APLIQUE)]]</f>
        <v>81217.5</v>
      </c>
      <c r="H284" s="303">
        <v>214171</v>
      </c>
      <c r="I284" s="303">
        <f>Tabla1[[#This Row],[VALOR UNITARIO ANTES DE IMPUESTO2]]*19%</f>
        <v>40692.49</v>
      </c>
      <c r="J284" s="303">
        <f>Tabla1[[#This Row],[VALOR UNITARIO ANTES DE IMPUESTO2]]+Tabla1[[#This Row],[% IMPUESTO (ACLARAR EL QUE APLIQUE)2]]</f>
        <v>254863.49</v>
      </c>
      <c r="K284" s="303">
        <v>68250</v>
      </c>
      <c r="L284" s="303">
        <f>Tabla1[[#This Row],[VALOR UNITARIO ANTES DE IMPUESTO3]]*19%</f>
        <v>12967.5</v>
      </c>
      <c r="M284" s="303">
        <f>Tabla1[[#This Row],[VALOR UNITARIO ANTES DE IMPUESTO3]]+Tabla1[[#This Row],[% IMPUESTO (ACLARAR EL QUE APLIQUE)3]]</f>
        <v>81217.5</v>
      </c>
      <c r="N284" s="315">
        <v>233883.60319999998</v>
      </c>
      <c r="O284" s="315">
        <f>Tabla1[[#This Row],[VALOR UNITARIO ANTES DE IMPUESTO4]]*19%</f>
        <v>44437.884608</v>
      </c>
      <c r="P284" s="315">
        <f>Tabla1[[#This Row],[VALOR UNITARIO ANTES DE IMPUESTO4]]+Tabla1[[#This Row],[% IMPUESTO (ACLARAR EL QUE APLIQUE)4]]</f>
        <v>278321.48780800001</v>
      </c>
      <c r="Q284" s="310"/>
      <c r="R284" s="310"/>
      <c r="S284" s="310"/>
    </row>
    <row r="285" spans="1:19" ht="14.25" customHeight="1" thickBot="1">
      <c r="A285" s="30">
        <v>282</v>
      </c>
      <c r="B285" s="25" t="s">
        <v>321</v>
      </c>
      <c r="C285" s="5" t="s">
        <v>321</v>
      </c>
      <c r="D285" s="19">
        <v>1</v>
      </c>
      <c r="E285" s="303">
        <v>2154600</v>
      </c>
      <c r="F285" s="303">
        <f>Tabla1[[#This Row],[VALOR UNITARIO ANTES DE IMPUESTO]]*19%</f>
        <v>409374</v>
      </c>
      <c r="G285" s="303">
        <f>Tabla1[[#This Row],[VALOR UNITARIO ANTES DE IMPUESTO]]+Tabla1[[#This Row],[% IMPUESTO (ACLARAR EL QUE APLIQUE)]]</f>
        <v>2563974</v>
      </c>
      <c r="H285" s="303">
        <v>5568443</v>
      </c>
      <c r="I285" s="303">
        <f>Tabla1[[#This Row],[VALOR UNITARIO ANTES DE IMPUESTO2]]*19%</f>
        <v>1058004.17</v>
      </c>
      <c r="J285" s="303">
        <f>Tabla1[[#This Row],[VALOR UNITARIO ANTES DE IMPUESTO2]]+Tabla1[[#This Row],[% IMPUESTO (ACLARAR EL QUE APLIQUE)2]]</f>
        <v>6626447.1699999999</v>
      </c>
      <c r="K285" s="303">
        <v>2154600</v>
      </c>
      <c r="L285" s="303">
        <f>Tabla1[[#This Row],[VALOR UNITARIO ANTES DE IMPUESTO3]]*19%</f>
        <v>409374</v>
      </c>
      <c r="M285" s="303">
        <f>Tabla1[[#This Row],[VALOR UNITARIO ANTES DE IMPUESTO3]]+Tabla1[[#This Row],[% IMPUESTO (ACLARAR EL QUE APLIQUE)3]]</f>
        <v>2563974</v>
      </c>
      <c r="N285" s="316">
        <v>6080973.7456</v>
      </c>
      <c r="O285" s="315">
        <f>Tabla1[[#This Row],[VALOR UNITARIO ANTES DE IMPUESTO4]]*19%</f>
        <v>1155385.0116640001</v>
      </c>
      <c r="P285" s="315">
        <f>Tabla1[[#This Row],[VALOR UNITARIO ANTES DE IMPUESTO4]]+Tabla1[[#This Row],[% IMPUESTO (ACLARAR EL QUE APLIQUE)4]]</f>
        <v>7236358.7572640004</v>
      </c>
      <c r="Q285" s="310"/>
      <c r="R285" s="310"/>
      <c r="S285" s="310"/>
    </row>
    <row r="286" spans="1:19" ht="28.2" thickBot="1">
      <c r="A286" s="30">
        <v>283</v>
      </c>
      <c r="B286" s="25" t="s">
        <v>322</v>
      </c>
      <c r="C286" s="25" t="s">
        <v>323</v>
      </c>
      <c r="D286" s="19">
        <v>1</v>
      </c>
      <c r="E286" s="303">
        <v>167580</v>
      </c>
      <c r="F286" s="303">
        <f>Tabla1[[#This Row],[VALOR UNITARIO ANTES DE IMPUESTO]]*19%</f>
        <v>31840.2</v>
      </c>
      <c r="G286" s="303">
        <f>Tabla1[[#This Row],[VALOR UNITARIO ANTES DE IMPUESTO]]+Tabla1[[#This Row],[% IMPUESTO (ACLARAR EL QUE APLIQUE)]]</f>
        <v>199420.2</v>
      </c>
      <c r="H286" s="303">
        <v>5568443</v>
      </c>
      <c r="I286" s="303">
        <f>Tabla1[[#This Row],[VALOR UNITARIO ANTES DE IMPUESTO2]]*19%</f>
        <v>1058004.17</v>
      </c>
      <c r="J286" s="303">
        <f>Tabla1[[#This Row],[VALOR UNITARIO ANTES DE IMPUESTO2]]+Tabla1[[#This Row],[% IMPUESTO (ACLARAR EL QUE APLIQUE)2]]</f>
        <v>6626447.1699999999</v>
      </c>
      <c r="K286" s="303">
        <v>167580</v>
      </c>
      <c r="L286" s="303">
        <f>Tabla1[[#This Row],[VALOR UNITARIO ANTES DE IMPUESTO3]]*19%</f>
        <v>31840.2</v>
      </c>
      <c r="M286" s="303">
        <f>Tabla1[[#This Row],[VALOR UNITARIO ANTES DE IMPUESTO3]]+Tabla1[[#This Row],[% IMPUESTO (ACLARAR EL QUE APLIQUE)3]]</f>
        <v>199420.2</v>
      </c>
      <c r="N286" s="315">
        <v>6080973.7456</v>
      </c>
      <c r="O286" s="315">
        <f>Tabla1[[#This Row],[VALOR UNITARIO ANTES DE IMPUESTO4]]*19%</f>
        <v>1155385.0116640001</v>
      </c>
      <c r="P286" s="315">
        <f>Tabla1[[#This Row],[VALOR UNITARIO ANTES DE IMPUESTO4]]+Tabla1[[#This Row],[% IMPUESTO (ACLARAR EL QUE APLIQUE)4]]</f>
        <v>7236358.7572640004</v>
      </c>
      <c r="Q286" s="310"/>
      <c r="R286" s="310"/>
      <c r="S286" s="310"/>
    </row>
    <row r="287" spans="1:19" ht="14.4" thickBot="1">
      <c r="A287" s="30">
        <v>284</v>
      </c>
      <c r="B287" s="25" t="s">
        <v>324</v>
      </c>
      <c r="C287" s="5" t="s">
        <v>325</v>
      </c>
      <c r="D287" s="19">
        <v>1</v>
      </c>
      <c r="E287" s="303">
        <v>170000</v>
      </c>
      <c r="F287" s="303">
        <f>Tabla1[[#This Row],[VALOR UNITARIO ANTES DE IMPUESTO]]*19%</f>
        <v>32300</v>
      </c>
      <c r="G287" s="303">
        <f>Tabla1[[#This Row],[VALOR UNITARIO ANTES DE IMPUESTO]]+Tabla1[[#This Row],[% IMPUESTO (ACLARAR EL QUE APLIQUE)]]</f>
        <v>202300</v>
      </c>
      <c r="H287" s="303">
        <v>1177940</v>
      </c>
      <c r="I287" s="303">
        <f>Tabla1[[#This Row],[VALOR UNITARIO ANTES DE IMPUESTO2]]*19%</f>
        <v>223808.6</v>
      </c>
      <c r="J287" s="303">
        <f>Tabla1[[#This Row],[VALOR UNITARIO ANTES DE IMPUESTO2]]+Tabla1[[#This Row],[% IMPUESTO (ACLARAR EL QUE APLIQUE)2]]</f>
        <v>1401748.6</v>
      </c>
      <c r="K287" s="303">
        <v>170000</v>
      </c>
      <c r="L287" s="303">
        <f>Tabla1[[#This Row],[VALOR UNITARIO ANTES DE IMPUESTO3]]*19%</f>
        <v>32300</v>
      </c>
      <c r="M287" s="303">
        <f>Tabla1[[#This Row],[VALOR UNITARIO ANTES DE IMPUESTO3]]+Tabla1[[#This Row],[% IMPUESTO (ACLARAR EL QUE APLIQUE)3]]</f>
        <v>202300</v>
      </c>
      <c r="N287" s="316">
        <v>1225058</v>
      </c>
      <c r="O287" s="315">
        <f>Tabla1[[#This Row],[VALOR UNITARIO ANTES DE IMPUESTO4]]*19%</f>
        <v>232761.02</v>
      </c>
      <c r="P287" s="315">
        <f>Tabla1[[#This Row],[VALOR UNITARIO ANTES DE IMPUESTO4]]+Tabla1[[#This Row],[% IMPUESTO (ACLARAR EL QUE APLIQUE)4]]</f>
        <v>1457819.02</v>
      </c>
      <c r="Q287" s="310"/>
      <c r="R287" s="310"/>
      <c r="S287" s="310"/>
    </row>
    <row r="288" spans="1:19" ht="28.2" thickBot="1">
      <c r="A288" s="30">
        <v>285</v>
      </c>
      <c r="B288" s="25" t="s">
        <v>326</v>
      </c>
      <c r="C288" s="5" t="s">
        <v>327</v>
      </c>
      <c r="D288" s="19">
        <v>1</v>
      </c>
      <c r="E288" s="303">
        <v>160000</v>
      </c>
      <c r="F288" s="303">
        <f>Tabla1[[#This Row],[VALOR UNITARIO ANTES DE IMPUESTO]]*19%</f>
        <v>30400</v>
      </c>
      <c r="G288" s="303">
        <f>Tabla1[[#This Row],[VALOR UNITARIO ANTES DE IMPUESTO]]+Tabla1[[#This Row],[% IMPUESTO (ACLARAR EL QUE APLIQUE)]]</f>
        <v>190400</v>
      </c>
      <c r="H288" s="303">
        <v>17133669</v>
      </c>
      <c r="I288" s="303">
        <f>Tabla1[[#This Row],[VALOR UNITARIO ANTES DE IMPUESTO2]]*19%</f>
        <v>3255397.11</v>
      </c>
      <c r="J288" s="303">
        <f>Tabla1[[#This Row],[VALOR UNITARIO ANTES DE IMPUESTO2]]+Tabla1[[#This Row],[% IMPUESTO (ACLARAR EL QUE APLIQUE)2]]</f>
        <v>20389066.109999999</v>
      </c>
      <c r="K288" s="303">
        <v>160000</v>
      </c>
      <c r="L288" s="303">
        <f>Tabla1[[#This Row],[VALOR UNITARIO ANTES DE IMPUESTO3]]*19%</f>
        <v>30400</v>
      </c>
      <c r="M288" s="303">
        <f>Tabla1[[#This Row],[VALOR UNITARIO ANTES DE IMPUESTO3]]+Tabla1[[#This Row],[% IMPUESTO (ACLARAR EL QUE APLIQUE)3]]</f>
        <v>190400</v>
      </c>
      <c r="N288" s="315">
        <v>18710688.4432</v>
      </c>
      <c r="O288" s="315">
        <f>Tabla1[[#This Row],[VALOR UNITARIO ANTES DE IMPUESTO4]]*19%</f>
        <v>3555030.8042080002</v>
      </c>
      <c r="P288" s="315">
        <f>Tabla1[[#This Row],[VALOR UNITARIO ANTES DE IMPUESTO4]]+Tabla1[[#This Row],[% IMPUESTO (ACLARAR EL QUE APLIQUE)4]]</f>
        <v>22265719.247407999</v>
      </c>
      <c r="Q288" s="310"/>
      <c r="R288" s="310"/>
      <c r="S288" s="310"/>
    </row>
    <row r="289" spans="1:19" ht="14.4" thickBot="1">
      <c r="A289" s="30">
        <v>286</v>
      </c>
      <c r="B289" s="25" t="s">
        <v>328</v>
      </c>
      <c r="C289" s="5" t="s">
        <v>329</v>
      </c>
      <c r="D289" s="19">
        <v>1</v>
      </c>
      <c r="E289" s="303">
        <v>850000</v>
      </c>
      <c r="F289" s="303">
        <f>Tabla1[[#This Row],[VALOR UNITARIO ANTES DE IMPUESTO]]*19%</f>
        <v>161500</v>
      </c>
      <c r="G289" s="303">
        <f>Tabla1[[#This Row],[VALOR UNITARIO ANTES DE IMPUESTO]]+Tabla1[[#This Row],[% IMPUESTO (ACLARAR EL QUE APLIQUE)]]</f>
        <v>1011500</v>
      </c>
      <c r="H289" s="303">
        <v>2034623</v>
      </c>
      <c r="I289" s="303">
        <f>Tabla1[[#This Row],[VALOR UNITARIO ANTES DE IMPUESTO2]]*19%</f>
        <v>386578.37</v>
      </c>
      <c r="J289" s="303">
        <f>Tabla1[[#This Row],[VALOR UNITARIO ANTES DE IMPUESTO2]]+Tabla1[[#This Row],[% IMPUESTO (ACLARAR EL QUE APLIQUE)2]]</f>
        <v>2421201.37</v>
      </c>
      <c r="K289" s="303">
        <v>850000</v>
      </c>
      <c r="L289" s="303">
        <f>Tabla1[[#This Row],[VALOR UNITARIO ANTES DE IMPUESTO3]]*19%</f>
        <v>161500</v>
      </c>
      <c r="M289" s="303">
        <f>Tabla1[[#This Row],[VALOR UNITARIO ANTES DE IMPUESTO3]]+Tabla1[[#This Row],[% IMPUESTO (ACLARAR EL QUE APLIQUE)3]]</f>
        <v>1011500</v>
      </c>
      <c r="N289" s="316">
        <v>2221894.2511999998</v>
      </c>
      <c r="O289" s="315">
        <f>Tabla1[[#This Row],[VALOR UNITARIO ANTES DE IMPUESTO4]]*19%</f>
        <v>422159.90772799996</v>
      </c>
      <c r="P289" s="315">
        <f>Tabla1[[#This Row],[VALOR UNITARIO ANTES DE IMPUESTO4]]+Tabla1[[#This Row],[% IMPUESTO (ACLARAR EL QUE APLIQUE)4]]</f>
        <v>2644054.1589279999</v>
      </c>
      <c r="Q289" s="310"/>
      <c r="R289" s="310"/>
      <c r="S289" s="310"/>
    </row>
    <row r="290" spans="1:19" ht="14.4" thickBot="1">
      <c r="A290" s="30">
        <v>287</v>
      </c>
      <c r="B290" s="25" t="s">
        <v>330</v>
      </c>
      <c r="C290" s="5" t="s">
        <v>330</v>
      </c>
      <c r="D290" s="19">
        <v>1</v>
      </c>
      <c r="E290" s="303">
        <v>1560000</v>
      </c>
      <c r="F290" s="303">
        <f>Tabla1[[#This Row],[VALOR UNITARIO ANTES DE IMPUESTO]]*19%</f>
        <v>296400</v>
      </c>
      <c r="G290" s="303">
        <f>Tabla1[[#This Row],[VALOR UNITARIO ANTES DE IMPUESTO]]+Tabla1[[#This Row],[% IMPUESTO (ACLARAR EL QUE APLIQUE)]]</f>
        <v>1856400</v>
      </c>
      <c r="H290" s="303">
        <v>3640905</v>
      </c>
      <c r="I290" s="303">
        <f>Tabla1[[#This Row],[VALOR UNITARIO ANTES DE IMPUESTO2]]*19%</f>
        <v>691771.95</v>
      </c>
      <c r="J290" s="303">
        <f>Tabla1[[#This Row],[VALOR UNITARIO ANTES DE IMPUESTO2]]+Tabla1[[#This Row],[% IMPUESTO (ACLARAR EL QUE APLIQUE)2]]</f>
        <v>4332676.95</v>
      </c>
      <c r="K290" s="303">
        <v>1560000</v>
      </c>
      <c r="L290" s="303">
        <f>Tabla1[[#This Row],[VALOR UNITARIO ANTES DE IMPUESTO3]]*19%</f>
        <v>296400</v>
      </c>
      <c r="M290" s="303">
        <f>Tabla1[[#This Row],[VALOR UNITARIO ANTES DE IMPUESTO3]]+Tabla1[[#This Row],[% IMPUESTO (ACLARAR EL QUE APLIQUE)3]]</f>
        <v>1856400</v>
      </c>
      <c r="N290" s="315">
        <v>3976021.2960000001</v>
      </c>
      <c r="O290" s="315">
        <f>Tabla1[[#This Row],[VALOR UNITARIO ANTES DE IMPUESTO4]]*19%</f>
        <v>755444.04624000005</v>
      </c>
      <c r="P290" s="315">
        <f>Tabla1[[#This Row],[VALOR UNITARIO ANTES DE IMPUESTO4]]+Tabla1[[#This Row],[% IMPUESTO (ACLARAR EL QUE APLIQUE)4]]</f>
        <v>4731465.3422400001</v>
      </c>
      <c r="Q290" s="310"/>
      <c r="R290" s="310"/>
      <c r="S290" s="310"/>
    </row>
    <row r="291" spans="1:19" ht="14.4" thickBot="1">
      <c r="A291" s="30">
        <v>288</v>
      </c>
      <c r="B291" s="27" t="s">
        <v>331</v>
      </c>
      <c r="C291" s="26" t="s">
        <v>332</v>
      </c>
      <c r="D291" s="19">
        <v>1</v>
      </c>
      <c r="E291" s="303">
        <v>65000</v>
      </c>
      <c r="F291" s="303">
        <f>Tabla1[[#This Row],[VALOR UNITARIO ANTES DE IMPUESTO]]*19%</f>
        <v>12350</v>
      </c>
      <c r="G291" s="303">
        <f>Tabla1[[#This Row],[VALOR UNITARIO ANTES DE IMPUESTO]]+Tabla1[[#This Row],[% IMPUESTO (ACLARAR EL QUE APLIQUE)]]</f>
        <v>77350</v>
      </c>
      <c r="H291" s="303">
        <v>149920</v>
      </c>
      <c r="I291" s="303">
        <f>Tabla1[[#This Row],[VALOR UNITARIO ANTES DE IMPUESTO2]]*19%</f>
        <v>28484.799999999999</v>
      </c>
      <c r="J291" s="303">
        <f>Tabla1[[#This Row],[VALOR UNITARIO ANTES DE IMPUESTO2]]+Tabla1[[#This Row],[% IMPUESTO (ACLARAR EL QUE APLIQUE)2]]</f>
        <v>178404.8</v>
      </c>
      <c r="K291" s="303">
        <v>65000</v>
      </c>
      <c r="L291" s="303">
        <f>Tabla1[[#This Row],[VALOR UNITARIO ANTES DE IMPUESTO3]]*19%</f>
        <v>12350</v>
      </c>
      <c r="M291" s="303">
        <f>Tabla1[[#This Row],[VALOR UNITARIO ANTES DE IMPUESTO3]]+Tabla1[[#This Row],[% IMPUESTO (ACLARAR EL QUE APLIQUE)3]]</f>
        <v>77350</v>
      </c>
      <c r="N291" s="316">
        <v>163718.5264</v>
      </c>
      <c r="O291" s="315">
        <f>Tabla1[[#This Row],[VALOR UNITARIO ANTES DE IMPUESTO4]]*19%</f>
        <v>31106.520016000002</v>
      </c>
      <c r="P291" s="315">
        <f>Tabla1[[#This Row],[VALOR UNITARIO ANTES DE IMPUESTO4]]+Tabla1[[#This Row],[% IMPUESTO (ACLARAR EL QUE APLIQUE)4]]</f>
        <v>194825.046416</v>
      </c>
      <c r="Q291" s="310"/>
      <c r="R291" s="310"/>
      <c r="S291" s="310"/>
    </row>
    <row r="292" spans="1:19" ht="28.2" thickBot="1">
      <c r="A292" s="30">
        <v>289</v>
      </c>
      <c r="B292" s="27" t="s">
        <v>333</v>
      </c>
      <c r="C292" s="26" t="s">
        <v>334</v>
      </c>
      <c r="D292" s="19">
        <v>1</v>
      </c>
      <c r="E292" s="303">
        <v>2900000</v>
      </c>
      <c r="F292" s="303">
        <f>Tabla1[[#This Row],[VALOR UNITARIO ANTES DE IMPUESTO]]*19%</f>
        <v>551000</v>
      </c>
      <c r="G292" s="303">
        <f>Tabla1[[#This Row],[VALOR UNITARIO ANTES DE IMPUESTO]]+Tabla1[[#This Row],[% IMPUESTO (ACLARAR EL QUE APLIQUE)]]</f>
        <v>3451000</v>
      </c>
      <c r="H292" s="303">
        <v>878101</v>
      </c>
      <c r="I292" s="303">
        <f>Tabla1[[#This Row],[VALOR UNITARIO ANTES DE IMPUESTO2]]*19%</f>
        <v>166839.19</v>
      </c>
      <c r="J292" s="303">
        <f>Tabla1[[#This Row],[VALOR UNITARIO ANTES DE IMPUESTO2]]+Tabla1[[#This Row],[% IMPUESTO (ACLARAR EL QUE APLIQUE)2]]</f>
        <v>1044940.19</v>
      </c>
      <c r="K292" s="303">
        <v>2900000</v>
      </c>
      <c r="L292" s="303">
        <f>Tabla1[[#This Row],[VALOR UNITARIO ANTES DE IMPUESTO3]]*19%</f>
        <v>551000</v>
      </c>
      <c r="M292" s="303">
        <f>Tabla1[[#This Row],[VALOR UNITARIO ANTES DE IMPUESTO3]]+Tabla1[[#This Row],[% IMPUESTO (ACLARAR EL QUE APLIQUE)3]]</f>
        <v>3451000</v>
      </c>
      <c r="N292" s="315">
        <v>958922.78560000006</v>
      </c>
      <c r="O292" s="315">
        <f>Tabla1[[#This Row],[VALOR UNITARIO ANTES DE IMPUESTO4]]*19%</f>
        <v>182195.329264</v>
      </c>
      <c r="P292" s="315">
        <f>Tabla1[[#This Row],[VALOR UNITARIO ANTES DE IMPUESTO4]]+Tabla1[[#This Row],[% IMPUESTO (ACLARAR EL QUE APLIQUE)4]]</f>
        <v>1141118.1148640001</v>
      </c>
      <c r="Q292" s="310"/>
      <c r="R292" s="310"/>
      <c r="S292" s="310"/>
    </row>
    <row r="293" spans="1:19" ht="14.4" thickBot="1">
      <c r="A293" s="30">
        <v>290</v>
      </c>
      <c r="B293" s="27" t="s">
        <v>335</v>
      </c>
      <c r="C293" s="26" t="s">
        <v>336</v>
      </c>
      <c r="D293" s="19">
        <v>1</v>
      </c>
      <c r="E293" s="303">
        <v>350000</v>
      </c>
      <c r="F293" s="303">
        <f>Tabla1[[#This Row],[VALOR UNITARIO ANTES DE IMPUESTO]]*19%</f>
        <v>66500</v>
      </c>
      <c r="G293" s="303">
        <f>Tabla1[[#This Row],[VALOR UNITARIO ANTES DE IMPUESTO]]+Tabla1[[#This Row],[% IMPUESTO (ACLARAR EL QUE APLIQUE)]]</f>
        <v>416500</v>
      </c>
      <c r="H293" s="303">
        <v>12850</v>
      </c>
      <c r="I293" s="303">
        <f>Tabla1[[#This Row],[VALOR UNITARIO ANTES DE IMPUESTO2]]*19%</f>
        <v>2441.5</v>
      </c>
      <c r="J293" s="303">
        <f>Tabla1[[#This Row],[VALOR UNITARIO ANTES DE IMPUESTO2]]+Tabla1[[#This Row],[% IMPUESTO (ACLARAR EL QUE APLIQUE)2]]</f>
        <v>15291.5</v>
      </c>
      <c r="K293" s="303">
        <v>350000</v>
      </c>
      <c r="L293" s="303">
        <f>Tabla1[[#This Row],[VALOR UNITARIO ANTES DE IMPUESTO3]]*19%</f>
        <v>66500</v>
      </c>
      <c r="M293" s="303">
        <f>Tabla1[[#This Row],[VALOR UNITARIO ANTES DE IMPUESTO3]]+Tabla1[[#This Row],[% IMPUESTO (ACLARAR EL QUE APLIQUE)3]]</f>
        <v>416500</v>
      </c>
      <c r="N293" s="316">
        <v>14033.011200000001</v>
      </c>
      <c r="O293" s="315">
        <f>Tabla1[[#This Row],[VALOR UNITARIO ANTES DE IMPUESTO4]]*19%</f>
        <v>2666.2721280000001</v>
      </c>
      <c r="P293" s="315">
        <f>Tabla1[[#This Row],[VALOR UNITARIO ANTES DE IMPUESTO4]]+Tabla1[[#This Row],[% IMPUESTO (ACLARAR EL QUE APLIQUE)4]]</f>
        <v>16699.283328000001</v>
      </c>
      <c r="Q293" s="310"/>
      <c r="R293" s="310"/>
      <c r="S293" s="310"/>
    </row>
    <row r="294" spans="1:19" ht="14.4" thickBot="1">
      <c r="A294" s="30">
        <v>291</v>
      </c>
      <c r="B294" s="25" t="s">
        <v>337</v>
      </c>
      <c r="C294" s="26" t="s">
        <v>338</v>
      </c>
      <c r="D294" s="19">
        <v>1</v>
      </c>
      <c r="E294" s="303">
        <v>6000</v>
      </c>
      <c r="F294" s="303">
        <f>Tabla1[[#This Row],[VALOR UNITARIO ANTES DE IMPUESTO]]*19%</f>
        <v>1140</v>
      </c>
      <c r="G294" s="303">
        <f>Tabla1[[#This Row],[VALOR UNITARIO ANTES DE IMPUESTO]]+Tabla1[[#This Row],[% IMPUESTO (ACLARAR EL QUE APLIQUE)]]</f>
        <v>7140</v>
      </c>
      <c r="H294" s="303">
        <v>428342</v>
      </c>
      <c r="I294" s="303">
        <f>Tabla1[[#This Row],[VALOR UNITARIO ANTES DE IMPUESTO2]]*19%</f>
        <v>81384.98</v>
      </c>
      <c r="J294" s="303">
        <f>Tabla1[[#This Row],[VALOR UNITARIO ANTES DE IMPUESTO2]]+Tabla1[[#This Row],[% IMPUESTO (ACLARAR EL QUE APLIQUE)2]]</f>
        <v>509726.98</v>
      </c>
      <c r="K294" s="303">
        <v>6000</v>
      </c>
      <c r="L294" s="303">
        <f>Tabla1[[#This Row],[VALOR UNITARIO ANTES DE IMPUESTO3]]*19%</f>
        <v>1140</v>
      </c>
      <c r="M294" s="303">
        <f>Tabla1[[#This Row],[VALOR UNITARIO ANTES DE IMPUESTO3]]+Tabla1[[#This Row],[% IMPUESTO (ACLARAR EL QUE APLIQUE)3]]</f>
        <v>7140</v>
      </c>
      <c r="N294" s="315">
        <v>467767.20639999997</v>
      </c>
      <c r="O294" s="315">
        <f>Tabla1[[#This Row],[VALOR UNITARIO ANTES DE IMPUESTO4]]*19%</f>
        <v>88875.769216000001</v>
      </c>
      <c r="P294" s="315">
        <f>Tabla1[[#This Row],[VALOR UNITARIO ANTES DE IMPUESTO4]]+Tabla1[[#This Row],[% IMPUESTO (ACLARAR EL QUE APLIQUE)4]]</f>
        <v>556642.97561600001</v>
      </c>
      <c r="Q294" s="310"/>
      <c r="R294" s="310"/>
      <c r="S294" s="310"/>
    </row>
    <row r="295" spans="1:19" ht="14.4" thickBot="1">
      <c r="A295" s="30">
        <v>292</v>
      </c>
      <c r="B295" s="25" t="s">
        <v>339</v>
      </c>
      <c r="C295" s="26" t="s">
        <v>339</v>
      </c>
      <c r="D295" s="19">
        <v>1</v>
      </c>
      <c r="E295" s="303">
        <v>250000</v>
      </c>
      <c r="F295" s="303">
        <f>Tabla1[[#This Row],[VALOR UNITARIO ANTES DE IMPUESTO]]*19%</f>
        <v>47500</v>
      </c>
      <c r="G295" s="303">
        <f>Tabla1[[#This Row],[VALOR UNITARIO ANTES DE IMPUESTO]]+Tabla1[[#This Row],[% IMPUESTO (ACLARAR EL QUE APLIQUE)]]</f>
        <v>297500</v>
      </c>
      <c r="H295" s="303">
        <v>117794</v>
      </c>
      <c r="I295" s="303">
        <f>Tabla1[[#This Row],[VALOR UNITARIO ANTES DE IMPUESTO2]]*19%</f>
        <v>22380.86</v>
      </c>
      <c r="J295" s="303">
        <f>Tabla1[[#This Row],[VALOR UNITARIO ANTES DE IMPUESTO2]]+Tabla1[[#This Row],[% IMPUESTO (ACLARAR EL QUE APLIQUE)2]]</f>
        <v>140174.85999999999</v>
      </c>
      <c r="K295" s="303">
        <v>250000</v>
      </c>
      <c r="L295" s="303">
        <f>Tabla1[[#This Row],[VALOR UNITARIO ANTES DE IMPUESTO3]]*19%</f>
        <v>47500</v>
      </c>
      <c r="M295" s="303">
        <f>Tabla1[[#This Row],[VALOR UNITARIO ANTES DE IMPUESTO3]]+Tabla1[[#This Row],[% IMPUESTO (ACLARAR EL QUE APLIQUE)3]]</f>
        <v>297500</v>
      </c>
      <c r="N295" s="316">
        <v>128635.988</v>
      </c>
      <c r="O295" s="315">
        <f>Tabla1[[#This Row],[VALOR UNITARIO ANTES DE IMPUESTO4]]*19%</f>
        <v>24440.83772</v>
      </c>
      <c r="P295" s="315">
        <f>Tabla1[[#This Row],[VALOR UNITARIO ANTES DE IMPUESTO4]]+Tabla1[[#This Row],[% IMPUESTO (ACLARAR EL QUE APLIQUE)4]]</f>
        <v>153076.82571999999</v>
      </c>
      <c r="Q295" s="310"/>
      <c r="R295" s="310"/>
      <c r="S295" s="310"/>
    </row>
    <row r="296" spans="1:19" ht="28.2" thickBot="1">
      <c r="A296" s="30">
        <v>293</v>
      </c>
      <c r="B296" s="27" t="s">
        <v>340</v>
      </c>
      <c r="C296" s="26" t="s">
        <v>341</v>
      </c>
      <c r="D296" s="19">
        <v>1</v>
      </c>
      <c r="E296" s="303">
        <v>125000</v>
      </c>
      <c r="F296" s="303">
        <f>Tabla1[[#This Row],[VALOR UNITARIO ANTES DE IMPUESTO]]*19%</f>
        <v>23750</v>
      </c>
      <c r="G296" s="303">
        <f>Tabla1[[#This Row],[VALOR UNITARIO ANTES DE IMPUESTO]]+Tabla1[[#This Row],[% IMPUESTO (ACLARAR EL QUE APLIQUE)]]</f>
        <v>148750</v>
      </c>
      <c r="H296" s="303">
        <v>278422</v>
      </c>
      <c r="I296" s="303">
        <f>Tabla1[[#This Row],[VALOR UNITARIO ANTES DE IMPUESTO2]]*19%</f>
        <v>52900.18</v>
      </c>
      <c r="J296" s="303">
        <f>Tabla1[[#This Row],[VALOR UNITARIO ANTES DE IMPUESTO2]]+Tabla1[[#This Row],[% IMPUESTO (ACLARAR EL QUE APLIQUE)2]]</f>
        <v>331322.18</v>
      </c>
      <c r="K296" s="303">
        <v>125000</v>
      </c>
      <c r="L296" s="303">
        <f>Tabla1[[#This Row],[VALOR UNITARIO ANTES DE IMPUESTO3]]*19%</f>
        <v>23750</v>
      </c>
      <c r="M296" s="303">
        <f>Tabla1[[#This Row],[VALOR UNITARIO ANTES DE IMPUESTO3]]+Tabla1[[#This Row],[% IMPUESTO (ACLARAR EL QUE APLIQUE)3]]</f>
        <v>148750</v>
      </c>
      <c r="N296" s="315">
        <v>304048.69040000002</v>
      </c>
      <c r="O296" s="315">
        <f>Tabla1[[#This Row],[VALOR UNITARIO ANTES DE IMPUESTO4]]*19%</f>
        <v>57769.251176000005</v>
      </c>
      <c r="P296" s="315">
        <f>Tabla1[[#This Row],[VALOR UNITARIO ANTES DE IMPUESTO4]]+Tabla1[[#This Row],[% IMPUESTO (ACLARAR EL QUE APLIQUE)4]]</f>
        <v>361817.94157600001</v>
      </c>
      <c r="Q296" s="310"/>
      <c r="R296" s="310"/>
      <c r="S296" s="310"/>
    </row>
    <row r="297" spans="1:19" ht="14.4" thickBot="1">
      <c r="A297" s="30">
        <v>294</v>
      </c>
      <c r="B297" s="27" t="s">
        <v>342</v>
      </c>
      <c r="C297" s="26" t="s">
        <v>343</v>
      </c>
      <c r="D297" s="19">
        <v>1</v>
      </c>
      <c r="E297" s="303">
        <v>185000</v>
      </c>
      <c r="F297" s="303">
        <f>Tabla1[[#This Row],[VALOR UNITARIO ANTES DE IMPUESTO]]*19%</f>
        <v>35150</v>
      </c>
      <c r="G297" s="303">
        <f>Tabla1[[#This Row],[VALOR UNITARIO ANTES DE IMPUESTO]]+Tabla1[[#This Row],[% IMPUESTO (ACLARAR EL QUE APLIQUE)]]</f>
        <v>220150</v>
      </c>
      <c r="H297" s="303">
        <v>449759</v>
      </c>
      <c r="I297" s="303">
        <f>Tabla1[[#This Row],[VALOR UNITARIO ANTES DE IMPUESTO2]]*19%</f>
        <v>85454.21</v>
      </c>
      <c r="J297" s="303">
        <f>Tabla1[[#This Row],[VALOR UNITARIO ANTES DE IMPUESTO2]]+Tabla1[[#This Row],[% IMPUESTO (ACLARAR EL QUE APLIQUE)2]]</f>
        <v>535213.21</v>
      </c>
      <c r="K297" s="303">
        <v>185000</v>
      </c>
      <c r="L297" s="303">
        <f>Tabla1[[#This Row],[VALOR UNITARIO ANTES DE IMPUESTO3]]*19%</f>
        <v>35150</v>
      </c>
      <c r="M297" s="303">
        <f>Tabla1[[#This Row],[VALOR UNITARIO ANTES DE IMPUESTO3]]+Tabla1[[#This Row],[% IMPUESTO (ACLARAR EL QUE APLIQUE)3]]</f>
        <v>220150</v>
      </c>
      <c r="N297" s="316">
        <v>491155.56879999995</v>
      </c>
      <c r="O297" s="315">
        <f>Tabla1[[#This Row],[VALOR UNITARIO ANTES DE IMPUESTO4]]*19%</f>
        <v>93319.558071999985</v>
      </c>
      <c r="P297" s="315">
        <f>Tabla1[[#This Row],[VALOR UNITARIO ANTES DE IMPUESTO4]]+Tabla1[[#This Row],[% IMPUESTO (ACLARAR EL QUE APLIQUE)4]]</f>
        <v>584475.12687199994</v>
      </c>
      <c r="Q297" s="310"/>
      <c r="R297" s="310"/>
      <c r="S297" s="310"/>
    </row>
    <row r="298" spans="1:19" ht="14.4" thickBot="1">
      <c r="A298" s="30">
        <v>295</v>
      </c>
      <c r="B298" s="27" t="s">
        <v>344</v>
      </c>
      <c r="C298" s="26" t="s">
        <v>345</v>
      </c>
      <c r="D298" s="19">
        <v>1</v>
      </c>
      <c r="E298" s="303">
        <v>850000</v>
      </c>
      <c r="F298" s="303">
        <f>Tabla1[[#This Row],[VALOR UNITARIO ANTES DE IMPUESTO]]*19%</f>
        <v>161500</v>
      </c>
      <c r="G298" s="303">
        <f>Tabla1[[#This Row],[VALOR UNITARIO ANTES DE IMPUESTO]]+Tabla1[[#This Row],[% IMPUESTO (ACLARAR EL QUE APLIQUE)]]</f>
        <v>1011500</v>
      </c>
      <c r="H298" s="303">
        <v>1713367</v>
      </c>
      <c r="I298" s="303">
        <f>Tabla1[[#This Row],[VALOR UNITARIO ANTES DE IMPUESTO2]]*19%</f>
        <v>325539.73</v>
      </c>
      <c r="J298" s="303">
        <f>Tabla1[[#This Row],[VALOR UNITARIO ANTES DE IMPUESTO2]]+Tabla1[[#This Row],[% IMPUESTO (ACLARAR EL QUE APLIQUE)2]]</f>
        <v>2038906.73</v>
      </c>
      <c r="K298" s="303">
        <v>850000</v>
      </c>
      <c r="L298" s="303">
        <f>Tabla1[[#This Row],[VALOR UNITARIO ANTES DE IMPUESTO3]]*19%</f>
        <v>161500</v>
      </c>
      <c r="M298" s="303">
        <f>Tabla1[[#This Row],[VALOR UNITARIO ANTES DE IMPUESTO3]]+Tabla1[[#This Row],[% IMPUESTO (ACLARAR EL QUE APLIQUE)3]]</f>
        <v>1011500</v>
      </c>
      <c r="N298" s="315">
        <v>1871068.8463999999</v>
      </c>
      <c r="O298" s="315">
        <f>Tabla1[[#This Row],[VALOR UNITARIO ANTES DE IMPUESTO4]]*19%</f>
        <v>355503.080816</v>
      </c>
      <c r="P298" s="315">
        <f>Tabla1[[#This Row],[VALOR UNITARIO ANTES DE IMPUESTO4]]+Tabla1[[#This Row],[% IMPUESTO (ACLARAR EL QUE APLIQUE)4]]</f>
        <v>2226571.9272159999</v>
      </c>
      <c r="Q298" s="310"/>
      <c r="R298" s="310"/>
      <c r="S298" s="310"/>
    </row>
    <row r="299" spans="1:19" ht="14.4" thickBot="1">
      <c r="A299" s="30">
        <v>296</v>
      </c>
      <c r="B299" s="27" t="s">
        <v>346</v>
      </c>
      <c r="C299" s="27" t="s">
        <v>347</v>
      </c>
      <c r="D299" s="19">
        <v>1</v>
      </c>
      <c r="E299" s="303">
        <v>265000</v>
      </c>
      <c r="F299" s="303">
        <f>Tabla1[[#This Row],[VALOR UNITARIO ANTES DE IMPUESTO]]*19%</f>
        <v>50350</v>
      </c>
      <c r="G299" s="303">
        <f>Tabla1[[#This Row],[VALOR UNITARIO ANTES DE IMPUESTO]]+Tabla1[[#This Row],[% IMPUESTO (ACLARAR EL QUE APLIQUE)]]</f>
        <v>315350</v>
      </c>
      <c r="H299" s="303">
        <v>321256</v>
      </c>
      <c r="I299" s="303">
        <f>Tabla1[[#This Row],[VALOR UNITARIO ANTES DE IMPUESTO2]]*19%</f>
        <v>61038.64</v>
      </c>
      <c r="J299" s="303">
        <f>Tabla1[[#This Row],[VALOR UNITARIO ANTES DE IMPUESTO2]]+Tabla1[[#This Row],[% IMPUESTO (ACLARAR EL QUE APLIQUE)2]]</f>
        <v>382294.64</v>
      </c>
      <c r="K299" s="303">
        <v>350000</v>
      </c>
      <c r="L299" s="303">
        <f>Tabla1[[#This Row],[VALOR UNITARIO ANTES DE IMPUESTO3]]*19%</f>
        <v>66500</v>
      </c>
      <c r="M299" s="303">
        <f>Tabla1[[#This Row],[VALOR UNITARIO ANTES DE IMPUESTO3]]+Tabla1[[#This Row],[% IMPUESTO (ACLARAR EL QUE APLIQUE)3]]</f>
        <v>416500</v>
      </c>
      <c r="N299" s="316">
        <v>350825.40480000002</v>
      </c>
      <c r="O299" s="315">
        <f>Tabla1[[#This Row],[VALOR UNITARIO ANTES DE IMPUESTO4]]*19%</f>
        <v>66656.826912000004</v>
      </c>
      <c r="P299" s="315">
        <f>Tabla1[[#This Row],[VALOR UNITARIO ANTES DE IMPUESTO4]]+Tabla1[[#This Row],[% IMPUESTO (ACLARAR EL QUE APLIQUE)4]]</f>
        <v>417482.23171200004</v>
      </c>
      <c r="Q299" s="310"/>
      <c r="R299" s="310"/>
      <c r="S299" s="310"/>
    </row>
    <row r="300" spans="1:19" ht="152.4" thickBot="1">
      <c r="A300" s="30">
        <v>297</v>
      </c>
      <c r="B300" s="27" t="s">
        <v>348</v>
      </c>
      <c r="C300" s="27" t="s">
        <v>349</v>
      </c>
      <c r="D300" s="19">
        <v>1</v>
      </c>
      <c r="E300" s="303">
        <v>950000</v>
      </c>
      <c r="F300" s="303">
        <f>Tabla1[[#This Row],[VALOR UNITARIO ANTES DE IMPUESTO]]*19%</f>
        <v>180500</v>
      </c>
      <c r="G300" s="303">
        <f>Tabla1[[#This Row],[VALOR UNITARIO ANTES DE IMPUESTO]]+Tabla1[[#This Row],[% IMPUESTO (ACLARAR EL QUE APLIQUE)]]</f>
        <v>1130500</v>
      </c>
      <c r="H300" s="303">
        <v>2570050</v>
      </c>
      <c r="I300" s="303">
        <f>Tabla1[[#This Row],[VALOR UNITARIO ANTES DE IMPUESTO2]]*19%</f>
        <v>488309.5</v>
      </c>
      <c r="J300" s="303">
        <f>Tabla1[[#This Row],[VALOR UNITARIO ANTES DE IMPUESTO2]]+Tabla1[[#This Row],[% IMPUESTO (ACLARAR EL QUE APLIQUE)2]]</f>
        <v>3058359.5</v>
      </c>
      <c r="K300" s="303">
        <v>1020000</v>
      </c>
      <c r="L300" s="303">
        <f>Tabla1[[#This Row],[VALOR UNITARIO ANTES DE IMPUESTO3]]*19%</f>
        <v>193800</v>
      </c>
      <c r="M300" s="303">
        <f>Tabla1[[#This Row],[VALOR UNITARIO ANTES DE IMPUESTO3]]+Tabla1[[#This Row],[% IMPUESTO (ACLARAR EL QUE APLIQUE)3]]</f>
        <v>1213800</v>
      </c>
      <c r="N300" s="315">
        <v>2806603.2696000002</v>
      </c>
      <c r="O300" s="315">
        <f>Tabla1[[#This Row],[VALOR UNITARIO ANTES DE IMPUESTO4]]*19%</f>
        <v>533254.621224</v>
      </c>
      <c r="P300" s="315">
        <f>Tabla1[[#This Row],[VALOR UNITARIO ANTES DE IMPUESTO4]]+Tabla1[[#This Row],[% IMPUESTO (ACLARAR EL QUE APLIQUE)4]]</f>
        <v>3339857.8908240004</v>
      </c>
      <c r="Q300" s="310"/>
      <c r="R300" s="310"/>
      <c r="S300" s="310"/>
    </row>
    <row r="301" spans="1:19" ht="97.2" thickBot="1">
      <c r="A301" s="30">
        <v>298</v>
      </c>
      <c r="B301" s="27" t="s">
        <v>350</v>
      </c>
      <c r="C301" s="27" t="s">
        <v>351</v>
      </c>
      <c r="D301" s="19">
        <v>1</v>
      </c>
      <c r="E301" s="303">
        <v>850000</v>
      </c>
      <c r="F301" s="303">
        <f>Tabla1[[#This Row],[VALOR UNITARIO ANTES DE IMPUESTO]]*19%</f>
        <v>161500</v>
      </c>
      <c r="G301" s="303">
        <f>Tabla1[[#This Row],[VALOR UNITARIO ANTES DE IMPUESTO]]+Tabla1[[#This Row],[% IMPUESTO (ACLARAR EL QUE APLIQUE)]]</f>
        <v>1011500</v>
      </c>
      <c r="H301" s="303">
        <v>2355880</v>
      </c>
      <c r="I301" s="303">
        <f>Tabla1[[#This Row],[VALOR UNITARIO ANTES DE IMPUESTO2]]*19%</f>
        <v>447617.2</v>
      </c>
      <c r="J301" s="303">
        <f>Tabla1[[#This Row],[VALOR UNITARIO ANTES DE IMPUESTO2]]+Tabla1[[#This Row],[% IMPUESTO (ACLARAR EL QUE APLIQUE)2]]</f>
        <v>2803497.2</v>
      </c>
      <c r="K301" s="303">
        <v>973800</v>
      </c>
      <c r="L301" s="303">
        <f>Tabla1[[#This Row],[VALOR UNITARIO ANTES DE IMPUESTO3]]*19%</f>
        <v>185022</v>
      </c>
      <c r="M301" s="303">
        <f>Tabla1[[#This Row],[VALOR UNITARIO ANTES DE IMPUESTO3]]+Tabla1[[#This Row],[% IMPUESTO (ACLARAR EL QUE APLIQUE)3]]</f>
        <v>1158822</v>
      </c>
      <c r="N301" s="316">
        <v>2572719.6664</v>
      </c>
      <c r="O301" s="315">
        <f>Tabla1[[#This Row],[VALOR UNITARIO ANTES DE IMPUESTO4]]*19%</f>
        <v>488816.73661600001</v>
      </c>
      <c r="P301" s="315">
        <f>Tabla1[[#This Row],[VALOR UNITARIO ANTES DE IMPUESTO4]]+Tabla1[[#This Row],[% IMPUESTO (ACLARAR EL QUE APLIQUE)4]]</f>
        <v>3061536.4030160001</v>
      </c>
      <c r="Q301" s="310"/>
      <c r="R301" s="310"/>
      <c r="S301" s="310"/>
    </row>
    <row r="302" spans="1:19" ht="14.4" thickBot="1">
      <c r="A302" s="30">
        <v>299</v>
      </c>
      <c r="B302" s="27" t="s">
        <v>352</v>
      </c>
      <c r="C302" s="26" t="s">
        <v>353</v>
      </c>
      <c r="D302" s="19">
        <v>1</v>
      </c>
      <c r="E302" s="303">
        <v>30000</v>
      </c>
      <c r="F302" s="303">
        <f>Tabla1[[#This Row],[VALOR UNITARIO ANTES DE IMPUESTO]]*19%</f>
        <v>5700</v>
      </c>
      <c r="G302" s="303">
        <f>Tabla1[[#This Row],[VALOR UNITARIO ANTES DE IMPUESTO]]+Tabla1[[#This Row],[% IMPUESTO (ACLARAR EL QUE APLIQUE)]]</f>
        <v>35700</v>
      </c>
      <c r="H302" s="303">
        <v>107085</v>
      </c>
      <c r="I302" s="303">
        <f>Tabla1[[#This Row],[VALOR UNITARIO ANTES DE IMPUESTO2]]*19%</f>
        <v>20346.150000000001</v>
      </c>
      <c r="J302" s="303">
        <f>Tabla1[[#This Row],[VALOR UNITARIO ANTES DE IMPUESTO2]]+Tabla1[[#This Row],[% IMPUESTO (ACLARAR EL QUE APLIQUE)2]]</f>
        <v>127431.15</v>
      </c>
      <c r="K302" s="303">
        <v>60000</v>
      </c>
      <c r="L302" s="303">
        <f>Tabla1[[#This Row],[VALOR UNITARIO ANTES DE IMPUESTO3]]*19%</f>
        <v>11400</v>
      </c>
      <c r="M302" s="303">
        <f>Tabla1[[#This Row],[VALOR UNITARIO ANTES DE IMPUESTO3]]+Tabla1[[#This Row],[% IMPUESTO (ACLARAR EL QUE APLIQUE)3]]</f>
        <v>71400</v>
      </c>
      <c r="N302" s="315">
        <v>116941.80159999999</v>
      </c>
      <c r="O302" s="315">
        <f>Tabla1[[#This Row],[VALOR UNITARIO ANTES DE IMPUESTO4]]*19%</f>
        <v>22218.942304</v>
      </c>
      <c r="P302" s="315">
        <f>Tabla1[[#This Row],[VALOR UNITARIO ANTES DE IMPUESTO4]]+Tabla1[[#This Row],[% IMPUESTO (ACLARAR EL QUE APLIQUE)4]]</f>
        <v>139160.743904</v>
      </c>
      <c r="Q302" s="310"/>
      <c r="R302" s="310"/>
      <c r="S302" s="310"/>
    </row>
    <row r="303" spans="1:19" ht="14.25" customHeight="1" thickBot="1">
      <c r="A303" s="30">
        <v>300</v>
      </c>
      <c r="B303" s="27" t="s">
        <v>352</v>
      </c>
      <c r="C303" s="26" t="s">
        <v>354</v>
      </c>
      <c r="D303" s="19">
        <v>1</v>
      </c>
      <c r="E303" s="303">
        <v>25000</v>
      </c>
      <c r="F303" s="303">
        <f>Tabla1[[#This Row],[VALOR UNITARIO ANTES DE IMPUESTO]]*19%</f>
        <v>4750</v>
      </c>
      <c r="G303" s="303">
        <f>Tabla1[[#This Row],[VALOR UNITARIO ANTES DE IMPUESTO]]+Tabla1[[#This Row],[% IMPUESTO (ACLARAR EL QUE APLIQUE)]]</f>
        <v>29750</v>
      </c>
      <c r="H303" s="303">
        <v>107085</v>
      </c>
      <c r="I303" s="303">
        <f>Tabla1[[#This Row],[VALOR UNITARIO ANTES DE IMPUESTO2]]*19%</f>
        <v>20346.150000000001</v>
      </c>
      <c r="J303" s="303">
        <f>Tabla1[[#This Row],[VALOR UNITARIO ANTES DE IMPUESTO2]]+Tabla1[[#This Row],[% IMPUESTO (ACLARAR EL QUE APLIQUE)2]]</f>
        <v>127431.15</v>
      </c>
      <c r="K303" s="303">
        <v>50000</v>
      </c>
      <c r="L303" s="303">
        <f>Tabla1[[#This Row],[VALOR UNITARIO ANTES DE IMPUESTO3]]*19%</f>
        <v>9500</v>
      </c>
      <c r="M303" s="303">
        <f>Tabla1[[#This Row],[VALOR UNITARIO ANTES DE IMPUESTO3]]+Tabla1[[#This Row],[% IMPUESTO (ACLARAR EL QUE APLIQUE)3]]</f>
        <v>59500</v>
      </c>
      <c r="N303" s="316">
        <v>116941.80159999999</v>
      </c>
      <c r="O303" s="315">
        <f>Tabla1[[#This Row],[VALOR UNITARIO ANTES DE IMPUESTO4]]*19%</f>
        <v>22218.942304</v>
      </c>
      <c r="P303" s="315">
        <f>Tabla1[[#This Row],[VALOR UNITARIO ANTES DE IMPUESTO4]]+Tabla1[[#This Row],[% IMPUESTO (ACLARAR EL QUE APLIQUE)4]]</f>
        <v>139160.743904</v>
      </c>
      <c r="Q303" s="310"/>
      <c r="R303" s="310"/>
      <c r="S303" s="310"/>
    </row>
    <row r="304" spans="1:19" ht="14.4" thickBot="1">
      <c r="A304" s="30">
        <v>301</v>
      </c>
      <c r="B304" s="27" t="s">
        <v>355</v>
      </c>
      <c r="C304" s="289" t="s">
        <v>355</v>
      </c>
      <c r="D304" s="19">
        <v>1</v>
      </c>
      <c r="E304" s="303">
        <v>3950000</v>
      </c>
      <c r="F304" s="303">
        <f>Tabla1[[#This Row],[VALOR UNITARIO ANTES DE IMPUESTO]]*19%</f>
        <v>750500</v>
      </c>
      <c r="G304" s="303">
        <f>Tabla1[[#This Row],[VALOR UNITARIO ANTES DE IMPUESTO]]+Tabla1[[#This Row],[% IMPUESTO (ACLARAR EL QUE APLIQUE)]]</f>
        <v>4700500</v>
      </c>
      <c r="H304" s="303">
        <v>6853468</v>
      </c>
      <c r="I304" s="303">
        <f>Tabla1[[#This Row],[VALOR UNITARIO ANTES DE IMPUESTO2]]*19%</f>
        <v>1302158.92</v>
      </c>
      <c r="J304" s="303">
        <f>Tabla1[[#This Row],[VALOR UNITARIO ANTES DE IMPUESTO2]]+Tabla1[[#This Row],[% IMPUESTO (ACLARAR EL QUE APLIQUE)2]]</f>
        <v>8155626.9199999999</v>
      </c>
      <c r="K304" s="303">
        <v>4155000</v>
      </c>
      <c r="L304" s="303">
        <f>Tabla1[[#This Row],[VALOR UNITARIO ANTES DE IMPUESTO3]]*19%</f>
        <v>789450</v>
      </c>
      <c r="M304" s="303">
        <f>Tabla1[[#This Row],[VALOR UNITARIO ANTES DE IMPUESTO3]]+Tabla1[[#This Row],[% IMPUESTO (ACLARAR EL QUE APLIQUE)3]]</f>
        <v>4944450</v>
      </c>
      <c r="N304" s="315">
        <v>7484275.3751999997</v>
      </c>
      <c r="O304" s="315">
        <f>Tabla1[[#This Row],[VALOR UNITARIO ANTES DE IMPUESTO4]]*19%</f>
        <v>1422012.3212879999</v>
      </c>
      <c r="P304" s="315">
        <f>Tabla1[[#This Row],[VALOR UNITARIO ANTES DE IMPUESTO4]]+Tabla1[[#This Row],[% IMPUESTO (ACLARAR EL QUE APLIQUE)4]]</f>
        <v>8906287.6964880005</v>
      </c>
      <c r="Q304" s="310"/>
      <c r="R304" s="310"/>
      <c r="S304" s="310"/>
    </row>
    <row r="305" spans="1:19" ht="14.4" thickBot="1">
      <c r="A305" s="30">
        <v>302</v>
      </c>
      <c r="B305" s="25" t="s">
        <v>356</v>
      </c>
      <c r="C305" s="290" t="s">
        <v>357</v>
      </c>
      <c r="D305" s="291">
        <v>1</v>
      </c>
      <c r="E305" s="303">
        <v>211800</v>
      </c>
      <c r="F305" s="303">
        <f>Tabla1[[#This Row],[VALOR UNITARIO ANTES DE IMPUESTO]]*19%</f>
        <v>40242</v>
      </c>
      <c r="G305" s="303">
        <f>Tabla1[[#This Row],[VALOR UNITARIO ANTES DE IMPUESTO]]+Tabla1[[#This Row],[% IMPUESTO (ACLARAR EL QUE APLIQUE)]]</f>
        <v>252042</v>
      </c>
      <c r="H305" s="306">
        <v>535427</v>
      </c>
      <c r="I305" s="303">
        <f>Tabla1[[#This Row],[VALOR UNITARIO ANTES DE IMPUESTO2]]*19%</f>
        <v>101731.13</v>
      </c>
      <c r="J305" s="303">
        <f>Tabla1[[#This Row],[VALOR UNITARIO ANTES DE IMPUESTO2]]+Tabla1[[#This Row],[% IMPUESTO (ACLARAR EL QUE APLIQUE)2]]</f>
        <v>637158.13</v>
      </c>
      <c r="K305" s="303">
        <v>239900</v>
      </c>
      <c r="L305" s="303">
        <f>Tabla1[[#This Row],[VALOR UNITARIO ANTES DE IMPUESTO3]]*19%</f>
        <v>45581</v>
      </c>
      <c r="M305" s="303">
        <f>Tabla1[[#This Row],[VALOR UNITARIO ANTES DE IMPUESTO3]]+Tabla1[[#This Row],[% IMPUESTO (ACLARAR EL QUE APLIQUE)3]]</f>
        <v>285481</v>
      </c>
      <c r="N305" s="316">
        <v>584709.01839999994</v>
      </c>
      <c r="O305" s="315">
        <f>Tabla1[[#This Row],[VALOR UNITARIO ANTES DE IMPUESTO4]]*19%</f>
        <v>111094.713496</v>
      </c>
      <c r="P305" s="315">
        <f>Tabla1[[#This Row],[VALOR UNITARIO ANTES DE IMPUESTO4]]+Tabla1[[#This Row],[% IMPUESTO (ACLARAR EL QUE APLIQUE)4]]</f>
        <v>695803.73189599998</v>
      </c>
      <c r="Q305" s="310"/>
      <c r="R305" s="310"/>
      <c r="S305" s="310"/>
    </row>
    <row r="306" spans="1:19" ht="14.4" thickBot="1">
      <c r="A306" s="30">
        <v>303</v>
      </c>
      <c r="B306" s="25" t="s">
        <v>358</v>
      </c>
      <c r="C306" s="5" t="s">
        <v>359</v>
      </c>
      <c r="D306" s="40">
        <v>1</v>
      </c>
      <c r="E306" s="303">
        <v>297900</v>
      </c>
      <c r="F306" s="303">
        <f>Tabla1[[#This Row],[VALOR UNITARIO ANTES DE IMPUESTO]]*19%</f>
        <v>56601</v>
      </c>
      <c r="G306" s="303">
        <f>Tabla1[[#This Row],[VALOR UNITARIO ANTES DE IMPUESTO]]+Tabla1[[#This Row],[% IMPUESTO (ACLARAR EL QUE APLIQUE)]]</f>
        <v>354501</v>
      </c>
      <c r="H306" s="307">
        <v>1606282</v>
      </c>
      <c r="I306" s="303">
        <f>Tabla1[[#This Row],[VALOR UNITARIO ANTES DE IMPUESTO2]]*19%</f>
        <v>305193.58</v>
      </c>
      <c r="J306" s="303">
        <f>Tabla1[[#This Row],[VALOR UNITARIO ANTES DE IMPUESTO2]]+Tabla1[[#This Row],[% IMPUESTO (ACLARAR EL QUE APLIQUE)2]]</f>
        <v>1911475.58</v>
      </c>
      <c r="K306" s="303">
        <v>370500</v>
      </c>
      <c r="L306" s="303">
        <f>Tabla1[[#This Row],[VALOR UNITARIO ANTES DE IMPUESTO3]]*19%</f>
        <v>70395</v>
      </c>
      <c r="M306" s="303">
        <f>Tabla1[[#This Row],[VALOR UNITARIO ANTES DE IMPUESTO3]]+Tabla1[[#This Row],[% IMPUESTO (ACLARAR EL QUE APLIQUE)3]]</f>
        <v>440895</v>
      </c>
      <c r="N306" s="315">
        <v>1754127.0448</v>
      </c>
      <c r="O306" s="315">
        <f>Tabla1[[#This Row],[VALOR UNITARIO ANTES DE IMPUESTO4]]*19%</f>
        <v>333284.13851200003</v>
      </c>
      <c r="P306" s="315">
        <f>Tabla1[[#This Row],[VALOR UNITARIO ANTES DE IMPUESTO4]]+Tabla1[[#This Row],[% IMPUESTO (ACLARAR EL QUE APLIQUE)4]]</f>
        <v>2087411.183312</v>
      </c>
      <c r="Q306" s="310"/>
      <c r="R306" s="310"/>
      <c r="S306" s="310"/>
    </row>
    <row r="307" spans="1:19" ht="28.2" thickBot="1">
      <c r="A307" s="30">
        <v>304</v>
      </c>
      <c r="B307" s="292" t="s">
        <v>360</v>
      </c>
      <c r="C307" s="293" t="s">
        <v>361</v>
      </c>
      <c r="D307" s="294">
        <v>1</v>
      </c>
      <c r="E307" s="303">
        <v>1690000</v>
      </c>
      <c r="F307" s="303">
        <f>Tabla1[[#This Row],[VALOR UNITARIO ANTES DE IMPUESTO]]*19%</f>
        <v>321100</v>
      </c>
      <c r="G307" s="303">
        <f>Tabla1[[#This Row],[VALOR UNITARIO ANTES DE IMPUESTO]]+Tabla1[[#This Row],[% IMPUESTO (ACLARAR EL QUE APLIQUE)]]</f>
        <v>2011100</v>
      </c>
      <c r="H307" s="308">
        <v>1285025</v>
      </c>
      <c r="I307" s="303">
        <f>Tabla1[[#This Row],[VALOR UNITARIO ANTES DE IMPUESTO2]]*19%</f>
        <v>244154.75</v>
      </c>
      <c r="J307" s="303">
        <f>Tabla1[[#This Row],[VALOR UNITARIO ANTES DE IMPUESTO2]]+Tabla1[[#This Row],[% IMPUESTO (ACLARAR EL QUE APLIQUE)2]]</f>
        <v>1529179.75</v>
      </c>
      <c r="K307" s="303">
        <v>1800000</v>
      </c>
      <c r="L307" s="303">
        <f>Tabla1[[#This Row],[VALOR UNITARIO ANTES DE IMPUESTO3]]*19%</f>
        <v>342000</v>
      </c>
      <c r="M307" s="303">
        <f>Tabla1[[#This Row],[VALOR UNITARIO ANTES DE IMPUESTO3]]+Tabla1[[#This Row],[% IMPUESTO (ACLARAR EL QUE APLIQUE)3]]</f>
        <v>2142000</v>
      </c>
      <c r="N307" s="317">
        <v>1403301.6296000001</v>
      </c>
      <c r="O307" s="315">
        <f>Tabla1[[#This Row],[VALOR UNITARIO ANTES DE IMPUESTO4]]*19%</f>
        <v>266627.30962400005</v>
      </c>
      <c r="P307" s="315">
        <f>Tabla1[[#This Row],[VALOR UNITARIO ANTES DE IMPUESTO4]]+Tabla1[[#This Row],[% IMPUESTO (ACLARAR EL QUE APLIQUE)4]]</f>
        <v>1669928.9392240001</v>
      </c>
      <c r="Q307" s="310"/>
      <c r="R307" s="310"/>
      <c r="S307" s="310"/>
    </row>
  </sheetData>
  <mergeCells count="7">
    <mergeCell ref="A1:S1"/>
    <mergeCell ref="Q2:S2"/>
    <mergeCell ref="N2:P2"/>
    <mergeCell ref="A2:D2"/>
    <mergeCell ref="E2:G2"/>
    <mergeCell ref="H2:J2"/>
    <mergeCell ref="K2:M2"/>
  </mergeCells>
  <phoneticPr fontId="6" type="noConversion"/>
  <pageMargins left="0.70866141732283472" right="0.70866141732283472" top="0.74803149606299213" bottom="0.74803149606299213" header="0.31496062992125984" footer="0.31496062992125984"/>
  <pageSetup paperSize="14" scale="41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DB7EA-DEB7-44AC-BEF1-B662AFB11454}">
  <dimension ref="A1:S305"/>
  <sheetViews>
    <sheetView topLeftCell="L1" zoomScale="70" zoomScaleNormal="70" workbookViewId="0">
      <selection activeCell="P2" sqref="P2"/>
    </sheetView>
  </sheetViews>
  <sheetFormatPr baseColWidth="10" defaultColWidth="11.44140625" defaultRowHeight="14.4"/>
  <cols>
    <col min="1" max="1" width="9.33203125" customWidth="1"/>
    <col min="2" max="2" width="36" customWidth="1"/>
    <col min="3" max="3" width="27.109375" customWidth="1"/>
    <col min="4" max="4" width="27.88671875" customWidth="1"/>
    <col min="5" max="5" width="16.6640625" customWidth="1"/>
    <col min="6" max="6" width="30" customWidth="1"/>
    <col min="7" max="7" width="26.33203125" customWidth="1"/>
    <col min="8" max="8" width="27" customWidth="1"/>
    <col min="9" max="10" width="21.109375" customWidth="1"/>
    <col min="11" max="11" width="25.88671875" customWidth="1"/>
    <col min="12" max="12" width="3.6640625" customWidth="1"/>
    <col min="13" max="13" width="7.88671875" customWidth="1"/>
    <col min="14" max="14" width="48.5546875" bestFit="1" customWidth="1"/>
    <col min="15" max="15" width="81.88671875" customWidth="1"/>
    <col min="16" max="16" width="13.88671875" customWidth="1"/>
    <col min="17" max="17" width="43.5546875" customWidth="1"/>
    <col min="18" max="18" width="46.6640625" customWidth="1"/>
    <col min="19" max="19" width="40.44140625" customWidth="1"/>
  </cols>
  <sheetData>
    <row r="1" spans="1:19" ht="55.2">
      <c r="A1" s="1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9" t="s">
        <v>8</v>
      </c>
      <c r="G1" s="9" t="s">
        <v>9</v>
      </c>
      <c r="H1" s="9" t="s">
        <v>362</v>
      </c>
      <c r="I1" s="35" t="s">
        <v>11</v>
      </c>
      <c r="J1" s="35" t="s">
        <v>12</v>
      </c>
      <c r="K1" s="10" t="s">
        <v>13</v>
      </c>
      <c r="M1" s="212" t="s">
        <v>123</v>
      </c>
      <c r="N1" s="213" t="s">
        <v>4</v>
      </c>
      <c r="O1" s="213" t="s">
        <v>6</v>
      </c>
      <c r="P1" s="213" t="s">
        <v>7</v>
      </c>
      <c r="Q1" s="213" t="s">
        <v>124</v>
      </c>
      <c r="R1" s="213" t="s">
        <v>125</v>
      </c>
      <c r="S1" s="214" t="s">
        <v>126</v>
      </c>
    </row>
    <row r="2" spans="1:19">
      <c r="A2" s="118">
        <v>1</v>
      </c>
      <c r="B2" s="5" t="s">
        <v>26</v>
      </c>
      <c r="C2" s="5" t="s">
        <v>27</v>
      </c>
      <c r="D2" s="5" t="s">
        <v>28</v>
      </c>
      <c r="E2" s="40">
        <v>1</v>
      </c>
      <c r="F2" s="12">
        <v>235597.03859106556</v>
      </c>
      <c r="G2" s="36">
        <f>+COMISTELCO[[#This Row],[VALOR UNITARIO ANTES DE IMPUESTO (PREVENTIVO)]]*19%</f>
        <v>44763.437332302456</v>
      </c>
      <c r="H2" s="36">
        <f>+COMISTELCO[[#This Row],[VALOR UNITARIO ANTES DE IMPUESTO (PREVENTIVO)]]+COMISTELCO[[#This Row],[% IMPUESTO (ACLARAR EL QUE APLIQUE)( PREVENTIVO)]]</f>
        <v>280360.47592336801</v>
      </c>
      <c r="I2" s="36">
        <v>188477.63087285243</v>
      </c>
      <c r="J2" s="36">
        <f>+COMISTELCO[[#This Row],[VALOR UNITARIO ANTES DE IMPUESTO (CORRECTIVO) ]]*19%</f>
        <v>35810.749865841964</v>
      </c>
      <c r="K2" s="13">
        <f>+COMISTELCO[[#This Row],[VALOR UNITARIO ANTES DE IMPUESTO (CORRECTIVO) ]]+COMISTELCO[[#This Row],[% IMPUESTO (ACLARAR EL QUE APLIQUE) (CORRECTIVO)]]</f>
        <v>224288.3807386944</v>
      </c>
      <c r="M2" s="201">
        <v>1</v>
      </c>
      <c r="N2" s="153" t="s">
        <v>133</v>
      </c>
      <c r="O2" s="154" t="s">
        <v>134</v>
      </c>
      <c r="P2" s="152">
        <v>1</v>
      </c>
      <c r="Q2" s="155">
        <v>2163209</v>
      </c>
      <c r="R2" s="155">
        <v>411010</v>
      </c>
      <c r="S2" s="204">
        <v>2574219</v>
      </c>
    </row>
    <row r="3" spans="1:19">
      <c r="A3" s="119">
        <v>2</v>
      </c>
      <c r="B3" s="5" t="s">
        <v>26</v>
      </c>
      <c r="C3" s="5" t="s">
        <v>27</v>
      </c>
      <c r="D3" s="5" t="s">
        <v>29</v>
      </c>
      <c r="E3" s="40">
        <v>1</v>
      </c>
      <c r="F3" s="12">
        <v>235597.03859106556</v>
      </c>
      <c r="G3" s="36">
        <f>+COMISTELCO[[#This Row],[VALOR UNITARIO ANTES DE IMPUESTO (PREVENTIVO)]]*19%</f>
        <v>44763.437332302456</v>
      </c>
      <c r="H3" s="36">
        <f>+COMISTELCO[[#This Row],[VALOR UNITARIO ANTES DE IMPUESTO (PREVENTIVO)]]+COMISTELCO[[#This Row],[% IMPUESTO (ACLARAR EL QUE APLIQUE)( PREVENTIVO)]]</f>
        <v>280360.47592336801</v>
      </c>
      <c r="I3" s="36">
        <v>212037.33473195901</v>
      </c>
      <c r="J3" s="36">
        <f>+COMISTELCO[[#This Row],[VALOR UNITARIO ANTES DE IMPUESTO (CORRECTIVO) ]]*19%</f>
        <v>40287.093599072214</v>
      </c>
      <c r="K3" s="13">
        <f>+COMISTELCO[[#This Row],[VALOR UNITARIO ANTES DE IMPUESTO (CORRECTIVO) ]]+COMISTELCO[[#This Row],[% IMPUESTO (ACLARAR EL QUE APLIQUE) (CORRECTIVO)]]</f>
        <v>252324.42833103123</v>
      </c>
      <c r="M3" s="202">
        <v>2</v>
      </c>
      <c r="N3" s="157" t="s">
        <v>133</v>
      </c>
      <c r="O3" s="158" t="s">
        <v>135</v>
      </c>
      <c r="P3" s="156">
        <v>1</v>
      </c>
      <c r="Q3" s="159">
        <v>3533956</v>
      </c>
      <c r="R3" s="159">
        <v>671452</v>
      </c>
      <c r="S3" s="205">
        <v>4205407</v>
      </c>
    </row>
    <row r="4" spans="1:19">
      <c r="A4" s="119">
        <v>3</v>
      </c>
      <c r="B4" s="5" t="s">
        <v>26</v>
      </c>
      <c r="C4" s="5" t="s">
        <v>30</v>
      </c>
      <c r="D4" s="5" t="s">
        <v>31</v>
      </c>
      <c r="E4" s="40">
        <v>1</v>
      </c>
      <c r="F4" s="12">
        <v>235597.03859106556</v>
      </c>
      <c r="G4" s="36">
        <f>+COMISTELCO[[#This Row],[VALOR UNITARIO ANTES DE IMPUESTO (PREVENTIVO)]]*19%</f>
        <v>44763.437332302456</v>
      </c>
      <c r="H4" s="36">
        <f>+COMISTELCO[[#This Row],[VALOR UNITARIO ANTES DE IMPUESTO (PREVENTIVO)]]+COMISTELCO[[#This Row],[% IMPUESTO (ACLARAR EL QUE APLIQUE)( PREVENTIVO)]]</f>
        <v>280360.47592336801</v>
      </c>
      <c r="I4" s="36">
        <v>212037.33473195901</v>
      </c>
      <c r="J4" s="36">
        <f>+COMISTELCO[[#This Row],[VALOR UNITARIO ANTES DE IMPUESTO (CORRECTIVO) ]]*19%</f>
        <v>40287.093599072214</v>
      </c>
      <c r="K4" s="13">
        <f>+COMISTELCO[[#This Row],[VALOR UNITARIO ANTES DE IMPUESTO (CORRECTIVO) ]]+COMISTELCO[[#This Row],[% IMPUESTO (ACLARAR EL QUE APLIQUE) (CORRECTIVO)]]</f>
        <v>252324.42833103123</v>
      </c>
      <c r="M4" s="201">
        <v>3</v>
      </c>
      <c r="N4" s="153" t="s">
        <v>133</v>
      </c>
      <c r="O4" s="154" t="s">
        <v>136</v>
      </c>
      <c r="P4" s="152">
        <v>1</v>
      </c>
      <c r="Q4" s="155">
        <v>2163209</v>
      </c>
      <c r="R4" s="155">
        <v>411010</v>
      </c>
      <c r="S4" s="204">
        <v>2574219</v>
      </c>
    </row>
    <row r="5" spans="1:19">
      <c r="A5" s="119">
        <v>4</v>
      </c>
      <c r="B5" s="5" t="s">
        <v>26</v>
      </c>
      <c r="C5" s="5" t="s">
        <v>30</v>
      </c>
      <c r="D5" s="5" t="s">
        <v>32</v>
      </c>
      <c r="E5" s="40">
        <v>1</v>
      </c>
      <c r="F5" s="12">
        <v>235597.03859106556</v>
      </c>
      <c r="G5" s="36">
        <f>+COMISTELCO[[#This Row],[VALOR UNITARIO ANTES DE IMPUESTO (PREVENTIVO)]]*19%</f>
        <v>44763.437332302456</v>
      </c>
      <c r="H5" s="36">
        <f>+COMISTELCO[[#This Row],[VALOR UNITARIO ANTES DE IMPUESTO (PREVENTIVO)]]+COMISTELCO[[#This Row],[% IMPUESTO (ACLARAR EL QUE APLIQUE)( PREVENTIVO)]]</f>
        <v>280360.47592336801</v>
      </c>
      <c r="I5" s="36">
        <v>212037.33473195901</v>
      </c>
      <c r="J5" s="36">
        <f>+COMISTELCO[[#This Row],[VALOR UNITARIO ANTES DE IMPUESTO (CORRECTIVO) ]]*19%</f>
        <v>40287.093599072214</v>
      </c>
      <c r="K5" s="13">
        <f>+COMISTELCO[[#This Row],[VALOR UNITARIO ANTES DE IMPUESTO (CORRECTIVO) ]]+COMISTELCO[[#This Row],[% IMPUESTO (ACLARAR EL QUE APLIQUE) (CORRECTIVO)]]</f>
        <v>252324.42833103123</v>
      </c>
      <c r="M5" s="202">
        <v>4</v>
      </c>
      <c r="N5" s="157" t="s">
        <v>133</v>
      </c>
      <c r="O5" s="158" t="s">
        <v>137</v>
      </c>
      <c r="P5" s="156">
        <v>1</v>
      </c>
      <c r="Q5" s="159">
        <v>3533956</v>
      </c>
      <c r="R5" s="159">
        <v>671452</v>
      </c>
      <c r="S5" s="205">
        <v>4205407</v>
      </c>
    </row>
    <row r="6" spans="1:19">
      <c r="A6" s="119">
        <v>5</v>
      </c>
      <c r="B6" s="5" t="s">
        <v>26</v>
      </c>
      <c r="C6" s="5" t="s">
        <v>30</v>
      </c>
      <c r="D6" s="5" t="s">
        <v>33</v>
      </c>
      <c r="E6" s="40">
        <v>1</v>
      </c>
      <c r="F6" s="12">
        <v>235597.03859106556</v>
      </c>
      <c r="G6" s="36">
        <f>+COMISTELCO[[#This Row],[VALOR UNITARIO ANTES DE IMPUESTO (PREVENTIVO)]]*19%</f>
        <v>44763.437332302456</v>
      </c>
      <c r="H6" s="36">
        <f>+COMISTELCO[[#This Row],[VALOR UNITARIO ANTES DE IMPUESTO (PREVENTIVO)]]+COMISTELCO[[#This Row],[% IMPUESTO (ACLARAR EL QUE APLIQUE)( PREVENTIVO)]]</f>
        <v>280360.47592336801</v>
      </c>
      <c r="I6" s="36">
        <v>212037.33473195901</v>
      </c>
      <c r="J6" s="36">
        <f>+COMISTELCO[[#This Row],[VALOR UNITARIO ANTES DE IMPUESTO (CORRECTIVO) ]]*19%</f>
        <v>40287.093599072214</v>
      </c>
      <c r="K6" s="13">
        <f>+COMISTELCO[[#This Row],[VALOR UNITARIO ANTES DE IMPUESTO (CORRECTIVO) ]]+COMISTELCO[[#This Row],[% IMPUESTO (ACLARAR EL QUE APLIQUE) (CORRECTIVO)]]</f>
        <v>252324.42833103123</v>
      </c>
      <c r="M6" s="201">
        <v>5</v>
      </c>
      <c r="N6" s="160" t="s">
        <v>133</v>
      </c>
      <c r="O6" s="161" t="s">
        <v>138</v>
      </c>
      <c r="P6" s="162">
        <v>1</v>
      </c>
      <c r="Q6" s="163">
        <v>385522</v>
      </c>
      <c r="R6" s="163">
        <v>73249</v>
      </c>
      <c r="S6" s="206">
        <v>458772</v>
      </c>
    </row>
    <row r="7" spans="1:19">
      <c r="A7" s="119">
        <v>6</v>
      </c>
      <c r="B7" s="5" t="s">
        <v>26</v>
      </c>
      <c r="C7" s="5" t="s">
        <v>34</v>
      </c>
      <c r="D7" s="5">
        <v>2620</v>
      </c>
      <c r="E7" s="40">
        <v>1</v>
      </c>
      <c r="F7" s="12">
        <v>235597.03859106556</v>
      </c>
      <c r="G7" s="36">
        <f>+COMISTELCO[[#This Row],[VALOR UNITARIO ANTES DE IMPUESTO (PREVENTIVO)]]*19%</f>
        <v>44763.437332302456</v>
      </c>
      <c r="H7" s="36">
        <f>+COMISTELCO[[#This Row],[VALOR UNITARIO ANTES DE IMPUESTO (PREVENTIVO)]]+COMISTELCO[[#This Row],[% IMPUESTO (ACLARAR EL QUE APLIQUE)( PREVENTIVO)]]</f>
        <v>280360.47592336801</v>
      </c>
      <c r="I7" s="36">
        <v>212037.33473195901</v>
      </c>
      <c r="J7" s="36">
        <f>+COMISTELCO[[#This Row],[VALOR UNITARIO ANTES DE IMPUESTO (CORRECTIVO) ]]*19%</f>
        <v>40287.093599072214</v>
      </c>
      <c r="K7" s="13">
        <f>+COMISTELCO[[#This Row],[VALOR UNITARIO ANTES DE IMPUESTO (CORRECTIVO) ]]+COMISTELCO[[#This Row],[% IMPUESTO (ACLARAR EL QUE APLIQUE) (CORRECTIVO)]]</f>
        <v>252324.42833103123</v>
      </c>
      <c r="M7" s="202">
        <v>6</v>
      </c>
      <c r="N7" s="157" t="s">
        <v>133</v>
      </c>
      <c r="O7" s="158" t="s">
        <v>139</v>
      </c>
      <c r="P7" s="156">
        <v>1</v>
      </c>
      <c r="Q7" s="159">
        <v>2163209</v>
      </c>
      <c r="R7" s="159">
        <v>411010</v>
      </c>
      <c r="S7" s="205">
        <v>2574219</v>
      </c>
    </row>
    <row r="8" spans="1:19">
      <c r="A8" s="119">
        <v>7</v>
      </c>
      <c r="B8" s="5" t="s">
        <v>26</v>
      </c>
      <c r="C8" s="5" t="s">
        <v>34</v>
      </c>
      <c r="D8" s="5" t="s">
        <v>35</v>
      </c>
      <c r="E8" s="40">
        <v>1</v>
      </c>
      <c r="F8" s="12">
        <v>235597.03859106556</v>
      </c>
      <c r="G8" s="36">
        <f>+COMISTELCO[[#This Row],[VALOR UNITARIO ANTES DE IMPUESTO (PREVENTIVO)]]*19%</f>
        <v>44763.437332302456</v>
      </c>
      <c r="H8" s="36">
        <f>+COMISTELCO[[#This Row],[VALOR UNITARIO ANTES DE IMPUESTO (PREVENTIVO)]]+COMISTELCO[[#This Row],[% IMPUESTO (ACLARAR EL QUE APLIQUE)( PREVENTIVO)]]</f>
        <v>280360.47592336801</v>
      </c>
      <c r="I8" s="36">
        <v>212037.33473195901</v>
      </c>
      <c r="J8" s="36">
        <f>+COMISTELCO[[#This Row],[VALOR UNITARIO ANTES DE IMPUESTO (CORRECTIVO) ]]*19%</f>
        <v>40287.093599072214</v>
      </c>
      <c r="K8" s="13">
        <f>+COMISTELCO[[#This Row],[VALOR UNITARIO ANTES DE IMPUESTO (CORRECTIVO) ]]+COMISTELCO[[#This Row],[% IMPUESTO (ACLARAR EL QUE APLIQUE) (CORRECTIVO)]]</f>
        <v>252324.42833103123</v>
      </c>
      <c r="M8" s="201">
        <v>7</v>
      </c>
      <c r="N8" s="153" t="s">
        <v>133</v>
      </c>
      <c r="O8" s="154" t="s">
        <v>140</v>
      </c>
      <c r="P8" s="152">
        <v>1</v>
      </c>
      <c r="Q8" s="155">
        <v>3533956</v>
      </c>
      <c r="R8" s="155">
        <v>671452</v>
      </c>
      <c r="S8" s="204">
        <v>4205407</v>
      </c>
    </row>
    <row r="9" spans="1:19">
      <c r="A9" s="119">
        <v>8</v>
      </c>
      <c r="B9" s="5" t="s">
        <v>36</v>
      </c>
      <c r="C9" s="5" t="s">
        <v>37</v>
      </c>
      <c r="D9" s="5" t="s">
        <v>38</v>
      </c>
      <c r="E9" s="40">
        <v>1</v>
      </c>
      <c r="F9" s="12">
        <v>171343.30079350222</v>
      </c>
      <c r="G9" s="36">
        <f>+COMISTELCO[[#This Row],[VALOR UNITARIO ANTES DE IMPUESTO (PREVENTIVO)]]*19%</f>
        <v>32555.227150765422</v>
      </c>
      <c r="H9" s="36">
        <f>+COMISTELCO[[#This Row],[VALOR UNITARIO ANTES DE IMPUESTO (PREVENTIVO)]]+COMISTELCO[[#This Row],[% IMPUESTO (ACLARAR EL QUE APLIQUE)( PREVENTIVO)]]</f>
        <v>203898.52794426764</v>
      </c>
      <c r="I9" s="36">
        <v>154208.970714152</v>
      </c>
      <c r="J9" s="36">
        <f>+COMISTELCO[[#This Row],[VALOR UNITARIO ANTES DE IMPUESTO (CORRECTIVO) ]]*19%</f>
        <v>29299.70443568888</v>
      </c>
      <c r="K9" s="13">
        <f>+COMISTELCO[[#This Row],[VALOR UNITARIO ANTES DE IMPUESTO (CORRECTIVO) ]]+COMISTELCO[[#This Row],[% IMPUESTO (ACLARAR EL QUE APLIQUE) (CORRECTIVO)]]</f>
        <v>183508.67514984088</v>
      </c>
      <c r="M9" s="202">
        <v>8</v>
      </c>
      <c r="N9" s="157" t="s">
        <v>133</v>
      </c>
      <c r="O9" s="158" t="s">
        <v>141</v>
      </c>
      <c r="P9" s="156">
        <v>1</v>
      </c>
      <c r="Q9" s="159">
        <v>2163209</v>
      </c>
      <c r="R9" s="159">
        <v>411010</v>
      </c>
      <c r="S9" s="205">
        <v>2574219</v>
      </c>
    </row>
    <row r="10" spans="1:19">
      <c r="A10" s="119">
        <v>9</v>
      </c>
      <c r="B10" s="5" t="s">
        <v>36</v>
      </c>
      <c r="C10" s="5" t="s">
        <v>39</v>
      </c>
      <c r="D10" s="5" t="s">
        <v>40</v>
      </c>
      <c r="E10" s="40">
        <v>1</v>
      </c>
      <c r="F10" s="12">
        <v>171343.30079350222</v>
      </c>
      <c r="G10" s="36">
        <f>+COMISTELCO[[#This Row],[VALOR UNITARIO ANTES DE IMPUESTO (PREVENTIVO)]]*19%</f>
        <v>32555.227150765422</v>
      </c>
      <c r="H10" s="36">
        <f>+COMISTELCO[[#This Row],[VALOR UNITARIO ANTES DE IMPUESTO (PREVENTIVO)]]+COMISTELCO[[#This Row],[% IMPUESTO (ACLARAR EL QUE APLIQUE)( PREVENTIVO)]]</f>
        <v>203898.52794426764</v>
      </c>
      <c r="I10" s="36">
        <v>154208.970714152</v>
      </c>
      <c r="J10" s="36">
        <f>+COMISTELCO[[#This Row],[VALOR UNITARIO ANTES DE IMPUESTO (CORRECTIVO) ]]*19%</f>
        <v>29299.70443568888</v>
      </c>
      <c r="K10" s="13">
        <f>+COMISTELCO[[#This Row],[VALOR UNITARIO ANTES DE IMPUESTO (CORRECTIVO) ]]+COMISTELCO[[#This Row],[% IMPUESTO (ACLARAR EL QUE APLIQUE) (CORRECTIVO)]]</f>
        <v>183508.67514984088</v>
      </c>
      <c r="M10" s="201">
        <v>9</v>
      </c>
      <c r="N10" s="153" t="s">
        <v>133</v>
      </c>
      <c r="O10" s="154" t="s">
        <v>142</v>
      </c>
      <c r="P10" s="152">
        <v>1</v>
      </c>
      <c r="Q10" s="155">
        <v>3533956</v>
      </c>
      <c r="R10" s="155">
        <v>671452</v>
      </c>
      <c r="S10" s="204">
        <v>4205407</v>
      </c>
    </row>
    <row r="11" spans="1:19">
      <c r="A11" s="119">
        <v>10</v>
      </c>
      <c r="B11" s="5" t="s">
        <v>36</v>
      </c>
      <c r="C11" s="5" t="s">
        <v>39</v>
      </c>
      <c r="D11" s="5" t="s">
        <v>41</v>
      </c>
      <c r="E11" s="40">
        <v>1</v>
      </c>
      <c r="F11" s="12">
        <v>171343.30079350222</v>
      </c>
      <c r="G11" s="36">
        <f>+COMISTELCO[[#This Row],[VALOR UNITARIO ANTES DE IMPUESTO (PREVENTIVO)]]*19%</f>
        <v>32555.227150765422</v>
      </c>
      <c r="H11" s="36">
        <f>+COMISTELCO[[#This Row],[VALOR UNITARIO ANTES DE IMPUESTO (PREVENTIVO)]]+COMISTELCO[[#This Row],[% IMPUESTO (ACLARAR EL QUE APLIQUE)( PREVENTIVO)]]</f>
        <v>203898.52794426764</v>
      </c>
      <c r="I11" s="36">
        <v>154208.970714152</v>
      </c>
      <c r="J11" s="36">
        <f>+COMISTELCO[[#This Row],[VALOR UNITARIO ANTES DE IMPUESTO (CORRECTIVO) ]]*19%</f>
        <v>29299.70443568888</v>
      </c>
      <c r="K11" s="13">
        <f>+COMISTELCO[[#This Row],[VALOR UNITARIO ANTES DE IMPUESTO (CORRECTIVO) ]]+COMISTELCO[[#This Row],[% IMPUESTO (ACLARAR EL QUE APLIQUE) (CORRECTIVO)]]</f>
        <v>183508.67514984088</v>
      </c>
      <c r="M11" s="202">
        <v>10</v>
      </c>
      <c r="N11" s="157" t="s">
        <v>133</v>
      </c>
      <c r="O11" s="158" t="s">
        <v>143</v>
      </c>
      <c r="P11" s="156">
        <v>1</v>
      </c>
      <c r="Q11" s="159">
        <v>3533956</v>
      </c>
      <c r="R11" s="159">
        <v>671452</v>
      </c>
      <c r="S11" s="205">
        <v>4205407</v>
      </c>
    </row>
    <row r="12" spans="1:19" ht="27.6">
      <c r="A12" s="119">
        <v>11</v>
      </c>
      <c r="B12" s="5" t="s">
        <v>36</v>
      </c>
      <c r="C12" s="5" t="s">
        <v>39</v>
      </c>
      <c r="D12" s="5" t="s">
        <v>42</v>
      </c>
      <c r="E12" s="40">
        <v>1</v>
      </c>
      <c r="F12" s="12">
        <v>171343.30079350222</v>
      </c>
      <c r="G12" s="36">
        <f>+COMISTELCO[[#This Row],[VALOR UNITARIO ANTES DE IMPUESTO (PREVENTIVO)]]*19%</f>
        <v>32555.227150765422</v>
      </c>
      <c r="H12" s="36">
        <f>+COMISTELCO[[#This Row],[VALOR UNITARIO ANTES DE IMPUESTO (PREVENTIVO)]]+COMISTELCO[[#This Row],[% IMPUESTO (ACLARAR EL QUE APLIQUE)( PREVENTIVO)]]</f>
        <v>203898.52794426764</v>
      </c>
      <c r="I12" s="36">
        <v>154208.970714152</v>
      </c>
      <c r="J12" s="36">
        <f>+COMISTELCO[[#This Row],[VALOR UNITARIO ANTES DE IMPUESTO (CORRECTIVO) ]]*19%</f>
        <v>29299.70443568888</v>
      </c>
      <c r="K12" s="13">
        <f>+COMISTELCO[[#This Row],[VALOR UNITARIO ANTES DE IMPUESTO (CORRECTIVO) ]]+COMISTELCO[[#This Row],[% IMPUESTO (ACLARAR EL QUE APLIQUE) (CORRECTIVO)]]</f>
        <v>183508.67514984088</v>
      </c>
      <c r="M12" s="201">
        <v>11</v>
      </c>
      <c r="N12" s="153" t="s">
        <v>133</v>
      </c>
      <c r="O12" s="154" t="s">
        <v>144</v>
      </c>
      <c r="P12" s="152">
        <v>1</v>
      </c>
      <c r="Q12" s="155">
        <v>4283583</v>
      </c>
      <c r="R12" s="155">
        <v>813881</v>
      </c>
      <c r="S12" s="204">
        <v>5097463</v>
      </c>
    </row>
    <row r="13" spans="1:19">
      <c r="A13" s="119">
        <v>12</v>
      </c>
      <c r="B13" s="6" t="s">
        <v>36</v>
      </c>
      <c r="C13" s="6" t="s">
        <v>43</v>
      </c>
      <c r="D13" s="6" t="s">
        <v>44</v>
      </c>
      <c r="E13" s="40">
        <v>1</v>
      </c>
      <c r="F13" s="12">
        <v>171343.30079350222</v>
      </c>
      <c r="G13" s="36">
        <f>+COMISTELCO[[#This Row],[VALOR UNITARIO ANTES DE IMPUESTO (PREVENTIVO)]]*19%</f>
        <v>32555.227150765422</v>
      </c>
      <c r="H13" s="36">
        <f>+COMISTELCO[[#This Row],[VALOR UNITARIO ANTES DE IMPUESTO (PREVENTIVO)]]+COMISTELCO[[#This Row],[% IMPUESTO (ACLARAR EL QUE APLIQUE)( PREVENTIVO)]]</f>
        <v>203898.52794426764</v>
      </c>
      <c r="I13" s="36">
        <v>154208.970714152</v>
      </c>
      <c r="J13" s="36">
        <f>+COMISTELCO[[#This Row],[VALOR UNITARIO ANTES DE IMPUESTO (CORRECTIVO) ]]*19%</f>
        <v>29299.70443568888</v>
      </c>
      <c r="K13" s="13">
        <f>+COMISTELCO[[#This Row],[VALOR UNITARIO ANTES DE IMPUESTO (CORRECTIVO) ]]+COMISTELCO[[#This Row],[% IMPUESTO (ACLARAR EL QUE APLIQUE) (CORRECTIVO)]]</f>
        <v>183508.67514984088</v>
      </c>
      <c r="M13" s="202">
        <v>12</v>
      </c>
      <c r="N13" s="157" t="s">
        <v>145</v>
      </c>
      <c r="O13" s="158" t="s">
        <v>138</v>
      </c>
      <c r="P13" s="156">
        <v>1</v>
      </c>
      <c r="Q13" s="159">
        <v>385522</v>
      </c>
      <c r="R13" s="159">
        <v>73249</v>
      </c>
      <c r="S13" s="205">
        <v>458772</v>
      </c>
    </row>
    <row r="14" spans="1:19">
      <c r="A14" s="119">
        <v>13</v>
      </c>
      <c r="B14" s="6" t="s">
        <v>36</v>
      </c>
      <c r="C14" s="6" t="s">
        <v>43</v>
      </c>
      <c r="D14" s="6" t="s">
        <v>45</v>
      </c>
      <c r="E14" s="40">
        <v>1</v>
      </c>
      <c r="F14" s="12">
        <v>171343.30079350222</v>
      </c>
      <c r="G14" s="36">
        <f>+COMISTELCO[[#This Row],[VALOR UNITARIO ANTES DE IMPUESTO (PREVENTIVO)]]*19%</f>
        <v>32555.227150765422</v>
      </c>
      <c r="H14" s="36">
        <f>+COMISTELCO[[#This Row],[VALOR UNITARIO ANTES DE IMPUESTO (PREVENTIVO)]]+COMISTELCO[[#This Row],[% IMPUESTO (ACLARAR EL QUE APLIQUE)( PREVENTIVO)]]</f>
        <v>203898.52794426764</v>
      </c>
      <c r="I14" s="36">
        <v>154208.970714152</v>
      </c>
      <c r="J14" s="36">
        <f>+COMISTELCO[[#This Row],[VALOR UNITARIO ANTES DE IMPUESTO (CORRECTIVO) ]]*19%</f>
        <v>29299.70443568888</v>
      </c>
      <c r="K14" s="13">
        <f>+COMISTELCO[[#This Row],[VALOR UNITARIO ANTES DE IMPUESTO (CORRECTIVO) ]]+COMISTELCO[[#This Row],[% IMPUESTO (ACLARAR EL QUE APLIQUE) (CORRECTIVO)]]</f>
        <v>183508.67514984088</v>
      </c>
      <c r="M14" s="201">
        <v>13</v>
      </c>
      <c r="N14" s="153" t="s">
        <v>145</v>
      </c>
      <c r="O14" s="154" t="s">
        <v>146</v>
      </c>
      <c r="P14" s="152">
        <v>1</v>
      </c>
      <c r="Q14" s="155">
        <v>1713433</v>
      </c>
      <c r="R14" s="155">
        <v>325552</v>
      </c>
      <c r="S14" s="204">
        <v>2038985</v>
      </c>
    </row>
    <row r="15" spans="1:19">
      <c r="A15" s="119">
        <v>14</v>
      </c>
      <c r="B15" s="6" t="s">
        <v>36</v>
      </c>
      <c r="C15" s="6" t="s">
        <v>46</v>
      </c>
      <c r="D15" s="6" t="s">
        <v>47</v>
      </c>
      <c r="E15" s="40">
        <v>1</v>
      </c>
      <c r="F15" s="12">
        <v>171343.30079350222</v>
      </c>
      <c r="G15" s="36">
        <f>+COMISTELCO[[#This Row],[VALOR UNITARIO ANTES DE IMPUESTO (PREVENTIVO)]]*19%</f>
        <v>32555.227150765422</v>
      </c>
      <c r="H15" s="36">
        <f>+COMISTELCO[[#This Row],[VALOR UNITARIO ANTES DE IMPUESTO (PREVENTIVO)]]+COMISTELCO[[#This Row],[% IMPUESTO (ACLARAR EL QUE APLIQUE)( PREVENTIVO)]]</f>
        <v>203898.52794426764</v>
      </c>
      <c r="I15" s="36">
        <v>154208.970714152</v>
      </c>
      <c r="J15" s="36">
        <f>+COMISTELCO[[#This Row],[VALOR UNITARIO ANTES DE IMPUESTO (CORRECTIVO) ]]*19%</f>
        <v>29299.70443568888</v>
      </c>
      <c r="K15" s="13">
        <f>+COMISTELCO[[#This Row],[VALOR UNITARIO ANTES DE IMPUESTO (CORRECTIVO) ]]+COMISTELCO[[#This Row],[% IMPUESTO (ACLARAR EL QUE APLIQUE) (CORRECTIVO)]]</f>
        <v>183508.67514984088</v>
      </c>
      <c r="M15" s="202">
        <v>14</v>
      </c>
      <c r="N15" s="157" t="s">
        <v>147</v>
      </c>
      <c r="O15" s="158" t="s">
        <v>146</v>
      </c>
      <c r="P15" s="156">
        <v>1</v>
      </c>
      <c r="Q15" s="159">
        <v>2570150</v>
      </c>
      <c r="R15" s="159">
        <v>488328</v>
      </c>
      <c r="S15" s="205">
        <v>3058478</v>
      </c>
    </row>
    <row r="16" spans="1:19" ht="27.6">
      <c r="A16" s="119">
        <v>15</v>
      </c>
      <c r="B16" s="6" t="s">
        <v>36</v>
      </c>
      <c r="C16" s="6" t="s">
        <v>37</v>
      </c>
      <c r="D16" s="6" t="s">
        <v>48</v>
      </c>
      <c r="E16" s="40">
        <v>1</v>
      </c>
      <c r="F16" s="12">
        <v>171343.30079350222</v>
      </c>
      <c r="G16" s="36">
        <f>+COMISTELCO[[#This Row],[VALOR UNITARIO ANTES DE IMPUESTO (PREVENTIVO)]]*19%</f>
        <v>32555.227150765422</v>
      </c>
      <c r="H16" s="36">
        <f>+COMISTELCO[[#This Row],[VALOR UNITARIO ANTES DE IMPUESTO (PREVENTIVO)]]+COMISTELCO[[#This Row],[% IMPUESTO (ACLARAR EL QUE APLIQUE)( PREVENTIVO)]]</f>
        <v>203898.52794426764</v>
      </c>
      <c r="I16" s="36">
        <v>154208.970714152</v>
      </c>
      <c r="J16" s="36">
        <f>+COMISTELCO[[#This Row],[VALOR UNITARIO ANTES DE IMPUESTO (CORRECTIVO) ]]*19%</f>
        <v>29299.70443568888</v>
      </c>
      <c r="K16" s="13">
        <f>+COMISTELCO[[#This Row],[VALOR UNITARIO ANTES DE IMPUESTO (CORRECTIVO) ]]+COMISTELCO[[#This Row],[% IMPUESTO (ACLARAR EL QUE APLIQUE) (CORRECTIVO)]]</f>
        <v>183508.67514984088</v>
      </c>
      <c r="M16" s="201">
        <v>15</v>
      </c>
      <c r="N16" s="164" t="s">
        <v>148</v>
      </c>
      <c r="O16" s="165" t="s">
        <v>149</v>
      </c>
      <c r="P16" s="166">
        <v>1</v>
      </c>
      <c r="Q16" s="167">
        <v>3641045</v>
      </c>
      <c r="R16" s="167">
        <v>691799</v>
      </c>
      <c r="S16" s="207">
        <v>4332844</v>
      </c>
    </row>
    <row r="17" spans="1:19">
      <c r="A17" s="119">
        <v>16</v>
      </c>
      <c r="B17" s="5" t="s">
        <v>49</v>
      </c>
      <c r="C17" s="5" t="s">
        <v>30</v>
      </c>
      <c r="D17" s="5" t="s">
        <v>50</v>
      </c>
      <c r="E17" s="40">
        <v>1</v>
      </c>
      <c r="F17" s="12">
        <v>235597.03859106556</v>
      </c>
      <c r="G17" s="36">
        <f>+COMISTELCO[[#This Row],[VALOR UNITARIO ANTES DE IMPUESTO (PREVENTIVO)]]*19%</f>
        <v>44763.437332302456</v>
      </c>
      <c r="H17" s="36">
        <f>+COMISTELCO[[#This Row],[VALOR UNITARIO ANTES DE IMPUESTO (PREVENTIVO)]]+COMISTELCO[[#This Row],[% IMPUESTO (ACLARAR EL QUE APLIQUE)( PREVENTIVO)]]</f>
        <v>280360.47592336801</v>
      </c>
      <c r="I17" s="36">
        <v>212037.33473195901</v>
      </c>
      <c r="J17" s="36">
        <f>+COMISTELCO[[#This Row],[VALOR UNITARIO ANTES DE IMPUESTO (CORRECTIVO) ]]*19%</f>
        <v>40287.093599072214</v>
      </c>
      <c r="K17" s="13">
        <f>+COMISTELCO[[#This Row],[VALOR UNITARIO ANTES DE IMPUESTO (CORRECTIVO) ]]+COMISTELCO[[#This Row],[% IMPUESTO (ACLARAR EL QUE APLIQUE) (CORRECTIVO)]]</f>
        <v>252324.42833103123</v>
      </c>
      <c r="M17" s="202">
        <v>16</v>
      </c>
      <c r="N17" s="168" t="s">
        <v>150</v>
      </c>
      <c r="O17" s="169" t="s">
        <v>151</v>
      </c>
      <c r="P17" s="170">
        <v>1</v>
      </c>
      <c r="Q17" s="171">
        <v>3641045</v>
      </c>
      <c r="R17" s="171">
        <v>691799</v>
      </c>
      <c r="S17" s="208">
        <v>4332844</v>
      </c>
    </row>
    <row r="18" spans="1:19">
      <c r="A18" s="119">
        <v>17</v>
      </c>
      <c r="B18" s="5" t="s">
        <v>49</v>
      </c>
      <c r="C18" s="5" t="s">
        <v>30</v>
      </c>
      <c r="D18" s="5" t="s">
        <v>51</v>
      </c>
      <c r="E18" s="40">
        <v>1</v>
      </c>
      <c r="F18" s="12">
        <v>235597.03859106556</v>
      </c>
      <c r="G18" s="36">
        <f>+COMISTELCO[[#This Row],[VALOR UNITARIO ANTES DE IMPUESTO (PREVENTIVO)]]*19%</f>
        <v>44763.437332302456</v>
      </c>
      <c r="H18" s="36">
        <f>+COMISTELCO[[#This Row],[VALOR UNITARIO ANTES DE IMPUESTO (PREVENTIVO)]]+COMISTELCO[[#This Row],[% IMPUESTO (ACLARAR EL QUE APLIQUE)( PREVENTIVO)]]</f>
        <v>280360.47592336801</v>
      </c>
      <c r="I18" s="36">
        <v>212037.33473195901</v>
      </c>
      <c r="J18" s="36">
        <f>+COMISTELCO[[#This Row],[VALOR UNITARIO ANTES DE IMPUESTO (CORRECTIVO) ]]*19%</f>
        <v>40287.093599072214</v>
      </c>
      <c r="K18" s="13">
        <f>+COMISTELCO[[#This Row],[VALOR UNITARIO ANTES DE IMPUESTO (CORRECTIVO) ]]+COMISTELCO[[#This Row],[% IMPUESTO (ACLARAR EL QUE APLIQUE) (CORRECTIVO)]]</f>
        <v>252324.42833103123</v>
      </c>
      <c r="M18" s="201">
        <v>17</v>
      </c>
      <c r="N18" s="164" t="s">
        <v>150</v>
      </c>
      <c r="O18" s="165" t="s">
        <v>152</v>
      </c>
      <c r="P18" s="166">
        <v>1</v>
      </c>
      <c r="Q18" s="167">
        <v>3641045</v>
      </c>
      <c r="R18" s="167">
        <v>691799</v>
      </c>
      <c r="S18" s="207">
        <v>4332844</v>
      </c>
    </row>
    <row r="19" spans="1:19" ht="27.6">
      <c r="A19" s="119">
        <v>18</v>
      </c>
      <c r="B19" s="5" t="s">
        <v>49</v>
      </c>
      <c r="C19" s="5" t="s">
        <v>30</v>
      </c>
      <c r="D19" s="5" t="s">
        <v>52</v>
      </c>
      <c r="E19" s="40">
        <v>1</v>
      </c>
      <c r="F19" s="12">
        <v>235597.03859106556</v>
      </c>
      <c r="G19" s="36">
        <f>+COMISTELCO[[#This Row],[VALOR UNITARIO ANTES DE IMPUESTO (PREVENTIVO)]]*19%</f>
        <v>44763.437332302456</v>
      </c>
      <c r="H19" s="36">
        <f>+COMISTELCO[[#This Row],[VALOR UNITARIO ANTES DE IMPUESTO (PREVENTIVO)]]+COMISTELCO[[#This Row],[% IMPUESTO (ACLARAR EL QUE APLIQUE)( PREVENTIVO)]]</f>
        <v>280360.47592336801</v>
      </c>
      <c r="I19" s="36">
        <v>212037.33473195901</v>
      </c>
      <c r="J19" s="36">
        <f>+COMISTELCO[[#This Row],[VALOR UNITARIO ANTES DE IMPUESTO (CORRECTIVO) ]]*19%</f>
        <v>40287.093599072214</v>
      </c>
      <c r="K19" s="13">
        <f>+COMISTELCO[[#This Row],[VALOR UNITARIO ANTES DE IMPUESTO (CORRECTIVO) ]]+COMISTELCO[[#This Row],[% IMPUESTO (ACLARAR EL QUE APLIQUE) (CORRECTIVO)]]</f>
        <v>252324.42833103123</v>
      </c>
      <c r="M19" s="202">
        <v>18</v>
      </c>
      <c r="N19" s="168" t="s">
        <v>153</v>
      </c>
      <c r="O19" s="169" t="s">
        <v>154</v>
      </c>
      <c r="P19" s="170">
        <v>1</v>
      </c>
      <c r="Q19" s="171">
        <v>1392164</v>
      </c>
      <c r="R19" s="171">
        <v>264511</v>
      </c>
      <c r="S19" s="208">
        <v>1656676</v>
      </c>
    </row>
    <row r="20" spans="1:19">
      <c r="A20" s="119">
        <v>19</v>
      </c>
      <c r="B20" s="5" t="s">
        <v>49</v>
      </c>
      <c r="C20" s="5" t="s">
        <v>30</v>
      </c>
      <c r="D20" s="5" t="s">
        <v>53</v>
      </c>
      <c r="E20" s="40">
        <v>1</v>
      </c>
      <c r="F20" s="12">
        <v>235597.03859106556</v>
      </c>
      <c r="G20" s="36">
        <f>+COMISTELCO[[#This Row],[VALOR UNITARIO ANTES DE IMPUESTO (PREVENTIVO)]]*19%</f>
        <v>44763.437332302456</v>
      </c>
      <c r="H20" s="36">
        <f>+COMISTELCO[[#This Row],[VALOR UNITARIO ANTES DE IMPUESTO (PREVENTIVO)]]+COMISTELCO[[#This Row],[% IMPUESTO (ACLARAR EL QUE APLIQUE)( PREVENTIVO)]]</f>
        <v>280360.47592336801</v>
      </c>
      <c r="I20" s="36">
        <v>212037.33473195901</v>
      </c>
      <c r="J20" s="36">
        <f>+COMISTELCO[[#This Row],[VALOR UNITARIO ANTES DE IMPUESTO (CORRECTIVO) ]]*19%</f>
        <v>40287.093599072214</v>
      </c>
      <c r="K20" s="13">
        <f>+COMISTELCO[[#This Row],[VALOR UNITARIO ANTES DE IMPUESTO (CORRECTIVO) ]]+COMISTELCO[[#This Row],[% IMPUESTO (ACLARAR EL QUE APLIQUE) (CORRECTIVO)]]</f>
        <v>252324.42833103123</v>
      </c>
      <c r="M20" s="201">
        <v>19</v>
      </c>
      <c r="N20" s="164" t="s">
        <v>155</v>
      </c>
      <c r="O20" s="165" t="s">
        <v>156</v>
      </c>
      <c r="P20" s="166">
        <v>1</v>
      </c>
      <c r="Q20" s="167">
        <v>5354478</v>
      </c>
      <c r="R20" s="167">
        <v>1017351</v>
      </c>
      <c r="S20" s="207">
        <v>6371829</v>
      </c>
    </row>
    <row r="21" spans="1:19">
      <c r="A21" s="119">
        <v>20</v>
      </c>
      <c r="B21" s="5" t="s">
        <v>49</v>
      </c>
      <c r="C21" s="5" t="s">
        <v>30</v>
      </c>
      <c r="D21" s="5" t="s">
        <v>54</v>
      </c>
      <c r="E21" s="40">
        <v>1</v>
      </c>
      <c r="F21" s="12">
        <v>235597.03859106556</v>
      </c>
      <c r="G21" s="36">
        <f>+COMISTELCO[[#This Row],[VALOR UNITARIO ANTES DE IMPUESTO (PREVENTIVO)]]*19%</f>
        <v>44763.437332302456</v>
      </c>
      <c r="H21" s="36">
        <f>+COMISTELCO[[#This Row],[VALOR UNITARIO ANTES DE IMPUESTO (PREVENTIVO)]]+COMISTELCO[[#This Row],[% IMPUESTO (ACLARAR EL QUE APLIQUE)( PREVENTIVO)]]</f>
        <v>280360.47592336801</v>
      </c>
      <c r="I21" s="36">
        <v>212037.33473195901</v>
      </c>
      <c r="J21" s="36">
        <f>+COMISTELCO[[#This Row],[VALOR UNITARIO ANTES DE IMPUESTO (CORRECTIVO) ]]*19%</f>
        <v>40287.093599072214</v>
      </c>
      <c r="K21" s="13">
        <f>+COMISTELCO[[#This Row],[VALOR UNITARIO ANTES DE IMPUESTO (CORRECTIVO) ]]+COMISTELCO[[#This Row],[% IMPUESTO (ACLARAR EL QUE APLIQUE) (CORRECTIVO)]]</f>
        <v>252324.42833103123</v>
      </c>
      <c r="M21" s="202">
        <v>20</v>
      </c>
      <c r="N21" s="157" t="s">
        <v>133</v>
      </c>
      <c r="O21" s="158" t="s">
        <v>157</v>
      </c>
      <c r="P21" s="156">
        <v>1</v>
      </c>
      <c r="Q21" s="159">
        <v>2570150</v>
      </c>
      <c r="R21" s="159">
        <v>488328</v>
      </c>
      <c r="S21" s="205">
        <v>3058478</v>
      </c>
    </row>
    <row r="22" spans="1:19">
      <c r="A22" s="119">
        <v>21</v>
      </c>
      <c r="B22" s="5" t="s">
        <v>49</v>
      </c>
      <c r="C22" s="5" t="s">
        <v>30</v>
      </c>
      <c r="D22" s="5" t="s">
        <v>50</v>
      </c>
      <c r="E22" s="40">
        <v>1</v>
      </c>
      <c r="F22" s="12">
        <v>235597.03859106556</v>
      </c>
      <c r="G22" s="36">
        <f>+COMISTELCO[[#This Row],[VALOR UNITARIO ANTES DE IMPUESTO (PREVENTIVO)]]*19%</f>
        <v>44763.437332302456</v>
      </c>
      <c r="H22" s="36">
        <f>+COMISTELCO[[#This Row],[VALOR UNITARIO ANTES DE IMPUESTO (PREVENTIVO)]]+COMISTELCO[[#This Row],[% IMPUESTO (ACLARAR EL QUE APLIQUE)( PREVENTIVO)]]</f>
        <v>280360.47592336801</v>
      </c>
      <c r="I22" s="36">
        <v>212037.33473195901</v>
      </c>
      <c r="J22" s="36">
        <f>+COMISTELCO[[#This Row],[VALOR UNITARIO ANTES DE IMPUESTO (CORRECTIVO) ]]*19%</f>
        <v>40287.093599072214</v>
      </c>
      <c r="K22" s="13">
        <f>+COMISTELCO[[#This Row],[VALOR UNITARIO ANTES DE IMPUESTO (CORRECTIVO) ]]+COMISTELCO[[#This Row],[% IMPUESTO (ACLARAR EL QUE APLIQUE) (CORRECTIVO)]]</f>
        <v>252324.42833103123</v>
      </c>
      <c r="M22" s="201">
        <v>21</v>
      </c>
      <c r="N22" s="153" t="s">
        <v>158</v>
      </c>
      <c r="O22" s="154" t="s">
        <v>159</v>
      </c>
      <c r="P22" s="152">
        <v>1</v>
      </c>
      <c r="Q22" s="155">
        <v>535448</v>
      </c>
      <c r="R22" s="155">
        <v>101735</v>
      </c>
      <c r="S22" s="204">
        <v>637183</v>
      </c>
    </row>
    <row r="23" spans="1:19">
      <c r="A23" s="119">
        <v>22</v>
      </c>
      <c r="B23" s="5" t="s">
        <v>49</v>
      </c>
      <c r="C23" s="5" t="s">
        <v>30</v>
      </c>
      <c r="D23" s="5" t="s">
        <v>55</v>
      </c>
      <c r="E23" s="40">
        <v>1</v>
      </c>
      <c r="F23" s="12">
        <v>235597.03859106556</v>
      </c>
      <c r="G23" s="36">
        <f>+COMISTELCO[[#This Row],[VALOR UNITARIO ANTES DE IMPUESTO (PREVENTIVO)]]*19%</f>
        <v>44763.437332302456</v>
      </c>
      <c r="H23" s="36">
        <f>+COMISTELCO[[#This Row],[VALOR UNITARIO ANTES DE IMPUESTO (PREVENTIVO)]]+COMISTELCO[[#This Row],[% IMPUESTO (ACLARAR EL QUE APLIQUE)( PREVENTIVO)]]</f>
        <v>280360.47592336801</v>
      </c>
      <c r="I23" s="36">
        <v>212037.33473195901</v>
      </c>
      <c r="J23" s="36">
        <f>+COMISTELCO[[#This Row],[VALOR UNITARIO ANTES DE IMPUESTO (CORRECTIVO) ]]*19%</f>
        <v>40287.093599072214</v>
      </c>
      <c r="K23" s="13">
        <f>+COMISTELCO[[#This Row],[VALOR UNITARIO ANTES DE IMPUESTO (CORRECTIVO) ]]+COMISTELCO[[#This Row],[% IMPUESTO (ACLARAR EL QUE APLIQUE) (CORRECTIVO)]]</f>
        <v>252324.42833103123</v>
      </c>
      <c r="M23" s="202">
        <v>22</v>
      </c>
      <c r="N23" s="157" t="s">
        <v>158</v>
      </c>
      <c r="O23" s="158" t="s">
        <v>160</v>
      </c>
      <c r="P23" s="156">
        <v>1</v>
      </c>
      <c r="Q23" s="159">
        <v>663955</v>
      </c>
      <c r="R23" s="159">
        <v>126152</v>
      </c>
      <c r="S23" s="205">
        <v>790107</v>
      </c>
    </row>
    <row r="24" spans="1:19">
      <c r="A24" s="119">
        <v>23</v>
      </c>
      <c r="B24" s="5" t="s">
        <v>49</v>
      </c>
      <c r="C24" s="5" t="s">
        <v>30</v>
      </c>
      <c r="D24" s="5" t="s">
        <v>56</v>
      </c>
      <c r="E24" s="40">
        <v>1</v>
      </c>
      <c r="F24" s="12">
        <v>235597.03859106556</v>
      </c>
      <c r="G24" s="36">
        <f>+COMISTELCO[[#This Row],[VALOR UNITARIO ANTES DE IMPUESTO (PREVENTIVO)]]*19%</f>
        <v>44763.437332302456</v>
      </c>
      <c r="H24" s="36">
        <f>+COMISTELCO[[#This Row],[VALOR UNITARIO ANTES DE IMPUESTO (PREVENTIVO)]]+COMISTELCO[[#This Row],[% IMPUESTO (ACLARAR EL QUE APLIQUE)( PREVENTIVO)]]</f>
        <v>280360.47592336801</v>
      </c>
      <c r="I24" s="36">
        <v>212037.33473195901</v>
      </c>
      <c r="J24" s="36">
        <f>+COMISTELCO[[#This Row],[VALOR UNITARIO ANTES DE IMPUESTO (CORRECTIVO) ]]*19%</f>
        <v>40287.093599072214</v>
      </c>
      <c r="K24" s="13">
        <f>+COMISTELCO[[#This Row],[VALOR UNITARIO ANTES DE IMPUESTO (CORRECTIVO) ]]+COMISTELCO[[#This Row],[% IMPUESTO (ACLARAR EL QUE APLIQUE) (CORRECTIVO)]]</f>
        <v>252324.42833103123</v>
      </c>
      <c r="M24" s="201">
        <v>23</v>
      </c>
      <c r="N24" s="153" t="s">
        <v>161</v>
      </c>
      <c r="O24" s="154" t="s">
        <v>162</v>
      </c>
      <c r="P24" s="152">
        <v>1</v>
      </c>
      <c r="Q24" s="155">
        <v>428358</v>
      </c>
      <c r="R24" s="155">
        <v>81388</v>
      </c>
      <c r="S24" s="204">
        <v>509746</v>
      </c>
    </row>
    <row r="25" spans="1:19">
      <c r="A25" s="119">
        <v>24</v>
      </c>
      <c r="B25" s="5" t="s">
        <v>49</v>
      </c>
      <c r="C25" s="5" t="s">
        <v>30</v>
      </c>
      <c r="D25" s="5" t="s">
        <v>57</v>
      </c>
      <c r="E25" s="40">
        <v>1</v>
      </c>
      <c r="F25" s="12">
        <v>235597.03859106556</v>
      </c>
      <c r="G25" s="36">
        <f>+COMISTELCO[[#This Row],[VALOR UNITARIO ANTES DE IMPUESTO (PREVENTIVO)]]*19%</f>
        <v>44763.437332302456</v>
      </c>
      <c r="H25" s="36">
        <f>+COMISTELCO[[#This Row],[VALOR UNITARIO ANTES DE IMPUESTO (PREVENTIVO)]]+COMISTELCO[[#This Row],[% IMPUESTO (ACLARAR EL QUE APLIQUE)( PREVENTIVO)]]</f>
        <v>280360.47592336801</v>
      </c>
      <c r="I25" s="36">
        <v>212037.33473195901</v>
      </c>
      <c r="J25" s="36">
        <f>+COMISTELCO[[#This Row],[VALOR UNITARIO ANTES DE IMPUESTO (CORRECTIVO) ]]*19%</f>
        <v>40287.093599072214</v>
      </c>
      <c r="K25" s="13">
        <f>+COMISTELCO[[#This Row],[VALOR UNITARIO ANTES DE IMPUESTO (CORRECTIVO) ]]+COMISTELCO[[#This Row],[% IMPUESTO (ACLARAR EL QUE APLIQUE) (CORRECTIVO)]]</f>
        <v>252324.42833103123</v>
      </c>
      <c r="M25" s="202">
        <v>24</v>
      </c>
      <c r="N25" s="157" t="s">
        <v>161</v>
      </c>
      <c r="O25" s="158" t="s">
        <v>163</v>
      </c>
      <c r="P25" s="156">
        <v>1</v>
      </c>
      <c r="Q25" s="159">
        <v>663955</v>
      </c>
      <c r="R25" s="159">
        <v>126152</v>
      </c>
      <c r="S25" s="205">
        <v>790107</v>
      </c>
    </row>
    <row r="26" spans="1:19">
      <c r="A26" s="119">
        <v>25</v>
      </c>
      <c r="B26" s="5" t="s">
        <v>49</v>
      </c>
      <c r="C26" s="5" t="s">
        <v>30</v>
      </c>
      <c r="D26" s="5" t="s">
        <v>58</v>
      </c>
      <c r="E26" s="40">
        <v>1</v>
      </c>
      <c r="F26" s="12">
        <v>235597.03859106556</v>
      </c>
      <c r="G26" s="36">
        <f>+COMISTELCO[[#This Row],[VALOR UNITARIO ANTES DE IMPUESTO (PREVENTIVO)]]*19%</f>
        <v>44763.437332302456</v>
      </c>
      <c r="H26" s="36">
        <f>+COMISTELCO[[#This Row],[VALOR UNITARIO ANTES DE IMPUESTO (PREVENTIVO)]]+COMISTELCO[[#This Row],[% IMPUESTO (ACLARAR EL QUE APLIQUE)( PREVENTIVO)]]</f>
        <v>280360.47592336801</v>
      </c>
      <c r="I26" s="36">
        <v>212037.33473195901</v>
      </c>
      <c r="J26" s="36">
        <f>+COMISTELCO[[#This Row],[VALOR UNITARIO ANTES DE IMPUESTO (CORRECTIVO) ]]*19%</f>
        <v>40287.093599072214</v>
      </c>
      <c r="K26" s="13">
        <f>+COMISTELCO[[#This Row],[VALOR UNITARIO ANTES DE IMPUESTO (CORRECTIVO) ]]+COMISTELCO[[#This Row],[% IMPUESTO (ACLARAR EL QUE APLIQUE) (CORRECTIVO)]]</f>
        <v>252324.42833103123</v>
      </c>
      <c r="M26" s="202">
        <v>25</v>
      </c>
      <c r="N26" s="197" t="s">
        <v>164</v>
      </c>
      <c r="O26" s="154" t="s">
        <v>363</v>
      </c>
      <c r="P26" s="196">
        <v>1</v>
      </c>
      <c r="Q26" s="198">
        <v>1028060</v>
      </c>
      <c r="R26" s="198">
        <v>195331</v>
      </c>
      <c r="S26" s="209">
        <v>1223391</v>
      </c>
    </row>
    <row r="27" spans="1:19">
      <c r="A27" s="119">
        <v>26</v>
      </c>
      <c r="B27" s="5" t="s">
        <v>49</v>
      </c>
      <c r="C27" s="5" t="s">
        <v>30</v>
      </c>
      <c r="D27" s="5" t="s">
        <v>59</v>
      </c>
      <c r="E27" s="40">
        <v>1</v>
      </c>
      <c r="F27" s="12">
        <v>235597.03859106556</v>
      </c>
      <c r="G27" s="36">
        <f>+COMISTELCO[[#This Row],[VALOR UNITARIO ANTES DE IMPUESTO (PREVENTIVO)]]*19%</f>
        <v>44763.437332302456</v>
      </c>
      <c r="H27" s="36">
        <f>+COMISTELCO[[#This Row],[VALOR UNITARIO ANTES DE IMPUESTO (PREVENTIVO)]]+COMISTELCO[[#This Row],[% IMPUESTO (ACLARAR EL QUE APLIQUE)( PREVENTIVO)]]</f>
        <v>280360.47592336801</v>
      </c>
      <c r="I27" s="36">
        <v>212037.33473195901</v>
      </c>
      <c r="J27" s="36">
        <f>+COMISTELCO[[#This Row],[VALOR UNITARIO ANTES DE IMPUESTO (CORRECTIVO) ]]*19%</f>
        <v>40287.093599072214</v>
      </c>
      <c r="K27" s="13">
        <f>+COMISTELCO[[#This Row],[VALOR UNITARIO ANTES DE IMPUESTO (CORRECTIVO) ]]+COMISTELCO[[#This Row],[% IMPUESTO (ACLARAR EL QUE APLIQUE) (CORRECTIVO)]]</f>
        <v>252324.42833103123</v>
      </c>
      <c r="M27" s="202">
        <v>26</v>
      </c>
      <c r="N27" s="157" t="s">
        <v>164</v>
      </c>
      <c r="O27" s="158" t="s">
        <v>166</v>
      </c>
      <c r="P27" s="156">
        <v>1</v>
      </c>
      <c r="Q27" s="159">
        <v>2141791</v>
      </c>
      <c r="R27" s="159">
        <v>406940</v>
      </c>
      <c r="S27" s="205">
        <v>2548732</v>
      </c>
    </row>
    <row r="28" spans="1:19">
      <c r="A28" s="119">
        <v>27</v>
      </c>
      <c r="B28" s="5" t="s">
        <v>49</v>
      </c>
      <c r="C28" s="5" t="s">
        <v>30</v>
      </c>
      <c r="D28" s="5" t="s">
        <v>60</v>
      </c>
      <c r="E28" s="40">
        <v>1</v>
      </c>
      <c r="F28" s="12">
        <v>235597.03859106556</v>
      </c>
      <c r="G28" s="36">
        <f>+COMISTELCO[[#This Row],[VALOR UNITARIO ANTES DE IMPUESTO (PREVENTIVO)]]*19%</f>
        <v>44763.437332302456</v>
      </c>
      <c r="H28" s="36">
        <f>+COMISTELCO[[#This Row],[VALOR UNITARIO ANTES DE IMPUESTO (PREVENTIVO)]]+COMISTELCO[[#This Row],[% IMPUESTO (ACLARAR EL QUE APLIQUE)( PREVENTIVO)]]</f>
        <v>280360.47592336801</v>
      </c>
      <c r="I28" s="36">
        <v>212037.33473195901</v>
      </c>
      <c r="J28" s="36">
        <f>+COMISTELCO[[#This Row],[VALOR UNITARIO ANTES DE IMPUESTO (CORRECTIVO) ]]*19%</f>
        <v>40287.093599072214</v>
      </c>
      <c r="K28" s="13">
        <f>+COMISTELCO[[#This Row],[VALOR UNITARIO ANTES DE IMPUESTO (CORRECTIVO) ]]+COMISTELCO[[#This Row],[% IMPUESTO (ACLARAR EL QUE APLIQUE) (CORRECTIVO)]]</f>
        <v>252324.42833103123</v>
      </c>
      <c r="M28" s="201">
        <v>27</v>
      </c>
      <c r="N28" s="153" t="s">
        <v>164</v>
      </c>
      <c r="O28" s="154" t="s">
        <v>167</v>
      </c>
      <c r="P28" s="152">
        <v>1</v>
      </c>
      <c r="Q28" s="155">
        <v>2355970</v>
      </c>
      <c r="R28" s="155">
        <v>447634</v>
      </c>
      <c r="S28" s="204">
        <v>2803605</v>
      </c>
    </row>
    <row r="29" spans="1:19" ht="27.6">
      <c r="A29" s="119">
        <v>28</v>
      </c>
      <c r="B29" s="5" t="s">
        <v>49</v>
      </c>
      <c r="C29" s="5" t="s">
        <v>39</v>
      </c>
      <c r="D29" s="5" t="s">
        <v>61</v>
      </c>
      <c r="E29" s="40">
        <v>1</v>
      </c>
      <c r="F29" s="12">
        <v>235597.03859106556</v>
      </c>
      <c r="G29" s="36">
        <f>+COMISTELCO[[#This Row],[VALOR UNITARIO ANTES DE IMPUESTO (PREVENTIVO)]]*19%</f>
        <v>44763.437332302456</v>
      </c>
      <c r="H29" s="36">
        <f>+COMISTELCO[[#This Row],[VALOR UNITARIO ANTES DE IMPUESTO (PREVENTIVO)]]+COMISTELCO[[#This Row],[% IMPUESTO (ACLARAR EL QUE APLIQUE)( PREVENTIVO)]]</f>
        <v>280360.47592336801</v>
      </c>
      <c r="I29" s="36">
        <v>212037.33473195901</v>
      </c>
      <c r="J29" s="36">
        <f>+COMISTELCO[[#This Row],[VALOR UNITARIO ANTES DE IMPUESTO (CORRECTIVO) ]]*19%</f>
        <v>40287.093599072214</v>
      </c>
      <c r="K29" s="13">
        <f>+COMISTELCO[[#This Row],[VALOR UNITARIO ANTES DE IMPUESTO (CORRECTIVO) ]]+COMISTELCO[[#This Row],[% IMPUESTO (ACLARAR EL QUE APLIQUE) (CORRECTIVO)]]</f>
        <v>252324.42833103123</v>
      </c>
      <c r="M29" s="202">
        <v>28</v>
      </c>
      <c r="N29" s="157" t="s">
        <v>168</v>
      </c>
      <c r="O29" s="158" t="s">
        <v>169</v>
      </c>
      <c r="P29" s="156">
        <v>1</v>
      </c>
      <c r="Q29" s="159">
        <v>963806</v>
      </c>
      <c r="R29" s="159">
        <v>183123</v>
      </c>
      <c r="S29" s="205">
        <v>1146929</v>
      </c>
    </row>
    <row r="30" spans="1:19" ht="27.6">
      <c r="A30" s="119">
        <v>29</v>
      </c>
      <c r="B30" s="5" t="s">
        <v>49</v>
      </c>
      <c r="C30" s="5" t="s">
        <v>39</v>
      </c>
      <c r="D30" s="5" t="s">
        <v>62</v>
      </c>
      <c r="E30" s="40">
        <v>1</v>
      </c>
      <c r="F30" s="12">
        <v>235597.03859106556</v>
      </c>
      <c r="G30" s="36">
        <f>+COMISTELCO[[#This Row],[VALOR UNITARIO ANTES DE IMPUESTO (PREVENTIVO)]]*19%</f>
        <v>44763.437332302456</v>
      </c>
      <c r="H30" s="36">
        <f>+COMISTELCO[[#This Row],[VALOR UNITARIO ANTES DE IMPUESTO (PREVENTIVO)]]+COMISTELCO[[#This Row],[% IMPUESTO (ACLARAR EL QUE APLIQUE)( PREVENTIVO)]]</f>
        <v>280360.47592336801</v>
      </c>
      <c r="I30" s="36">
        <v>212037.33473195901</v>
      </c>
      <c r="J30" s="36">
        <f>+COMISTELCO[[#This Row],[VALOR UNITARIO ANTES DE IMPUESTO (CORRECTIVO) ]]*19%</f>
        <v>40287.093599072214</v>
      </c>
      <c r="K30" s="13">
        <f>+COMISTELCO[[#This Row],[VALOR UNITARIO ANTES DE IMPUESTO (CORRECTIVO) ]]+COMISTELCO[[#This Row],[% IMPUESTO (ACLARAR EL QUE APLIQUE) (CORRECTIVO)]]</f>
        <v>252324.42833103123</v>
      </c>
      <c r="M30" s="201">
        <v>29</v>
      </c>
      <c r="N30" s="153" t="s">
        <v>170</v>
      </c>
      <c r="O30" s="154" t="s">
        <v>171</v>
      </c>
      <c r="P30" s="152">
        <v>1</v>
      </c>
      <c r="Q30" s="155">
        <v>1263657</v>
      </c>
      <c r="R30" s="155">
        <v>240095</v>
      </c>
      <c r="S30" s="204">
        <v>1503752</v>
      </c>
    </row>
    <row r="31" spans="1:19" ht="27.6">
      <c r="A31" s="119">
        <v>30</v>
      </c>
      <c r="B31" s="5" t="s">
        <v>49</v>
      </c>
      <c r="C31" s="5" t="s">
        <v>39</v>
      </c>
      <c r="D31" s="5" t="s">
        <v>63</v>
      </c>
      <c r="E31" s="40">
        <v>1</v>
      </c>
      <c r="F31" s="12">
        <v>235597.03859106556</v>
      </c>
      <c r="G31" s="36">
        <f>+COMISTELCO[[#This Row],[VALOR UNITARIO ANTES DE IMPUESTO (PREVENTIVO)]]*19%</f>
        <v>44763.437332302456</v>
      </c>
      <c r="H31" s="36">
        <f>+COMISTELCO[[#This Row],[VALOR UNITARIO ANTES DE IMPUESTO (PREVENTIVO)]]+COMISTELCO[[#This Row],[% IMPUESTO (ACLARAR EL QUE APLIQUE)( PREVENTIVO)]]</f>
        <v>280360.47592336801</v>
      </c>
      <c r="I31" s="36">
        <v>212037.33473195901</v>
      </c>
      <c r="J31" s="36">
        <f>+COMISTELCO[[#This Row],[VALOR UNITARIO ANTES DE IMPUESTO (CORRECTIVO) ]]*19%</f>
        <v>40287.093599072214</v>
      </c>
      <c r="K31" s="13">
        <f>+COMISTELCO[[#This Row],[VALOR UNITARIO ANTES DE IMPUESTO (CORRECTIVO) ]]+COMISTELCO[[#This Row],[% IMPUESTO (ACLARAR EL QUE APLIQUE) (CORRECTIVO)]]</f>
        <v>252324.42833103123</v>
      </c>
      <c r="M31" s="202">
        <v>30</v>
      </c>
      <c r="N31" s="157" t="s">
        <v>170</v>
      </c>
      <c r="O31" s="158" t="s">
        <v>172</v>
      </c>
      <c r="P31" s="156">
        <v>1</v>
      </c>
      <c r="Q31" s="159">
        <v>2355970</v>
      </c>
      <c r="R31" s="159">
        <v>447634</v>
      </c>
      <c r="S31" s="205">
        <v>2803605</v>
      </c>
    </row>
    <row r="32" spans="1:19">
      <c r="A32" s="119">
        <v>31</v>
      </c>
      <c r="B32" s="6" t="s">
        <v>49</v>
      </c>
      <c r="C32" s="6" t="s">
        <v>39</v>
      </c>
      <c r="D32" s="6" t="s">
        <v>64</v>
      </c>
      <c r="E32" s="40">
        <v>1</v>
      </c>
      <c r="F32" s="12">
        <v>235597.03859106556</v>
      </c>
      <c r="G32" s="36">
        <f>+COMISTELCO[[#This Row],[VALOR UNITARIO ANTES DE IMPUESTO (PREVENTIVO)]]*19%</f>
        <v>44763.437332302456</v>
      </c>
      <c r="H32" s="36">
        <f>+COMISTELCO[[#This Row],[VALOR UNITARIO ANTES DE IMPUESTO (PREVENTIVO)]]+COMISTELCO[[#This Row],[% IMPUESTO (ACLARAR EL QUE APLIQUE)( PREVENTIVO)]]</f>
        <v>280360.47592336801</v>
      </c>
      <c r="I32" s="36">
        <v>212037.33473195901</v>
      </c>
      <c r="J32" s="36">
        <f>+COMISTELCO[[#This Row],[VALOR UNITARIO ANTES DE IMPUESTO (CORRECTIVO) ]]*19%</f>
        <v>40287.093599072214</v>
      </c>
      <c r="K32" s="13">
        <f>+COMISTELCO[[#This Row],[VALOR UNITARIO ANTES DE IMPUESTO (CORRECTIVO) ]]+COMISTELCO[[#This Row],[% IMPUESTO (ACLARAR EL QUE APLIQUE) (CORRECTIVO)]]</f>
        <v>252324.42833103123</v>
      </c>
      <c r="M32" s="201">
        <v>31</v>
      </c>
      <c r="N32" s="153" t="s">
        <v>173</v>
      </c>
      <c r="O32" s="154" t="s">
        <v>174</v>
      </c>
      <c r="P32" s="152">
        <v>1</v>
      </c>
      <c r="Q32" s="155">
        <v>698224</v>
      </c>
      <c r="R32" s="155">
        <v>132663</v>
      </c>
      <c r="S32" s="204">
        <v>830887</v>
      </c>
    </row>
    <row r="33" spans="1:19">
      <c r="A33" s="119">
        <v>32</v>
      </c>
      <c r="B33" s="5" t="s">
        <v>49</v>
      </c>
      <c r="C33" s="5" t="s">
        <v>65</v>
      </c>
      <c r="D33" s="5" t="s">
        <v>66</v>
      </c>
      <c r="E33" s="40">
        <v>1</v>
      </c>
      <c r="F33" s="12">
        <v>235597.03859106556</v>
      </c>
      <c r="G33" s="36">
        <f>+COMISTELCO[[#This Row],[VALOR UNITARIO ANTES DE IMPUESTO (PREVENTIVO)]]*19%</f>
        <v>44763.437332302456</v>
      </c>
      <c r="H33" s="36">
        <f>+COMISTELCO[[#This Row],[VALOR UNITARIO ANTES DE IMPUESTO (PREVENTIVO)]]+COMISTELCO[[#This Row],[% IMPUESTO (ACLARAR EL QUE APLIQUE)( PREVENTIVO)]]</f>
        <v>280360.47592336801</v>
      </c>
      <c r="I33" s="36">
        <v>212037.33473195901</v>
      </c>
      <c r="J33" s="36">
        <f>+COMISTELCO[[#This Row],[VALOR UNITARIO ANTES DE IMPUESTO (CORRECTIVO) ]]*19%</f>
        <v>40287.093599072214</v>
      </c>
      <c r="K33" s="13">
        <f>+COMISTELCO[[#This Row],[VALOR UNITARIO ANTES DE IMPUESTO (CORRECTIVO) ]]+COMISTELCO[[#This Row],[% IMPUESTO (ACLARAR EL QUE APLIQUE) (CORRECTIVO)]]</f>
        <v>252324.42833103123</v>
      </c>
      <c r="M33" s="202">
        <v>32</v>
      </c>
      <c r="N33" s="157" t="s">
        <v>173</v>
      </c>
      <c r="O33" s="158" t="s">
        <v>175</v>
      </c>
      <c r="P33" s="156">
        <v>1</v>
      </c>
      <c r="Q33" s="159">
        <v>963806</v>
      </c>
      <c r="R33" s="159">
        <v>183123</v>
      </c>
      <c r="S33" s="205">
        <v>1146929</v>
      </c>
    </row>
    <row r="34" spans="1:19">
      <c r="A34" s="119">
        <v>33</v>
      </c>
      <c r="B34" s="5" t="s">
        <v>49</v>
      </c>
      <c r="C34" s="5" t="s">
        <v>65</v>
      </c>
      <c r="D34" s="5" t="s">
        <v>67</v>
      </c>
      <c r="E34" s="40">
        <v>1</v>
      </c>
      <c r="F34" s="12">
        <v>235597.03859106556</v>
      </c>
      <c r="G34" s="36">
        <f>+COMISTELCO[[#This Row],[VALOR UNITARIO ANTES DE IMPUESTO (PREVENTIVO)]]*19%</f>
        <v>44763.437332302456</v>
      </c>
      <c r="H34" s="36">
        <f>+COMISTELCO[[#This Row],[VALOR UNITARIO ANTES DE IMPUESTO (PREVENTIVO)]]+COMISTELCO[[#This Row],[% IMPUESTO (ACLARAR EL QUE APLIQUE)( PREVENTIVO)]]</f>
        <v>280360.47592336801</v>
      </c>
      <c r="I34" s="36">
        <v>212037.33473195901</v>
      </c>
      <c r="J34" s="36">
        <f>+COMISTELCO[[#This Row],[VALOR UNITARIO ANTES DE IMPUESTO (CORRECTIVO) ]]*19%</f>
        <v>40287.093599072214</v>
      </c>
      <c r="K34" s="13">
        <f>+COMISTELCO[[#This Row],[VALOR UNITARIO ANTES DE IMPUESTO (CORRECTIVO) ]]+COMISTELCO[[#This Row],[% IMPUESTO (ACLARAR EL QUE APLIQUE) (CORRECTIVO)]]</f>
        <v>252324.42833103123</v>
      </c>
      <c r="M34" s="201">
        <v>33</v>
      </c>
      <c r="N34" s="153" t="s">
        <v>173</v>
      </c>
      <c r="O34" s="154" t="s">
        <v>176</v>
      </c>
      <c r="P34" s="152">
        <v>1</v>
      </c>
      <c r="Q34" s="155">
        <v>1499254</v>
      </c>
      <c r="R34" s="155">
        <v>284858</v>
      </c>
      <c r="S34" s="204">
        <v>1784112</v>
      </c>
    </row>
    <row r="35" spans="1:19">
      <c r="A35" s="119">
        <v>34</v>
      </c>
      <c r="B35" s="5" t="s">
        <v>49</v>
      </c>
      <c r="C35" s="5" t="s">
        <v>65</v>
      </c>
      <c r="D35" s="5" t="s">
        <v>68</v>
      </c>
      <c r="E35" s="40">
        <v>1</v>
      </c>
      <c r="F35" s="12">
        <v>235597.03859106556</v>
      </c>
      <c r="G35" s="36">
        <f>+COMISTELCO[[#This Row],[VALOR UNITARIO ANTES DE IMPUESTO (PREVENTIVO)]]*19%</f>
        <v>44763.437332302456</v>
      </c>
      <c r="H35" s="36">
        <f>+COMISTELCO[[#This Row],[VALOR UNITARIO ANTES DE IMPUESTO (PREVENTIVO)]]+COMISTELCO[[#This Row],[% IMPUESTO (ACLARAR EL QUE APLIQUE)( PREVENTIVO)]]</f>
        <v>280360.47592336801</v>
      </c>
      <c r="I35" s="36">
        <v>212037.33473195901</v>
      </c>
      <c r="J35" s="36">
        <f>+COMISTELCO[[#This Row],[VALOR UNITARIO ANTES DE IMPUESTO (CORRECTIVO) ]]*19%</f>
        <v>40287.093599072214</v>
      </c>
      <c r="K35" s="13">
        <f>+COMISTELCO[[#This Row],[VALOR UNITARIO ANTES DE IMPUESTO (CORRECTIVO) ]]+COMISTELCO[[#This Row],[% IMPUESTO (ACLARAR EL QUE APLIQUE) (CORRECTIVO)]]</f>
        <v>252324.42833103123</v>
      </c>
      <c r="M35" s="202">
        <v>34</v>
      </c>
      <c r="N35" s="157" t="s">
        <v>173</v>
      </c>
      <c r="O35" s="158" t="s">
        <v>177</v>
      </c>
      <c r="P35" s="156">
        <v>1</v>
      </c>
      <c r="Q35" s="159">
        <v>920970</v>
      </c>
      <c r="R35" s="159">
        <v>174984</v>
      </c>
      <c r="S35" s="205">
        <v>1095955</v>
      </c>
    </row>
    <row r="36" spans="1:19">
      <c r="A36" s="119">
        <v>35</v>
      </c>
      <c r="B36" s="6" t="s">
        <v>49</v>
      </c>
      <c r="C36" s="6" t="s">
        <v>65</v>
      </c>
      <c r="D36" s="6" t="s">
        <v>69</v>
      </c>
      <c r="E36" s="40">
        <v>1</v>
      </c>
      <c r="F36" s="12">
        <v>235597.03859106556</v>
      </c>
      <c r="G36" s="36">
        <f>+COMISTELCO[[#This Row],[VALOR UNITARIO ANTES DE IMPUESTO (PREVENTIVO)]]*19%</f>
        <v>44763.437332302456</v>
      </c>
      <c r="H36" s="36">
        <f>+COMISTELCO[[#This Row],[VALOR UNITARIO ANTES DE IMPUESTO (PREVENTIVO)]]+COMISTELCO[[#This Row],[% IMPUESTO (ACLARAR EL QUE APLIQUE)( PREVENTIVO)]]</f>
        <v>280360.47592336801</v>
      </c>
      <c r="I36" s="36">
        <v>212037.33473195901</v>
      </c>
      <c r="J36" s="36">
        <f>+COMISTELCO[[#This Row],[VALOR UNITARIO ANTES DE IMPUESTO (CORRECTIVO) ]]*19%</f>
        <v>40287.093599072214</v>
      </c>
      <c r="K36" s="13">
        <f>+COMISTELCO[[#This Row],[VALOR UNITARIO ANTES DE IMPUESTO (CORRECTIVO) ]]+COMISTELCO[[#This Row],[% IMPUESTO (ACLARAR EL QUE APLIQUE) (CORRECTIVO)]]</f>
        <v>252324.42833103123</v>
      </c>
      <c r="M36" s="201">
        <v>35</v>
      </c>
      <c r="N36" s="172" t="s">
        <v>364</v>
      </c>
      <c r="O36" s="154" t="s">
        <v>179</v>
      </c>
      <c r="P36" s="152">
        <v>1</v>
      </c>
      <c r="Q36" s="155">
        <v>1499254</v>
      </c>
      <c r="R36" s="155">
        <v>284858</v>
      </c>
      <c r="S36" s="204">
        <v>1784112</v>
      </c>
    </row>
    <row r="37" spans="1:19" ht="27.6">
      <c r="A37" s="119">
        <v>36</v>
      </c>
      <c r="B37" s="8" t="s">
        <v>49</v>
      </c>
      <c r="C37" s="5" t="s">
        <v>70</v>
      </c>
      <c r="D37" s="5" t="s">
        <v>71</v>
      </c>
      <c r="E37" s="40">
        <v>1</v>
      </c>
      <c r="F37" s="12">
        <v>235597.03859106556</v>
      </c>
      <c r="G37" s="36">
        <f>+COMISTELCO[[#This Row],[VALOR UNITARIO ANTES DE IMPUESTO (PREVENTIVO)]]*19%</f>
        <v>44763.437332302456</v>
      </c>
      <c r="H37" s="36">
        <f>+COMISTELCO[[#This Row],[VALOR UNITARIO ANTES DE IMPUESTO (PREVENTIVO)]]+COMISTELCO[[#This Row],[% IMPUESTO (ACLARAR EL QUE APLIQUE)( PREVENTIVO)]]</f>
        <v>280360.47592336801</v>
      </c>
      <c r="I37" s="36">
        <v>212037.33473195901</v>
      </c>
      <c r="J37" s="36">
        <f>+COMISTELCO[[#This Row],[VALOR UNITARIO ANTES DE IMPUESTO (CORRECTIVO) ]]*19%</f>
        <v>40287.093599072214</v>
      </c>
      <c r="K37" s="13">
        <f>+COMISTELCO[[#This Row],[VALOR UNITARIO ANTES DE IMPUESTO (CORRECTIVO) ]]+COMISTELCO[[#This Row],[% IMPUESTO (ACLARAR EL QUE APLIQUE) (CORRECTIVO)]]</f>
        <v>252324.42833103123</v>
      </c>
      <c r="M37" s="202">
        <v>36</v>
      </c>
      <c r="N37" s="173" t="s">
        <v>365</v>
      </c>
      <c r="O37" s="158" t="s">
        <v>181</v>
      </c>
      <c r="P37" s="156">
        <v>1</v>
      </c>
      <c r="Q37" s="159">
        <v>428358</v>
      </c>
      <c r="R37" s="159">
        <v>81388</v>
      </c>
      <c r="S37" s="205">
        <v>509746</v>
      </c>
    </row>
    <row r="38" spans="1:19" ht="27.6">
      <c r="A38" s="119">
        <v>37</v>
      </c>
      <c r="B38" s="5" t="s">
        <v>72</v>
      </c>
      <c r="C38" s="5" t="s">
        <v>39</v>
      </c>
      <c r="D38" s="5" t="s">
        <v>73</v>
      </c>
      <c r="E38" s="40">
        <v>1</v>
      </c>
      <c r="F38" s="12">
        <v>235597.03859106556</v>
      </c>
      <c r="G38" s="36">
        <f>+COMISTELCO[[#This Row],[VALOR UNITARIO ANTES DE IMPUESTO (PREVENTIVO)]]*19%</f>
        <v>44763.437332302456</v>
      </c>
      <c r="H38" s="36">
        <f>+COMISTELCO[[#This Row],[VALOR UNITARIO ANTES DE IMPUESTO (PREVENTIVO)]]+COMISTELCO[[#This Row],[% IMPUESTO (ACLARAR EL QUE APLIQUE)( PREVENTIVO)]]</f>
        <v>280360.47592336801</v>
      </c>
      <c r="I38" s="36">
        <v>212037.33473195901</v>
      </c>
      <c r="J38" s="36">
        <f>+COMISTELCO[[#This Row],[VALOR UNITARIO ANTES DE IMPUESTO (CORRECTIVO) ]]*19%</f>
        <v>40287.093599072214</v>
      </c>
      <c r="K38" s="13">
        <f>+COMISTELCO[[#This Row],[VALOR UNITARIO ANTES DE IMPUESTO (CORRECTIVO) ]]+COMISTELCO[[#This Row],[% IMPUESTO (ACLARAR EL QUE APLIQUE) (CORRECTIVO)]]</f>
        <v>252324.42833103123</v>
      </c>
      <c r="M38" s="201">
        <v>37</v>
      </c>
      <c r="N38" s="172" t="s">
        <v>366</v>
      </c>
      <c r="O38" s="154" t="s">
        <v>183</v>
      </c>
      <c r="P38" s="152">
        <v>1</v>
      </c>
      <c r="Q38" s="155">
        <v>235597</v>
      </c>
      <c r="R38" s="155">
        <v>44763</v>
      </c>
      <c r="S38" s="204">
        <v>280360</v>
      </c>
    </row>
    <row r="39" spans="1:19" ht="27.6">
      <c r="A39" s="119">
        <v>38</v>
      </c>
      <c r="B39" s="5" t="s">
        <v>72</v>
      </c>
      <c r="C39" s="5" t="s">
        <v>39</v>
      </c>
      <c r="D39" s="5" t="s">
        <v>74</v>
      </c>
      <c r="E39" s="40">
        <v>1</v>
      </c>
      <c r="F39" s="12">
        <v>235597.03859106556</v>
      </c>
      <c r="G39" s="36">
        <f>+COMISTELCO[[#This Row],[VALOR UNITARIO ANTES DE IMPUESTO (PREVENTIVO)]]*19%</f>
        <v>44763.437332302456</v>
      </c>
      <c r="H39" s="36">
        <f>+COMISTELCO[[#This Row],[VALOR UNITARIO ANTES DE IMPUESTO (PREVENTIVO)]]+COMISTELCO[[#This Row],[% IMPUESTO (ACLARAR EL QUE APLIQUE)( PREVENTIVO)]]</f>
        <v>280360.47592336801</v>
      </c>
      <c r="I39" s="36">
        <v>212037.33473195901</v>
      </c>
      <c r="J39" s="36">
        <f>+COMISTELCO[[#This Row],[VALOR UNITARIO ANTES DE IMPUESTO (CORRECTIVO) ]]*19%</f>
        <v>40287.093599072214</v>
      </c>
      <c r="K39" s="13">
        <f>+COMISTELCO[[#This Row],[VALOR UNITARIO ANTES DE IMPUESTO (CORRECTIVO) ]]+COMISTELCO[[#This Row],[% IMPUESTO (ACLARAR EL QUE APLIQUE) (CORRECTIVO)]]</f>
        <v>252324.42833103123</v>
      </c>
      <c r="M39" s="202">
        <v>38</v>
      </c>
      <c r="N39" s="173" t="s">
        <v>366</v>
      </c>
      <c r="O39" s="158" t="s">
        <v>184</v>
      </c>
      <c r="P39" s="156">
        <v>1</v>
      </c>
      <c r="Q39" s="159">
        <v>321269</v>
      </c>
      <c r="R39" s="159">
        <v>61041</v>
      </c>
      <c r="S39" s="205">
        <v>382310</v>
      </c>
    </row>
    <row r="40" spans="1:19" ht="27.6">
      <c r="A40" s="119">
        <v>39</v>
      </c>
      <c r="B40" s="5" t="s">
        <v>72</v>
      </c>
      <c r="C40" s="5" t="s">
        <v>39</v>
      </c>
      <c r="D40" s="5" t="s">
        <v>75</v>
      </c>
      <c r="E40" s="40">
        <v>1</v>
      </c>
      <c r="F40" s="12">
        <v>235597.03859106556</v>
      </c>
      <c r="G40" s="36">
        <f>+COMISTELCO[[#This Row],[VALOR UNITARIO ANTES DE IMPUESTO (PREVENTIVO)]]*19%</f>
        <v>44763.437332302456</v>
      </c>
      <c r="H40" s="36">
        <f>+COMISTELCO[[#This Row],[VALOR UNITARIO ANTES DE IMPUESTO (PREVENTIVO)]]+COMISTELCO[[#This Row],[% IMPUESTO (ACLARAR EL QUE APLIQUE)( PREVENTIVO)]]</f>
        <v>280360.47592336801</v>
      </c>
      <c r="I40" s="36">
        <v>212037.33473195901</v>
      </c>
      <c r="J40" s="36">
        <f>+COMISTELCO[[#This Row],[VALOR UNITARIO ANTES DE IMPUESTO (CORRECTIVO) ]]*19%</f>
        <v>40287.093599072214</v>
      </c>
      <c r="K40" s="13">
        <f>+COMISTELCO[[#This Row],[VALOR UNITARIO ANTES DE IMPUESTO (CORRECTIVO) ]]+COMISTELCO[[#This Row],[% IMPUESTO (ACLARAR EL QUE APLIQUE) (CORRECTIVO)]]</f>
        <v>252324.42833103123</v>
      </c>
      <c r="M40" s="201">
        <v>39</v>
      </c>
      <c r="N40" s="174" t="s">
        <v>185</v>
      </c>
      <c r="O40" s="154" t="s">
        <v>186</v>
      </c>
      <c r="P40" s="152">
        <v>1</v>
      </c>
      <c r="Q40" s="155">
        <v>385522</v>
      </c>
      <c r="R40" s="155">
        <v>73249</v>
      </c>
      <c r="S40" s="204">
        <v>458772</v>
      </c>
    </row>
    <row r="41" spans="1:19" ht="27.6">
      <c r="A41" s="119">
        <v>40</v>
      </c>
      <c r="B41" s="5" t="s">
        <v>72</v>
      </c>
      <c r="C41" s="5" t="s">
        <v>76</v>
      </c>
      <c r="D41" s="5" t="s">
        <v>77</v>
      </c>
      <c r="E41" s="40">
        <v>1</v>
      </c>
      <c r="F41" s="12">
        <v>235597.03859106556</v>
      </c>
      <c r="G41" s="36">
        <f>+COMISTELCO[[#This Row],[VALOR UNITARIO ANTES DE IMPUESTO (PREVENTIVO)]]*19%</f>
        <v>44763.437332302456</v>
      </c>
      <c r="H41" s="36">
        <f>+COMISTELCO[[#This Row],[VALOR UNITARIO ANTES DE IMPUESTO (PREVENTIVO)]]+COMISTELCO[[#This Row],[% IMPUESTO (ACLARAR EL QUE APLIQUE)( PREVENTIVO)]]</f>
        <v>280360.47592336801</v>
      </c>
      <c r="I41" s="36">
        <v>212037.33473195901</v>
      </c>
      <c r="J41" s="36">
        <f>+COMISTELCO[[#This Row],[VALOR UNITARIO ANTES DE IMPUESTO (CORRECTIVO) ]]*19%</f>
        <v>40287.093599072214</v>
      </c>
      <c r="K41" s="13">
        <f>+COMISTELCO[[#This Row],[VALOR UNITARIO ANTES DE IMPUESTO (CORRECTIVO) ]]+COMISTELCO[[#This Row],[% IMPUESTO (ACLARAR EL QUE APLIQUE) (CORRECTIVO)]]</f>
        <v>252324.42833103123</v>
      </c>
      <c r="M41" s="202">
        <v>40</v>
      </c>
      <c r="N41" s="175" t="s">
        <v>187</v>
      </c>
      <c r="O41" s="158" t="s">
        <v>187</v>
      </c>
      <c r="P41" s="156">
        <v>1</v>
      </c>
      <c r="Q41" s="159">
        <v>42836</v>
      </c>
      <c r="R41" s="159">
        <v>8139</v>
      </c>
      <c r="S41" s="205">
        <v>50975</v>
      </c>
    </row>
    <row r="42" spans="1:19" ht="27.6">
      <c r="A42" s="119">
        <v>41</v>
      </c>
      <c r="B42" s="6" t="s">
        <v>72</v>
      </c>
      <c r="C42" s="6" t="s">
        <v>76</v>
      </c>
      <c r="D42" s="6" t="s">
        <v>78</v>
      </c>
      <c r="E42" s="40">
        <v>1</v>
      </c>
      <c r="F42" s="12">
        <v>235597.03859106556</v>
      </c>
      <c r="G42" s="36">
        <f>+COMISTELCO[[#This Row],[VALOR UNITARIO ANTES DE IMPUESTO (PREVENTIVO)]]*19%</f>
        <v>44763.437332302456</v>
      </c>
      <c r="H42" s="36">
        <f>+COMISTELCO[[#This Row],[VALOR UNITARIO ANTES DE IMPUESTO (PREVENTIVO)]]+COMISTELCO[[#This Row],[% IMPUESTO (ACLARAR EL QUE APLIQUE)( PREVENTIVO)]]</f>
        <v>280360.47592336801</v>
      </c>
      <c r="I42" s="36">
        <v>212037.33473195901</v>
      </c>
      <c r="J42" s="36">
        <f>+COMISTELCO[[#This Row],[VALOR UNITARIO ANTES DE IMPUESTO (CORRECTIVO) ]]*19%</f>
        <v>40287.093599072214</v>
      </c>
      <c r="K42" s="13">
        <f>+COMISTELCO[[#This Row],[VALOR UNITARIO ANTES DE IMPUESTO (CORRECTIVO) ]]+COMISTELCO[[#This Row],[% IMPUESTO (ACLARAR EL QUE APLIQUE) (CORRECTIVO)]]</f>
        <v>252324.42833103123</v>
      </c>
      <c r="M42" s="201">
        <v>41</v>
      </c>
      <c r="N42" s="174" t="s">
        <v>188</v>
      </c>
      <c r="O42" s="154" t="s">
        <v>189</v>
      </c>
      <c r="P42" s="152">
        <v>1</v>
      </c>
      <c r="Q42" s="155">
        <v>257015</v>
      </c>
      <c r="R42" s="155">
        <v>48833</v>
      </c>
      <c r="S42" s="204">
        <v>305848</v>
      </c>
    </row>
    <row r="43" spans="1:19">
      <c r="A43" s="119">
        <v>42</v>
      </c>
      <c r="B43" s="5" t="s">
        <v>72</v>
      </c>
      <c r="C43" s="5" t="s">
        <v>70</v>
      </c>
      <c r="D43" s="5" t="s">
        <v>79</v>
      </c>
      <c r="E43" s="40">
        <v>1</v>
      </c>
      <c r="F43" s="12">
        <v>235597.03859106556</v>
      </c>
      <c r="G43" s="36">
        <f>+COMISTELCO[[#This Row],[VALOR UNITARIO ANTES DE IMPUESTO (PREVENTIVO)]]*19%</f>
        <v>44763.437332302456</v>
      </c>
      <c r="H43" s="36">
        <f>+COMISTELCO[[#This Row],[VALOR UNITARIO ANTES DE IMPUESTO (PREVENTIVO)]]+COMISTELCO[[#This Row],[% IMPUESTO (ACLARAR EL QUE APLIQUE)( PREVENTIVO)]]</f>
        <v>280360.47592336801</v>
      </c>
      <c r="I43" s="36">
        <v>212037.33473195901</v>
      </c>
      <c r="J43" s="36">
        <f>+COMISTELCO[[#This Row],[VALOR UNITARIO ANTES DE IMPUESTO (CORRECTIVO) ]]*19%</f>
        <v>40287.093599072214</v>
      </c>
      <c r="K43" s="13">
        <f>+COMISTELCO[[#This Row],[VALOR UNITARIO ANTES DE IMPUESTO (CORRECTIVO) ]]+COMISTELCO[[#This Row],[% IMPUESTO (ACLARAR EL QUE APLIQUE) (CORRECTIVO)]]</f>
        <v>252324.42833103123</v>
      </c>
      <c r="M43" s="202">
        <v>42</v>
      </c>
      <c r="N43" s="176" t="s">
        <v>188</v>
      </c>
      <c r="O43" s="177" t="s">
        <v>190</v>
      </c>
      <c r="P43" s="156">
        <v>1</v>
      </c>
      <c r="Q43" s="159">
        <v>257015</v>
      </c>
      <c r="R43" s="159">
        <v>48833</v>
      </c>
      <c r="S43" s="205">
        <v>305848</v>
      </c>
    </row>
    <row r="44" spans="1:19">
      <c r="A44" s="119">
        <v>43</v>
      </c>
      <c r="B44" s="5" t="s">
        <v>80</v>
      </c>
      <c r="C44" s="5" t="s">
        <v>30</v>
      </c>
      <c r="D44" s="5" t="s">
        <v>81</v>
      </c>
      <c r="E44" s="40">
        <v>1</v>
      </c>
      <c r="F44" s="12">
        <v>235597.03859106556</v>
      </c>
      <c r="G44" s="36">
        <f>+COMISTELCO[[#This Row],[VALOR UNITARIO ANTES DE IMPUESTO (PREVENTIVO)]]*19%</f>
        <v>44763.437332302456</v>
      </c>
      <c r="H44" s="36">
        <f>+COMISTELCO[[#This Row],[VALOR UNITARIO ANTES DE IMPUESTO (PREVENTIVO)]]+COMISTELCO[[#This Row],[% IMPUESTO (ACLARAR EL QUE APLIQUE)( PREVENTIVO)]]</f>
        <v>280360.47592336801</v>
      </c>
      <c r="I44" s="36">
        <v>212037.33473195901</v>
      </c>
      <c r="J44" s="36">
        <f>+COMISTELCO[[#This Row],[VALOR UNITARIO ANTES DE IMPUESTO (CORRECTIVO) ]]*19%</f>
        <v>40287.093599072214</v>
      </c>
      <c r="K44" s="13">
        <f>+COMISTELCO[[#This Row],[VALOR UNITARIO ANTES DE IMPUESTO (CORRECTIVO) ]]+COMISTELCO[[#This Row],[% IMPUESTO (ACLARAR EL QUE APLIQUE) (CORRECTIVO)]]</f>
        <v>252324.42833103123</v>
      </c>
      <c r="M44" s="201">
        <v>43</v>
      </c>
      <c r="N44" s="174" t="s">
        <v>191</v>
      </c>
      <c r="O44" s="154" t="s">
        <v>192</v>
      </c>
      <c r="P44" s="152">
        <v>1</v>
      </c>
      <c r="Q44" s="155">
        <v>2570150</v>
      </c>
      <c r="R44" s="155">
        <v>488328</v>
      </c>
      <c r="S44" s="204">
        <v>3058478</v>
      </c>
    </row>
    <row r="45" spans="1:19">
      <c r="A45" s="119">
        <v>44</v>
      </c>
      <c r="B45" s="5" t="s">
        <v>80</v>
      </c>
      <c r="C45" s="5" t="s">
        <v>30</v>
      </c>
      <c r="D45" s="5" t="s">
        <v>82</v>
      </c>
      <c r="E45" s="40">
        <v>1</v>
      </c>
      <c r="F45" s="12">
        <v>235597.03859106556</v>
      </c>
      <c r="G45" s="36">
        <f>+COMISTELCO[[#This Row],[VALOR UNITARIO ANTES DE IMPUESTO (PREVENTIVO)]]*19%</f>
        <v>44763.437332302456</v>
      </c>
      <c r="H45" s="36">
        <f>+COMISTELCO[[#This Row],[VALOR UNITARIO ANTES DE IMPUESTO (PREVENTIVO)]]+COMISTELCO[[#This Row],[% IMPUESTO (ACLARAR EL QUE APLIQUE)( PREVENTIVO)]]</f>
        <v>280360.47592336801</v>
      </c>
      <c r="I45" s="36">
        <v>212037.33473195901</v>
      </c>
      <c r="J45" s="36">
        <f>+COMISTELCO[[#This Row],[VALOR UNITARIO ANTES DE IMPUESTO (CORRECTIVO) ]]*19%</f>
        <v>40287.093599072214</v>
      </c>
      <c r="K45" s="13">
        <f>+COMISTELCO[[#This Row],[VALOR UNITARIO ANTES DE IMPUESTO (CORRECTIVO) ]]+COMISTELCO[[#This Row],[% IMPUESTO (ACLARAR EL QUE APLIQUE) (CORRECTIVO)]]</f>
        <v>252324.42833103123</v>
      </c>
      <c r="M45" s="202">
        <v>44</v>
      </c>
      <c r="N45" s="176" t="s">
        <v>193</v>
      </c>
      <c r="O45" s="158" t="s">
        <v>194</v>
      </c>
      <c r="P45" s="156">
        <v>1</v>
      </c>
      <c r="Q45" s="159">
        <v>4711941</v>
      </c>
      <c r="R45" s="159">
        <v>895269</v>
      </c>
      <c r="S45" s="205">
        <v>5607210</v>
      </c>
    </row>
    <row r="46" spans="1:19">
      <c r="A46" s="119">
        <v>45</v>
      </c>
      <c r="B46" s="6" t="s">
        <v>83</v>
      </c>
      <c r="C46" s="6" t="s">
        <v>84</v>
      </c>
      <c r="D46" s="6" t="s">
        <v>85</v>
      </c>
      <c r="E46" s="40">
        <v>1</v>
      </c>
      <c r="F46" s="12">
        <v>171343.30079350222</v>
      </c>
      <c r="G46" s="36">
        <f>+COMISTELCO[[#This Row],[VALOR UNITARIO ANTES DE IMPUESTO (PREVENTIVO)]]*19%</f>
        <v>32555.227150765422</v>
      </c>
      <c r="H46" s="36">
        <f>+COMISTELCO[[#This Row],[VALOR UNITARIO ANTES DE IMPUESTO (PREVENTIVO)]]+COMISTELCO[[#This Row],[% IMPUESTO (ACLARAR EL QUE APLIQUE)( PREVENTIVO)]]</f>
        <v>203898.52794426764</v>
      </c>
      <c r="I46" s="36">
        <v>154208.970714152</v>
      </c>
      <c r="J46" s="36">
        <f>+COMISTELCO[[#This Row],[VALOR UNITARIO ANTES DE IMPUESTO (CORRECTIVO) ]]*19%</f>
        <v>29299.70443568888</v>
      </c>
      <c r="K46" s="13">
        <f>+COMISTELCO[[#This Row],[VALOR UNITARIO ANTES DE IMPUESTO (CORRECTIVO) ]]+COMISTELCO[[#This Row],[% IMPUESTO (ACLARAR EL QUE APLIQUE) (CORRECTIVO)]]</f>
        <v>183508.67514984088</v>
      </c>
      <c r="M46" s="201">
        <v>45</v>
      </c>
      <c r="N46" s="174" t="s">
        <v>195</v>
      </c>
      <c r="O46" s="178" t="s">
        <v>196</v>
      </c>
      <c r="P46" s="152">
        <v>1</v>
      </c>
      <c r="Q46" s="155">
        <v>184194</v>
      </c>
      <c r="R46" s="155">
        <v>34997</v>
      </c>
      <c r="S46" s="204">
        <v>219191</v>
      </c>
    </row>
    <row r="47" spans="1:19" ht="27.6">
      <c r="A47" s="119">
        <v>46</v>
      </c>
      <c r="B47" s="28" t="s">
        <v>86</v>
      </c>
      <c r="C47" s="6" t="s">
        <v>87</v>
      </c>
      <c r="D47" s="6" t="s">
        <v>88</v>
      </c>
      <c r="E47" s="40">
        <v>1</v>
      </c>
      <c r="F47" s="12">
        <v>214179.12599187775</v>
      </c>
      <c r="G47" s="36">
        <f>+COMISTELCO[[#This Row],[VALOR UNITARIO ANTES DE IMPUESTO (PREVENTIVO)]]*19%</f>
        <v>40694.033938456771</v>
      </c>
      <c r="H47" s="36">
        <f>+COMISTELCO[[#This Row],[VALOR UNITARIO ANTES DE IMPUESTO (PREVENTIVO)]]+COMISTELCO[[#This Row],[% IMPUESTO (ACLARAR EL QUE APLIQUE)( PREVENTIVO)]]</f>
        <v>254873.15993033451</v>
      </c>
      <c r="I47" s="36">
        <v>192761.21339269</v>
      </c>
      <c r="J47" s="36">
        <f>+COMISTELCO[[#This Row],[VALOR UNITARIO ANTES DE IMPUESTO (CORRECTIVO) ]]*19%</f>
        <v>36624.6305446111</v>
      </c>
      <c r="K47" s="13">
        <f>+COMISTELCO[[#This Row],[VALOR UNITARIO ANTES DE IMPUESTO (CORRECTIVO) ]]+COMISTELCO[[#This Row],[% IMPUESTO (ACLARAR EL QUE APLIQUE) (CORRECTIVO)]]</f>
        <v>229385.84393730111</v>
      </c>
      <c r="M47" s="202">
        <v>46</v>
      </c>
      <c r="N47" s="173" t="s">
        <v>367</v>
      </c>
      <c r="O47" s="158" t="s">
        <v>198</v>
      </c>
      <c r="P47" s="156">
        <v>1</v>
      </c>
      <c r="Q47" s="159">
        <v>203470</v>
      </c>
      <c r="R47" s="159">
        <v>38659</v>
      </c>
      <c r="S47" s="205">
        <v>242130</v>
      </c>
    </row>
    <row r="48" spans="1:19">
      <c r="A48" s="119">
        <v>47</v>
      </c>
      <c r="B48" s="5" t="s">
        <v>89</v>
      </c>
      <c r="C48" s="5" t="s">
        <v>39</v>
      </c>
      <c r="D48" s="5" t="s">
        <v>90</v>
      </c>
      <c r="E48" s="40">
        <v>1</v>
      </c>
      <c r="F48" s="12">
        <v>235597.03859106556</v>
      </c>
      <c r="G48" s="36">
        <f>+COMISTELCO[[#This Row],[VALOR UNITARIO ANTES DE IMPUESTO (PREVENTIVO)]]*19%</f>
        <v>44763.437332302456</v>
      </c>
      <c r="H48" s="36">
        <f>+COMISTELCO[[#This Row],[VALOR UNITARIO ANTES DE IMPUESTO (PREVENTIVO)]]+COMISTELCO[[#This Row],[% IMPUESTO (ACLARAR EL QUE APLIQUE)( PREVENTIVO)]]</f>
        <v>280360.47592336801</v>
      </c>
      <c r="I48" s="36">
        <v>212037.33473195901</v>
      </c>
      <c r="J48" s="36">
        <f>+COMISTELCO[[#This Row],[VALOR UNITARIO ANTES DE IMPUESTO (CORRECTIVO) ]]*19%</f>
        <v>40287.093599072214</v>
      </c>
      <c r="K48" s="13">
        <f>+COMISTELCO[[#This Row],[VALOR UNITARIO ANTES DE IMPUESTO (CORRECTIVO) ]]+COMISTELCO[[#This Row],[% IMPUESTO (ACLARAR EL QUE APLIQUE) (CORRECTIVO)]]</f>
        <v>252324.42833103123</v>
      </c>
      <c r="M48" s="201">
        <v>47</v>
      </c>
      <c r="N48" s="172" t="s">
        <v>201</v>
      </c>
      <c r="O48" s="154" t="s">
        <v>200</v>
      </c>
      <c r="P48" s="152">
        <v>1</v>
      </c>
      <c r="Q48" s="155">
        <v>42836</v>
      </c>
      <c r="R48" s="155">
        <v>8139</v>
      </c>
      <c r="S48" s="204">
        <v>50975</v>
      </c>
    </row>
    <row r="49" spans="1:19">
      <c r="A49" s="119">
        <v>48</v>
      </c>
      <c r="B49" s="5" t="s">
        <v>89</v>
      </c>
      <c r="C49" s="5" t="s">
        <v>39</v>
      </c>
      <c r="D49" s="5" t="s">
        <v>91</v>
      </c>
      <c r="E49" s="40">
        <v>1</v>
      </c>
      <c r="F49" s="12">
        <v>235597.03859106556</v>
      </c>
      <c r="G49" s="36">
        <f>+COMISTELCO[[#This Row],[VALOR UNITARIO ANTES DE IMPUESTO (PREVENTIVO)]]*19%</f>
        <v>44763.437332302456</v>
      </c>
      <c r="H49" s="36">
        <f>+COMISTELCO[[#This Row],[VALOR UNITARIO ANTES DE IMPUESTO (PREVENTIVO)]]+COMISTELCO[[#This Row],[% IMPUESTO (ACLARAR EL QUE APLIQUE)( PREVENTIVO)]]</f>
        <v>280360.47592336801</v>
      </c>
      <c r="I49" s="36">
        <v>212037.33473195901</v>
      </c>
      <c r="J49" s="36">
        <f>+COMISTELCO[[#This Row],[VALOR UNITARIO ANTES DE IMPUESTO (CORRECTIVO) ]]*19%</f>
        <v>40287.093599072214</v>
      </c>
      <c r="K49" s="13">
        <f>+COMISTELCO[[#This Row],[VALOR UNITARIO ANTES DE IMPUESTO (CORRECTIVO) ]]+COMISTELCO[[#This Row],[% IMPUESTO (ACLARAR EL QUE APLIQUE) (CORRECTIVO)]]</f>
        <v>252324.42833103123</v>
      </c>
      <c r="M49" s="202">
        <v>48</v>
      </c>
      <c r="N49" s="173" t="s">
        <v>201</v>
      </c>
      <c r="O49" s="158" t="s">
        <v>202</v>
      </c>
      <c r="P49" s="156">
        <v>1</v>
      </c>
      <c r="Q49" s="159">
        <v>128507</v>
      </c>
      <c r="R49" s="159">
        <v>24416</v>
      </c>
      <c r="S49" s="205">
        <v>152924</v>
      </c>
    </row>
    <row r="50" spans="1:19">
      <c r="A50" s="119">
        <v>49</v>
      </c>
      <c r="B50" s="6" t="s">
        <v>89</v>
      </c>
      <c r="C50" s="6" t="s">
        <v>39</v>
      </c>
      <c r="D50" s="6" t="s">
        <v>92</v>
      </c>
      <c r="E50" s="41">
        <v>1</v>
      </c>
      <c r="F50" s="14">
        <v>235597.03859106556</v>
      </c>
      <c r="G50" s="34">
        <f>+COMISTELCO[[#This Row],[VALOR UNITARIO ANTES DE IMPUESTO (PREVENTIVO)]]*19%</f>
        <v>44763.437332302456</v>
      </c>
      <c r="H50" s="34">
        <f>+COMISTELCO[[#This Row],[VALOR UNITARIO ANTES DE IMPUESTO (PREVENTIVO)]]+COMISTELCO[[#This Row],[% IMPUESTO (ACLARAR EL QUE APLIQUE)( PREVENTIVO)]]</f>
        <v>280360.47592336801</v>
      </c>
      <c r="I50" s="34">
        <v>212037.33473195901</v>
      </c>
      <c r="J50" s="34">
        <f>+COMISTELCO[[#This Row],[VALOR UNITARIO ANTES DE IMPUESTO (CORRECTIVO) ]]*19%</f>
        <v>40287.093599072214</v>
      </c>
      <c r="K50" s="15">
        <f>+COMISTELCO[[#This Row],[VALOR UNITARIO ANTES DE IMPUESTO (CORRECTIVO) ]]+COMISTELCO[[#This Row],[% IMPUESTO (ACLARAR EL QUE APLIQUE) (CORRECTIVO)]]</f>
        <v>252324.42833103123</v>
      </c>
      <c r="M50" s="201">
        <v>49</v>
      </c>
      <c r="N50" s="172" t="s">
        <v>368</v>
      </c>
      <c r="O50" s="154" t="s">
        <v>369</v>
      </c>
      <c r="P50" s="152">
        <v>1</v>
      </c>
      <c r="Q50" s="155">
        <v>59970</v>
      </c>
      <c r="R50" s="155">
        <v>11394</v>
      </c>
      <c r="S50" s="204">
        <v>71364</v>
      </c>
    </row>
    <row r="51" spans="1:19">
      <c r="A51" s="119">
        <v>50</v>
      </c>
      <c r="B51" s="5" t="s">
        <v>93</v>
      </c>
      <c r="C51" s="5" t="s">
        <v>39</v>
      </c>
      <c r="D51" s="5" t="s">
        <v>94</v>
      </c>
      <c r="E51" s="40">
        <v>1</v>
      </c>
      <c r="F51" s="12">
        <v>235597.03859106556</v>
      </c>
      <c r="G51" s="36">
        <f>+COMISTELCO[[#This Row],[VALOR UNITARIO ANTES DE IMPUESTO (PREVENTIVO)]]*19%</f>
        <v>44763.437332302456</v>
      </c>
      <c r="H51" s="36">
        <f>+COMISTELCO[[#This Row],[VALOR UNITARIO ANTES DE IMPUESTO (PREVENTIVO)]]+COMISTELCO[[#This Row],[% IMPUESTO (ACLARAR EL QUE APLIQUE)( PREVENTIVO)]]</f>
        <v>280360.47592336801</v>
      </c>
      <c r="I51" s="36">
        <v>212037.33473195901</v>
      </c>
      <c r="J51" s="36">
        <f>+COMISTELCO[[#This Row],[VALOR UNITARIO ANTES DE IMPUESTO (CORRECTIVO) ]]*19%</f>
        <v>40287.093599072214</v>
      </c>
      <c r="K51" s="13">
        <f>+COMISTELCO[[#This Row],[VALOR UNITARIO ANTES DE IMPUESTO (CORRECTIVO) ]]+COMISTELCO[[#This Row],[% IMPUESTO (ACLARAR EL QUE APLIQUE) (CORRECTIVO)]]</f>
        <v>252324.42833103123</v>
      </c>
      <c r="M51" s="202">
        <v>50</v>
      </c>
      <c r="N51" s="173" t="s">
        <v>368</v>
      </c>
      <c r="O51" s="158" t="s">
        <v>370</v>
      </c>
      <c r="P51" s="156">
        <v>1</v>
      </c>
      <c r="Q51" s="159">
        <v>87813</v>
      </c>
      <c r="R51" s="159">
        <v>16685</v>
      </c>
      <c r="S51" s="205">
        <v>104498</v>
      </c>
    </row>
    <row r="52" spans="1:19" ht="27.6">
      <c r="A52" s="119">
        <v>51</v>
      </c>
      <c r="B52" s="5" t="s">
        <v>93</v>
      </c>
      <c r="C52" s="5" t="s">
        <v>39</v>
      </c>
      <c r="D52" s="5" t="s">
        <v>95</v>
      </c>
      <c r="E52" s="40">
        <v>1</v>
      </c>
      <c r="F52" s="12">
        <v>235597.03859106556</v>
      </c>
      <c r="G52" s="36">
        <f>+COMISTELCO[[#This Row],[VALOR UNITARIO ANTES DE IMPUESTO (PREVENTIVO)]]*19%</f>
        <v>44763.437332302456</v>
      </c>
      <c r="H52" s="36">
        <f>+COMISTELCO[[#This Row],[VALOR UNITARIO ANTES DE IMPUESTO (PREVENTIVO)]]+COMISTELCO[[#This Row],[% IMPUESTO (ACLARAR EL QUE APLIQUE)( PREVENTIVO)]]</f>
        <v>280360.47592336801</v>
      </c>
      <c r="I52" s="36">
        <v>212037.33473195901</v>
      </c>
      <c r="J52" s="36">
        <f>+COMISTELCO[[#This Row],[VALOR UNITARIO ANTES DE IMPUESTO (CORRECTIVO) ]]*19%</f>
        <v>40287.093599072214</v>
      </c>
      <c r="K52" s="13">
        <f>+COMISTELCO[[#This Row],[VALOR UNITARIO ANTES DE IMPUESTO (CORRECTIVO) ]]+COMISTELCO[[#This Row],[% IMPUESTO (ACLARAR EL QUE APLIQUE) (CORRECTIVO)]]</f>
        <v>252324.42833103123</v>
      </c>
      <c r="M52" s="201">
        <v>51</v>
      </c>
      <c r="N52" s="172" t="s">
        <v>368</v>
      </c>
      <c r="O52" s="154" t="s">
        <v>371</v>
      </c>
      <c r="P52" s="152">
        <v>1</v>
      </c>
      <c r="Q52" s="155">
        <v>107090</v>
      </c>
      <c r="R52" s="155">
        <v>20347</v>
      </c>
      <c r="S52" s="204">
        <v>127437</v>
      </c>
    </row>
    <row r="53" spans="1:19" ht="27.6">
      <c r="A53" s="119">
        <v>52</v>
      </c>
      <c r="B53" s="5" t="s">
        <v>96</v>
      </c>
      <c r="C53" s="5" t="s">
        <v>97</v>
      </c>
      <c r="D53" s="5" t="s">
        <v>98</v>
      </c>
      <c r="E53" s="40">
        <v>1</v>
      </c>
      <c r="F53" s="12">
        <v>235597.03859106556</v>
      </c>
      <c r="G53" s="36">
        <f>+COMISTELCO[[#This Row],[VALOR UNITARIO ANTES DE IMPUESTO (PREVENTIVO)]]*19%</f>
        <v>44763.437332302456</v>
      </c>
      <c r="H53" s="36">
        <f>+COMISTELCO[[#This Row],[VALOR UNITARIO ANTES DE IMPUESTO (PREVENTIVO)]]+COMISTELCO[[#This Row],[% IMPUESTO (ACLARAR EL QUE APLIQUE)( PREVENTIVO)]]</f>
        <v>280360.47592336801</v>
      </c>
      <c r="I53" s="36">
        <v>212037.33473195901</v>
      </c>
      <c r="J53" s="36">
        <f>+COMISTELCO[[#This Row],[VALOR UNITARIO ANTES DE IMPUESTO (CORRECTIVO) ]]*19%</f>
        <v>40287.093599072214</v>
      </c>
      <c r="K53" s="13">
        <f>+COMISTELCO[[#This Row],[VALOR UNITARIO ANTES DE IMPUESTO (CORRECTIVO) ]]+COMISTELCO[[#This Row],[% IMPUESTO (ACLARAR EL QUE APLIQUE) (CORRECTIVO)]]</f>
        <v>252324.42833103123</v>
      </c>
      <c r="M53" s="202">
        <v>52</v>
      </c>
      <c r="N53" s="173" t="s">
        <v>368</v>
      </c>
      <c r="O53" s="158" t="s">
        <v>372</v>
      </c>
      <c r="P53" s="156">
        <v>1</v>
      </c>
      <c r="Q53" s="159">
        <v>130649</v>
      </c>
      <c r="R53" s="159">
        <v>24823</v>
      </c>
      <c r="S53" s="205">
        <v>155473</v>
      </c>
    </row>
    <row r="54" spans="1:19">
      <c r="A54" s="119">
        <v>53</v>
      </c>
      <c r="B54" s="5" t="s">
        <v>99</v>
      </c>
      <c r="C54" s="5" t="s">
        <v>37</v>
      </c>
      <c r="D54" s="5" t="s">
        <v>100</v>
      </c>
      <c r="E54" s="40">
        <v>1</v>
      </c>
      <c r="F54" s="12">
        <v>235597.03859106556</v>
      </c>
      <c r="G54" s="36">
        <f>+COMISTELCO[[#This Row],[VALOR UNITARIO ANTES DE IMPUESTO (PREVENTIVO)]]*19%</f>
        <v>44763.437332302456</v>
      </c>
      <c r="H54" s="36">
        <f>+COMISTELCO[[#This Row],[VALOR UNITARIO ANTES DE IMPUESTO (PREVENTIVO)]]+COMISTELCO[[#This Row],[% IMPUESTO (ACLARAR EL QUE APLIQUE)( PREVENTIVO)]]</f>
        <v>280360.47592336801</v>
      </c>
      <c r="I54" s="36">
        <v>212037.33473195901</v>
      </c>
      <c r="J54" s="36">
        <f>+COMISTELCO[[#This Row],[VALOR UNITARIO ANTES DE IMPUESTO (CORRECTIVO) ]]*19%</f>
        <v>40287.093599072214</v>
      </c>
      <c r="K54" s="13">
        <f>+COMISTELCO[[#This Row],[VALOR UNITARIO ANTES DE IMPUESTO (CORRECTIVO) ]]+COMISTELCO[[#This Row],[% IMPUESTO (ACLARAR EL QUE APLIQUE) (CORRECTIVO)]]</f>
        <v>252324.42833103123</v>
      </c>
      <c r="M54" s="201">
        <v>53</v>
      </c>
      <c r="N54" s="172" t="s">
        <v>373</v>
      </c>
      <c r="O54" s="154" t="s">
        <v>374</v>
      </c>
      <c r="P54" s="152">
        <v>1</v>
      </c>
      <c r="Q54" s="155">
        <v>149925</v>
      </c>
      <c r="R54" s="155">
        <v>28486</v>
      </c>
      <c r="S54" s="204">
        <v>178411</v>
      </c>
    </row>
    <row r="55" spans="1:19">
      <c r="A55" s="119">
        <v>54</v>
      </c>
      <c r="B55" s="5" t="s">
        <v>99</v>
      </c>
      <c r="C55" s="5" t="s">
        <v>43</v>
      </c>
      <c r="D55" s="5" t="s">
        <v>100</v>
      </c>
      <c r="E55" s="40">
        <v>1</v>
      </c>
      <c r="F55" s="12">
        <v>235597.03859106556</v>
      </c>
      <c r="G55" s="36">
        <f>+COMISTELCO[[#This Row],[VALOR UNITARIO ANTES DE IMPUESTO (PREVENTIVO)]]*19%</f>
        <v>44763.437332302456</v>
      </c>
      <c r="H55" s="36">
        <f>+COMISTELCO[[#This Row],[VALOR UNITARIO ANTES DE IMPUESTO (PREVENTIVO)]]+COMISTELCO[[#This Row],[% IMPUESTO (ACLARAR EL QUE APLIQUE)( PREVENTIVO)]]</f>
        <v>280360.47592336801</v>
      </c>
      <c r="I55" s="36">
        <v>212037.33473195901</v>
      </c>
      <c r="J55" s="36">
        <f>+COMISTELCO[[#This Row],[VALOR UNITARIO ANTES DE IMPUESTO (CORRECTIVO) ]]*19%</f>
        <v>40287.093599072214</v>
      </c>
      <c r="K55" s="13">
        <f>+COMISTELCO[[#This Row],[VALOR UNITARIO ANTES DE IMPUESTO (CORRECTIVO) ]]+COMISTELCO[[#This Row],[% IMPUESTO (ACLARAR EL QUE APLIQUE) (CORRECTIVO)]]</f>
        <v>252324.42833103123</v>
      </c>
      <c r="M55" s="202">
        <v>54</v>
      </c>
      <c r="N55" s="173" t="s">
        <v>373</v>
      </c>
      <c r="O55" s="158" t="s">
        <v>375</v>
      </c>
      <c r="P55" s="156">
        <v>1</v>
      </c>
      <c r="Q55" s="159">
        <v>235597</v>
      </c>
      <c r="R55" s="159">
        <v>44763</v>
      </c>
      <c r="S55" s="205">
        <v>280360</v>
      </c>
    </row>
    <row r="56" spans="1:19">
      <c r="A56" s="119">
        <v>55</v>
      </c>
      <c r="B56" s="5" t="s">
        <v>99</v>
      </c>
      <c r="C56" s="5" t="s">
        <v>46</v>
      </c>
      <c r="D56" s="5" t="s">
        <v>100</v>
      </c>
      <c r="E56" s="40">
        <v>1</v>
      </c>
      <c r="F56" s="12">
        <v>235597.03859106556</v>
      </c>
      <c r="G56" s="36">
        <f>+COMISTELCO[[#This Row],[VALOR UNITARIO ANTES DE IMPUESTO (PREVENTIVO)]]*19%</f>
        <v>44763.437332302456</v>
      </c>
      <c r="H56" s="36">
        <f>+COMISTELCO[[#This Row],[VALOR UNITARIO ANTES DE IMPUESTO (PREVENTIVO)]]+COMISTELCO[[#This Row],[% IMPUESTO (ACLARAR EL QUE APLIQUE)( PREVENTIVO)]]</f>
        <v>280360.47592336801</v>
      </c>
      <c r="I56" s="36">
        <v>212037.33473195901</v>
      </c>
      <c r="J56" s="36">
        <f>+COMISTELCO[[#This Row],[VALOR UNITARIO ANTES DE IMPUESTO (CORRECTIVO) ]]*19%</f>
        <v>40287.093599072214</v>
      </c>
      <c r="K56" s="13">
        <f>+COMISTELCO[[#This Row],[VALOR UNITARIO ANTES DE IMPUESTO (CORRECTIVO) ]]+COMISTELCO[[#This Row],[% IMPUESTO (ACLARAR EL QUE APLIQUE) (CORRECTIVO)]]</f>
        <v>252324.42833103123</v>
      </c>
      <c r="M56" s="201">
        <v>55</v>
      </c>
      <c r="N56" s="172" t="s">
        <v>373</v>
      </c>
      <c r="O56" s="154" t="s">
        <v>376</v>
      </c>
      <c r="P56" s="152">
        <v>1</v>
      </c>
      <c r="Q56" s="155">
        <v>342687</v>
      </c>
      <c r="R56" s="155">
        <v>65110</v>
      </c>
      <c r="S56" s="204">
        <v>407797</v>
      </c>
    </row>
    <row r="57" spans="1:19">
      <c r="A57" s="119">
        <v>56</v>
      </c>
      <c r="B57" s="5" t="s">
        <v>99</v>
      </c>
      <c r="C57" s="5" t="s">
        <v>39</v>
      </c>
      <c r="D57" s="5" t="s">
        <v>100</v>
      </c>
      <c r="E57" s="40">
        <v>1</v>
      </c>
      <c r="F57" s="12">
        <v>235597.03859106556</v>
      </c>
      <c r="G57" s="36">
        <f>+COMISTELCO[[#This Row],[VALOR UNITARIO ANTES DE IMPUESTO (PREVENTIVO)]]*19%</f>
        <v>44763.437332302456</v>
      </c>
      <c r="H57" s="36">
        <f>+COMISTELCO[[#This Row],[VALOR UNITARIO ANTES DE IMPUESTO (PREVENTIVO)]]+COMISTELCO[[#This Row],[% IMPUESTO (ACLARAR EL QUE APLIQUE)( PREVENTIVO)]]</f>
        <v>280360.47592336801</v>
      </c>
      <c r="I57" s="36">
        <v>212037.33473195901</v>
      </c>
      <c r="J57" s="36">
        <f>+COMISTELCO[[#This Row],[VALOR UNITARIO ANTES DE IMPUESTO (CORRECTIVO) ]]*19%</f>
        <v>40287.093599072214</v>
      </c>
      <c r="K57" s="13">
        <f>+COMISTELCO[[#This Row],[VALOR UNITARIO ANTES DE IMPUESTO (CORRECTIVO) ]]+COMISTELCO[[#This Row],[% IMPUESTO (ACLARAR EL QUE APLIQUE) (CORRECTIVO)]]</f>
        <v>252324.42833103123</v>
      </c>
      <c r="M57" s="202">
        <v>56</v>
      </c>
      <c r="N57" s="173" t="s">
        <v>377</v>
      </c>
      <c r="O57" s="179" t="s">
        <v>213</v>
      </c>
      <c r="P57" s="156">
        <v>1</v>
      </c>
      <c r="Q57" s="159">
        <v>535448</v>
      </c>
      <c r="R57" s="159">
        <v>101735</v>
      </c>
      <c r="S57" s="205">
        <v>637183</v>
      </c>
    </row>
    <row r="58" spans="1:19">
      <c r="A58" s="119">
        <v>57</v>
      </c>
      <c r="B58" s="5" t="s">
        <v>99</v>
      </c>
      <c r="C58" s="5" t="s">
        <v>101</v>
      </c>
      <c r="D58" s="5" t="s">
        <v>100</v>
      </c>
      <c r="E58" s="40">
        <v>1</v>
      </c>
      <c r="F58" s="12">
        <v>235597.03859106556</v>
      </c>
      <c r="G58" s="36">
        <f>+COMISTELCO[[#This Row],[VALOR UNITARIO ANTES DE IMPUESTO (PREVENTIVO)]]*19%</f>
        <v>44763.437332302456</v>
      </c>
      <c r="H58" s="36">
        <f>+COMISTELCO[[#This Row],[VALOR UNITARIO ANTES DE IMPUESTO (PREVENTIVO)]]+COMISTELCO[[#This Row],[% IMPUESTO (ACLARAR EL QUE APLIQUE)( PREVENTIVO)]]</f>
        <v>280360.47592336801</v>
      </c>
      <c r="I58" s="36">
        <v>212037.33473195901</v>
      </c>
      <c r="J58" s="36">
        <f>+COMISTELCO[[#This Row],[VALOR UNITARIO ANTES DE IMPUESTO (CORRECTIVO) ]]*19%</f>
        <v>40287.093599072214</v>
      </c>
      <c r="K58" s="13">
        <f>+COMISTELCO[[#This Row],[VALOR UNITARIO ANTES DE IMPUESTO (CORRECTIVO) ]]+COMISTELCO[[#This Row],[% IMPUESTO (ACLARAR EL QUE APLIQUE) (CORRECTIVO)]]</f>
        <v>252324.42833103123</v>
      </c>
      <c r="M58" s="201">
        <v>57</v>
      </c>
      <c r="N58" s="172" t="s">
        <v>378</v>
      </c>
      <c r="O58" s="180" t="s">
        <v>215</v>
      </c>
      <c r="P58" s="152">
        <v>1</v>
      </c>
      <c r="Q58" s="155">
        <v>299851</v>
      </c>
      <c r="R58" s="155">
        <v>56972</v>
      </c>
      <c r="S58" s="204">
        <v>356822</v>
      </c>
    </row>
    <row r="59" spans="1:19">
      <c r="A59" s="119">
        <v>58</v>
      </c>
      <c r="B59" s="5" t="s">
        <v>102</v>
      </c>
      <c r="C59" s="5" t="s">
        <v>30</v>
      </c>
      <c r="D59" s="5"/>
      <c r="E59" s="40">
        <v>1</v>
      </c>
      <c r="F59" s="12">
        <v>203470.16969228387</v>
      </c>
      <c r="G59" s="36">
        <f>+COMISTELCO[[#This Row],[VALOR UNITARIO ANTES DE IMPUESTO (PREVENTIVO)]]*19%</f>
        <v>38659.332241533935</v>
      </c>
      <c r="H59" s="36">
        <f>+COMISTELCO[[#This Row],[VALOR UNITARIO ANTES DE IMPUESTO (PREVENTIVO)]]+COMISTELCO[[#This Row],[% IMPUESTO (ACLARAR EL QUE APLIQUE)( PREVENTIVO)]]</f>
        <v>242129.50193381781</v>
      </c>
      <c r="I59" s="36">
        <v>183123.15272305548</v>
      </c>
      <c r="J59" s="36">
        <f>+COMISTELCO[[#This Row],[VALOR UNITARIO ANTES DE IMPUESTO (CORRECTIVO) ]]*19%</f>
        <v>34793.399017380543</v>
      </c>
      <c r="K59" s="13">
        <f>+COMISTELCO[[#This Row],[VALOR UNITARIO ANTES DE IMPUESTO (CORRECTIVO) ]]+COMISTELCO[[#This Row],[% IMPUESTO (ACLARAR EL QUE APLIQUE) (CORRECTIVO)]]</f>
        <v>217916.55174043603</v>
      </c>
      <c r="M59" s="202">
        <v>58</v>
      </c>
      <c r="N59" s="173" t="s">
        <v>379</v>
      </c>
      <c r="O59" s="179" t="s">
        <v>217</v>
      </c>
      <c r="P59" s="156">
        <v>1</v>
      </c>
      <c r="Q59" s="159">
        <v>535448</v>
      </c>
      <c r="R59" s="159">
        <v>101735</v>
      </c>
      <c r="S59" s="205">
        <v>637183</v>
      </c>
    </row>
    <row r="60" spans="1:19" ht="88.2" customHeight="1">
      <c r="A60" s="119">
        <v>59</v>
      </c>
      <c r="B60" s="5" t="s">
        <v>102</v>
      </c>
      <c r="C60" s="5" t="s">
        <v>103</v>
      </c>
      <c r="D60" s="5"/>
      <c r="E60" s="40">
        <v>1</v>
      </c>
      <c r="F60" s="12">
        <v>203470.16969228387</v>
      </c>
      <c r="G60" s="36">
        <f>+COMISTELCO[[#This Row],[VALOR UNITARIO ANTES DE IMPUESTO (PREVENTIVO)]]*19%</f>
        <v>38659.332241533935</v>
      </c>
      <c r="H60" s="36">
        <f>+COMISTELCO[[#This Row],[VALOR UNITARIO ANTES DE IMPUESTO (PREVENTIVO)]]+COMISTELCO[[#This Row],[% IMPUESTO (ACLARAR EL QUE APLIQUE)( PREVENTIVO)]]</f>
        <v>242129.50193381781</v>
      </c>
      <c r="I60" s="36">
        <v>183123.15272305548</v>
      </c>
      <c r="J60" s="36">
        <f>+COMISTELCO[[#This Row],[VALOR UNITARIO ANTES DE IMPUESTO (CORRECTIVO) ]]*19%</f>
        <v>34793.399017380543</v>
      </c>
      <c r="K60" s="13">
        <f>+COMISTELCO[[#This Row],[VALOR UNITARIO ANTES DE IMPUESTO (CORRECTIVO) ]]+COMISTELCO[[#This Row],[% IMPUESTO (ACLARAR EL QUE APLIQUE) (CORRECTIVO)]]</f>
        <v>217916.55174043603</v>
      </c>
      <c r="M60" s="201">
        <v>59</v>
      </c>
      <c r="N60" s="172" t="s">
        <v>218</v>
      </c>
      <c r="O60" s="180" t="s">
        <v>380</v>
      </c>
      <c r="P60" s="152">
        <v>1</v>
      </c>
      <c r="Q60" s="155">
        <v>963806</v>
      </c>
      <c r="R60" s="155">
        <v>183123</v>
      </c>
      <c r="S60" s="204">
        <v>1146929</v>
      </c>
    </row>
    <row r="61" spans="1:19" ht="89.4" customHeight="1">
      <c r="A61" s="119">
        <v>60</v>
      </c>
      <c r="B61" s="5" t="s">
        <v>104</v>
      </c>
      <c r="C61" s="5" t="s">
        <v>105</v>
      </c>
      <c r="D61" s="5" t="s">
        <v>106</v>
      </c>
      <c r="E61" s="40">
        <v>1</v>
      </c>
      <c r="F61" s="12">
        <v>235597.03859106556</v>
      </c>
      <c r="G61" s="36">
        <f>+COMISTELCO[[#This Row],[VALOR UNITARIO ANTES DE IMPUESTO (PREVENTIVO)]]*19%</f>
        <v>44763.437332302456</v>
      </c>
      <c r="H61" s="36">
        <f>+COMISTELCO[[#This Row],[VALOR UNITARIO ANTES DE IMPUESTO (PREVENTIVO)]]+COMISTELCO[[#This Row],[% IMPUESTO (ACLARAR EL QUE APLIQUE)( PREVENTIVO)]]</f>
        <v>280360.47592336801</v>
      </c>
      <c r="I61" s="36">
        <v>212037.33473195901</v>
      </c>
      <c r="J61" s="36">
        <f>+COMISTELCO[[#This Row],[VALOR UNITARIO ANTES DE IMPUESTO (CORRECTIVO) ]]*19%</f>
        <v>40287.093599072214</v>
      </c>
      <c r="K61" s="13">
        <f>+COMISTELCO[[#This Row],[VALOR UNITARIO ANTES DE IMPUESTO (CORRECTIVO) ]]+COMISTELCO[[#This Row],[% IMPUESTO (ACLARAR EL QUE APLIQUE) (CORRECTIVO)]]</f>
        <v>252324.42833103123</v>
      </c>
      <c r="M61" s="202">
        <v>60</v>
      </c>
      <c r="N61" s="173" t="s">
        <v>220</v>
      </c>
      <c r="O61" s="179" t="s">
        <v>381</v>
      </c>
      <c r="P61" s="156">
        <v>1</v>
      </c>
      <c r="Q61" s="159">
        <v>6639553</v>
      </c>
      <c r="R61" s="159">
        <v>1261515</v>
      </c>
      <c r="S61" s="205">
        <v>7901068</v>
      </c>
    </row>
    <row r="62" spans="1:19">
      <c r="A62" s="119">
        <v>61</v>
      </c>
      <c r="B62" s="5" t="s">
        <v>104</v>
      </c>
      <c r="C62" s="5" t="s">
        <v>107</v>
      </c>
      <c r="D62" s="5" t="s">
        <v>108</v>
      </c>
      <c r="E62" s="40">
        <v>1</v>
      </c>
      <c r="F62" s="12">
        <v>235597.03859106556</v>
      </c>
      <c r="G62" s="36">
        <f>+COMISTELCO[[#This Row],[VALOR UNITARIO ANTES DE IMPUESTO (PREVENTIVO)]]*19%</f>
        <v>44763.437332302456</v>
      </c>
      <c r="H62" s="36">
        <f>+COMISTELCO[[#This Row],[VALOR UNITARIO ANTES DE IMPUESTO (PREVENTIVO)]]+COMISTELCO[[#This Row],[% IMPUESTO (ACLARAR EL QUE APLIQUE)( PREVENTIVO)]]</f>
        <v>280360.47592336801</v>
      </c>
      <c r="I62" s="36">
        <v>212037.33473195901</v>
      </c>
      <c r="J62" s="36">
        <f>+COMISTELCO[[#This Row],[VALOR UNITARIO ANTES DE IMPUESTO (CORRECTIVO) ]]*19%</f>
        <v>40287.093599072214</v>
      </c>
      <c r="K62" s="13">
        <f>+COMISTELCO[[#This Row],[VALOR UNITARIO ANTES DE IMPUESTO (CORRECTIVO) ]]+COMISTELCO[[#This Row],[% IMPUESTO (ACLARAR EL QUE APLIQUE) (CORRECTIVO)]]</f>
        <v>252324.42833103123</v>
      </c>
      <c r="M62" s="201">
        <v>61</v>
      </c>
      <c r="N62" s="172" t="s">
        <v>382</v>
      </c>
      <c r="O62" s="154" t="s">
        <v>383</v>
      </c>
      <c r="P62" s="152">
        <v>1</v>
      </c>
      <c r="Q62" s="155">
        <v>1756269</v>
      </c>
      <c r="R62" s="155">
        <v>333691</v>
      </c>
      <c r="S62" s="204">
        <v>2089960</v>
      </c>
    </row>
    <row r="63" spans="1:19">
      <c r="A63" s="119">
        <v>62</v>
      </c>
      <c r="B63" s="5" t="s">
        <v>104</v>
      </c>
      <c r="C63" s="5" t="s">
        <v>109</v>
      </c>
      <c r="D63" s="5" t="s">
        <v>110</v>
      </c>
      <c r="E63" s="40">
        <v>1</v>
      </c>
      <c r="F63" s="12">
        <v>235597.03859106556</v>
      </c>
      <c r="G63" s="36">
        <f>+COMISTELCO[[#This Row],[VALOR UNITARIO ANTES DE IMPUESTO (PREVENTIVO)]]*19%</f>
        <v>44763.437332302456</v>
      </c>
      <c r="H63" s="36">
        <f>+COMISTELCO[[#This Row],[VALOR UNITARIO ANTES DE IMPUESTO (PREVENTIVO)]]+COMISTELCO[[#This Row],[% IMPUESTO (ACLARAR EL QUE APLIQUE)( PREVENTIVO)]]</f>
        <v>280360.47592336801</v>
      </c>
      <c r="I63" s="36">
        <v>212037.33473195901</v>
      </c>
      <c r="J63" s="36">
        <f>+COMISTELCO[[#This Row],[VALOR UNITARIO ANTES DE IMPUESTO (CORRECTIVO) ]]*19%</f>
        <v>40287.093599072214</v>
      </c>
      <c r="K63" s="13">
        <f>+COMISTELCO[[#This Row],[VALOR UNITARIO ANTES DE IMPUESTO (CORRECTIVO) ]]+COMISTELCO[[#This Row],[% IMPUESTO (ACLARAR EL QUE APLIQUE) (CORRECTIVO)]]</f>
        <v>252324.42833103123</v>
      </c>
      <c r="M63" s="202">
        <v>62</v>
      </c>
      <c r="N63" s="173" t="s">
        <v>382</v>
      </c>
      <c r="O63" s="179" t="s">
        <v>224</v>
      </c>
      <c r="P63" s="156">
        <v>1</v>
      </c>
      <c r="Q63" s="159">
        <v>1756269</v>
      </c>
      <c r="R63" s="159">
        <v>333691</v>
      </c>
      <c r="S63" s="205">
        <v>2089960</v>
      </c>
    </row>
    <row r="64" spans="1:19">
      <c r="A64" s="119">
        <v>63</v>
      </c>
      <c r="B64" s="5" t="s">
        <v>111</v>
      </c>
      <c r="C64" s="5" t="s">
        <v>112</v>
      </c>
      <c r="D64" s="5"/>
      <c r="E64" s="40">
        <v>1</v>
      </c>
      <c r="F64" s="12">
        <v>278432.86378944106</v>
      </c>
      <c r="G64" s="36">
        <f>+COMISTELCO[[#This Row],[VALOR UNITARIO ANTES DE IMPUESTO (PREVENTIVO)]]*19%</f>
        <v>52902.244119993804</v>
      </c>
      <c r="H64" s="36">
        <f>+COMISTELCO[[#This Row],[VALOR UNITARIO ANTES DE IMPUESTO (PREVENTIVO)]]+COMISTELCO[[#This Row],[% IMPUESTO (ACLARAR EL QUE APLIQUE)( PREVENTIVO)]]</f>
        <v>331335.10790943488</v>
      </c>
      <c r="I64" s="36">
        <v>250589.57741049698</v>
      </c>
      <c r="J64" s="36">
        <f>+COMISTELCO[[#This Row],[VALOR UNITARIO ANTES DE IMPUESTO (CORRECTIVO) ]]*19%</f>
        <v>47612.019707994426</v>
      </c>
      <c r="K64" s="13">
        <f>+COMISTELCO[[#This Row],[VALOR UNITARIO ANTES DE IMPUESTO (CORRECTIVO) ]]+COMISTELCO[[#This Row],[% IMPUESTO (ACLARAR EL QUE APLIQUE) (CORRECTIVO)]]</f>
        <v>298201.59711849142</v>
      </c>
      <c r="M64" s="201">
        <v>63</v>
      </c>
      <c r="N64" s="172" t="s">
        <v>384</v>
      </c>
      <c r="O64" s="181" t="s">
        <v>226</v>
      </c>
      <c r="P64" s="152">
        <v>1</v>
      </c>
      <c r="Q64" s="155">
        <v>963806</v>
      </c>
      <c r="R64" s="155">
        <v>183123</v>
      </c>
      <c r="S64" s="204">
        <v>1146929</v>
      </c>
    </row>
    <row r="65" spans="1:19">
      <c r="A65" s="119">
        <v>64</v>
      </c>
      <c r="B65" s="5" t="s">
        <v>111</v>
      </c>
      <c r="C65" s="5" t="s">
        <v>70</v>
      </c>
      <c r="D65" s="5"/>
      <c r="E65" s="40">
        <v>1</v>
      </c>
      <c r="F65" s="12">
        <v>278432.86378944106</v>
      </c>
      <c r="G65" s="36">
        <f>+COMISTELCO[[#This Row],[VALOR UNITARIO ANTES DE IMPUESTO (PREVENTIVO)]]*19%</f>
        <v>52902.244119993804</v>
      </c>
      <c r="H65" s="36">
        <f>+COMISTELCO[[#This Row],[VALOR UNITARIO ANTES DE IMPUESTO (PREVENTIVO)]]+COMISTELCO[[#This Row],[% IMPUESTO (ACLARAR EL QUE APLIQUE)( PREVENTIVO)]]</f>
        <v>331335.10790943488</v>
      </c>
      <c r="I65" s="36">
        <v>250589.57741049698</v>
      </c>
      <c r="J65" s="36">
        <f>+COMISTELCO[[#This Row],[VALOR UNITARIO ANTES DE IMPUESTO (CORRECTIVO) ]]*19%</f>
        <v>47612.019707994426</v>
      </c>
      <c r="K65" s="13">
        <f>+COMISTELCO[[#This Row],[VALOR UNITARIO ANTES DE IMPUESTO (CORRECTIVO) ]]+COMISTELCO[[#This Row],[% IMPUESTO (ACLARAR EL QUE APLIQUE) (CORRECTIVO)]]</f>
        <v>298201.59711849142</v>
      </c>
      <c r="M65" s="202">
        <v>64</v>
      </c>
      <c r="N65" s="173" t="s">
        <v>384</v>
      </c>
      <c r="O65" s="158" t="s">
        <v>385</v>
      </c>
      <c r="P65" s="156">
        <v>1</v>
      </c>
      <c r="Q65" s="159">
        <v>1713433</v>
      </c>
      <c r="R65" s="159">
        <v>325552</v>
      </c>
      <c r="S65" s="205">
        <v>2038985</v>
      </c>
    </row>
    <row r="66" spans="1:19" ht="28.2">
      <c r="A66" s="119">
        <v>65</v>
      </c>
      <c r="B66" s="5" t="s">
        <v>113</v>
      </c>
      <c r="C66" s="5" t="s">
        <v>114</v>
      </c>
      <c r="D66" s="5"/>
      <c r="E66" s="40">
        <v>1</v>
      </c>
      <c r="F66" s="12">
        <v>192761.21339269</v>
      </c>
      <c r="G66" s="36">
        <f>+COMISTELCO[[#This Row],[VALOR UNITARIO ANTES DE IMPUESTO (PREVENTIVO)]]*19%</f>
        <v>36624.6305446111</v>
      </c>
      <c r="H66" s="36">
        <f>+COMISTELCO[[#This Row],[VALOR UNITARIO ANTES DE IMPUESTO (PREVENTIVO)]]+COMISTELCO[[#This Row],[% IMPUESTO (ACLARAR EL QUE APLIQUE)( PREVENTIVO)]]</f>
        <v>229385.84393730111</v>
      </c>
      <c r="I66" s="36">
        <v>173485.09205342099</v>
      </c>
      <c r="J66" s="36">
        <f>+COMISTELCO[[#This Row],[VALOR UNITARIO ANTES DE IMPUESTO (CORRECTIVO) ]]*19%</f>
        <v>32962.167490149986</v>
      </c>
      <c r="K66" s="13">
        <f>+COMISTELCO[[#This Row],[VALOR UNITARIO ANTES DE IMPUESTO (CORRECTIVO) ]]+COMISTELCO[[#This Row],[% IMPUESTO (ACLARAR EL QUE APLIQUE) (CORRECTIVO)]]</f>
        <v>206447.25954357098</v>
      </c>
      <c r="M66" s="201">
        <v>65</v>
      </c>
      <c r="N66" s="172" t="s">
        <v>386</v>
      </c>
      <c r="O66" s="181" t="s">
        <v>229</v>
      </c>
      <c r="P66" s="152">
        <v>1</v>
      </c>
      <c r="Q66" s="155">
        <v>535448</v>
      </c>
      <c r="R66" s="155">
        <v>101735</v>
      </c>
      <c r="S66" s="204">
        <v>637183</v>
      </c>
    </row>
    <row r="67" spans="1:19">
      <c r="A67" s="119">
        <v>66</v>
      </c>
      <c r="B67" s="5" t="s">
        <v>115</v>
      </c>
      <c r="C67" s="5" t="s">
        <v>116</v>
      </c>
      <c r="D67" s="5"/>
      <c r="E67" s="42">
        <v>1</v>
      </c>
      <c r="F67" s="12">
        <v>257014.95119025331</v>
      </c>
      <c r="G67" s="36">
        <f>+COMISTELCO[[#This Row],[VALOR UNITARIO ANTES DE IMPUESTO (PREVENTIVO)]]*19%</f>
        <v>48832.840726148133</v>
      </c>
      <c r="H67" s="36">
        <f>+COMISTELCO[[#This Row],[VALOR UNITARIO ANTES DE IMPUESTO (PREVENTIVO)]]+COMISTELCO[[#This Row],[% IMPUESTO (ACLARAR EL QUE APLIQUE)( PREVENTIVO)]]</f>
        <v>305847.79191640147</v>
      </c>
      <c r="I67" s="36">
        <v>231313.45607122802</v>
      </c>
      <c r="J67" s="36">
        <f>+COMISTELCO[[#This Row],[VALOR UNITARIO ANTES DE IMPUESTO (CORRECTIVO) ]]*19%</f>
        <v>43949.556653533327</v>
      </c>
      <c r="K67" s="13">
        <f>+COMISTELCO[[#This Row],[VALOR UNITARIO ANTES DE IMPUESTO (CORRECTIVO) ]]+COMISTELCO[[#This Row],[% IMPUESTO (ACLARAR EL QUE APLIQUE) (CORRECTIVO)]]</f>
        <v>275263.01272476133</v>
      </c>
      <c r="M67" s="202">
        <v>66</v>
      </c>
      <c r="N67" s="173" t="s">
        <v>387</v>
      </c>
      <c r="O67" s="158" t="s">
        <v>388</v>
      </c>
      <c r="P67" s="156">
        <v>1</v>
      </c>
      <c r="Q67" s="159">
        <v>428358</v>
      </c>
      <c r="R67" s="159">
        <v>81388</v>
      </c>
      <c r="S67" s="205">
        <v>509746</v>
      </c>
    </row>
    <row r="68" spans="1:19">
      <c r="A68" s="119">
        <v>67</v>
      </c>
      <c r="B68" s="5" t="s">
        <v>117</v>
      </c>
      <c r="C68" s="5"/>
      <c r="D68" s="5"/>
      <c r="E68" s="40">
        <v>1</v>
      </c>
      <c r="F68" s="39">
        <v>257014.95119025331</v>
      </c>
      <c r="G68" s="36">
        <f>+COMISTELCO[[#This Row],[VALOR UNITARIO ANTES DE IMPUESTO (PREVENTIVO)]]*19%</f>
        <v>48832.840726148133</v>
      </c>
      <c r="H68" s="36">
        <f>+COMISTELCO[[#This Row],[VALOR UNITARIO ANTES DE IMPUESTO (PREVENTIVO)]]+COMISTELCO[[#This Row],[% IMPUESTO (ACLARAR EL QUE APLIQUE)( PREVENTIVO)]]</f>
        <v>305847.79191640147</v>
      </c>
      <c r="I68" s="36">
        <v>231313.45607122802</v>
      </c>
      <c r="J68" s="36">
        <f>+COMISTELCO[[#This Row],[VALOR UNITARIO ANTES DE IMPUESTO (CORRECTIVO) ]]*19%</f>
        <v>43949.556653533327</v>
      </c>
      <c r="K68" s="13">
        <f>+COMISTELCO[[#This Row],[VALOR UNITARIO ANTES DE IMPUESTO (CORRECTIVO) ]]+COMISTELCO[[#This Row],[% IMPUESTO (ACLARAR EL QUE APLIQUE) (CORRECTIVO)]]</f>
        <v>275263.01272476133</v>
      </c>
      <c r="M68" s="201">
        <v>67</v>
      </c>
      <c r="N68" s="172" t="s">
        <v>387</v>
      </c>
      <c r="O68" s="154" t="s">
        <v>389</v>
      </c>
      <c r="P68" s="152">
        <v>1</v>
      </c>
      <c r="Q68" s="155">
        <v>1066612</v>
      </c>
      <c r="R68" s="155">
        <v>202656</v>
      </c>
      <c r="S68" s="204">
        <v>1269268</v>
      </c>
    </row>
    <row r="69" spans="1:19">
      <c r="A69" s="119">
        <v>68</v>
      </c>
      <c r="B69" s="6" t="s">
        <v>118</v>
      </c>
      <c r="C69" s="6" t="s">
        <v>119</v>
      </c>
      <c r="D69" s="6" t="s">
        <v>120</v>
      </c>
      <c r="E69" s="43">
        <v>1</v>
      </c>
      <c r="F69" s="12">
        <v>321268.68898781668</v>
      </c>
      <c r="G69" s="36">
        <f>+COMISTELCO[[#This Row],[VALOR UNITARIO ANTES DE IMPUESTO (PREVENTIVO)]]*19%</f>
        <v>61041.050907685174</v>
      </c>
      <c r="H69" s="36">
        <f>+COMISTELCO[[#This Row],[VALOR UNITARIO ANTES DE IMPUESTO (PREVENTIVO)]]+COMISTELCO[[#This Row],[% IMPUESTO (ACLARAR EL QUE APLIQUE)( PREVENTIVO)]]</f>
        <v>382309.73989550187</v>
      </c>
      <c r="I69" s="36">
        <v>289141.82008903503</v>
      </c>
      <c r="J69" s="36">
        <f>+COMISTELCO[[#This Row],[VALOR UNITARIO ANTES DE IMPUESTO (CORRECTIVO) ]]*19%</f>
        <v>54936.945816916654</v>
      </c>
      <c r="K69" s="13">
        <f>+COMISTELCO[[#This Row],[VALOR UNITARIO ANTES DE IMPUESTO (CORRECTIVO) ]]+COMISTELCO[[#This Row],[% IMPUESTO (ACLARAR EL QUE APLIQUE) (CORRECTIVO)]]</f>
        <v>344078.76590595167</v>
      </c>
      <c r="M69" s="202">
        <v>68</v>
      </c>
      <c r="N69" s="173" t="s">
        <v>390</v>
      </c>
      <c r="O69" s="179" t="s">
        <v>234</v>
      </c>
      <c r="P69" s="156">
        <v>1</v>
      </c>
      <c r="Q69" s="159">
        <v>128507</v>
      </c>
      <c r="R69" s="159">
        <v>24416</v>
      </c>
      <c r="S69" s="205">
        <v>152924</v>
      </c>
    </row>
    <row r="70" spans="1:19">
      <c r="A70" s="120">
        <v>69</v>
      </c>
      <c r="B70" s="6" t="s">
        <v>121</v>
      </c>
      <c r="C70" s="6" t="s">
        <v>122</v>
      </c>
      <c r="D70" s="6"/>
      <c r="E70" s="41">
        <v>1</v>
      </c>
      <c r="F70" s="12">
        <v>214179.12599187775</v>
      </c>
      <c r="G70" s="36">
        <f>+COMISTELCO[[#This Row],[VALOR UNITARIO ANTES DE IMPUESTO (PREVENTIVO)]]*19%</f>
        <v>40694.033938456771</v>
      </c>
      <c r="H70" s="36">
        <f>+COMISTELCO[[#This Row],[VALOR UNITARIO ANTES DE IMPUESTO (PREVENTIVO)]]+COMISTELCO[[#This Row],[% IMPUESTO (ACLARAR EL QUE APLIQUE)( PREVENTIVO)]]</f>
        <v>254873.15993033451</v>
      </c>
      <c r="I70" s="36">
        <v>192761.21339269</v>
      </c>
      <c r="J70" s="36">
        <f>+COMISTELCO[[#This Row],[VALOR UNITARIO ANTES DE IMPUESTO (CORRECTIVO) ]]*19%</f>
        <v>36624.6305446111</v>
      </c>
      <c r="K70" s="13">
        <f>+COMISTELCO[[#This Row],[VALOR UNITARIO ANTES DE IMPUESTO (CORRECTIVO) ]]+COMISTELCO[[#This Row],[% IMPUESTO (ACLARAR EL QUE APLIQUE) (CORRECTIVO)]]</f>
        <v>229385.84393730111</v>
      </c>
      <c r="M70" s="201">
        <v>69</v>
      </c>
      <c r="N70" s="178" t="s">
        <v>235</v>
      </c>
      <c r="O70" s="180" t="s">
        <v>236</v>
      </c>
      <c r="P70" s="152">
        <v>1</v>
      </c>
      <c r="Q70" s="155">
        <v>85672</v>
      </c>
      <c r="R70" s="155">
        <v>16278</v>
      </c>
      <c r="S70" s="204">
        <v>101949</v>
      </c>
    </row>
    <row r="71" spans="1:19">
      <c r="A71" s="117"/>
      <c r="B71" s="48"/>
      <c r="C71" s="49"/>
      <c r="D71" s="49"/>
      <c r="E71" s="42"/>
      <c r="F71" s="50"/>
      <c r="G71" s="51"/>
      <c r="H71" s="51">
        <f>SUBTOTAL(109,COMISTELCO[VALOR TOTAL ANTES DE IMPUESTO (PREVENTIVO)])</f>
        <v>18733177.254879598</v>
      </c>
      <c r="I71" s="51"/>
      <c r="J71" s="51"/>
      <c r="K71" s="52">
        <f>SUBTOTAL(109,COMISTELCO[VALOR TOTAL ANTES DE IMPUESTO (CORRECTIVO) ])</f>
        <v>16831823.481799286</v>
      </c>
      <c r="M71" s="202">
        <v>70</v>
      </c>
      <c r="N71" s="176" t="s">
        <v>237</v>
      </c>
      <c r="O71" s="158" t="s">
        <v>391</v>
      </c>
      <c r="P71" s="156">
        <v>1</v>
      </c>
      <c r="Q71" s="159">
        <v>85672</v>
      </c>
      <c r="R71" s="159">
        <v>16278</v>
      </c>
      <c r="S71" s="205">
        <v>101949</v>
      </c>
    </row>
    <row r="72" spans="1:19">
      <c r="M72" s="201">
        <v>71</v>
      </c>
      <c r="N72" s="174" t="s">
        <v>237</v>
      </c>
      <c r="O72" s="154" t="s">
        <v>392</v>
      </c>
      <c r="P72" s="152">
        <v>1</v>
      </c>
      <c r="Q72" s="155">
        <v>85672</v>
      </c>
      <c r="R72" s="155">
        <v>16278</v>
      </c>
      <c r="S72" s="204">
        <v>101949</v>
      </c>
    </row>
    <row r="73" spans="1:19">
      <c r="M73" s="202">
        <v>72</v>
      </c>
      <c r="N73" s="176" t="s">
        <v>240</v>
      </c>
      <c r="O73" s="179" t="s">
        <v>241</v>
      </c>
      <c r="P73" s="156">
        <v>1</v>
      </c>
      <c r="Q73" s="159">
        <v>171343</v>
      </c>
      <c r="R73" s="159">
        <v>32555</v>
      </c>
      <c r="S73" s="205">
        <v>203899</v>
      </c>
    </row>
    <row r="74" spans="1:19">
      <c r="M74" s="201">
        <v>73</v>
      </c>
      <c r="N74" s="172" t="s">
        <v>393</v>
      </c>
      <c r="O74" s="180" t="s">
        <v>243</v>
      </c>
      <c r="P74" s="152">
        <v>1</v>
      </c>
      <c r="Q74" s="155">
        <v>1820523</v>
      </c>
      <c r="R74" s="155">
        <v>345899</v>
      </c>
      <c r="S74" s="204">
        <v>2166422</v>
      </c>
    </row>
    <row r="75" spans="1:19">
      <c r="M75" s="202">
        <v>74</v>
      </c>
      <c r="N75" s="173" t="s">
        <v>393</v>
      </c>
      <c r="O75" s="158" t="s">
        <v>394</v>
      </c>
      <c r="P75" s="156">
        <v>1</v>
      </c>
      <c r="Q75" s="159">
        <v>428358</v>
      </c>
      <c r="R75" s="159">
        <v>81388</v>
      </c>
      <c r="S75" s="205">
        <v>509746</v>
      </c>
    </row>
    <row r="76" spans="1:19">
      <c r="M76" s="201">
        <v>75</v>
      </c>
      <c r="N76" s="172" t="s">
        <v>393</v>
      </c>
      <c r="O76" s="154" t="s">
        <v>395</v>
      </c>
      <c r="P76" s="152">
        <v>1</v>
      </c>
      <c r="Q76" s="155">
        <v>663955</v>
      </c>
      <c r="R76" s="155">
        <v>126152</v>
      </c>
      <c r="S76" s="204">
        <v>790107</v>
      </c>
    </row>
    <row r="77" spans="1:19">
      <c r="M77" s="202">
        <v>76</v>
      </c>
      <c r="N77" s="173" t="s">
        <v>393</v>
      </c>
      <c r="O77" s="158" t="s">
        <v>396</v>
      </c>
      <c r="P77" s="156">
        <v>1</v>
      </c>
      <c r="Q77" s="159">
        <v>364105</v>
      </c>
      <c r="R77" s="159">
        <v>69180</v>
      </c>
      <c r="S77" s="205">
        <v>433284</v>
      </c>
    </row>
    <row r="78" spans="1:19">
      <c r="M78" s="201">
        <v>77</v>
      </c>
      <c r="N78" s="172" t="s">
        <v>393</v>
      </c>
      <c r="O78" s="154" t="s">
        <v>397</v>
      </c>
      <c r="P78" s="152">
        <v>1</v>
      </c>
      <c r="Q78" s="155">
        <v>2056120</v>
      </c>
      <c r="R78" s="155">
        <v>390663</v>
      </c>
      <c r="S78" s="204">
        <v>2446782</v>
      </c>
    </row>
    <row r="79" spans="1:19">
      <c r="M79" s="202">
        <v>78</v>
      </c>
      <c r="N79" s="173" t="s">
        <v>393</v>
      </c>
      <c r="O79" s="158" t="s">
        <v>398</v>
      </c>
      <c r="P79" s="156">
        <v>1</v>
      </c>
      <c r="Q79" s="159">
        <v>3641045</v>
      </c>
      <c r="R79" s="159">
        <v>691799</v>
      </c>
      <c r="S79" s="205">
        <v>4332844</v>
      </c>
    </row>
    <row r="80" spans="1:19">
      <c r="M80" s="201">
        <v>79</v>
      </c>
      <c r="N80" s="172" t="s">
        <v>393</v>
      </c>
      <c r="O80" s="154" t="s">
        <v>399</v>
      </c>
      <c r="P80" s="152">
        <v>1</v>
      </c>
      <c r="Q80" s="155">
        <v>385522</v>
      </c>
      <c r="R80" s="155">
        <v>73249</v>
      </c>
      <c r="S80" s="204">
        <v>458772</v>
      </c>
    </row>
    <row r="81" spans="13:19">
      <c r="M81" s="202">
        <v>80</v>
      </c>
      <c r="N81" s="173" t="s">
        <v>393</v>
      </c>
      <c r="O81" s="158" t="s">
        <v>400</v>
      </c>
      <c r="P81" s="156">
        <v>1</v>
      </c>
      <c r="Q81" s="159">
        <v>663955</v>
      </c>
      <c r="R81" s="159">
        <v>126152</v>
      </c>
      <c r="S81" s="205">
        <v>790107</v>
      </c>
    </row>
    <row r="82" spans="13:19">
      <c r="M82" s="201">
        <v>81</v>
      </c>
      <c r="N82" s="172" t="s">
        <v>393</v>
      </c>
      <c r="O82" s="154" t="s">
        <v>401</v>
      </c>
      <c r="P82" s="152">
        <v>1</v>
      </c>
      <c r="Q82" s="155">
        <v>342687</v>
      </c>
      <c r="R82" s="155">
        <v>65110</v>
      </c>
      <c r="S82" s="204">
        <v>407797</v>
      </c>
    </row>
    <row r="83" spans="13:19">
      <c r="M83" s="202">
        <v>82</v>
      </c>
      <c r="N83" s="173" t="s">
        <v>393</v>
      </c>
      <c r="O83" s="158" t="s">
        <v>402</v>
      </c>
      <c r="P83" s="156">
        <v>1</v>
      </c>
      <c r="Q83" s="159">
        <v>792463</v>
      </c>
      <c r="R83" s="159">
        <v>150568</v>
      </c>
      <c r="S83" s="205">
        <v>943031</v>
      </c>
    </row>
    <row r="84" spans="13:19">
      <c r="M84" s="201">
        <v>83</v>
      </c>
      <c r="N84" s="172" t="s">
        <v>393</v>
      </c>
      <c r="O84" s="154" t="s">
        <v>403</v>
      </c>
      <c r="P84" s="152">
        <v>1</v>
      </c>
      <c r="Q84" s="155">
        <v>7496269</v>
      </c>
      <c r="R84" s="155">
        <v>1424291</v>
      </c>
      <c r="S84" s="204">
        <v>8920561</v>
      </c>
    </row>
    <row r="85" spans="13:19">
      <c r="M85" s="202">
        <v>84</v>
      </c>
      <c r="N85" s="173" t="s">
        <v>393</v>
      </c>
      <c r="O85" s="158" t="s">
        <v>404</v>
      </c>
      <c r="P85" s="156">
        <v>1</v>
      </c>
      <c r="Q85" s="159">
        <v>201328</v>
      </c>
      <c r="R85" s="159">
        <v>38252</v>
      </c>
      <c r="S85" s="205">
        <v>239581</v>
      </c>
    </row>
    <row r="86" spans="13:19">
      <c r="M86" s="201">
        <v>85</v>
      </c>
      <c r="N86" s="172" t="s">
        <v>393</v>
      </c>
      <c r="O86" s="154" t="s">
        <v>405</v>
      </c>
      <c r="P86" s="152">
        <v>1</v>
      </c>
      <c r="Q86" s="155">
        <v>1006642</v>
      </c>
      <c r="R86" s="155">
        <v>191262</v>
      </c>
      <c r="S86" s="204">
        <v>1197904</v>
      </c>
    </row>
    <row r="87" spans="13:19">
      <c r="M87" s="202">
        <v>86</v>
      </c>
      <c r="N87" s="173" t="s">
        <v>393</v>
      </c>
      <c r="O87" s="158" t="s">
        <v>406</v>
      </c>
      <c r="P87" s="156">
        <v>1</v>
      </c>
      <c r="Q87" s="159">
        <v>149925</v>
      </c>
      <c r="R87" s="159">
        <v>28486</v>
      </c>
      <c r="S87" s="205">
        <v>178411</v>
      </c>
    </row>
    <row r="88" spans="13:19">
      <c r="M88" s="201">
        <v>87</v>
      </c>
      <c r="N88" s="172" t="s">
        <v>407</v>
      </c>
      <c r="O88" s="180" t="s">
        <v>243</v>
      </c>
      <c r="P88" s="152">
        <v>1</v>
      </c>
      <c r="Q88" s="155">
        <v>1820523</v>
      </c>
      <c r="R88" s="155">
        <v>345899</v>
      </c>
      <c r="S88" s="204">
        <v>2166422</v>
      </c>
    </row>
    <row r="89" spans="13:19">
      <c r="M89" s="202">
        <v>88</v>
      </c>
      <c r="N89" s="173" t="s">
        <v>407</v>
      </c>
      <c r="O89" s="158" t="s">
        <v>394</v>
      </c>
      <c r="P89" s="156">
        <v>1</v>
      </c>
      <c r="Q89" s="159">
        <v>428358</v>
      </c>
      <c r="R89" s="159">
        <v>81388</v>
      </c>
      <c r="S89" s="205">
        <v>509746</v>
      </c>
    </row>
    <row r="90" spans="13:19">
      <c r="M90" s="201">
        <v>89</v>
      </c>
      <c r="N90" s="172" t="s">
        <v>407</v>
      </c>
      <c r="O90" s="154" t="s">
        <v>395</v>
      </c>
      <c r="P90" s="152">
        <v>1</v>
      </c>
      <c r="Q90" s="155">
        <v>663955</v>
      </c>
      <c r="R90" s="155">
        <v>126152</v>
      </c>
      <c r="S90" s="204">
        <v>790107</v>
      </c>
    </row>
    <row r="91" spans="13:19">
      <c r="M91" s="202">
        <v>90</v>
      </c>
      <c r="N91" s="173" t="s">
        <v>407</v>
      </c>
      <c r="O91" s="158" t="s">
        <v>396</v>
      </c>
      <c r="P91" s="156">
        <v>1</v>
      </c>
      <c r="Q91" s="159">
        <v>364105</v>
      </c>
      <c r="R91" s="159">
        <v>69180</v>
      </c>
      <c r="S91" s="205">
        <v>433284</v>
      </c>
    </row>
    <row r="92" spans="13:19">
      <c r="M92" s="201">
        <v>91</v>
      </c>
      <c r="N92" s="172" t="s">
        <v>407</v>
      </c>
      <c r="O92" s="154" t="s">
        <v>397</v>
      </c>
      <c r="P92" s="152">
        <v>1</v>
      </c>
      <c r="Q92" s="155">
        <v>2056120</v>
      </c>
      <c r="R92" s="155">
        <v>390663</v>
      </c>
      <c r="S92" s="204">
        <v>2446782</v>
      </c>
    </row>
    <row r="93" spans="13:19">
      <c r="M93" s="202">
        <v>92</v>
      </c>
      <c r="N93" s="173" t="s">
        <v>407</v>
      </c>
      <c r="O93" s="158" t="s">
        <v>398</v>
      </c>
      <c r="P93" s="156">
        <v>1</v>
      </c>
      <c r="Q93" s="159">
        <v>3641045</v>
      </c>
      <c r="R93" s="159">
        <v>691799</v>
      </c>
      <c r="S93" s="205">
        <v>4332844</v>
      </c>
    </row>
    <row r="94" spans="13:19">
      <c r="M94" s="201">
        <v>93</v>
      </c>
      <c r="N94" s="172" t="s">
        <v>407</v>
      </c>
      <c r="O94" s="154" t="s">
        <v>399</v>
      </c>
      <c r="P94" s="152">
        <v>1</v>
      </c>
      <c r="Q94" s="155">
        <v>385522</v>
      </c>
      <c r="R94" s="155">
        <v>73249</v>
      </c>
      <c r="S94" s="204">
        <v>458772</v>
      </c>
    </row>
    <row r="95" spans="13:19">
      <c r="M95" s="202">
        <v>94</v>
      </c>
      <c r="N95" s="173" t="s">
        <v>407</v>
      </c>
      <c r="O95" s="158" t="s">
        <v>400</v>
      </c>
      <c r="P95" s="156">
        <v>1</v>
      </c>
      <c r="Q95" s="159">
        <v>663955</v>
      </c>
      <c r="R95" s="159">
        <v>126152</v>
      </c>
      <c r="S95" s="205">
        <v>790107</v>
      </c>
    </row>
    <row r="96" spans="13:19">
      <c r="M96" s="201">
        <v>95</v>
      </c>
      <c r="N96" s="172" t="s">
        <v>407</v>
      </c>
      <c r="O96" s="154" t="s">
        <v>401</v>
      </c>
      <c r="P96" s="152">
        <v>1</v>
      </c>
      <c r="Q96" s="155">
        <v>342687</v>
      </c>
      <c r="R96" s="155">
        <v>65110</v>
      </c>
      <c r="S96" s="204">
        <v>407797</v>
      </c>
    </row>
    <row r="97" spans="13:19">
      <c r="M97" s="202">
        <v>96</v>
      </c>
      <c r="N97" s="173" t="s">
        <v>407</v>
      </c>
      <c r="O97" s="158" t="s">
        <v>402</v>
      </c>
      <c r="P97" s="156">
        <v>1</v>
      </c>
      <c r="Q97" s="159">
        <v>792463</v>
      </c>
      <c r="R97" s="159">
        <v>150568</v>
      </c>
      <c r="S97" s="205">
        <v>943031</v>
      </c>
    </row>
    <row r="98" spans="13:19">
      <c r="M98" s="201">
        <v>97</v>
      </c>
      <c r="N98" s="172" t="s">
        <v>407</v>
      </c>
      <c r="O98" s="154" t="s">
        <v>403</v>
      </c>
      <c r="P98" s="152">
        <v>1</v>
      </c>
      <c r="Q98" s="155">
        <v>7496269</v>
      </c>
      <c r="R98" s="155">
        <v>1424291</v>
      </c>
      <c r="S98" s="204">
        <v>8920561</v>
      </c>
    </row>
    <row r="99" spans="13:19">
      <c r="M99" s="202">
        <v>98</v>
      </c>
      <c r="N99" s="173" t="s">
        <v>407</v>
      </c>
      <c r="O99" s="158" t="s">
        <v>404</v>
      </c>
      <c r="P99" s="156">
        <v>1</v>
      </c>
      <c r="Q99" s="159">
        <v>201328</v>
      </c>
      <c r="R99" s="159">
        <v>38252</v>
      </c>
      <c r="S99" s="205">
        <v>239581</v>
      </c>
    </row>
    <row r="100" spans="13:19">
      <c r="M100" s="201">
        <v>99</v>
      </c>
      <c r="N100" s="172" t="s">
        <v>407</v>
      </c>
      <c r="O100" s="154" t="s">
        <v>405</v>
      </c>
      <c r="P100" s="152">
        <v>1</v>
      </c>
      <c r="Q100" s="155">
        <v>1006642</v>
      </c>
      <c r="R100" s="155">
        <v>191262</v>
      </c>
      <c r="S100" s="204">
        <v>1197904</v>
      </c>
    </row>
    <row r="101" spans="13:19">
      <c r="M101" s="202">
        <v>100</v>
      </c>
      <c r="N101" s="182" t="s">
        <v>258</v>
      </c>
      <c r="O101" s="183" t="s">
        <v>243</v>
      </c>
      <c r="P101" s="170">
        <v>1</v>
      </c>
      <c r="Q101" s="159">
        <v>1820523</v>
      </c>
      <c r="R101" s="159">
        <v>345899</v>
      </c>
      <c r="S101" s="205">
        <v>2166422</v>
      </c>
    </row>
    <row r="102" spans="13:19">
      <c r="M102" s="201">
        <v>101</v>
      </c>
      <c r="N102" s="184" t="s">
        <v>258</v>
      </c>
      <c r="O102" s="185" t="s">
        <v>394</v>
      </c>
      <c r="P102" s="166">
        <v>1</v>
      </c>
      <c r="Q102" s="155">
        <v>428358</v>
      </c>
      <c r="R102" s="155">
        <v>81388</v>
      </c>
      <c r="S102" s="204">
        <v>509746</v>
      </c>
    </row>
    <row r="103" spans="13:19">
      <c r="M103" s="202">
        <v>102</v>
      </c>
      <c r="N103" s="182" t="s">
        <v>258</v>
      </c>
      <c r="O103" s="186" t="s">
        <v>395</v>
      </c>
      <c r="P103" s="170">
        <v>1</v>
      </c>
      <c r="Q103" s="159">
        <v>663955</v>
      </c>
      <c r="R103" s="159">
        <v>126152</v>
      </c>
      <c r="S103" s="205">
        <v>790107</v>
      </c>
    </row>
    <row r="104" spans="13:19">
      <c r="M104" s="201">
        <v>103</v>
      </c>
      <c r="N104" s="184" t="s">
        <v>258</v>
      </c>
      <c r="O104" s="185" t="s">
        <v>396</v>
      </c>
      <c r="P104" s="166">
        <v>1</v>
      </c>
      <c r="Q104" s="155">
        <v>364105</v>
      </c>
      <c r="R104" s="155">
        <v>69180</v>
      </c>
      <c r="S104" s="204">
        <v>433284</v>
      </c>
    </row>
    <row r="105" spans="13:19">
      <c r="M105" s="202">
        <v>104</v>
      </c>
      <c r="N105" s="182" t="s">
        <v>258</v>
      </c>
      <c r="O105" s="186" t="s">
        <v>397</v>
      </c>
      <c r="P105" s="170">
        <v>1</v>
      </c>
      <c r="Q105" s="159">
        <v>2056120</v>
      </c>
      <c r="R105" s="159">
        <v>390663</v>
      </c>
      <c r="S105" s="205">
        <v>2446782</v>
      </c>
    </row>
    <row r="106" spans="13:19">
      <c r="M106" s="201">
        <v>105</v>
      </c>
      <c r="N106" s="184" t="s">
        <v>258</v>
      </c>
      <c r="O106" s="185" t="s">
        <v>398</v>
      </c>
      <c r="P106" s="166">
        <v>1</v>
      </c>
      <c r="Q106" s="155">
        <v>3641045</v>
      </c>
      <c r="R106" s="155">
        <v>691799</v>
      </c>
      <c r="S106" s="204">
        <v>4332844</v>
      </c>
    </row>
    <row r="107" spans="13:19">
      <c r="M107" s="202">
        <v>106</v>
      </c>
      <c r="N107" s="182" t="s">
        <v>258</v>
      </c>
      <c r="O107" s="186" t="s">
        <v>399</v>
      </c>
      <c r="P107" s="170">
        <v>1</v>
      </c>
      <c r="Q107" s="159">
        <v>385522</v>
      </c>
      <c r="R107" s="159">
        <v>73249</v>
      </c>
      <c r="S107" s="205">
        <v>458772</v>
      </c>
    </row>
    <row r="108" spans="13:19">
      <c r="M108" s="201">
        <v>107</v>
      </c>
      <c r="N108" s="184" t="s">
        <v>258</v>
      </c>
      <c r="O108" s="185" t="s">
        <v>400</v>
      </c>
      <c r="P108" s="166">
        <v>1</v>
      </c>
      <c r="Q108" s="155">
        <v>663955</v>
      </c>
      <c r="R108" s="155">
        <v>126152</v>
      </c>
      <c r="S108" s="204">
        <v>790107</v>
      </c>
    </row>
    <row r="109" spans="13:19">
      <c r="M109" s="202">
        <v>108</v>
      </c>
      <c r="N109" s="182" t="s">
        <v>258</v>
      </c>
      <c r="O109" s="186" t="s">
        <v>401</v>
      </c>
      <c r="P109" s="170">
        <v>1</v>
      </c>
      <c r="Q109" s="159">
        <v>342687</v>
      </c>
      <c r="R109" s="159">
        <v>65110</v>
      </c>
      <c r="S109" s="205">
        <v>407797</v>
      </c>
    </row>
    <row r="110" spans="13:19">
      <c r="M110" s="201">
        <v>109</v>
      </c>
      <c r="N110" s="184" t="s">
        <v>258</v>
      </c>
      <c r="O110" s="185" t="s">
        <v>402</v>
      </c>
      <c r="P110" s="166">
        <v>1</v>
      </c>
      <c r="Q110" s="155">
        <v>792463</v>
      </c>
      <c r="R110" s="155">
        <v>150568</v>
      </c>
      <c r="S110" s="204">
        <v>943031</v>
      </c>
    </row>
    <row r="111" spans="13:19">
      <c r="M111" s="202">
        <v>110</v>
      </c>
      <c r="N111" s="182" t="s">
        <v>258</v>
      </c>
      <c r="O111" s="186" t="s">
        <v>403</v>
      </c>
      <c r="P111" s="170">
        <v>1</v>
      </c>
      <c r="Q111" s="159">
        <v>7496269</v>
      </c>
      <c r="R111" s="159">
        <v>1424291</v>
      </c>
      <c r="S111" s="205">
        <v>8920561</v>
      </c>
    </row>
    <row r="112" spans="13:19">
      <c r="M112" s="201">
        <v>111</v>
      </c>
      <c r="N112" s="184" t="s">
        <v>258</v>
      </c>
      <c r="O112" s="185" t="s">
        <v>404</v>
      </c>
      <c r="P112" s="166">
        <v>1</v>
      </c>
      <c r="Q112" s="155">
        <v>201328</v>
      </c>
      <c r="R112" s="155">
        <v>38252</v>
      </c>
      <c r="S112" s="204">
        <v>239581</v>
      </c>
    </row>
    <row r="113" spans="13:19">
      <c r="M113" s="202">
        <v>112</v>
      </c>
      <c r="N113" s="182" t="s">
        <v>258</v>
      </c>
      <c r="O113" s="186" t="s">
        <v>405</v>
      </c>
      <c r="P113" s="170">
        <v>1</v>
      </c>
      <c r="Q113" s="159">
        <v>1006642</v>
      </c>
      <c r="R113" s="159">
        <v>191262</v>
      </c>
      <c r="S113" s="205">
        <v>1197904</v>
      </c>
    </row>
    <row r="114" spans="13:19">
      <c r="M114" s="201">
        <v>113</v>
      </c>
      <c r="N114" s="172" t="s">
        <v>407</v>
      </c>
      <c r="O114" s="154" t="s">
        <v>406</v>
      </c>
      <c r="P114" s="152">
        <v>1</v>
      </c>
      <c r="Q114" s="155">
        <v>149925</v>
      </c>
      <c r="R114" s="155">
        <v>28486</v>
      </c>
      <c r="S114" s="204">
        <v>178411</v>
      </c>
    </row>
    <row r="115" spans="13:19">
      <c r="M115" s="202">
        <v>114</v>
      </c>
      <c r="N115" s="176" t="s">
        <v>259</v>
      </c>
      <c r="O115" s="179" t="s">
        <v>243</v>
      </c>
      <c r="P115" s="156">
        <v>1</v>
      </c>
      <c r="Q115" s="159">
        <v>1820523</v>
      </c>
      <c r="R115" s="159">
        <v>345899</v>
      </c>
      <c r="S115" s="205">
        <v>2166422</v>
      </c>
    </row>
    <row r="116" spans="13:19">
      <c r="M116" s="201">
        <v>115</v>
      </c>
      <c r="N116" s="174" t="s">
        <v>259</v>
      </c>
      <c r="O116" s="154" t="s">
        <v>394</v>
      </c>
      <c r="P116" s="152">
        <v>1</v>
      </c>
      <c r="Q116" s="155">
        <v>428358</v>
      </c>
      <c r="R116" s="155">
        <v>81388</v>
      </c>
      <c r="S116" s="204">
        <v>509746</v>
      </c>
    </row>
    <row r="117" spans="13:19">
      <c r="M117" s="202">
        <v>116</v>
      </c>
      <c r="N117" s="176" t="s">
        <v>259</v>
      </c>
      <c r="O117" s="158" t="s">
        <v>395</v>
      </c>
      <c r="P117" s="156">
        <v>1</v>
      </c>
      <c r="Q117" s="159">
        <v>663955</v>
      </c>
      <c r="R117" s="159">
        <v>126152</v>
      </c>
      <c r="S117" s="205">
        <v>790107</v>
      </c>
    </row>
    <row r="118" spans="13:19">
      <c r="M118" s="201">
        <v>117</v>
      </c>
      <c r="N118" s="174" t="s">
        <v>259</v>
      </c>
      <c r="O118" s="154" t="s">
        <v>396</v>
      </c>
      <c r="P118" s="152">
        <v>1</v>
      </c>
      <c r="Q118" s="155">
        <v>364105</v>
      </c>
      <c r="R118" s="155">
        <v>69180</v>
      </c>
      <c r="S118" s="204">
        <v>433284</v>
      </c>
    </row>
    <row r="119" spans="13:19">
      <c r="M119" s="202">
        <v>118</v>
      </c>
      <c r="N119" s="176" t="s">
        <v>259</v>
      </c>
      <c r="O119" s="158" t="s">
        <v>397</v>
      </c>
      <c r="P119" s="156">
        <v>1</v>
      </c>
      <c r="Q119" s="159">
        <v>2056120</v>
      </c>
      <c r="R119" s="159">
        <v>390663</v>
      </c>
      <c r="S119" s="205">
        <v>2446782</v>
      </c>
    </row>
    <row r="120" spans="13:19">
      <c r="M120" s="201">
        <v>119</v>
      </c>
      <c r="N120" s="174" t="s">
        <v>259</v>
      </c>
      <c r="O120" s="180" t="s">
        <v>260</v>
      </c>
      <c r="P120" s="152">
        <v>1</v>
      </c>
      <c r="Q120" s="155">
        <v>3426866</v>
      </c>
      <c r="R120" s="155">
        <v>651105</v>
      </c>
      <c r="S120" s="204">
        <v>4077971</v>
      </c>
    </row>
    <row r="121" spans="13:19">
      <c r="M121" s="202">
        <v>120</v>
      </c>
      <c r="N121" s="176" t="s">
        <v>259</v>
      </c>
      <c r="O121" s="158" t="s">
        <v>399</v>
      </c>
      <c r="P121" s="156">
        <v>1</v>
      </c>
      <c r="Q121" s="159">
        <v>385522</v>
      </c>
      <c r="R121" s="159">
        <v>73249</v>
      </c>
      <c r="S121" s="205">
        <v>458772</v>
      </c>
    </row>
    <row r="122" spans="13:19">
      <c r="M122" s="201">
        <v>121</v>
      </c>
      <c r="N122" s="174" t="s">
        <v>259</v>
      </c>
      <c r="O122" s="154" t="s">
        <v>400</v>
      </c>
      <c r="P122" s="152">
        <v>1</v>
      </c>
      <c r="Q122" s="155">
        <v>663955</v>
      </c>
      <c r="R122" s="155">
        <v>126152</v>
      </c>
      <c r="S122" s="204">
        <v>790107</v>
      </c>
    </row>
    <row r="123" spans="13:19">
      <c r="M123" s="202">
        <v>122</v>
      </c>
      <c r="N123" s="176" t="s">
        <v>259</v>
      </c>
      <c r="O123" s="158" t="s">
        <v>401</v>
      </c>
      <c r="P123" s="156">
        <v>1</v>
      </c>
      <c r="Q123" s="159">
        <v>342687</v>
      </c>
      <c r="R123" s="159">
        <v>65110</v>
      </c>
      <c r="S123" s="205">
        <v>407797</v>
      </c>
    </row>
    <row r="124" spans="13:19">
      <c r="M124" s="201">
        <v>123</v>
      </c>
      <c r="N124" s="174" t="s">
        <v>259</v>
      </c>
      <c r="O124" s="154" t="s">
        <v>402</v>
      </c>
      <c r="P124" s="152">
        <v>1</v>
      </c>
      <c r="Q124" s="155">
        <v>792463</v>
      </c>
      <c r="R124" s="155">
        <v>150568</v>
      </c>
      <c r="S124" s="204">
        <v>943031</v>
      </c>
    </row>
    <row r="125" spans="13:19">
      <c r="M125" s="202">
        <v>124</v>
      </c>
      <c r="N125" s="176" t="s">
        <v>259</v>
      </c>
      <c r="O125" s="158" t="s">
        <v>403</v>
      </c>
      <c r="P125" s="156">
        <v>1</v>
      </c>
      <c r="Q125" s="159">
        <v>7496269</v>
      </c>
      <c r="R125" s="159">
        <v>1424291</v>
      </c>
      <c r="S125" s="205">
        <v>8920561</v>
      </c>
    </row>
    <row r="126" spans="13:19">
      <c r="M126" s="201">
        <v>125</v>
      </c>
      <c r="N126" s="172" t="s">
        <v>408</v>
      </c>
      <c r="O126" s="180" t="s">
        <v>262</v>
      </c>
      <c r="P126" s="152">
        <v>1</v>
      </c>
      <c r="Q126" s="155">
        <v>963806</v>
      </c>
      <c r="R126" s="155">
        <v>183123</v>
      </c>
      <c r="S126" s="204">
        <v>1146929</v>
      </c>
    </row>
    <row r="127" spans="13:19">
      <c r="M127" s="202">
        <v>126</v>
      </c>
      <c r="N127" s="173" t="s">
        <v>408</v>
      </c>
      <c r="O127" s="158" t="s">
        <v>395</v>
      </c>
      <c r="P127" s="156">
        <v>1</v>
      </c>
      <c r="Q127" s="159">
        <v>663955</v>
      </c>
      <c r="R127" s="159">
        <v>126152</v>
      </c>
      <c r="S127" s="205">
        <v>790107</v>
      </c>
    </row>
    <row r="128" spans="13:19">
      <c r="M128" s="201">
        <v>127</v>
      </c>
      <c r="N128" s="172" t="s">
        <v>408</v>
      </c>
      <c r="O128" s="154" t="s">
        <v>396</v>
      </c>
      <c r="P128" s="152">
        <v>1</v>
      </c>
      <c r="Q128" s="155">
        <v>364105</v>
      </c>
      <c r="R128" s="155">
        <v>69180</v>
      </c>
      <c r="S128" s="204">
        <v>433284</v>
      </c>
    </row>
    <row r="129" spans="13:19">
      <c r="M129" s="202">
        <v>128</v>
      </c>
      <c r="N129" s="173" t="s">
        <v>408</v>
      </c>
      <c r="O129" s="158" t="s">
        <v>401</v>
      </c>
      <c r="P129" s="156">
        <v>1</v>
      </c>
      <c r="Q129" s="159">
        <v>342687</v>
      </c>
      <c r="R129" s="159">
        <v>65110</v>
      </c>
      <c r="S129" s="205">
        <v>407797</v>
      </c>
    </row>
    <row r="130" spans="13:19">
      <c r="M130" s="201">
        <v>129</v>
      </c>
      <c r="N130" s="172" t="s">
        <v>408</v>
      </c>
      <c r="O130" s="154" t="s">
        <v>402</v>
      </c>
      <c r="P130" s="152">
        <v>1</v>
      </c>
      <c r="Q130" s="155">
        <v>792463</v>
      </c>
      <c r="R130" s="155">
        <v>150568</v>
      </c>
      <c r="S130" s="204">
        <v>943031</v>
      </c>
    </row>
    <row r="131" spans="13:19">
      <c r="M131" s="202">
        <v>130</v>
      </c>
      <c r="N131" s="173" t="s">
        <v>408</v>
      </c>
      <c r="O131" s="158" t="s">
        <v>403</v>
      </c>
      <c r="P131" s="156">
        <v>1</v>
      </c>
      <c r="Q131" s="159">
        <v>7496269</v>
      </c>
      <c r="R131" s="159">
        <v>1424291</v>
      </c>
      <c r="S131" s="205">
        <v>8920561</v>
      </c>
    </row>
    <row r="132" spans="13:19">
      <c r="M132" s="201">
        <v>131</v>
      </c>
      <c r="N132" s="172" t="s">
        <v>409</v>
      </c>
      <c r="O132" s="180" t="s">
        <v>262</v>
      </c>
      <c r="P132" s="152">
        <v>1</v>
      </c>
      <c r="Q132" s="155">
        <v>963806</v>
      </c>
      <c r="R132" s="155">
        <v>183123</v>
      </c>
      <c r="S132" s="204">
        <v>1146929</v>
      </c>
    </row>
    <row r="133" spans="13:19">
      <c r="M133" s="202">
        <v>132</v>
      </c>
      <c r="N133" s="173" t="s">
        <v>409</v>
      </c>
      <c r="O133" s="158" t="s">
        <v>395</v>
      </c>
      <c r="P133" s="156">
        <v>1</v>
      </c>
      <c r="Q133" s="159">
        <v>663955</v>
      </c>
      <c r="R133" s="159">
        <v>126152</v>
      </c>
      <c r="S133" s="205">
        <v>790107</v>
      </c>
    </row>
    <row r="134" spans="13:19">
      <c r="M134" s="201">
        <v>133</v>
      </c>
      <c r="N134" s="172" t="s">
        <v>409</v>
      </c>
      <c r="O134" s="154" t="s">
        <v>396</v>
      </c>
      <c r="P134" s="152">
        <v>1</v>
      </c>
      <c r="Q134" s="155">
        <v>364105</v>
      </c>
      <c r="R134" s="155">
        <v>69180</v>
      </c>
      <c r="S134" s="204">
        <v>433284</v>
      </c>
    </row>
    <row r="135" spans="13:19">
      <c r="M135" s="202">
        <v>134</v>
      </c>
      <c r="N135" s="173" t="s">
        <v>409</v>
      </c>
      <c r="O135" s="158" t="s">
        <v>401</v>
      </c>
      <c r="P135" s="156">
        <v>1</v>
      </c>
      <c r="Q135" s="159">
        <v>342687</v>
      </c>
      <c r="R135" s="159">
        <v>65110</v>
      </c>
      <c r="S135" s="205">
        <v>407797</v>
      </c>
    </row>
    <row r="136" spans="13:19">
      <c r="M136" s="201">
        <v>135</v>
      </c>
      <c r="N136" s="172" t="s">
        <v>409</v>
      </c>
      <c r="O136" s="154" t="s">
        <v>402</v>
      </c>
      <c r="P136" s="152">
        <v>1</v>
      </c>
      <c r="Q136" s="155">
        <v>792463</v>
      </c>
      <c r="R136" s="155">
        <v>150568</v>
      </c>
      <c r="S136" s="204">
        <v>943031</v>
      </c>
    </row>
    <row r="137" spans="13:19">
      <c r="M137" s="202">
        <v>136</v>
      </c>
      <c r="N137" s="173" t="s">
        <v>409</v>
      </c>
      <c r="O137" s="158" t="s">
        <v>403</v>
      </c>
      <c r="P137" s="156">
        <v>1</v>
      </c>
      <c r="Q137" s="159">
        <v>7496269</v>
      </c>
      <c r="R137" s="159">
        <v>1424291</v>
      </c>
      <c r="S137" s="205">
        <v>8920561</v>
      </c>
    </row>
    <row r="138" spans="13:19">
      <c r="M138" s="201">
        <v>137</v>
      </c>
      <c r="N138" s="172" t="s">
        <v>410</v>
      </c>
      <c r="O138" s="180" t="s">
        <v>262</v>
      </c>
      <c r="P138" s="152">
        <v>1</v>
      </c>
      <c r="Q138" s="155">
        <v>963806</v>
      </c>
      <c r="R138" s="155">
        <v>183123</v>
      </c>
      <c r="S138" s="204">
        <v>1146929</v>
      </c>
    </row>
    <row r="139" spans="13:19">
      <c r="M139" s="202">
        <v>138</v>
      </c>
      <c r="N139" s="173" t="s">
        <v>410</v>
      </c>
      <c r="O139" s="158" t="s">
        <v>395</v>
      </c>
      <c r="P139" s="156">
        <v>1</v>
      </c>
      <c r="Q139" s="159">
        <v>663955</v>
      </c>
      <c r="R139" s="159">
        <v>126152</v>
      </c>
      <c r="S139" s="205">
        <v>790107</v>
      </c>
    </row>
    <row r="140" spans="13:19">
      <c r="M140" s="201">
        <v>139</v>
      </c>
      <c r="N140" s="172" t="s">
        <v>410</v>
      </c>
      <c r="O140" s="154" t="s">
        <v>396</v>
      </c>
      <c r="P140" s="152">
        <v>1</v>
      </c>
      <c r="Q140" s="155">
        <v>364105</v>
      </c>
      <c r="R140" s="155">
        <v>69180</v>
      </c>
      <c r="S140" s="204">
        <v>433284</v>
      </c>
    </row>
    <row r="141" spans="13:19">
      <c r="M141" s="202">
        <v>140</v>
      </c>
      <c r="N141" s="173" t="s">
        <v>410</v>
      </c>
      <c r="O141" s="158" t="s">
        <v>401</v>
      </c>
      <c r="P141" s="156">
        <v>1</v>
      </c>
      <c r="Q141" s="159">
        <v>342687</v>
      </c>
      <c r="R141" s="159">
        <v>65110</v>
      </c>
      <c r="S141" s="205">
        <v>407797</v>
      </c>
    </row>
    <row r="142" spans="13:19">
      <c r="M142" s="201">
        <v>141</v>
      </c>
      <c r="N142" s="172" t="s">
        <v>410</v>
      </c>
      <c r="O142" s="154" t="s">
        <v>402</v>
      </c>
      <c r="P142" s="152">
        <v>1</v>
      </c>
      <c r="Q142" s="155">
        <v>792463</v>
      </c>
      <c r="R142" s="155">
        <v>150568</v>
      </c>
      <c r="S142" s="204">
        <v>943031</v>
      </c>
    </row>
    <row r="143" spans="13:19">
      <c r="M143" s="202">
        <v>142</v>
      </c>
      <c r="N143" s="173" t="s">
        <v>410</v>
      </c>
      <c r="O143" s="158" t="s">
        <v>403</v>
      </c>
      <c r="P143" s="156">
        <v>1</v>
      </c>
      <c r="Q143" s="159">
        <v>7496269</v>
      </c>
      <c r="R143" s="159">
        <v>1424291</v>
      </c>
      <c r="S143" s="205">
        <v>8920561</v>
      </c>
    </row>
    <row r="144" spans="13:19">
      <c r="M144" s="201">
        <v>143</v>
      </c>
      <c r="N144" s="172" t="s">
        <v>411</v>
      </c>
      <c r="O144" s="180" t="s">
        <v>262</v>
      </c>
      <c r="P144" s="152">
        <v>1</v>
      </c>
      <c r="Q144" s="155">
        <v>963806</v>
      </c>
      <c r="R144" s="155">
        <v>183123</v>
      </c>
      <c r="S144" s="204">
        <v>1146929</v>
      </c>
    </row>
    <row r="145" spans="13:19">
      <c r="M145" s="202">
        <v>144</v>
      </c>
      <c r="N145" s="173" t="s">
        <v>411</v>
      </c>
      <c r="O145" s="158" t="s">
        <v>395</v>
      </c>
      <c r="P145" s="156">
        <v>1</v>
      </c>
      <c r="Q145" s="159">
        <v>663955</v>
      </c>
      <c r="R145" s="159">
        <v>126152</v>
      </c>
      <c r="S145" s="205">
        <v>790107</v>
      </c>
    </row>
    <row r="146" spans="13:19">
      <c r="M146" s="201">
        <v>145</v>
      </c>
      <c r="N146" s="172" t="s">
        <v>411</v>
      </c>
      <c r="O146" s="154" t="s">
        <v>396</v>
      </c>
      <c r="P146" s="152">
        <v>1</v>
      </c>
      <c r="Q146" s="155">
        <v>364105</v>
      </c>
      <c r="R146" s="155">
        <v>69180</v>
      </c>
      <c r="S146" s="204">
        <v>433284</v>
      </c>
    </row>
    <row r="147" spans="13:19">
      <c r="M147" s="202">
        <v>146</v>
      </c>
      <c r="N147" s="173" t="s">
        <v>411</v>
      </c>
      <c r="O147" s="158" t="s">
        <v>401</v>
      </c>
      <c r="P147" s="156">
        <v>1</v>
      </c>
      <c r="Q147" s="159">
        <v>342687</v>
      </c>
      <c r="R147" s="159">
        <v>65110</v>
      </c>
      <c r="S147" s="205">
        <v>407797</v>
      </c>
    </row>
    <row r="148" spans="13:19">
      <c r="M148" s="201">
        <v>147</v>
      </c>
      <c r="N148" s="172" t="s">
        <v>411</v>
      </c>
      <c r="O148" s="154" t="s">
        <v>402</v>
      </c>
      <c r="P148" s="152">
        <v>1</v>
      </c>
      <c r="Q148" s="155">
        <v>792463</v>
      </c>
      <c r="R148" s="155">
        <v>150568</v>
      </c>
      <c r="S148" s="204">
        <v>943031</v>
      </c>
    </row>
    <row r="149" spans="13:19">
      <c r="M149" s="202">
        <v>148</v>
      </c>
      <c r="N149" s="173" t="s">
        <v>411</v>
      </c>
      <c r="O149" s="158" t="s">
        <v>403</v>
      </c>
      <c r="P149" s="156">
        <v>1</v>
      </c>
      <c r="Q149" s="159">
        <v>7496269</v>
      </c>
      <c r="R149" s="159">
        <v>1424291</v>
      </c>
      <c r="S149" s="205">
        <v>8920561</v>
      </c>
    </row>
    <row r="150" spans="13:19">
      <c r="M150" s="201">
        <v>149</v>
      </c>
      <c r="N150" s="172" t="s">
        <v>412</v>
      </c>
      <c r="O150" s="180" t="s">
        <v>243</v>
      </c>
      <c r="P150" s="152">
        <v>1</v>
      </c>
      <c r="Q150" s="155">
        <v>1820523</v>
      </c>
      <c r="R150" s="155">
        <v>345899</v>
      </c>
      <c r="S150" s="204">
        <v>2166422</v>
      </c>
    </row>
    <row r="151" spans="13:19">
      <c r="M151" s="202">
        <v>150</v>
      </c>
      <c r="N151" s="173" t="s">
        <v>412</v>
      </c>
      <c r="O151" s="158" t="s">
        <v>394</v>
      </c>
      <c r="P151" s="156">
        <v>1</v>
      </c>
      <c r="Q151" s="159">
        <v>428358</v>
      </c>
      <c r="R151" s="159">
        <v>81388</v>
      </c>
      <c r="S151" s="205">
        <v>509746</v>
      </c>
    </row>
    <row r="152" spans="13:19">
      <c r="M152" s="201">
        <v>151</v>
      </c>
      <c r="N152" s="172" t="s">
        <v>412</v>
      </c>
      <c r="O152" s="154" t="s">
        <v>395</v>
      </c>
      <c r="P152" s="152">
        <v>1</v>
      </c>
      <c r="Q152" s="155">
        <v>663955</v>
      </c>
      <c r="R152" s="155">
        <v>126152</v>
      </c>
      <c r="S152" s="204">
        <v>790107</v>
      </c>
    </row>
    <row r="153" spans="13:19">
      <c r="M153" s="202">
        <v>152</v>
      </c>
      <c r="N153" s="173" t="s">
        <v>412</v>
      </c>
      <c r="O153" s="158" t="s">
        <v>396</v>
      </c>
      <c r="P153" s="156">
        <v>1</v>
      </c>
      <c r="Q153" s="159">
        <v>364105</v>
      </c>
      <c r="R153" s="159">
        <v>69180</v>
      </c>
      <c r="S153" s="205">
        <v>433284</v>
      </c>
    </row>
    <row r="154" spans="13:19">
      <c r="M154" s="201">
        <v>153</v>
      </c>
      <c r="N154" s="172" t="s">
        <v>412</v>
      </c>
      <c r="O154" s="154" t="s">
        <v>397</v>
      </c>
      <c r="P154" s="152">
        <v>1</v>
      </c>
      <c r="Q154" s="155">
        <v>2056120</v>
      </c>
      <c r="R154" s="155">
        <v>390663</v>
      </c>
      <c r="S154" s="204">
        <v>2446782</v>
      </c>
    </row>
    <row r="155" spans="13:19">
      <c r="M155" s="202">
        <v>154</v>
      </c>
      <c r="N155" s="173" t="s">
        <v>412</v>
      </c>
      <c r="O155" s="158" t="s">
        <v>398</v>
      </c>
      <c r="P155" s="156">
        <v>1</v>
      </c>
      <c r="Q155" s="159">
        <v>3641045</v>
      </c>
      <c r="R155" s="159">
        <v>691799</v>
      </c>
      <c r="S155" s="205">
        <v>4332844</v>
      </c>
    </row>
    <row r="156" spans="13:19">
      <c r="M156" s="201">
        <v>155</v>
      </c>
      <c r="N156" s="172" t="s">
        <v>412</v>
      </c>
      <c r="O156" s="154" t="s">
        <v>399</v>
      </c>
      <c r="P156" s="152">
        <v>1</v>
      </c>
      <c r="Q156" s="155">
        <v>385522</v>
      </c>
      <c r="R156" s="155">
        <v>73249</v>
      </c>
      <c r="S156" s="204">
        <v>458772</v>
      </c>
    </row>
    <row r="157" spans="13:19">
      <c r="M157" s="202">
        <v>156</v>
      </c>
      <c r="N157" s="173" t="s">
        <v>412</v>
      </c>
      <c r="O157" s="158" t="s">
        <v>400</v>
      </c>
      <c r="P157" s="156">
        <v>1</v>
      </c>
      <c r="Q157" s="159">
        <v>663955</v>
      </c>
      <c r="R157" s="159">
        <v>126152</v>
      </c>
      <c r="S157" s="205">
        <v>790107</v>
      </c>
    </row>
    <row r="158" spans="13:19">
      <c r="M158" s="201">
        <v>157</v>
      </c>
      <c r="N158" s="172" t="s">
        <v>412</v>
      </c>
      <c r="O158" s="154" t="s">
        <v>401</v>
      </c>
      <c r="P158" s="152">
        <v>1</v>
      </c>
      <c r="Q158" s="155">
        <v>342687</v>
      </c>
      <c r="R158" s="155">
        <v>65110</v>
      </c>
      <c r="S158" s="204">
        <v>407797</v>
      </c>
    </row>
    <row r="159" spans="13:19">
      <c r="M159" s="202">
        <v>158</v>
      </c>
      <c r="N159" s="173" t="s">
        <v>412</v>
      </c>
      <c r="O159" s="158" t="s">
        <v>402</v>
      </c>
      <c r="P159" s="156">
        <v>1</v>
      </c>
      <c r="Q159" s="159">
        <v>792463</v>
      </c>
      <c r="R159" s="159">
        <v>150568</v>
      </c>
      <c r="S159" s="205">
        <v>943031</v>
      </c>
    </row>
    <row r="160" spans="13:19">
      <c r="M160" s="201">
        <v>159</v>
      </c>
      <c r="N160" s="172" t="s">
        <v>412</v>
      </c>
      <c r="O160" s="154" t="s">
        <v>403</v>
      </c>
      <c r="P160" s="152">
        <v>1</v>
      </c>
      <c r="Q160" s="155">
        <v>7496269</v>
      </c>
      <c r="R160" s="155">
        <v>1424291</v>
      </c>
      <c r="S160" s="204">
        <v>8920561</v>
      </c>
    </row>
    <row r="161" spans="13:19">
      <c r="M161" s="202">
        <v>160</v>
      </c>
      <c r="N161" s="173" t="s">
        <v>413</v>
      </c>
      <c r="O161" s="179" t="s">
        <v>243</v>
      </c>
      <c r="P161" s="156">
        <v>1</v>
      </c>
      <c r="Q161" s="159">
        <v>1820523</v>
      </c>
      <c r="R161" s="159">
        <v>345899</v>
      </c>
      <c r="S161" s="205">
        <v>2166422</v>
      </c>
    </row>
    <row r="162" spans="13:19">
      <c r="M162" s="201">
        <v>161</v>
      </c>
      <c r="N162" s="172" t="s">
        <v>413</v>
      </c>
      <c r="O162" s="154" t="s">
        <v>394</v>
      </c>
      <c r="P162" s="152">
        <v>1</v>
      </c>
      <c r="Q162" s="155">
        <v>428358</v>
      </c>
      <c r="R162" s="155">
        <v>81388</v>
      </c>
      <c r="S162" s="204">
        <v>509746</v>
      </c>
    </row>
    <row r="163" spans="13:19">
      <c r="M163" s="202">
        <v>162</v>
      </c>
      <c r="N163" s="173" t="s">
        <v>413</v>
      </c>
      <c r="O163" s="158" t="s">
        <v>395</v>
      </c>
      <c r="P163" s="156">
        <v>1</v>
      </c>
      <c r="Q163" s="159">
        <v>663955</v>
      </c>
      <c r="R163" s="159">
        <v>126152</v>
      </c>
      <c r="S163" s="205">
        <v>790107</v>
      </c>
    </row>
    <row r="164" spans="13:19">
      <c r="M164" s="201">
        <v>163</v>
      </c>
      <c r="N164" s="172" t="s">
        <v>413</v>
      </c>
      <c r="O164" s="154" t="s">
        <v>396</v>
      </c>
      <c r="P164" s="152">
        <v>1</v>
      </c>
      <c r="Q164" s="155">
        <v>364105</v>
      </c>
      <c r="R164" s="155">
        <v>69180</v>
      </c>
      <c r="S164" s="204">
        <v>433284</v>
      </c>
    </row>
    <row r="165" spans="13:19">
      <c r="M165" s="202">
        <v>164</v>
      </c>
      <c r="N165" s="173" t="s">
        <v>413</v>
      </c>
      <c r="O165" s="158" t="s">
        <v>397</v>
      </c>
      <c r="P165" s="156">
        <v>1</v>
      </c>
      <c r="Q165" s="159">
        <v>2056120</v>
      </c>
      <c r="R165" s="159">
        <v>390663</v>
      </c>
      <c r="S165" s="205">
        <v>2446782</v>
      </c>
    </row>
    <row r="166" spans="13:19">
      <c r="M166" s="201">
        <v>165</v>
      </c>
      <c r="N166" s="172" t="s">
        <v>413</v>
      </c>
      <c r="O166" s="154" t="s">
        <v>398</v>
      </c>
      <c r="P166" s="152">
        <v>1</v>
      </c>
      <c r="Q166" s="155">
        <v>3641045</v>
      </c>
      <c r="R166" s="155">
        <v>691799</v>
      </c>
      <c r="S166" s="204">
        <v>4332844</v>
      </c>
    </row>
    <row r="167" spans="13:19">
      <c r="M167" s="202">
        <v>166</v>
      </c>
      <c r="N167" s="173" t="s">
        <v>413</v>
      </c>
      <c r="O167" s="158" t="s">
        <v>399</v>
      </c>
      <c r="P167" s="156">
        <v>1</v>
      </c>
      <c r="Q167" s="159">
        <v>385522</v>
      </c>
      <c r="R167" s="159">
        <v>73249</v>
      </c>
      <c r="S167" s="205">
        <v>458772</v>
      </c>
    </row>
    <row r="168" spans="13:19">
      <c r="M168" s="201">
        <v>167</v>
      </c>
      <c r="N168" s="172" t="s">
        <v>413</v>
      </c>
      <c r="O168" s="154" t="s">
        <v>400</v>
      </c>
      <c r="P168" s="152">
        <v>1</v>
      </c>
      <c r="Q168" s="155">
        <v>663955</v>
      </c>
      <c r="R168" s="155">
        <v>126152</v>
      </c>
      <c r="S168" s="204">
        <v>790107</v>
      </c>
    </row>
    <row r="169" spans="13:19">
      <c r="M169" s="202">
        <v>168</v>
      </c>
      <c r="N169" s="173" t="s">
        <v>413</v>
      </c>
      <c r="O169" s="158" t="s">
        <v>401</v>
      </c>
      <c r="P169" s="156">
        <v>1</v>
      </c>
      <c r="Q169" s="159">
        <v>342687</v>
      </c>
      <c r="R169" s="159">
        <v>65110</v>
      </c>
      <c r="S169" s="205">
        <v>407797</v>
      </c>
    </row>
    <row r="170" spans="13:19">
      <c r="M170" s="201">
        <v>169</v>
      </c>
      <c r="N170" s="172" t="s">
        <v>413</v>
      </c>
      <c r="O170" s="154" t="s">
        <v>402</v>
      </c>
      <c r="P170" s="152">
        <v>1</v>
      </c>
      <c r="Q170" s="155">
        <v>792463</v>
      </c>
      <c r="R170" s="155">
        <v>150568</v>
      </c>
      <c r="S170" s="204">
        <v>943031</v>
      </c>
    </row>
    <row r="171" spans="13:19">
      <c r="M171" s="202">
        <v>170</v>
      </c>
      <c r="N171" s="173" t="s">
        <v>413</v>
      </c>
      <c r="O171" s="158" t="s">
        <v>403</v>
      </c>
      <c r="P171" s="156">
        <v>1</v>
      </c>
      <c r="Q171" s="159">
        <v>7496269</v>
      </c>
      <c r="R171" s="159">
        <v>1424291</v>
      </c>
      <c r="S171" s="205">
        <v>8920561</v>
      </c>
    </row>
    <row r="172" spans="13:19">
      <c r="M172" s="201">
        <v>171</v>
      </c>
      <c r="N172" s="172" t="s">
        <v>73</v>
      </c>
      <c r="O172" s="180" t="s">
        <v>243</v>
      </c>
      <c r="P172" s="152">
        <v>1</v>
      </c>
      <c r="Q172" s="155">
        <v>1820523</v>
      </c>
      <c r="R172" s="155">
        <v>345899</v>
      </c>
      <c r="S172" s="204">
        <v>2166422</v>
      </c>
    </row>
    <row r="173" spans="13:19">
      <c r="M173" s="202">
        <v>172</v>
      </c>
      <c r="N173" s="173" t="s">
        <v>73</v>
      </c>
      <c r="O173" s="158" t="s">
        <v>394</v>
      </c>
      <c r="P173" s="156">
        <v>1</v>
      </c>
      <c r="Q173" s="159">
        <v>428358</v>
      </c>
      <c r="R173" s="159">
        <v>81388</v>
      </c>
      <c r="S173" s="205">
        <v>509746</v>
      </c>
    </row>
    <row r="174" spans="13:19">
      <c r="M174" s="201">
        <v>173</v>
      </c>
      <c r="N174" s="172" t="s">
        <v>73</v>
      </c>
      <c r="O174" s="154" t="s">
        <v>395</v>
      </c>
      <c r="P174" s="152">
        <v>1</v>
      </c>
      <c r="Q174" s="155">
        <v>663955</v>
      </c>
      <c r="R174" s="155">
        <v>126152</v>
      </c>
      <c r="S174" s="204">
        <v>790107</v>
      </c>
    </row>
    <row r="175" spans="13:19">
      <c r="M175" s="202">
        <v>174</v>
      </c>
      <c r="N175" s="173" t="s">
        <v>73</v>
      </c>
      <c r="O175" s="158" t="s">
        <v>396</v>
      </c>
      <c r="P175" s="156">
        <v>1</v>
      </c>
      <c r="Q175" s="159">
        <v>364105</v>
      </c>
      <c r="R175" s="159">
        <v>69180</v>
      </c>
      <c r="S175" s="205">
        <v>433284</v>
      </c>
    </row>
    <row r="176" spans="13:19">
      <c r="M176" s="201">
        <v>175</v>
      </c>
      <c r="N176" s="172" t="s">
        <v>73</v>
      </c>
      <c r="O176" s="154" t="s">
        <v>397</v>
      </c>
      <c r="P176" s="152">
        <v>1</v>
      </c>
      <c r="Q176" s="155">
        <v>2056120</v>
      </c>
      <c r="R176" s="155">
        <v>390663</v>
      </c>
      <c r="S176" s="204">
        <v>2446782</v>
      </c>
    </row>
    <row r="177" spans="13:19">
      <c r="M177" s="202">
        <v>176</v>
      </c>
      <c r="N177" s="173" t="s">
        <v>73</v>
      </c>
      <c r="O177" s="158" t="s">
        <v>398</v>
      </c>
      <c r="P177" s="156">
        <v>1</v>
      </c>
      <c r="Q177" s="159">
        <v>3641045</v>
      </c>
      <c r="R177" s="159">
        <v>691799</v>
      </c>
      <c r="S177" s="205">
        <v>4332844</v>
      </c>
    </row>
    <row r="178" spans="13:19">
      <c r="M178" s="201">
        <v>177</v>
      </c>
      <c r="N178" s="172" t="s">
        <v>73</v>
      </c>
      <c r="O178" s="154" t="s">
        <v>399</v>
      </c>
      <c r="P178" s="152">
        <v>1</v>
      </c>
      <c r="Q178" s="155">
        <v>385522</v>
      </c>
      <c r="R178" s="155">
        <v>73249</v>
      </c>
      <c r="S178" s="204">
        <v>458772</v>
      </c>
    </row>
    <row r="179" spans="13:19">
      <c r="M179" s="202">
        <v>178</v>
      </c>
      <c r="N179" s="173" t="s">
        <v>73</v>
      </c>
      <c r="O179" s="158" t="s">
        <v>400</v>
      </c>
      <c r="P179" s="156">
        <v>1</v>
      </c>
      <c r="Q179" s="159">
        <v>663955</v>
      </c>
      <c r="R179" s="159">
        <v>126152</v>
      </c>
      <c r="S179" s="205">
        <v>790107</v>
      </c>
    </row>
    <row r="180" spans="13:19">
      <c r="M180" s="201">
        <v>179</v>
      </c>
      <c r="N180" s="172" t="s">
        <v>73</v>
      </c>
      <c r="O180" s="154" t="s">
        <v>401</v>
      </c>
      <c r="P180" s="152">
        <v>1</v>
      </c>
      <c r="Q180" s="155">
        <v>342687</v>
      </c>
      <c r="R180" s="155">
        <v>65110</v>
      </c>
      <c r="S180" s="204">
        <v>407797</v>
      </c>
    </row>
    <row r="181" spans="13:19">
      <c r="M181" s="202">
        <v>180</v>
      </c>
      <c r="N181" s="173" t="s">
        <v>73</v>
      </c>
      <c r="O181" s="158" t="s">
        <v>402</v>
      </c>
      <c r="P181" s="156">
        <v>1</v>
      </c>
      <c r="Q181" s="159">
        <v>792463</v>
      </c>
      <c r="R181" s="159">
        <v>150568</v>
      </c>
      <c r="S181" s="205">
        <v>943031</v>
      </c>
    </row>
    <row r="182" spans="13:19">
      <c r="M182" s="201">
        <v>181</v>
      </c>
      <c r="N182" s="172" t="s">
        <v>73</v>
      </c>
      <c r="O182" s="154" t="s">
        <v>403</v>
      </c>
      <c r="P182" s="152">
        <v>1</v>
      </c>
      <c r="Q182" s="155">
        <v>7496269</v>
      </c>
      <c r="R182" s="155">
        <v>1424291</v>
      </c>
      <c r="S182" s="204">
        <v>8920561</v>
      </c>
    </row>
    <row r="183" spans="13:19">
      <c r="M183" s="202">
        <v>182</v>
      </c>
      <c r="N183" s="176" t="s">
        <v>269</v>
      </c>
      <c r="O183" s="158" t="s">
        <v>395</v>
      </c>
      <c r="P183" s="156">
        <v>1</v>
      </c>
      <c r="Q183" s="159">
        <v>663955</v>
      </c>
      <c r="R183" s="159">
        <v>126152</v>
      </c>
      <c r="S183" s="205">
        <v>790107</v>
      </c>
    </row>
    <row r="184" spans="13:19">
      <c r="M184" s="201">
        <v>183</v>
      </c>
      <c r="N184" s="172" t="s">
        <v>269</v>
      </c>
      <c r="O184" s="154" t="s">
        <v>396</v>
      </c>
      <c r="P184" s="152">
        <v>1</v>
      </c>
      <c r="Q184" s="155">
        <v>364105</v>
      </c>
      <c r="R184" s="155">
        <v>69180</v>
      </c>
      <c r="S184" s="204">
        <v>433284</v>
      </c>
    </row>
    <row r="185" spans="13:19">
      <c r="M185" s="202">
        <v>184</v>
      </c>
      <c r="N185" s="173" t="s">
        <v>269</v>
      </c>
      <c r="O185" s="158" t="s">
        <v>399</v>
      </c>
      <c r="P185" s="156">
        <v>1</v>
      </c>
      <c r="Q185" s="159">
        <v>385522</v>
      </c>
      <c r="R185" s="159">
        <v>73249</v>
      </c>
      <c r="S185" s="205">
        <v>458772</v>
      </c>
    </row>
    <row r="186" spans="13:19">
      <c r="M186" s="201">
        <v>185</v>
      </c>
      <c r="N186" s="172" t="s">
        <v>269</v>
      </c>
      <c r="O186" s="154" t="s">
        <v>402</v>
      </c>
      <c r="P186" s="152">
        <v>1</v>
      </c>
      <c r="Q186" s="155">
        <v>792463</v>
      </c>
      <c r="R186" s="155">
        <v>150568</v>
      </c>
      <c r="S186" s="204">
        <v>943031</v>
      </c>
    </row>
    <row r="187" spans="13:19">
      <c r="M187" s="202">
        <v>186</v>
      </c>
      <c r="N187" s="173" t="s">
        <v>414</v>
      </c>
      <c r="O187" s="179" t="s">
        <v>243</v>
      </c>
      <c r="P187" s="156">
        <v>1</v>
      </c>
      <c r="Q187" s="159">
        <v>1820523</v>
      </c>
      <c r="R187" s="159">
        <v>345899</v>
      </c>
      <c r="S187" s="205">
        <v>2166422</v>
      </c>
    </row>
    <row r="188" spans="13:19">
      <c r="M188" s="201">
        <v>187</v>
      </c>
      <c r="N188" s="172" t="s">
        <v>414</v>
      </c>
      <c r="O188" s="154" t="s">
        <v>394</v>
      </c>
      <c r="P188" s="152">
        <v>1</v>
      </c>
      <c r="Q188" s="155">
        <v>428358</v>
      </c>
      <c r="R188" s="155">
        <v>81388</v>
      </c>
      <c r="S188" s="204">
        <v>509746</v>
      </c>
    </row>
    <row r="189" spans="13:19">
      <c r="M189" s="202">
        <v>188</v>
      </c>
      <c r="N189" s="173" t="s">
        <v>414</v>
      </c>
      <c r="O189" s="158" t="s">
        <v>395</v>
      </c>
      <c r="P189" s="156">
        <v>1</v>
      </c>
      <c r="Q189" s="159">
        <v>663955</v>
      </c>
      <c r="R189" s="159">
        <v>126152</v>
      </c>
      <c r="S189" s="205">
        <v>790107</v>
      </c>
    </row>
    <row r="190" spans="13:19">
      <c r="M190" s="201">
        <v>189</v>
      </c>
      <c r="N190" s="172" t="s">
        <v>414</v>
      </c>
      <c r="O190" s="154" t="s">
        <v>396</v>
      </c>
      <c r="P190" s="152">
        <v>1</v>
      </c>
      <c r="Q190" s="155">
        <v>364105</v>
      </c>
      <c r="R190" s="155">
        <v>69180</v>
      </c>
      <c r="S190" s="204">
        <v>433284</v>
      </c>
    </row>
    <row r="191" spans="13:19">
      <c r="M191" s="202">
        <v>190</v>
      </c>
      <c r="N191" s="173" t="s">
        <v>414</v>
      </c>
      <c r="O191" s="158" t="s">
        <v>397</v>
      </c>
      <c r="P191" s="156">
        <v>1</v>
      </c>
      <c r="Q191" s="159">
        <v>2056120</v>
      </c>
      <c r="R191" s="159">
        <v>390663</v>
      </c>
      <c r="S191" s="205">
        <v>2446782</v>
      </c>
    </row>
    <row r="192" spans="13:19">
      <c r="M192" s="201">
        <v>191</v>
      </c>
      <c r="N192" s="172" t="s">
        <v>414</v>
      </c>
      <c r="O192" s="154" t="s">
        <v>398</v>
      </c>
      <c r="P192" s="152">
        <v>1</v>
      </c>
      <c r="Q192" s="155">
        <v>3641045</v>
      </c>
      <c r="R192" s="155">
        <v>691799</v>
      </c>
      <c r="S192" s="204">
        <v>4332844</v>
      </c>
    </row>
    <row r="193" spans="13:19">
      <c r="M193" s="202">
        <v>192</v>
      </c>
      <c r="N193" s="173" t="s">
        <v>414</v>
      </c>
      <c r="O193" s="158" t="s">
        <v>399</v>
      </c>
      <c r="P193" s="156">
        <v>1</v>
      </c>
      <c r="Q193" s="159">
        <v>385522</v>
      </c>
      <c r="R193" s="159">
        <v>73249</v>
      </c>
      <c r="S193" s="205">
        <v>458772</v>
      </c>
    </row>
    <row r="194" spans="13:19">
      <c r="M194" s="201">
        <v>193</v>
      </c>
      <c r="N194" s="172" t="s">
        <v>414</v>
      </c>
      <c r="O194" s="154" t="s">
        <v>400</v>
      </c>
      <c r="P194" s="152">
        <v>1</v>
      </c>
      <c r="Q194" s="155">
        <v>663955</v>
      </c>
      <c r="R194" s="155">
        <v>126152</v>
      </c>
      <c r="S194" s="204">
        <v>790107</v>
      </c>
    </row>
    <row r="195" spans="13:19">
      <c r="M195" s="202">
        <v>194</v>
      </c>
      <c r="N195" s="173" t="s">
        <v>414</v>
      </c>
      <c r="O195" s="158" t="s">
        <v>401</v>
      </c>
      <c r="P195" s="156">
        <v>1</v>
      </c>
      <c r="Q195" s="159">
        <v>342687</v>
      </c>
      <c r="R195" s="159">
        <v>65110</v>
      </c>
      <c r="S195" s="205">
        <v>407797</v>
      </c>
    </row>
    <row r="196" spans="13:19">
      <c r="M196" s="201">
        <v>195</v>
      </c>
      <c r="N196" s="172" t="s">
        <v>414</v>
      </c>
      <c r="O196" s="154" t="s">
        <v>402</v>
      </c>
      <c r="P196" s="152">
        <v>1</v>
      </c>
      <c r="Q196" s="155">
        <v>792463</v>
      </c>
      <c r="R196" s="155">
        <v>150568</v>
      </c>
      <c r="S196" s="204">
        <v>943031</v>
      </c>
    </row>
    <row r="197" spans="13:19">
      <c r="M197" s="202">
        <v>196</v>
      </c>
      <c r="N197" s="173" t="s">
        <v>414</v>
      </c>
      <c r="O197" s="158" t="s">
        <v>403</v>
      </c>
      <c r="P197" s="156">
        <v>1</v>
      </c>
      <c r="Q197" s="159">
        <v>7496269</v>
      </c>
      <c r="R197" s="159">
        <v>1424291</v>
      </c>
      <c r="S197" s="205">
        <v>8920561</v>
      </c>
    </row>
    <row r="198" spans="13:19">
      <c r="M198" s="201">
        <v>197</v>
      </c>
      <c r="N198" s="172" t="s">
        <v>415</v>
      </c>
      <c r="O198" s="180" t="s">
        <v>243</v>
      </c>
      <c r="P198" s="152">
        <v>1</v>
      </c>
      <c r="Q198" s="155">
        <v>1820523</v>
      </c>
      <c r="R198" s="155">
        <v>345899</v>
      </c>
      <c r="S198" s="204">
        <v>2166422</v>
      </c>
    </row>
    <row r="199" spans="13:19">
      <c r="M199" s="202">
        <v>198</v>
      </c>
      <c r="N199" s="173" t="s">
        <v>415</v>
      </c>
      <c r="O199" s="158" t="s">
        <v>394</v>
      </c>
      <c r="P199" s="156">
        <v>1</v>
      </c>
      <c r="Q199" s="159">
        <v>428358</v>
      </c>
      <c r="R199" s="159">
        <v>81388</v>
      </c>
      <c r="S199" s="205">
        <v>509746</v>
      </c>
    </row>
    <row r="200" spans="13:19">
      <c r="M200" s="201">
        <v>199</v>
      </c>
      <c r="N200" s="172" t="s">
        <v>415</v>
      </c>
      <c r="O200" s="154" t="s">
        <v>395</v>
      </c>
      <c r="P200" s="152">
        <v>1</v>
      </c>
      <c r="Q200" s="155">
        <v>663955</v>
      </c>
      <c r="R200" s="155">
        <v>126152</v>
      </c>
      <c r="S200" s="204">
        <v>790107</v>
      </c>
    </row>
    <row r="201" spans="13:19">
      <c r="M201" s="202">
        <v>200</v>
      </c>
      <c r="N201" s="173" t="s">
        <v>415</v>
      </c>
      <c r="O201" s="158" t="s">
        <v>396</v>
      </c>
      <c r="P201" s="156">
        <v>1</v>
      </c>
      <c r="Q201" s="159">
        <v>364105</v>
      </c>
      <c r="R201" s="159">
        <v>69180</v>
      </c>
      <c r="S201" s="205">
        <v>433284</v>
      </c>
    </row>
    <row r="202" spans="13:19">
      <c r="M202" s="201">
        <v>201</v>
      </c>
      <c r="N202" s="172" t="s">
        <v>415</v>
      </c>
      <c r="O202" s="154" t="s">
        <v>397</v>
      </c>
      <c r="P202" s="152">
        <v>1</v>
      </c>
      <c r="Q202" s="155">
        <v>2056120</v>
      </c>
      <c r="R202" s="155">
        <v>390663</v>
      </c>
      <c r="S202" s="204">
        <v>2446782</v>
      </c>
    </row>
    <row r="203" spans="13:19">
      <c r="M203" s="202">
        <v>202</v>
      </c>
      <c r="N203" s="173" t="s">
        <v>415</v>
      </c>
      <c r="O203" s="158" t="s">
        <v>398</v>
      </c>
      <c r="P203" s="156">
        <v>1</v>
      </c>
      <c r="Q203" s="159">
        <v>3641045</v>
      </c>
      <c r="R203" s="159">
        <v>691799</v>
      </c>
      <c r="S203" s="205">
        <v>4332844</v>
      </c>
    </row>
    <row r="204" spans="13:19">
      <c r="M204" s="201">
        <v>203</v>
      </c>
      <c r="N204" s="172" t="s">
        <v>415</v>
      </c>
      <c r="O204" s="154" t="s">
        <v>399</v>
      </c>
      <c r="P204" s="152">
        <v>1</v>
      </c>
      <c r="Q204" s="155">
        <v>385522</v>
      </c>
      <c r="R204" s="155">
        <v>73249</v>
      </c>
      <c r="S204" s="204">
        <v>458772</v>
      </c>
    </row>
    <row r="205" spans="13:19">
      <c r="M205" s="202">
        <v>204</v>
      </c>
      <c r="N205" s="173" t="s">
        <v>415</v>
      </c>
      <c r="O205" s="158" t="s">
        <v>400</v>
      </c>
      <c r="P205" s="156">
        <v>1</v>
      </c>
      <c r="Q205" s="159">
        <v>663955</v>
      </c>
      <c r="R205" s="159">
        <v>126152</v>
      </c>
      <c r="S205" s="205">
        <v>790107</v>
      </c>
    </row>
    <row r="206" spans="13:19">
      <c r="M206" s="201">
        <v>205</v>
      </c>
      <c r="N206" s="172" t="s">
        <v>415</v>
      </c>
      <c r="O206" s="154" t="s">
        <v>401</v>
      </c>
      <c r="P206" s="152">
        <v>1</v>
      </c>
      <c r="Q206" s="155">
        <v>342687</v>
      </c>
      <c r="R206" s="155">
        <v>65110</v>
      </c>
      <c r="S206" s="204">
        <v>407797</v>
      </c>
    </row>
    <row r="207" spans="13:19">
      <c r="M207" s="202">
        <v>206</v>
      </c>
      <c r="N207" s="173" t="s">
        <v>415</v>
      </c>
      <c r="O207" s="158" t="s">
        <v>402</v>
      </c>
      <c r="P207" s="156">
        <v>1</v>
      </c>
      <c r="Q207" s="159">
        <v>792463</v>
      </c>
      <c r="R207" s="159">
        <v>150568</v>
      </c>
      <c r="S207" s="205">
        <v>943031</v>
      </c>
    </row>
    <row r="208" spans="13:19">
      <c r="M208" s="201">
        <v>207</v>
      </c>
      <c r="N208" s="172" t="s">
        <v>415</v>
      </c>
      <c r="O208" s="154" t="s">
        <v>403</v>
      </c>
      <c r="P208" s="152">
        <v>1</v>
      </c>
      <c r="Q208" s="155">
        <v>7496269</v>
      </c>
      <c r="R208" s="155">
        <v>1424291</v>
      </c>
      <c r="S208" s="204">
        <v>8920561</v>
      </c>
    </row>
    <row r="209" spans="13:19">
      <c r="M209" s="202">
        <v>208</v>
      </c>
      <c r="N209" s="173" t="s">
        <v>416</v>
      </c>
      <c r="O209" s="179" t="s">
        <v>243</v>
      </c>
      <c r="P209" s="156">
        <v>1</v>
      </c>
      <c r="Q209" s="159">
        <v>1820523</v>
      </c>
      <c r="R209" s="159">
        <v>345899</v>
      </c>
      <c r="S209" s="205">
        <v>2166422</v>
      </c>
    </row>
    <row r="210" spans="13:19">
      <c r="M210" s="201">
        <v>209</v>
      </c>
      <c r="N210" s="172" t="s">
        <v>416</v>
      </c>
      <c r="O210" s="154" t="s">
        <v>394</v>
      </c>
      <c r="P210" s="152">
        <v>1</v>
      </c>
      <c r="Q210" s="155">
        <v>428358</v>
      </c>
      <c r="R210" s="155">
        <v>81388</v>
      </c>
      <c r="S210" s="204">
        <v>509746</v>
      </c>
    </row>
    <row r="211" spans="13:19">
      <c r="M211" s="202">
        <v>210</v>
      </c>
      <c r="N211" s="173" t="s">
        <v>416</v>
      </c>
      <c r="O211" s="158" t="s">
        <v>395</v>
      </c>
      <c r="P211" s="156">
        <v>1</v>
      </c>
      <c r="Q211" s="159">
        <v>663955</v>
      </c>
      <c r="R211" s="159">
        <v>126152</v>
      </c>
      <c r="S211" s="205">
        <v>790107</v>
      </c>
    </row>
    <row r="212" spans="13:19">
      <c r="M212" s="201">
        <v>211</v>
      </c>
      <c r="N212" s="172" t="s">
        <v>416</v>
      </c>
      <c r="O212" s="154" t="s">
        <v>396</v>
      </c>
      <c r="P212" s="152">
        <v>1</v>
      </c>
      <c r="Q212" s="155">
        <v>364105</v>
      </c>
      <c r="R212" s="155">
        <v>69180</v>
      </c>
      <c r="S212" s="204">
        <v>433284</v>
      </c>
    </row>
    <row r="213" spans="13:19">
      <c r="M213" s="202">
        <v>212</v>
      </c>
      <c r="N213" s="173" t="s">
        <v>416</v>
      </c>
      <c r="O213" s="158" t="s">
        <v>397</v>
      </c>
      <c r="P213" s="156">
        <v>1</v>
      </c>
      <c r="Q213" s="159">
        <v>2056120</v>
      </c>
      <c r="R213" s="159">
        <v>390663</v>
      </c>
      <c r="S213" s="205">
        <v>2446782</v>
      </c>
    </row>
    <row r="214" spans="13:19">
      <c r="M214" s="201">
        <v>213</v>
      </c>
      <c r="N214" s="172" t="s">
        <v>416</v>
      </c>
      <c r="O214" s="154" t="s">
        <v>398</v>
      </c>
      <c r="P214" s="152">
        <v>1</v>
      </c>
      <c r="Q214" s="155">
        <v>3641045</v>
      </c>
      <c r="R214" s="155">
        <v>691799</v>
      </c>
      <c r="S214" s="204">
        <v>4332844</v>
      </c>
    </row>
    <row r="215" spans="13:19">
      <c r="M215" s="202">
        <v>214</v>
      </c>
      <c r="N215" s="173" t="s">
        <v>416</v>
      </c>
      <c r="O215" s="158" t="s">
        <v>399</v>
      </c>
      <c r="P215" s="156">
        <v>1</v>
      </c>
      <c r="Q215" s="159">
        <v>385522</v>
      </c>
      <c r="R215" s="159">
        <v>73249</v>
      </c>
      <c r="S215" s="205">
        <v>458772</v>
      </c>
    </row>
    <row r="216" spans="13:19">
      <c r="M216" s="201">
        <v>215</v>
      </c>
      <c r="N216" s="172" t="s">
        <v>416</v>
      </c>
      <c r="O216" s="154" t="s">
        <v>400</v>
      </c>
      <c r="P216" s="152">
        <v>1</v>
      </c>
      <c r="Q216" s="155">
        <v>663955</v>
      </c>
      <c r="R216" s="155">
        <v>126152</v>
      </c>
      <c r="S216" s="204">
        <v>790107</v>
      </c>
    </row>
    <row r="217" spans="13:19">
      <c r="M217" s="202">
        <v>216</v>
      </c>
      <c r="N217" s="173" t="s">
        <v>416</v>
      </c>
      <c r="O217" s="158" t="s">
        <v>401</v>
      </c>
      <c r="P217" s="156">
        <v>1</v>
      </c>
      <c r="Q217" s="159">
        <v>342687</v>
      </c>
      <c r="R217" s="159">
        <v>65110</v>
      </c>
      <c r="S217" s="205">
        <v>407797</v>
      </c>
    </row>
    <row r="218" spans="13:19">
      <c r="M218" s="201">
        <v>217</v>
      </c>
      <c r="N218" s="172" t="s">
        <v>416</v>
      </c>
      <c r="O218" s="154" t="s">
        <v>402</v>
      </c>
      <c r="P218" s="152">
        <v>1</v>
      </c>
      <c r="Q218" s="155">
        <v>792463</v>
      </c>
      <c r="R218" s="155">
        <v>150568</v>
      </c>
      <c r="S218" s="204">
        <v>943031</v>
      </c>
    </row>
    <row r="219" spans="13:19">
      <c r="M219" s="202">
        <v>218</v>
      </c>
      <c r="N219" s="173" t="s">
        <v>416</v>
      </c>
      <c r="O219" s="158" t="s">
        <v>403</v>
      </c>
      <c r="P219" s="156">
        <v>1</v>
      </c>
      <c r="Q219" s="159">
        <v>7496269</v>
      </c>
      <c r="R219" s="159">
        <v>1424291</v>
      </c>
      <c r="S219" s="205">
        <v>8920561</v>
      </c>
    </row>
    <row r="220" spans="13:19">
      <c r="M220" s="201">
        <v>219</v>
      </c>
      <c r="N220" s="172" t="s">
        <v>417</v>
      </c>
      <c r="O220" s="180" t="s">
        <v>243</v>
      </c>
      <c r="P220" s="152">
        <v>1</v>
      </c>
      <c r="Q220" s="155">
        <v>1820523</v>
      </c>
      <c r="R220" s="155">
        <v>345899</v>
      </c>
      <c r="S220" s="204">
        <v>2166422</v>
      </c>
    </row>
    <row r="221" spans="13:19">
      <c r="M221" s="202">
        <v>220</v>
      </c>
      <c r="N221" s="173" t="s">
        <v>417</v>
      </c>
      <c r="O221" s="158" t="s">
        <v>394</v>
      </c>
      <c r="P221" s="156">
        <v>1</v>
      </c>
      <c r="Q221" s="159">
        <v>428358</v>
      </c>
      <c r="R221" s="159">
        <v>81388</v>
      </c>
      <c r="S221" s="205">
        <v>509746</v>
      </c>
    </row>
    <row r="222" spans="13:19">
      <c r="M222" s="201">
        <v>221</v>
      </c>
      <c r="N222" s="172" t="s">
        <v>417</v>
      </c>
      <c r="O222" s="154" t="s">
        <v>395</v>
      </c>
      <c r="P222" s="152">
        <v>1</v>
      </c>
      <c r="Q222" s="155">
        <v>663955</v>
      </c>
      <c r="R222" s="155">
        <v>126152</v>
      </c>
      <c r="S222" s="204">
        <v>790107</v>
      </c>
    </row>
    <row r="223" spans="13:19">
      <c r="M223" s="202">
        <v>222</v>
      </c>
      <c r="N223" s="173" t="s">
        <v>417</v>
      </c>
      <c r="O223" s="158" t="s">
        <v>396</v>
      </c>
      <c r="P223" s="156">
        <v>1</v>
      </c>
      <c r="Q223" s="159">
        <v>364105</v>
      </c>
      <c r="R223" s="159">
        <v>69180</v>
      </c>
      <c r="S223" s="205">
        <v>433284</v>
      </c>
    </row>
    <row r="224" spans="13:19">
      <c r="M224" s="201">
        <v>223</v>
      </c>
      <c r="N224" s="172" t="s">
        <v>417</v>
      </c>
      <c r="O224" s="154" t="s">
        <v>397</v>
      </c>
      <c r="P224" s="152">
        <v>1</v>
      </c>
      <c r="Q224" s="155">
        <v>2056120</v>
      </c>
      <c r="R224" s="155">
        <v>390663</v>
      </c>
      <c r="S224" s="204">
        <v>2446782</v>
      </c>
    </row>
    <row r="225" spans="13:19">
      <c r="M225" s="202">
        <v>224</v>
      </c>
      <c r="N225" s="173" t="s">
        <v>417</v>
      </c>
      <c r="O225" s="158" t="s">
        <v>398</v>
      </c>
      <c r="P225" s="156">
        <v>1</v>
      </c>
      <c r="Q225" s="159">
        <v>3641045</v>
      </c>
      <c r="R225" s="159">
        <v>691799</v>
      </c>
      <c r="S225" s="205">
        <v>4332844</v>
      </c>
    </row>
    <row r="226" spans="13:19">
      <c r="M226" s="201">
        <v>225</v>
      </c>
      <c r="N226" s="172" t="s">
        <v>417</v>
      </c>
      <c r="O226" s="154" t="s">
        <v>399</v>
      </c>
      <c r="P226" s="152">
        <v>1</v>
      </c>
      <c r="Q226" s="155">
        <v>385522</v>
      </c>
      <c r="R226" s="155">
        <v>73249</v>
      </c>
      <c r="S226" s="204">
        <v>458772</v>
      </c>
    </row>
    <row r="227" spans="13:19">
      <c r="M227" s="202">
        <v>226</v>
      </c>
      <c r="N227" s="173" t="s">
        <v>417</v>
      </c>
      <c r="O227" s="158" t="s">
        <v>400</v>
      </c>
      <c r="P227" s="156">
        <v>1</v>
      </c>
      <c r="Q227" s="159">
        <v>663955</v>
      </c>
      <c r="R227" s="159">
        <v>126152</v>
      </c>
      <c r="S227" s="205">
        <v>790107</v>
      </c>
    </row>
    <row r="228" spans="13:19">
      <c r="M228" s="201">
        <v>227</v>
      </c>
      <c r="N228" s="172" t="s">
        <v>417</v>
      </c>
      <c r="O228" s="154" t="s">
        <v>401</v>
      </c>
      <c r="P228" s="152">
        <v>1</v>
      </c>
      <c r="Q228" s="155">
        <v>342687</v>
      </c>
      <c r="R228" s="155">
        <v>65110</v>
      </c>
      <c r="S228" s="204">
        <v>407797</v>
      </c>
    </row>
    <row r="229" spans="13:19">
      <c r="M229" s="202">
        <v>228</v>
      </c>
      <c r="N229" s="173" t="s">
        <v>417</v>
      </c>
      <c r="O229" s="158" t="s">
        <v>402</v>
      </c>
      <c r="P229" s="156">
        <v>1</v>
      </c>
      <c r="Q229" s="159">
        <v>792463</v>
      </c>
      <c r="R229" s="159">
        <v>150568</v>
      </c>
      <c r="S229" s="205">
        <v>943031</v>
      </c>
    </row>
    <row r="230" spans="13:19">
      <c r="M230" s="201">
        <v>229</v>
      </c>
      <c r="N230" s="172" t="s">
        <v>417</v>
      </c>
      <c r="O230" s="154" t="s">
        <v>403</v>
      </c>
      <c r="P230" s="152">
        <v>1</v>
      </c>
      <c r="Q230" s="155">
        <v>7496269</v>
      </c>
      <c r="R230" s="155">
        <v>1424291</v>
      </c>
      <c r="S230" s="204">
        <v>8920561</v>
      </c>
    </row>
    <row r="231" spans="13:19">
      <c r="M231" s="202">
        <v>230</v>
      </c>
      <c r="N231" s="173" t="s">
        <v>418</v>
      </c>
      <c r="O231" s="179" t="s">
        <v>243</v>
      </c>
      <c r="P231" s="156">
        <v>1</v>
      </c>
      <c r="Q231" s="159">
        <v>1820523</v>
      </c>
      <c r="R231" s="159">
        <v>345899</v>
      </c>
      <c r="S231" s="205">
        <v>2166422</v>
      </c>
    </row>
    <row r="232" spans="13:19">
      <c r="M232" s="201">
        <v>231</v>
      </c>
      <c r="N232" s="172" t="s">
        <v>419</v>
      </c>
      <c r="O232" s="154" t="s">
        <v>394</v>
      </c>
      <c r="P232" s="152">
        <v>1</v>
      </c>
      <c r="Q232" s="155">
        <v>428358</v>
      </c>
      <c r="R232" s="155">
        <v>81388</v>
      </c>
      <c r="S232" s="204">
        <v>509746</v>
      </c>
    </row>
    <row r="233" spans="13:19">
      <c r="M233" s="202">
        <v>232</v>
      </c>
      <c r="N233" s="173" t="s">
        <v>420</v>
      </c>
      <c r="O233" s="158" t="s">
        <v>395</v>
      </c>
      <c r="P233" s="156">
        <v>1</v>
      </c>
      <c r="Q233" s="159">
        <v>663955</v>
      </c>
      <c r="R233" s="159">
        <v>126152</v>
      </c>
      <c r="S233" s="205">
        <v>790107</v>
      </c>
    </row>
    <row r="234" spans="13:19">
      <c r="M234" s="201">
        <v>233</v>
      </c>
      <c r="N234" s="172" t="s">
        <v>421</v>
      </c>
      <c r="O234" s="154" t="s">
        <v>396</v>
      </c>
      <c r="P234" s="152">
        <v>1</v>
      </c>
      <c r="Q234" s="155">
        <v>364105</v>
      </c>
      <c r="R234" s="155">
        <v>69180</v>
      </c>
      <c r="S234" s="204">
        <v>433284</v>
      </c>
    </row>
    <row r="235" spans="13:19">
      <c r="M235" s="202">
        <v>234</v>
      </c>
      <c r="N235" s="173" t="s">
        <v>422</v>
      </c>
      <c r="O235" s="158" t="s">
        <v>397</v>
      </c>
      <c r="P235" s="156">
        <v>1</v>
      </c>
      <c r="Q235" s="159">
        <v>2056120</v>
      </c>
      <c r="R235" s="159">
        <v>390663</v>
      </c>
      <c r="S235" s="205">
        <v>2446782</v>
      </c>
    </row>
    <row r="236" spans="13:19">
      <c r="M236" s="201">
        <v>235</v>
      </c>
      <c r="N236" s="172" t="s">
        <v>423</v>
      </c>
      <c r="O236" s="154" t="s">
        <v>398</v>
      </c>
      <c r="P236" s="152">
        <v>1</v>
      </c>
      <c r="Q236" s="155">
        <v>3641045</v>
      </c>
      <c r="R236" s="155">
        <v>691799</v>
      </c>
      <c r="S236" s="204">
        <v>4332844</v>
      </c>
    </row>
    <row r="237" spans="13:19">
      <c r="M237" s="202">
        <v>236</v>
      </c>
      <c r="N237" s="173" t="s">
        <v>424</v>
      </c>
      <c r="O237" s="158" t="s">
        <v>399</v>
      </c>
      <c r="P237" s="156">
        <v>1</v>
      </c>
      <c r="Q237" s="159">
        <v>385522</v>
      </c>
      <c r="R237" s="159">
        <v>73249</v>
      </c>
      <c r="S237" s="205">
        <v>458772</v>
      </c>
    </row>
    <row r="238" spans="13:19">
      <c r="M238" s="201">
        <v>237</v>
      </c>
      <c r="N238" s="172" t="s">
        <v>425</v>
      </c>
      <c r="O238" s="154" t="s">
        <v>400</v>
      </c>
      <c r="P238" s="152">
        <v>1</v>
      </c>
      <c r="Q238" s="155">
        <v>663955</v>
      </c>
      <c r="R238" s="155">
        <v>126152</v>
      </c>
      <c r="S238" s="204">
        <v>790107</v>
      </c>
    </row>
    <row r="239" spans="13:19">
      <c r="M239" s="202">
        <v>238</v>
      </c>
      <c r="N239" s="173" t="s">
        <v>426</v>
      </c>
      <c r="O239" s="158" t="s">
        <v>401</v>
      </c>
      <c r="P239" s="156">
        <v>1</v>
      </c>
      <c r="Q239" s="159">
        <v>342687</v>
      </c>
      <c r="R239" s="159">
        <v>65110</v>
      </c>
      <c r="S239" s="205">
        <v>407797</v>
      </c>
    </row>
    <row r="240" spans="13:19">
      <c r="M240" s="201">
        <v>239</v>
      </c>
      <c r="N240" s="172" t="s">
        <v>427</v>
      </c>
      <c r="O240" s="154" t="s">
        <v>402</v>
      </c>
      <c r="P240" s="152">
        <v>1</v>
      </c>
      <c r="Q240" s="155">
        <v>792463</v>
      </c>
      <c r="R240" s="155">
        <v>150568</v>
      </c>
      <c r="S240" s="204">
        <v>943031</v>
      </c>
    </row>
    <row r="241" spans="13:19">
      <c r="M241" s="202">
        <v>240</v>
      </c>
      <c r="N241" s="173" t="s">
        <v>428</v>
      </c>
      <c r="O241" s="158" t="s">
        <v>403</v>
      </c>
      <c r="P241" s="156">
        <v>1</v>
      </c>
      <c r="Q241" s="159">
        <v>7496269</v>
      </c>
      <c r="R241" s="159">
        <v>1424291</v>
      </c>
      <c r="S241" s="205">
        <v>8920561</v>
      </c>
    </row>
    <row r="242" spans="13:19">
      <c r="M242" s="201">
        <v>241</v>
      </c>
      <c r="N242" s="172" t="s">
        <v>429</v>
      </c>
      <c r="O242" s="180" t="s">
        <v>243</v>
      </c>
      <c r="P242" s="152">
        <v>1</v>
      </c>
      <c r="Q242" s="155">
        <v>1820523</v>
      </c>
      <c r="R242" s="155">
        <v>345899</v>
      </c>
      <c r="S242" s="204">
        <v>2166422</v>
      </c>
    </row>
    <row r="243" spans="13:19">
      <c r="M243" s="202">
        <v>242</v>
      </c>
      <c r="N243" s="173" t="s">
        <v>429</v>
      </c>
      <c r="O243" s="158" t="s">
        <v>394</v>
      </c>
      <c r="P243" s="156">
        <v>1</v>
      </c>
      <c r="Q243" s="159">
        <v>428358</v>
      </c>
      <c r="R243" s="159">
        <v>81388</v>
      </c>
      <c r="S243" s="205">
        <v>509746</v>
      </c>
    </row>
    <row r="244" spans="13:19">
      <c r="M244" s="201">
        <v>243</v>
      </c>
      <c r="N244" s="172" t="s">
        <v>429</v>
      </c>
      <c r="O244" s="154" t="s">
        <v>395</v>
      </c>
      <c r="P244" s="152">
        <v>1</v>
      </c>
      <c r="Q244" s="155">
        <v>663955</v>
      </c>
      <c r="R244" s="155">
        <v>126152</v>
      </c>
      <c r="S244" s="204">
        <v>790107</v>
      </c>
    </row>
    <row r="245" spans="13:19">
      <c r="M245" s="202">
        <v>244</v>
      </c>
      <c r="N245" s="173" t="s">
        <v>429</v>
      </c>
      <c r="O245" s="158" t="s">
        <v>396</v>
      </c>
      <c r="P245" s="156">
        <v>1</v>
      </c>
      <c r="Q245" s="159">
        <v>364105</v>
      </c>
      <c r="R245" s="159">
        <v>69180</v>
      </c>
      <c r="S245" s="205">
        <v>433284</v>
      </c>
    </row>
    <row r="246" spans="13:19">
      <c r="M246" s="201">
        <v>245</v>
      </c>
      <c r="N246" s="172" t="s">
        <v>429</v>
      </c>
      <c r="O246" s="154" t="s">
        <v>397</v>
      </c>
      <c r="P246" s="152">
        <v>1</v>
      </c>
      <c r="Q246" s="155">
        <v>2056120</v>
      </c>
      <c r="R246" s="155">
        <v>390663</v>
      </c>
      <c r="S246" s="204">
        <v>2446782</v>
      </c>
    </row>
    <row r="247" spans="13:19">
      <c r="M247" s="202">
        <v>246</v>
      </c>
      <c r="N247" s="173" t="s">
        <v>429</v>
      </c>
      <c r="O247" s="158" t="s">
        <v>398</v>
      </c>
      <c r="P247" s="156">
        <v>1</v>
      </c>
      <c r="Q247" s="159">
        <v>3641045</v>
      </c>
      <c r="R247" s="159">
        <v>691799</v>
      </c>
      <c r="S247" s="205">
        <v>4332844</v>
      </c>
    </row>
    <row r="248" spans="13:19">
      <c r="M248" s="201">
        <v>247</v>
      </c>
      <c r="N248" s="172" t="s">
        <v>429</v>
      </c>
      <c r="O248" s="154" t="s">
        <v>399</v>
      </c>
      <c r="P248" s="152">
        <v>1</v>
      </c>
      <c r="Q248" s="155">
        <v>385522</v>
      </c>
      <c r="R248" s="155">
        <v>73249</v>
      </c>
      <c r="S248" s="204">
        <v>458772</v>
      </c>
    </row>
    <row r="249" spans="13:19">
      <c r="M249" s="202">
        <v>248</v>
      </c>
      <c r="N249" s="173" t="s">
        <v>429</v>
      </c>
      <c r="O249" s="158" t="s">
        <v>400</v>
      </c>
      <c r="P249" s="156">
        <v>1</v>
      </c>
      <c r="Q249" s="159">
        <v>663955</v>
      </c>
      <c r="R249" s="159">
        <v>126152</v>
      </c>
      <c r="S249" s="205">
        <v>790107</v>
      </c>
    </row>
    <row r="250" spans="13:19">
      <c r="M250" s="201">
        <v>249</v>
      </c>
      <c r="N250" s="172" t="s">
        <v>429</v>
      </c>
      <c r="O250" s="154" t="s">
        <v>401</v>
      </c>
      <c r="P250" s="152">
        <v>1</v>
      </c>
      <c r="Q250" s="155">
        <v>342687</v>
      </c>
      <c r="R250" s="155">
        <v>65110</v>
      </c>
      <c r="S250" s="204">
        <v>407797</v>
      </c>
    </row>
    <row r="251" spans="13:19">
      <c r="M251" s="202">
        <v>250</v>
      </c>
      <c r="N251" s="173" t="s">
        <v>429</v>
      </c>
      <c r="O251" s="158" t="s">
        <v>402</v>
      </c>
      <c r="P251" s="156">
        <v>1</v>
      </c>
      <c r="Q251" s="159">
        <v>792463</v>
      </c>
      <c r="R251" s="159">
        <v>150568</v>
      </c>
      <c r="S251" s="205">
        <v>943031</v>
      </c>
    </row>
    <row r="252" spans="13:19">
      <c r="M252" s="201">
        <v>251</v>
      </c>
      <c r="N252" s="172" t="s">
        <v>429</v>
      </c>
      <c r="O252" s="154" t="s">
        <v>403</v>
      </c>
      <c r="P252" s="152">
        <v>1</v>
      </c>
      <c r="Q252" s="155">
        <v>7496269</v>
      </c>
      <c r="R252" s="155">
        <v>1424291</v>
      </c>
      <c r="S252" s="204">
        <v>8920561</v>
      </c>
    </row>
    <row r="253" spans="13:19" ht="41.4">
      <c r="M253" s="202">
        <v>252</v>
      </c>
      <c r="N253" s="173" t="s">
        <v>269</v>
      </c>
      <c r="O253" s="158" t="s">
        <v>430</v>
      </c>
      <c r="P253" s="156">
        <v>1</v>
      </c>
      <c r="Q253" s="159">
        <v>3212687</v>
      </c>
      <c r="R253" s="159">
        <v>610411</v>
      </c>
      <c r="S253" s="205">
        <v>3823097</v>
      </c>
    </row>
    <row r="254" spans="13:19">
      <c r="M254" s="201">
        <v>253</v>
      </c>
      <c r="N254" s="172" t="s">
        <v>431</v>
      </c>
      <c r="O254" s="154" t="s">
        <v>395</v>
      </c>
      <c r="P254" s="152">
        <v>1</v>
      </c>
      <c r="Q254" s="155">
        <v>663955</v>
      </c>
      <c r="R254" s="155">
        <v>126152</v>
      </c>
      <c r="S254" s="204">
        <v>790107</v>
      </c>
    </row>
    <row r="255" spans="13:19">
      <c r="M255" s="202">
        <v>254</v>
      </c>
      <c r="N255" s="173" t="s">
        <v>431</v>
      </c>
      <c r="O255" s="158" t="s">
        <v>396</v>
      </c>
      <c r="P255" s="156">
        <v>1</v>
      </c>
      <c r="Q255" s="159">
        <v>364105</v>
      </c>
      <c r="R255" s="159">
        <v>69180</v>
      </c>
      <c r="S255" s="205">
        <v>433284</v>
      </c>
    </row>
    <row r="256" spans="13:19">
      <c r="M256" s="201">
        <v>255</v>
      </c>
      <c r="N256" s="172" t="s">
        <v>431</v>
      </c>
      <c r="O256" s="154" t="s">
        <v>399</v>
      </c>
      <c r="P256" s="152">
        <v>1</v>
      </c>
      <c r="Q256" s="155">
        <v>385522</v>
      </c>
      <c r="R256" s="155">
        <v>73249</v>
      </c>
      <c r="S256" s="204">
        <v>458772</v>
      </c>
    </row>
    <row r="257" spans="13:19">
      <c r="M257" s="202">
        <v>256</v>
      </c>
      <c r="N257" s="173" t="s">
        <v>431</v>
      </c>
      <c r="O257" s="158" t="s">
        <v>402</v>
      </c>
      <c r="P257" s="156">
        <v>1</v>
      </c>
      <c r="Q257" s="159">
        <v>792463</v>
      </c>
      <c r="R257" s="159">
        <v>150568</v>
      </c>
      <c r="S257" s="205">
        <v>943031</v>
      </c>
    </row>
    <row r="258" spans="13:19" ht="41.4">
      <c r="M258" s="203">
        <v>257</v>
      </c>
      <c r="N258" s="199" t="s">
        <v>431</v>
      </c>
      <c r="O258" s="154" t="s">
        <v>432</v>
      </c>
      <c r="P258" s="196">
        <v>1</v>
      </c>
      <c r="Q258" s="198">
        <v>3212687</v>
      </c>
      <c r="R258" s="198">
        <v>610411</v>
      </c>
      <c r="S258" s="209">
        <v>3823097</v>
      </c>
    </row>
    <row r="259" spans="13:19">
      <c r="M259" s="202">
        <v>258</v>
      </c>
      <c r="N259" s="173" t="s">
        <v>433</v>
      </c>
      <c r="O259" s="158" t="s">
        <v>396</v>
      </c>
      <c r="P259" s="156">
        <v>1</v>
      </c>
      <c r="Q259" s="159">
        <v>364105</v>
      </c>
      <c r="R259" s="159">
        <v>69180</v>
      </c>
      <c r="S259" s="205">
        <v>433284</v>
      </c>
    </row>
    <row r="260" spans="13:19">
      <c r="M260" s="201">
        <v>259</v>
      </c>
      <c r="N260" s="172" t="s">
        <v>433</v>
      </c>
      <c r="O260" s="154" t="s">
        <v>399</v>
      </c>
      <c r="P260" s="152">
        <v>1</v>
      </c>
      <c r="Q260" s="155">
        <v>385522</v>
      </c>
      <c r="R260" s="155">
        <v>73249</v>
      </c>
      <c r="S260" s="204">
        <v>458772</v>
      </c>
    </row>
    <row r="261" spans="13:19">
      <c r="M261" s="202">
        <v>260</v>
      </c>
      <c r="N261" s="173" t="s">
        <v>433</v>
      </c>
      <c r="O261" s="158" t="s">
        <v>402</v>
      </c>
      <c r="P261" s="156">
        <v>1</v>
      </c>
      <c r="Q261" s="159">
        <v>792463</v>
      </c>
      <c r="R261" s="159">
        <v>150568</v>
      </c>
      <c r="S261" s="205">
        <v>943031</v>
      </c>
    </row>
    <row r="262" spans="13:19" ht="41.4">
      <c r="M262" s="203">
        <v>261</v>
      </c>
      <c r="N262" s="199" t="s">
        <v>433</v>
      </c>
      <c r="O262" s="154" t="s">
        <v>434</v>
      </c>
      <c r="P262" s="196">
        <v>1</v>
      </c>
      <c r="Q262" s="198">
        <v>3212687</v>
      </c>
      <c r="R262" s="198">
        <v>610411</v>
      </c>
      <c r="S262" s="209">
        <v>3823097</v>
      </c>
    </row>
    <row r="263" spans="13:19">
      <c r="M263" s="202">
        <v>262</v>
      </c>
      <c r="N263" s="176" t="s">
        <v>87</v>
      </c>
      <c r="O263" s="179" t="s">
        <v>292</v>
      </c>
      <c r="P263" s="156">
        <v>1</v>
      </c>
      <c r="Q263" s="159">
        <v>1092314</v>
      </c>
      <c r="R263" s="159">
        <v>207540</v>
      </c>
      <c r="S263" s="205">
        <v>1299853</v>
      </c>
    </row>
    <row r="264" spans="13:19">
      <c r="M264" s="201">
        <v>263</v>
      </c>
      <c r="N264" s="174" t="s">
        <v>87</v>
      </c>
      <c r="O264" s="180" t="s">
        <v>293</v>
      </c>
      <c r="P264" s="152">
        <v>1</v>
      </c>
      <c r="Q264" s="155">
        <v>1456418</v>
      </c>
      <c r="R264" s="155">
        <v>276719</v>
      </c>
      <c r="S264" s="204">
        <v>1733137</v>
      </c>
    </row>
    <row r="265" spans="13:19">
      <c r="M265" s="202">
        <v>264</v>
      </c>
      <c r="N265" s="176" t="s">
        <v>87</v>
      </c>
      <c r="O265" s="179" t="s">
        <v>294</v>
      </c>
      <c r="P265" s="156">
        <v>1</v>
      </c>
      <c r="Q265" s="159">
        <v>1306493</v>
      </c>
      <c r="R265" s="159">
        <v>248234</v>
      </c>
      <c r="S265" s="205">
        <v>1554726</v>
      </c>
    </row>
    <row r="266" spans="13:19" ht="55.2">
      <c r="M266" s="203">
        <v>265</v>
      </c>
      <c r="N266" s="197" t="s">
        <v>435</v>
      </c>
      <c r="O266" s="154" t="s">
        <v>296</v>
      </c>
      <c r="P266" s="196">
        <v>1</v>
      </c>
      <c r="Q266" s="198">
        <v>385522</v>
      </c>
      <c r="R266" s="198">
        <v>73249</v>
      </c>
      <c r="S266" s="209">
        <v>458772</v>
      </c>
    </row>
    <row r="267" spans="13:19">
      <c r="M267" s="202">
        <v>266</v>
      </c>
      <c r="N267" s="173" t="s">
        <v>436</v>
      </c>
      <c r="O267" s="158" t="s">
        <v>437</v>
      </c>
      <c r="P267" s="156">
        <v>1</v>
      </c>
      <c r="Q267" s="159">
        <v>428358</v>
      </c>
      <c r="R267" s="159">
        <v>81388</v>
      </c>
      <c r="S267" s="205">
        <v>509746</v>
      </c>
    </row>
    <row r="268" spans="13:19">
      <c r="M268" s="201">
        <v>267</v>
      </c>
      <c r="N268" s="172" t="s">
        <v>438</v>
      </c>
      <c r="O268" s="154" t="s">
        <v>437</v>
      </c>
      <c r="P268" s="152">
        <v>1</v>
      </c>
      <c r="Q268" s="155">
        <v>428358</v>
      </c>
      <c r="R268" s="155">
        <v>81388</v>
      </c>
      <c r="S268" s="204">
        <v>509746</v>
      </c>
    </row>
    <row r="269" spans="13:19">
      <c r="M269" s="202">
        <v>268</v>
      </c>
      <c r="N269" s="173" t="s">
        <v>306</v>
      </c>
      <c r="O269" s="158" t="s">
        <v>439</v>
      </c>
      <c r="P269" s="156">
        <v>1</v>
      </c>
      <c r="Q269" s="159">
        <v>1734851</v>
      </c>
      <c r="R269" s="159">
        <v>329622</v>
      </c>
      <c r="S269" s="205">
        <v>2064473</v>
      </c>
    </row>
    <row r="270" spans="13:19">
      <c r="M270" s="201">
        <v>269</v>
      </c>
      <c r="N270" s="172" t="s">
        <v>306</v>
      </c>
      <c r="O270" s="154" t="s">
        <v>440</v>
      </c>
      <c r="P270" s="152">
        <v>1</v>
      </c>
      <c r="Q270" s="155">
        <v>7496269</v>
      </c>
      <c r="R270" s="155">
        <v>1424291</v>
      </c>
      <c r="S270" s="204">
        <v>8920561</v>
      </c>
    </row>
    <row r="271" spans="13:19">
      <c r="M271" s="202">
        <v>270</v>
      </c>
      <c r="N271" s="173" t="s">
        <v>306</v>
      </c>
      <c r="O271" s="158" t="s">
        <v>441</v>
      </c>
      <c r="P271" s="156">
        <v>1</v>
      </c>
      <c r="Q271" s="159">
        <v>364105</v>
      </c>
      <c r="R271" s="159">
        <v>69180</v>
      </c>
      <c r="S271" s="205">
        <v>433284</v>
      </c>
    </row>
    <row r="272" spans="13:19">
      <c r="M272" s="201">
        <v>271</v>
      </c>
      <c r="N272" s="172" t="s">
        <v>306</v>
      </c>
      <c r="O272" s="154" t="s">
        <v>304</v>
      </c>
      <c r="P272" s="152">
        <v>1</v>
      </c>
      <c r="Q272" s="155">
        <v>321269</v>
      </c>
      <c r="R272" s="155">
        <v>61041</v>
      </c>
      <c r="S272" s="204">
        <v>382310</v>
      </c>
    </row>
    <row r="273" spans="13:19" ht="27.6">
      <c r="M273" s="202">
        <v>272</v>
      </c>
      <c r="N273" s="173" t="s">
        <v>306</v>
      </c>
      <c r="O273" s="179" t="s">
        <v>305</v>
      </c>
      <c r="P273" s="156">
        <v>1</v>
      </c>
      <c r="Q273" s="159">
        <v>321269</v>
      </c>
      <c r="R273" s="159">
        <v>61041</v>
      </c>
      <c r="S273" s="205">
        <v>382310</v>
      </c>
    </row>
    <row r="274" spans="13:19">
      <c r="M274" s="201">
        <v>273</v>
      </c>
      <c r="N274" s="153" t="s">
        <v>306</v>
      </c>
      <c r="O274" s="154" t="s">
        <v>307</v>
      </c>
      <c r="P274" s="152">
        <v>1</v>
      </c>
      <c r="Q274" s="155">
        <v>74963</v>
      </c>
      <c r="R274" s="155">
        <v>14243</v>
      </c>
      <c r="S274" s="204">
        <v>89206</v>
      </c>
    </row>
    <row r="275" spans="13:19">
      <c r="M275" s="202">
        <v>274</v>
      </c>
      <c r="N275" s="157" t="s">
        <v>306</v>
      </c>
      <c r="O275" s="158" t="s">
        <v>308</v>
      </c>
      <c r="P275" s="156">
        <v>1</v>
      </c>
      <c r="Q275" s="159">
        <v>94239</v>
      </c>
      <c r="R275" s="159">
        <v>17905</v>
      </c>
      <c r="S275" s="205">
        <v>112144</v>
      </c>
    </row>
    <row r="276" spans="13:19" ht="27.6">
      <c r="M276" s="201">
        <v>275</v>
      </c>
      <c r="N276" s="153" t="s">
        <v>309</v>
      </c>
      <c r="O276" s="154" t="s">
        <v>310</v>
      </c>
      <c r="P276" s="152">
        <v>1</v>
      </c>
      <c r="Q276" s="155">
        <v>666097</v>
      </c>
      <c r="R276" s="155">
        <v>126558</v>
      </c>
      <c r="S276" s="204">
        <v>792656</v>
      </c>
    </row>
    <row r="277" spans="13:19" ht="41.4">
      <c r="M277" s="202">
        <v>276</v>
      </c>
      <c r="N277" s="157" t="s">
        <v>311</v>
      </c>
      <c r="O277" s="158" t="s">
        <v>312</v>
      </c>
      <c r="P277" s="156">
        <v>1</v>
      </c>
      <c r="Q277" s="159">
        <v>321269</v>
      </c>
      <c r="R277" s="159">
        <v>61041</v>
      </c>
      <c r="S277" s="205">
        <v>382310</v>
      </c>
    </row>
    <row r="278" spans="13:19">
      <c r="M278" s="201">
        <v>277</v>
      </c>
      <c r="N278" s="160" t="s">
        <v>83</v>
      </c>
      <c r="O278" s="161" t="s">
        <v>313</v>
      </c>
      <c r="P278" s="152">
        <v>1</v>
      </c>
      <c r="Q278" s="155">
        <v>3833806</v>
      </c>
      <c r="R278" s="155">
        <v>728423</v>
      </c>
      <c r="S278" s="204">
        <v>4562230</v>
      </c>
    </row>
    <row r="279" spans="13:19">
      <c r="M279" s="202">
        <v>278</v>
      </c>
      <c r="N279" s="157" t="s">
        <v>314</v>
      </c>
      <c r="O279" s="158" t="s">
        <v>315</v>
      </c>
      <c r="P279" s="156">
        <v>1</v>
      </c>
      <c r="Q279" s="159">
        <v>674664</v>
      </c>
      <c r="R279" s="159">
        <v>128186</v>
      </c>
      <c r="S279" s="205">
        <v>802850</v>
      </c>
    </row>
    <row r="280" spans="13:19" ht="27.6">
      <c r="M280" s="201">
        <v>279</v>
      </c>
      <c r="N280" s="153" t="s">
        <v>316</v>
      </c>
      <c r="O280" s="154" t="s">
        <v>317</v>
      </c>
      <c r="P280" s="152">
        <v>1</v>
      </c>
      <c r="Q280" s="155">
        <v>7496269</v>
      </c>
      <c r="R280" s="155">
        <v>1424291</v>
      </c>
      <c r="S280" s="204">
        <v>8920561</v>
      </c>
    </row>
    <row r="281" spans="13:19" ht="27.6">
      <c r="M281" s="202">
        <v>280</v>
      </c>
      <c r="N281" s="157" t="s">
        <v>318</v>
      </c>
      <c r="O281" s="158" t="s">
        <v>318</v>
      </c>
      <c r="P281" s="156">
        <v>1</v>
      </c>
      <c r="Q281" s="159">
        <v>663955</v>
      </c>
      <c r="R281" s="159">
        <v>126152</v>
      </c>
      <c r="S281" s="205">
        <v>790107</v>
      </c>
    </row>
    <row r="282" spans="13:19" ht="27.6">
      <c r="M282" s="201">
        <v>281</v>
      </c>
      <c r="N282" s="153" t="s">
        <v>319</v>
      </c>
      <c r="O282" s="154" t="s">
        <v>320</v>
      </c>
      <c r="P282" s="152">
        <v>1</v>
      </c>
      <c r="Q282" s="155">
        <v>214179</v>
      </c>
      <c r="R282" s="155">
        <v>40694</v>
      </c>
      <c r="S282" s="204">
        <v>254873</v>
      </c>
    </row>
    <row r="283" spans="13:19">
      <c r="M283" s="202">
        <v>282</v>
      </c>
      <c r="N283" s="157" t="s">
        <v>321</v>
      </c>
      <c r="O283" s="158" t="s">
        <v>321</v>
      </c>
      <c r="P283" s="156">
        <v>1</v>
      </c>
      <c r="Q283" s="159">
        <v>5568657</v>
      </c>
      <c r="R283" s="159">
        <v>1058045</v>
      </c>
      <c r="S283" s="205">
        <v>6626702</v>
      </c>
    </row>
    <row r="284" spans="13:19" ht="14.4" customHeight="1">
      <c r="M284" s="203">
        <v>283</v>
      </c>
      <c r="N284" s="197" t="s">
        <v>322</v>
      </c>
      <c r="O284" s="153" t="s">
        <v>442</v>
      </c>
      <c r="P284" s="196">
        <v>1</v>
      </c>
      <c r="Q284" s="198">
        <v>5568657</v>
      </c>
      <c r="R284" s="198">
        <v>1058045</v>
      </c>
      <c r="S284" s="209">
        <v>6626702</v>
      </c>
    </row>
    <row r="285" spans="13:19">
      <c r="M285" s="202">
        <v>284</v>
      </c>
      <c r="N285" s="157" t="s">
        <v>324</v>
      </c>
      <c r="O285" s="158" t="s">
        <v>325</v>
      </c>
      <c r="P285" s="156">
        <v>1</v>
      </c>
      <c r="Q285" s="159">
        <v>1177940</v>
      </c>
      <c r="R285" s="159">
        <v>223809</v>
      </c>
      <c r="S285" s="205">
        <v>1401748</v>
      </c>
    </row>
    <row r="286" spans="13:19" ht="27.6">
      <c r="M286" s="201">
        <v>285</v>
      </c>
      <c r="N286" s="153" t="s">
        <v>326</v>
      </c>
      <c r="O286" s="154" t="s">
        <v>327</v>
      </c>
      <c r="P286" s="152">
        <v>1</v>
      </c>
      <c r="Q286" s="155">
        <v>17134330</v>
      </c>
      <c r="R286" s="155">
        <v>3255523</v>
      </c>
      <c r="S286" s="204">
        <v>20389853</v>
      </c>
    </row>
    <row r="287" spans="13:19">
      <c r="M287" s="202">
        <v>286</v>
      </c>
      <c r="N287" s="157" t="s">
        <v>328</v>
      </c>
      <c r="O287" s="158" t="s">
        <v>329</v>
      </c>
      <c r="P287" s="156">
        <v>1</v>
      </c>
      <c r="Q287" s="159">
        <v>2034702</v>
      </c>
      <c r="R287" s="159">
        <v>386593</v>
      </c>
      <c r="S287" s="205">
        <v>2421295</v>
      </c>
    </row>
    <row r="288" spans="13:19">
      <c r="M288" s="201">
        <v>287</v>
      </c>
      <c r="N288" s="153" t="s">
        <v>330</v>
      </c>
      <c r="O288" s="154" t="s">
        <v>330</v>
      </c>
      <c r="P288" s="152">
        <v>1</v>
      </c>
      <c r="Q288" s="155">
        <v>3641045</v>
      </c>
      <c r="R288" s="155">
        <v>691799</v>
      </c>
      <c r="S288" s="204">
        <v>4332844</v>
      </c>
    </row>
    <row r="289" spans="13:19">
      <c r="M289" s="202">
        <v>288</v>
      </c>
      <c r="N289" s="175" t="s">
        <v>331</v>
      </c>
      <c r="O289" s="187" t="s">
        <v>332</v>
      </c>
      <c r="P289" s="156">
        <v>1</v>
      </c>
      <c r="Q289" s="159">
        <v>149925</v>
      </c>
      <c r="R289" s="159">
        <v>28486</v>
      </c>
      <c r="S289" s="205">
        <v>178411</v>
      </c>
    </row>
    <row r="290" spans="13:19" ht="28.2">
      <c r="M290" s="201">
        <v>289</v>
      </c>
      <c r="N290" s="188" t="s">
        <v>333</v>
      </c>
      <c r="O290" s="189" t="s">
        <v>334</v>
      </c>
      <c r="P290" s="152">
        <v>1</v>
      </c>
      <c r="Q290" s="155">
        <v>878134</v>
      </c>
      <c r="R290" s="155">
        <v>166846</v>
      </c>
      <c r="S290" s="204">
        <v>1044980</v>
      </c>
    </row>
    <row r="291" spans="13:19">
      <c r="M291" s="202">
        <v>290</v>
      </c>
      <c r="N291" s="175" t="s">
        <v>335</v>
      </c>
      <c r="O291" s="187" t="s">
        <v>336</v>
      </c>
      <c r="P291" s="156">
        <v>1</v>
      </c>
      <c r="Q291" s="159">
        <v>12851</v>
      </c>
      <c r="R291" s="159">
        <v>2442</v>
      </c>
      <c r="S291" s="205">
        <v>15292</v>
      </c>
    </row>
    <row r="292" spans="13:19">
      <c r="M292" s="201">
        <v>291</v>
      </c>
      <c r="N292" s="153" t="s">
        <v>337</v>
      </c>
      <c r="O292" s="189" t="s">
        <v>338</v>
      </c>
      <c r="P292" s="152">
        <v>1</v>
      </c>
      <c r="Q292" s="155">
        <v>428358</v>
      </c>
      <c r="R292" s="155">
        <v>81388</v>
      </c>
      <c r="S292" s="204">
        <v>509746</v>
      </c>
    </row>
    <row r="293" spans="13:19">
      <c r="M293" s="202">
        <v>292</v>
      </c>
      <c r="N293" s="157" t="s">
        <v>339</v>
      </c>
      <c r="O293" s="187" t="s">
        <v>339</v>
      </c>
      <c r="P293" s="156">
        <v>1</v>
      </c>
      <c r="Q293" s="159">
        <v>117799</v>
      </c>
      <c r="R293" s="159">
        <v>22382</v>
      </c>
      <c r="S293" s="205">
        <v>140180</v>
      </c>
    </row>
    <row r="294" spans="13:19" ht="28.2">
      <c r="M294" s="201">
        <v>293</v>
      </c>
      <c r="N294" s="188" t="s">
        <v>340</v>
      </c>
      <c r="O294" s="189" t="s">
        <v>341</v>
      </c>
      <c r="P294" s="152">
        <v>1</v>
      </c>
      <c r="Q294" s="155">
        <v>278433</v>
      </c>
      <c r="R294" s="155">
        <v>52902</v>
      </c>
      <c r="S294" s="204">
        <v>331335</v>
      </c>
    </row>
    <row r="295" spans="13:19">
      <c r="M295" s="202">
        <v>294</v>
      </c>
      <c r="N295" s="175" t="s">
        <v>342</v>
      </c>
      <c r="O295" s="187" t="s">
        <v>343</v>
      </c>
      <c r="P295" s="156">
        <v>1</v>
      </c>
      <c r="Q295" s="159">
        <v>449776</v>
      </c>
      <c r="R295" s="159">
        <v>85457</v>
      </c>
      <c r="S295" s="205">
        <v>535234</v>
      </c>
    </row>
    <row r="296" spans="13:19">
      <c r="M296" s="201">
        <v>295</v>
      </c>
      <c r="N296" s="188" t="s">
        <v>344</v>
      </c>
      <c r="O296" s="189" t="s">
        <v>345</v>
      </c>
      <c r="P296" s="152">
        <v>1</v>
      </c>
      <c r="Q296" s="155">
        <v>1713433</v>
      </c>
      <c r="R296" s="155">
        <v>325552</v>
      </c>
      <c r="S296" s="204">
        <v>2038985</v>
      </c>
    </row>
    <row r="297" spans="13:19">
      <c r="M297" s="202">
        <v>296</v>
      </c>
      <c r="N297" s="175" t="s">
        <v>346</v>
      </c>
      <c r="O297" s="175" t="s">
        <v>347</v>
      </c>
      <c r="P297" s="156">
        <v>1</v>
      </c>
      <c r="Q297" s="159">
        <v>321269</v>
      </c>
      <c r="R297" s="159">
        <v>61041</v>
      </c>
      <c r="S297" s="205">
        <v>382310</v>
      </c>
    </row>
    <row r="298" spans="13:19" ht="138">
      <c r="M298" s="203">
        <v>297</v>
      </c>
      <c r="N298" s="200" t="s">
        <v>348</v>
      </c>
      <c r="O298" s="188" t="s">
        <v>349</v>
      </c>
      <c r="P298" s="196">
        <v>1</v>
      </c>
      <c r="Q298" s="198">
        <v>2570150</v>
      </c>
      <c r="R298" s="198">
        <v>488328</v>
      </c>
      <c r="S298" s="209">
        <v>3058478</v>
      </c>
    </row>
    <row r="299" spans="13:19" ht="101.4" customHeight="1">
      <c r="M299" s="202">
        <v>298</v>
      </c>
      <c r="N299" s="175" t="s">
        <v>350</v>
      </c>
      <c r="O299" s="175" t="s">
        <v>351</v>
      </c>
      <c r="P299" s="156">
        <v>1</v>
      </c>
      <c r="Q299" s="159">
        <v>2355970</v>
      </c>
      <c r="R299" s="159">
        <v>447634</v>
      </c>
      <c r="S299" s="205">
        <v>2803605</v>
      </c>
    </row>
    <row r="300" spans="13:19">
      <c r="M300" s="201">
        <v>299</v>
      </c>
      <c r="N300" s="188" t="s">
        <v>352</v>
      </c>
      <c r="O300" s="189" t="s">
        <v>353</v>
      </c>
      <c r="P300" s="152">
        <v>1</v>
      </c>
      <c r="Q300" s="155">
        <v>107090</v>
      </c>
      <c r="R300" s="155">
        <v>20347</v>
      </c>
      <c r="S300" s="204">
        <v>127437</v>
      </c>
    </row>
    <row r="301" spans="13:19">
      <c r="M301" s="202">
        <v>300</v>
      </c>
      <c r="N301" s="175" t="s">
        <v>352</v>
      </c>
      <c r="O301" s="187" t="s">
        <v>354</v>
      </c>
      <c r="P301" s="156">
        <v>1</v>
      </c>
      <c r="Q301" s="159">
        <v>107090</v>
      </c>
      <c r="R301" s="159">
        <v>20347</v>
      </c>
      <c r="S301" s="205">
        <v>127437</v>
      </c>
    </row>
    <row r="302" spans="13:19">
      <c r="M302" s="201">
        <v>301</v>
      </c>
      <c r="N302" s="190" t="s">
        <v>355</v>
      </c>
      <c r="O302" s="191" t="s">
        <v>355</v>
      </c>
      <c r="P302" s="166">
        <v>1</v>
      </c>
      <c r="Q302" s="155">
        <v>6853732</v>
      </c>
      <c r="R302" s="155">
        <v>1302209</v>
      </c>
      <c r="S302" s="204">
        <v>8155941</v>
      </c>
    </row>
    <row r="303" spans="13:19">
      <c r="M303" s="202">
        <v>302</v>
      </c>
      <c r="N303" s="168" t="s">
        <v>356</v>
      </c>
      <c r="O303" s="168" t="s">
        <v>357</v>
      </c>
      <c r="P303" s="192">
        <v>1</v>
      </c>
      <c r="Q303" s="193">
        <v>535448</v>
      </c>
      <c r="R303" s="193">
        <v>101735</v>
      </c>
      <c r="S303" s="210">
        <v>637183</v>
      </c>
    </row>
    <row r="304" spans="13:19">
      <c r="M304" s="201">
        <v>303</v>
      </c>
      <c r="N304" s="164" t="s">
        <v>358</v>
      </c>
      <c r="O304" s="185" t="s">
        <v>443</v>
      </c>
      <c r="P304" s="194">
        <v>1</v>
      </c>
      <c r="Q304" s="195">
        <v>1606343</v>
      </c>
      <c r="R304" s="195">
        <v>305205</v>
      </c>
      <c r="S304" s="211">
        <v>1911549</v>
      </c>
    </row>
    <row r="305" spans="13:19" ht="28.2">
      <c r="M305" s="215">
        <v>304</v>
      </c>
      <c r="N305" s="216" t="s">
        <v>360</v>
      </c>
      <c r="O305" s="217" t="s">
        <v>361</v>
      </c>
      <c r="P305" s="218">
        <v>1</v>
      </c>
      <c r="Q305" s="219">
        <v>1285075</v>
      </c>
      <c r="R305" s="219">
        <v>244164</v>
      </c>
      <c r="S305" s="220">
        <v>1529239</v>
      </c>
    </row>
  </sheetData>
  <phoneticPr fontId="6" type="noConversion"/>
  <pageMargins left="0.7" right="0.7" top="0.75" bottom="0.75" header="0.3" footer="0.3"/>
  <pageSetup paperSize="216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AC5A7-0786-4172-B03C-CB851A79DE14}">
  <dimension ref="A1:U305"/>
  <sheetViews>
    <sheetView topLeftCell="N1" zoomScale="70" zoomScaleNormal="70" workbookViewId="0">
      <selection activeCell="O2" sqref="O2:U2"/>
    </sheetView>
  </sheetViews>
  <sheetFormatPr baseColWidth="10" defaultColWidth="11.44140625" defaultRowHeight="14.4"/>
  <cols>
    <col min="1" max="1" width="7.44140625" customWidth="1"/>
    <col min="2" max="2" width="22.44140625" customWidth="1"/>
    <col min="3" max="3" width="21.6640625" customWidth="1"/>
    <col min="4" max="4" width="24" customWidth="1"/>
    <col min="5" max="5" width="21.33203125" customWidth="1"/>
    <col min="6" max="6" width="59.33203125" bestFit="1" customWidth="1"/>
    <col min="7" max="7" width="63" customWidth="1"/>
    <col min="8" max="8" width="26.5546875" customWidth="1"/>
    <col min="9" max="9" width="32.6640625" customWidth="1"/>
    <col min="10" max="10" width="60.88671875" customWidth="1"/>
    <col min="11" max="11" width="33.44140625" customWidth="1"/>
    <col min="12" max="12" width="31" customWidth="1"/>
    <col min="13" max="13" width="49.109375" customWidth="1"/>
    <col min="14" max="14" width="9.109375" customWidth="1"/>
    <col min="15" max="15" width="7.88671875" customWidth="1"/>
    <col min="16" max="16" width="67.6640625" bestFit="1" customWidth="1"/>
    <col min="17" max="17" width="57" customWidth="1"/>
    <col min="18" max="18" width="13.44140625" customWidth="1"/>
    <col min="19" max="19" width="42.88671875" customWidth="1"/>
    <col min="20" max="20" width="14.33203125" customWidth="1"/>
    <col min="21" max="21" width="32.88671875" customWidth="1"/>
  </cols>
  <sheetData>
    <row r="1" spans="1:21">
      <c r="A1" s="53" t="s">
        <v>3</v>
      </c>
      <c r="B1" s="54" t="s">
        <v>4</v>
      </c>
      <c r="C1" s="54" t="s">
        <v>5</v>
      </c>
      <c r="D1" s="54" t="s">
        <v>6</v>
      </c>
      <c r="E1" s="54" t="s">
        <v>7</v>
      </c>
      <c r="F1" s="55" t="s">
        <v>8</v>
      </c>
      <c r="G1" s="55" t="s">
        <v>9</v>
      </c>
      <c r="H1" s="55" t="s">
        <v>444</v>
      </c>
      <c r="I1" s="55" t="s">
        <v>445</v>
      </c>
      <c r="J1" s="55" t="s">
        <v>446</v>
      </c>
      <c r="K1" s="55" t="s">
        <v>447</v>
      </c>
      <c r="L1" s="55" t="s">
        <v>448</v>
      </c>
      <c r="M1" s="55" t="s">
        <v>449</v>
      </c>
      <c r="O1" s="212" t="s">
        <v>123</v>
      </c>
      <c r="P1" s="213" t="s">
        <v>4</v>
      </c>
      <c r="Q1" s="213" t="s">
        <v>6</v>
      </c>
      <c r="R1" s="213" t="s">
        <v>7</v>
      </c>
      <c r="S1" s="213" t="s">
        <v>124</v>
      </c>
      <c r="T1" s="213" t="s">
        <v>450</v>
      </c>
      <c r="U1" s="214" t="s">
        <v>451</v>
      </c>
    </row>
    <row r="2" spans="1:21" ht="15">
      <c r="A2" s="56">
        <v>1</v>
      </c>
      <c r="B2" s="57" t="s">
        <v>26</v>
      </c>
      <c r="C2" s="57" t="s">
        <v>27</v>
      </c>
      <c r="D2" s="57" t="s">
        <v>28</v>
      </c>
      <c r="E2" s="58">
        <v>1</v>
      </c>
      <c r="F2" s="59">
        <v>180000</v>
      </c>
      <c r="G2" s="60">
        <v>0.19</v>
      </c>
      <c r="H2" s="61">
        <f t="shared" ref="H2:H70" si="0">F2*G2</f>
        <v>34200</v>
      </c>
      <c r="I2" s="62">
        <f t="shared" ref="I2:I70" si="1">H2+F2</f>
        <v>214200</v>
      </c>
      <c r="J2" s="59">
        <v>180000</v>
      </c>
      <c r="K2" s="60">
        <v>0.19</v>
      </c>
      <c r="L2" s="61">
        <f t="shared" ref="L2:L70" si="2">J2*K2</f>
        <v>34200</v>
      </c>
      <c r="M2" s="62">
        <f t="shared" ref="M2:M70" si="3">L2+J2</f>
        <v>214200</v>
      </c>
      <c r="O2" s="201">
        <v>1</v>
      </c>
      <c r="P2" s="153" t="s">
        <v>133</v>
      </c>
      <c r="Q2" s="154" t="s">
        <v>134</v>
      </c>
      <c r="R2" s="221">
        <v>1</v>
      </c>
      <c r="S2" s="222">
        <v>977550</v>
      </c>
      <c r="T2" s="223">
        <v>185735</v>
      </c>
      <c r="U2" s="261">
        <v>1163285</v>
      </c>
    </row>
    <row r="3" spans="1:21" ht="15">
      <c r="A3" s="56">
        <v>2</v>
      </c>
      <c r="B3" s="63" t="s">
        <v>26</v>
      </c>
      <c r="C3" s="63" t="s">
        <v>27</v>
      </c>
      <c r="D3" s="63" t="s">
        <v>29</v>
      </c>
      <c r="E3" s="64">
        <v>1</v>
      </c>
      <c r="F3" s="65">
        <v>180000</v>
      </c>
      <c r="G3" s="66">
        <v>0.19</v>
      </c>
      <c r="H3" s="67">
        <f t="shared" si="0"/>
        <v>34200</v>
      </c>
      <c r="I3" s="68">
        <f t="shared" si="1"/>
        <v>214200</v>
      </c>
      <c r="J3" s="65">
        <v>180000</v>
      </c>
      <c r="K3" s="66">
        <v>0.19</v>
      </c>
      <c r="L3" s="67">
        <f t="shared" si="2"/>
        <v>34200</v>
      </c>
      <c r="M3" s="68">
        <f t="shared" si="3"/>
        <v>214200</v>
      </c>
      <c r="O3" s="202">
        <v>2</v>
      </c>
      <c r="P3" s="157" t="s">
        <v>133</v>
      </c>
      <c r="Q3" s="158" t="s">
        <v>135</v>
      </c>
      <c r="R3" s="224">
        <v>1</v>
      </c>
      <c r="S3" s="225">
        <v>1596000</v>
      </c>
      <c r="T3" s="226">
        <v>303240</v>
      </c>
      <c r="U3" s="262">
        <v>1899240</v>
      </c>
    </row>
    <row r="4" spans="1:21" ht="15">
      <c r="A4" s="56">
        <v>3</v>
      </c>
      <c r="B4" s="57" t="s">
        <v>26</v>
      </c>
      <c r="C4" s="57" t="s">
        <v>30</v>
      </c>
      <c r="D4" s="57" t="s">
        <v>31</v>
      </c>
      <c r="E4" s="58">
        <v>1</v>
      </c>
      <c r="F4" s="59">
        <v>180000</v>
      </c>
      <c r="G4" s="60">
        <v>0.19</v>
      </c>
      <c r="H4" s="61">
        <f t="shared" si="0"/>
        <v>34200</v>
      </c>
      <c r="I4" s="62">
        <f t="shared" si="1"/>
        <v>214200</v>
      </c>
      <c r="J4" s="59">
        <v>180000</v>
      </c>
      <c r="K4" s="60">
        <v>0.19</v>
      </c>
      <c r="L4" s="61">
        <f t="shared" si="2"/>
        <v>34200</v>
      </c>
      <c r="M4" s="62">
        <f t="shared" si="3"/>
        <v>214200</v>
      </c>
      <c r="O4" s="201">
        <v>3</v>
      </c>
      <c r="P4" s="153" t="s">
        <v>133</v>
      </c>
      <c r="Q4" s="154" t="s">
        <v>136</v>
      </c>
      <c r="R4" s="221">
        <v>1</v>
      </c>
      <c r="S4" s="222">
        <v>977550</v>
      </c>
      <c r="T4" s="223">
        <v>185735</v>
      </c>
      <c r="U4" s="261">
        <v>1163285</v>
      </c>
    </row>
    <row r="5" spans="1:21" ht="15">
      <c r="A5" s="56">
        <v>4</v>
      </c>
      <c r="B5" s="63" t="s">
        <v>26</v>
      </c>
      <c r="C5" s="63" t="s">
        <v>30</v>
      </c>
      <c r="D5" s="63" t="s">
        <v>32</v>
      </c>
      <c r="E5" s="64">
        <v>1</v>
      </c>
      <c r="F5" s="65">
        <v>180000</v>
      </c>
      <c r="G5" s="66">
        <v>0.19</v>
      </c>
      <c r="H5" s="67">
        <f t="shared" si="0"/>
        <v>34200</v>
      </c>
      <c r="I5" s="68">
        <f t="shared" si="1"/>
        <v>214200</v>
      </c>
      <c r="J5" s="65">
        <v>180000</v>
      </c>
      <c r="K5" s="66">
        <v>0.19</v>
      </c>
      <c r="L5" s="67">
        <f t="shared" si="2"/>
        <v>34200</v>
      </c>
      <c r="M5" s="68">
        <f t="shared" si="3"/>
        <v>214200</v>
      </c>
      <c r="O5" s="202">
        <v>4</v>
      </c>
      <c r="P5" s="157" t="s">
        <v>133</v>
      </c>
      <c r="Q5" s="158" t="s">
        <v>137</v>
      </c>
      <c r="R5" s="224">
        <v>1</v>
      </c>
      <c r="S5" s="225">
        <v>1596000</v>
      </c>
      <c r="T5" s="226">
        <v>303240</v>
      </c>
      <c r="U5" s="262">
        <v>1899240</v>
      </c>
    </row>
    <row r="6" spans="1:21" ht="15">
      <c r="A6" s="56">
        <v>5</v>
      </c>
      <c r="B6" s="57" t="s">
        <v>26</v>
      </c>
      <c r="C6" s="57" t="s">
        <v>30</v>
      </c>
      <c r="D6" s="57" t="s">
        <v>33</v>
      </c>
      <c r="E6" s="58">
        <v>1</v>
      </c>
      <c r="F6" s="59">
        <v>180000</v>
      </c>
      <c r="G6" s="60">
        <v>0.19</v>
      </c>
      <c r="H6" s="61">
        <f t="shared" si="0"/>
        <v>34200</v>
      </c>
      <c r="I6" s="62">
        <f t="shared" si="1"/>
        <v>214200</v>
      </c>
      <c r="J6" s="59">
        <v>180000</v>
      </c>
      <c r="K6" s="60">
        <v>0.19</v>
      </c>
      <c r="L6" s="61">
        <f t="shared" si="2"/>
        <v>34200</v>
      </c>
      <c r="M6" s="62">
        <f t="shared" si="3"/>
        <v>214200</v>
      </c>
      <c r="O6" s="201">
        <v>5</v>
      </c>
      <c r="P6" s="160" t="s">
        <v>133</v>
      </c>
      <c r="Q6" s="161" t="s">
        <v>138</v>
      </c>
      <c r="R6" s="221">
        <v>1</v>
      </c>
      <c r="S6" s="222">
        <v>159600</v>
      </c>
      <c r="T6" s="223">
        <v>30324</v>
      </c>
      <c r="U6" s="261">
        <v>189924</v>
      </c>
    </row>
    <row r="7" spans="1:21" ht="15">
      <c r="A7" s="56">
        <v>6</v>
      </c>
      <c r="B7" s="63" t="s">
        <v>26</v>
      </c>
      <c r="C7" s="63" t="s">
        <v>34</v>
      </c>
      <c r="D7" s="63">
        <v>2620</v>
      </c>
      <c r="E7" s="64">
        <v>1</v>
      </c>
      <c r="F7" s="65">
        <v>180000</v>
      </c>
      <c r="G7" s="66">
        <v>0.19</v>
      </c>
      <c r="H7" s="67">
        <f t="shared" si="0"/>
        <v>34200</v>
      </c>
      <c r="I7" s="68">
        <f t="shared" si="1"/>
        <v>214200</v>
      </c>
      <c r="J7" s="65">
        <v>180000</v>
      </c>
      <c r="K7" s="66">
        <v>0.19</v>
      </c>
      <c r="L7" s="67">
        <f t="shared" si="2"/>
        <v>34200</v>
      </c>
      <c r="M7" s="68">
        <f t="shared" si="3"/>
        <v>214200</v>
      </c>
      <c r="O7" s="202">
        <v>6</v>
      </c>
      <c r="P7" s="157" t="s">
        <v>133</v>
      </c>
      <c r="Q7" s="158" t="s">
        <v>139</v>
      </c>
      <c r="R7" s="224">
        <v>1</v>
      </c>
      <c r="S7" s="225">
        <v>977550</v>
      </c>
      <c r="T7" s="226">
        <v>185735</v>
      </c>
      <c r="U7" s="262">
        <v>1163285</v>
      </c>
    </row>
    <row r="8" spans="1:21" ht="15">
      <c r="A8" s="56">
        <v>7</v>
      </c>
      <c r="B8" s="57" t="s">
        <v>26</v>
      </c>
      <c r="C8" s="57" t="s">
        <v>34</v>
      </c>
      <c r="D8" s="57" t="s">
        <v>35</v>
      </c>
      <c r="E8" s="58">
        <v>1</v>
      </c>
      <c r="F8" s="59">
        <v>180000</v>
      </c>
      <c r="G8" s="60">
        <v>0.19</v>
      </c>
      <c r="H8" s="61">
        <f t="shared" si="0"/>
        <v>34200</v>
      </c>
      <c r="I8" s="62">
        <f t="shared" si="1"/>
        <v>214200</v>
      </c>
      <c r="J8" s="59">
        <v>180000</v>
      </c>
      <c r="K8" s="60">
        <v>0.19</v>
      </c>
      <c r="L8" s="61">
        <f t="shared" si="2"/>
        <v>34200</v>
      </c>
      <c r="M8" s="62">
        <f t="shared" si="3"/>
        <v>214200</v>
      </c>
      <c r="O8" s="201">
        <v>7</v>
      </c>
      <c r="P8" s="153" t="s">
        <v>133</v>
      </c>
      <c r="Q8" s="154" t="s">
        <v>140</v>
      </c>
      <c r="R8" s="221">
        <v>1</v>
      </c>
      <c r="S8" s="222">
        <v>1596000</v>
      </c>
      <c r="T8" s="223">
        <v>303240</v>
      </c>
      <c r="U8" s="261">
        <v>1899240</v>
      </c>
    </row>
    <row r="9" spans="1:21" ht="15">
      <c r="A9" s="56">
        <v>8</v>
      </c>
      <c r="B9" s="63" t="s">
        <v>36</v>
      </c>
      <c r="C9" s="63" t="s">
        <v>37</v>
      </c>
      <c r="D9" s="63" t="s">
        <v>38</v>
      </c>
      <c r="E9" s="64">
        <v>1</v>
      </c>
      <c r="F9" s="65">
        <v>180000</v>
      </c>
      <c r="G9" s="66">
        <v>0.19</v>
      </c>
      <c r="H9" s="67">
        <f t="shared" si="0"/>
        <v>34200</v>
      </c>
      <c r="I9" s="68">
        <f t="shared" si="1"/>
        <v>214200</v>
      </c>
      <c r="J9" s="65">
        <v>180000</v>
      </c>
      <c r="K9" s="66">
        <v>0.19</v>
      </c>
      <c r="L9" s="67">
        <f t="shared" si="2"/>
        <v>34200</v>
      </c>
      <c r="M9" s="68">
        <f t="shared" si="3"/>
        <v>214200</v>
      </c>
      <c r="O9" s="202">
        <v>8</v>
      </c>
      <c r="P9" s="157" t="s">
        <v>133</v>
      </c>
      <c r="Q9" s="158" t="s">
        <v>141</v>
      </c>
      <c r="R9" s="224">
        <v>1</v>
      </c>
      <c r="S9" s="225">
        <v>977550</v>
      </c>
      <c r="T9" s="226">
        <v>185735</v>
      </c>
      <c r="U9" s="262">
        <v>1163285</v>
      </c>
    </row>
    <row r="10" spans="1:21" ht="15">
      <c r="A10" s="56">
        <v>9</v>
      </c>
      <c r="B10" s="57" t="s">
        <v>36</v>
      </c>
      <c r="C10" s="57" t="s">
        <v>39</v>
      </c>
      <c r="D10" s="57" t="s">
        <v>40</v>
      </c>
      <c r="E10" s="58">
        <v>1</v>
      </c>
      <c r="F10" s="59">
        <v>180000</v>
      </c>
      <c r="G10" s="60">
        <v>0.19</v>
      </c>
      <c r="H10" s="61">
        <f t="shared" si="0"/>
        <v>34200</v>
      </c>
      <c r="I10" s="62">
        <f t="shared" si="1"/>
        <v>214200</v>
      </c>
      <c r="J10" s="59">
        <v>180000</v>
      </c>
      <c r="K10" s="60">
        <v>0.19</v>
      </c>
      <c r="L10" s="61">
        <f t="shared" si="2"/>
        <v>34200</v>
      </c>
      <c r="M10" s="62">
        <f t="shared" si="3"/>
        <v>214200</v>
      </c>
      <c r="O10" s="201">
        <v>9</v>
      </c>
      <c r="P10" s="153" t="s">
        <v>133</v>
      </c>
      <c r="Q10" s="154" t="s">
        <v>142</v>
      </c>
      <c r="R10" s="221">
        <v>1</v>
      </c>
      <c r="S10" s="222">
        <v>1596000</v>
      </c>
      <c r="T10" s="223">
        <v>303240</v>
      </c>
      <c r="U10" s="261">
        <v>1899240</v>
      </c>
    </row>
    <row r="11" spans="1:21" ht="15">
      <c r="A11" s="56">
        <v>10</v>
      </c>
      <c r="B11" s="63" t="s">
        <v>36</v>
      </c>
      <c r="C11" s="63" t="s">
        <v>39</v>
      </c>
      <c r="D11" s="63" t="s">
        <v>41</v>
      </c>
      <c r="E11" s="64">
        <v>1</v>
      </c>
      <c r="F11" s="65">
        <v>180000</v>
      </c>
      <c r="G11" s="66">
        <v>0.19</v>
      </c>
      <c r="H11" s="67">
        <f t="shared" si="0"/>
        <v>34200</v>
      </c>
      <c r="I11" s="68">
        <f t="shared" si="1"/>
        <v>214200</v>
      </c>
      <c r="J11" s="65">
        <v>180000</v>
      </c>
      <c r="K11" s="66">
        <v>0.19</v>
      </c>
      <c r="L11" s="67">
        <f t="shared" si="2"/>
        <v>34200</v>
      </c>
      <c r="M11" s="68">
        <f t="shared" si="3"/>
        <v>214200</v>
      </c>
      <c r="O11" s="202">
        <v>10</v>
      </c>
      <c r="P11" s="157" t="s">
        <v>133</v>
      </c>
      <c r="Q11" s="158" t="s">
        <v>143</v>
      </c>
      <c r="R11" s="224">
        <v>1</v>
      </c>
      <c r="S11" s="225">
        <v>1596000</v>
      </c>
      <c r="T11" s="226">
        <v>303240</v>
      </c>
      <c r="U11" s="262">
        <v>1899240</v>
      </c>
    </row>
    <row r="12" spans="1:21" ht="27.6">
      <c r="A12" s="56">
        <v>11</v>
      </c>
      <c r="B12" s="57" t="s">
        <v>36</v>
      </c>
      <c r="C12" s="57" t="s">
        <v>39</v>
      </c>
      <c r="D12" s="57" t="s">
        <v>42</v>
      </c>
      <c r="E12" s="58">
        <v>1</v>
      </c>
      <c r="F12" s="59">
        <v>180000</v>
      </c>
      <c r="G12" s="60">
        <v>0.19</v>
      </c>
      <c r="H12" s="61">
        <f t="shared" si="0"/>
        <v>34200</v>
      </c>
      <c r="I12" s="62">
        <f t="shared" si="1"/>
        <v>214200</v>
      </c>
      <c r="J12" s="59">
        <v>180000</v>
      </c>
      <c r="K12" s="60">
        <v>0.19</v>
      </c>
      <c r="L12" s="61">
        <f t="shared" si="2"/>
        <v>34200</v>
      </c>
      <c r="M12" s="62">
        <f t="shared" si="3"/>
        <v>214200</v>
      </c>
      <c r="O12" s="201">
        <v>11</v>
      </c>
      <c r="P12" s="153" t="s">
        <v>133</v>
      </c>
      <c r="Q12" s="154" t="s">
        <v>144</v>
      </c>
      <c r="R12" s="221">
        <v>1</v>
      </c>
      <c r="S12" s="222">
        <v>1596000</v>
      </c>
      <c r="T12" s="223">
        <v>303240</v>
      </c>
      <c r="U12" s="261">
        <v>1899240</v>
      </c>
    </row>
    <row r="13" spans="1:21" ht="15">
      <c r="A13" s="56">
        <v>12</v>
      </c>
      <c r="B13" s="69" t="s">
        <v>36</v>
      </c>
      <c r="C13" s="69" t="s">
        <v>43</v>
      </c>
      <c r="D13" s="69" t="s">
        <v>44</v>
      </c>
      <c r="E13" s="64">
        <v>1</v>
      </c>
      <c r="F13" s="65">
        <v>180000</v>
      </c>
      <c r="G13" s="66">
        <v>0.19</v>
      </c>
      <c r="H13" s="67">
        <f t="shared" si="0"/>
        <v>34200</v>
      </c>
      <c r="I13" s="68">
        <f t="shared" si="1"/>
        <v>214200</v>
      </c>
      <c r="J13" s="65">
        <v>180000</v>
      </c>
      <c r="K13" s="66">
        <v>0.19</v>
      </c>
      <c r="L13" s="67">
        <f t="shared" si="2"/>
        <v>34200</v>
      </c>
      <c r="M13" s="68">
        <f t="shared" si="3"/>
        <v>214200</v>
      </c>
      <c r="O13" s="202">
        <v>12</v>
      </c>
      <c r="P13" s="157" t="s">
        <v>145</v>
      </c>
      <c r="Q13" s="158" t="s">
        <v>138</v>
      </c>
      <c r="R13" s="224">
        <v>1</v>
      </c>
      <c r="S13" s="225">
        <v>159600</v>
      </c>
      <c r="T13" s="226">
        <v>30324</v>
      </c>
      <c r="U13" s="262">
        <v>189924</v>
      </c>
    </row>
    <row r="14" spans="1:21" ht="15">
      <c r="A14" s="56">
        <v>13</v>
      </c>
      <c r="B14" s="70" t="s">
        <v>36</v>
      </c>
      <c r="C14" s="70" t="s">
        <v>43</v>
      </c>
      <c r="D14" s="70" t="s">
        <v>45</v>
      </c>
      <c r="E14" s="58">
        <v>1</v>
      </c>
      <c r="F14" s="59">
        <v>180000</v>
      </c>
      <c r="G14" s="60">
        <v>0.19</v>
      </c>
      <c r="H14" s="61">
        <f t="shared" si="0"/>
        <v>34200</v>
      </c>
      <c r="I14" s="62">
        <f t="shared" si="1"/>
        <v>214200</v>
      </c>
      <c r="J14" s="59">
        <v>180000</v>
      </c>
      <c r="K14" s="60">
        <v>0.19</v>
      </c>
      <c r="L14" s="61">
        <f t="shared" si="2"/>
        <v>34200</v>
      </c>
      <c r="M14" s="62">
        <f t="shared" si="3"/>
        <v>214200</v>
      </c>
      <c r="O14" s="201">
        <v>13</v>
      </c>
      <c r="P14" s="153" t="s">
        <v>145</v>
      </c>
      <c r="Q14" s="154" t="s">
        <v>146</v>
      </c>
      <c r="R14" s="221">
        <v>1</v>
      </c>
      <c r="S14" s="222">
        <v>758100</v>
      </c>
      <c r="T14" s="223">
        <v>144039</v>
      </c>
      <c r="U14" s="261">
        <v>902139</v>
      </c>
    </row>
    <row r="15" spans="1:21" ht="15">
      <c r="A15" s="56">
        <v>14</v>
      </c>
      <c r="B15" s="69" t="s">
        <v>36</v>
      </c>
      <c r="C15" s="69" t="s">
        <v>46</v>
      </c>
      <c r="D15" s="69" t="s">
        <v>47</v>
      </c>
      <c r="E15" s="64">
        <v>1</v>
      </c>
      <c r="F15" s="65">
        <v>180000</v>
      </c>
      <c r="G15" s="66">
        <v>0.19</v>
      </c>
      <c r="H15" s="67">
        <f t="shared" si="0"/>
        <v>34200</v>
      </c>
      <c r="I15" s="68">
        <f t="shared" si="1"/>
        <v>214200</v>
      </c>
      <c r="J15" s="65">
        <v>180000</v>
      </c>
      <c r="K15" s="66">
        <v>0.19</v>
      </c>
      <c r="L15" s="67">
        <f t="shared" si="2"/>
        <v>34200</v>
      </c>
      <c r="M15" s="68">
        <f t="shared" si="3"/>
        <v>214200</v>
      </c>
      <c r="O15" s="202">
        <v>14</v>
      </c>
      <c r="P15" s="157" t="s">
        <v>147</v>
      </c>
      <c r="Q15" s="158" t="s">
        <v>146</v>
      </c>
      <c r="R15" s="224">
        <v>1</v>
      </c>
      <c r="S15" s="225">
        <v>1097250</v>
      </c>
      <c r="T15" s="226">
        <v>208478</v>
      </c>
      <c r="U15" s="262">
        <v>1305728</v>
      </c>
    </row>
    <row r="16" spans="1:21" ht="27.6">
      <c r="A16" s="56">
        <v>15</v>
      </c>
      <c r="B16" s="70" t="s">
        <v>36</v>
      </c>
      <c r="C16" s="70" t="s">
        <v>37</v>
      </c>
      <c r="D16" s="70" t="s">
        <v>48</v>
      </c>
      <c r="E16" s="58">
        <v>1</v>
      </c>
      <c r="F16" s="59">
        <v>180000</v>
      </c>
      <c r="G16" s="60">
        <v>0.19</v>
      </c>
      <c r="H16" s="61">
        <f t="shared" si="0"/>
        <v>34200</v>
      </c>
      <c r="I16" s="62">
        <f t="shared" si="1"/>
        <v>214200</v>
      </c>
      <c r="J16" s="59">
        <v>180000</v>
      </c>
      <c r="K16" s="60">
        <v>0.19</v>
      </c>
      <c r="L16" s="61">
        <f t="shared" si="2"/>
        <v>34200</v>
      </c>
      <c r="M16" s="62">
        <f t="shared" si="3"/>
        <v>214200</v>
      </c>
      <c r="O16" s="201">
        <v>15</v>
      </c>
      <c r="P16" s="164" t="s">
        <v>148</v>
      </c>
      <c r="Q16" s="165" t="s">
        <v>149</v>
      </c>
      <c r="R16" s="227">
        <v>1</v>
      </c>
      <c r="S16" s="222">
        <v>1900000</v>
      </c>
      <c r="T16" s="223">
        <v>361000</v>
      </c>
      <c r="U16" s="261">
        <v>2261000</v>
      </c>
    </row>
    <row r="17" spans="1:21" ht="15">
      <c r="A17" s="56">
        <v>16</v>
      </c>
      <c r="B17" s="63" t="s">
        <v>49</v>
      </c>
      <c r="C17" s="63" t="s">
        <v>30</v>
      </c>
      <c r="D17" s="63" t="s">
        <v>50</v>
      </c>
      <c r="E17" s="64">
        <v>1</v>
      </c>
      <c r="F17" s="65">
        <v>180000</v>
      </c>
      <c r="G17" s="66">
        <v>0.19</v>
      </c>
      <c r="H17" s="67">
        <f t="shared" si="0"/>
        <v>34200</v>
      </c>
      <c r="I17" s="68">
        <f t="shared" si="1"/>
        <v>214200</v>
      </c>
      <c r="J17" s="65">
        <v>180000</v>
      </c>
      <c r="K17" s="66">
        <v>0.19</v>
      </c>
      <c r="L17" s="67">
        <f t="shared" si="2"/>
        <v>34200</v>
      </c>
      <c r="M17" s="68">
        <f t="shared" si="3"/>
        <v>214200</v>
      </c>
      <c r="O17" s="202">
        <v>16</v>
      </c>
      <c r="P17" s="168" t="s">
        <v>150</v>
      </c>
      <c r="Q17" s="169" t="s">
        <v>151</v>
      </c>
      <c r="R17" s="228">
        <v>1</v>
      </c>
      <c r="S17" s="225">
        <v>4500000</v>
      </c>
      <c r="T17" s="226">
        <v>855000</v>
      </c>
      <c r="U17" s="262">
        <v>5355000</v>
      </c>
    </row>
    <row r="18" spans="1:21" ht="15">
      <c r="A18" s="56">
        <v>17</v>
      </c>
      <c r="B18" s="57" t="s">
        <v>49</v>
      </c>
      <c r="C18" s="57" t="s">
        <v>30</v>
      </c>
      <c r="D18" s="57" t="s">
        <v>51</v>
      </c>
      <c r="E18" s="58">
        <v>1</v>
      </c>
      <c r="F18" s="59">
        <v>180000</v>
      </c>
      <c r="G18" s="60">
        <v>0.19</v>
      </c>
      <c r="H18" s="61">
        <f t="shared" si="0"/>
        <v>34200</v>
      </c>
      <c r="I18" s="62">
        <f t="shared" si="1"/>
        <v>214200</v>
      </c>
      <c r="J18" s="59">
        <v>180000</v>
      </c>
      <c r="K18" s="60">
        <v>0.19</v>
      </c>
      <c r="L18" s="61">
        <f t="shared" si="2"/>
        <v>34200</v>
      </c>
      <c r="M18" s="62">
        <f t="shared" si="3"/>
        <v>214200</v>
      </c>
      <c r="O18" s="201">
        <v>17</v>
      </c>
      <c r="P18" s="164" t="s">
        <v>150</v>
      </c>
      <c r="Q18" s="165" t="s">
        <v>152</v>
      </c>
      <c r="R18" s="227">
        <v>1</v>
      </c>
      <c r="S18" s="222">
        <v>5004340</v>
      </c>
      <c r="T18" s="223">
        <v>950825</v>
      </c>
      <c r="U18" s="261">
        <v>5955165</v>
      </c>
    </row>
    <row r="19" spans="1:21" ht="27.6">
      <c r="A19" s="56">
        <v>18</v>
      </c>
      <c r="B19" s="63" t="s">
        <v>49</v>
      </c>
      <c r="C19" s="63" t="s">
        <v>30</v>
      </c>
      <c r="D19" s="63" t="s">
        <v>52</v>
      </c>
      <c r="E19" s="64">
        <v>1</v>
      </c>
      <c r="F19" s="65">
        <v>180000</v>
      </c>
      <c r="G19" s="66">
        <v>0.19</v>
      </c>
      <c r="H19" s="67">
        <f t="shared" si="0"/>
        <v>34200</v>
      </c>
      <c r="I19" s="68">
        <f t="shared" si="1"/>
        <v>214200</v>
      </c>
      <c r="J19" s="65">
        <v>180000</v>
      </c>
      <c r="K19" s="66">
        <v>0.19</v>
      </c>
      <c r="L19" s="67">
        <f t="shared" si="2"/>
        <v>34200</v>
      </c>
      <c r="M19" s="68">
        <f t="shared" si="3"/>
        <v>214200</v>
      </c>
      <c r="O19" s="202">
        <v>18</v>
      </c>
      <c r="P19" s="168" t="s">
        <v>153</v>
      </c>
      <c r="Q19" s="169" t="s">
        <v>154</v>
      </c>
      <c r="R19" s="228">
        <v>1</v>
      </c>
      <c r="S19" s="225">
        <v>1827500</v>
      </c>
      <c r="T19" s="226">
        <v>347225</v>
      </c>
      <c r="U19" s="262">
        <v>2174725</v>
      </c>
    </row>
    <row r="20" spans="1:21" ht="15">
      <c r="A20" s="56">
        <v>19</v>
      </c>
      <c r="B20" s="57" t="s">
        <v>49</v>
      </c>
      <c r="C20" s="57" t="s">
        <v>30</v>
      </c>
      <c r="D20" s="57" t="s">
        <v>53</v>
      </c>
      <c r="E20" s="58">
        <v>1</v>
      </c>
      <c r="F20" s="59">
        <v>180000</v>
      </c>
      <c r="G20" s="60">
        <v>0.19</v>
      </c>
      <c r="H20" s="61">
        <f t="shared" si="0"/>
        <v>34200</v>
      </c>
      <c r="I20" s="62">
        <f t="shared" si="1"/>
        <v>214200</v>
      </c>
      <c r="J20" s="59">
        <v>180000</v>
      </c>
      <c r="K20" s="60">
        <v>0.19</v>
      </c>
      <c r="L20" s="61">
        <f t="shared" si="2"/>
        <v>34200</v>
      </c>
      <c r="M20" s="62">
        <f t="shared" si="3"/>
        <v>214200</v>
      </c>
      <c r="O20" s="201">
        <v>19</v>
      </c>
      <c r="P20" s="164" t="s">
        <v>155</v>
      </c>
      <c r="Q20" s="165" t="s">
        <v>156</v>
      </c>
      <c r="R20" s="227">
        <v>1</v>
      </c>
      <c r="S20" s="222">
        <v>1700000</v>
      </c>
      <c r="T20" s="223">
        <v>323000</v>
      </c>
      <c r="U20" s="261">
        <v>2023000</v>
      </c>
    </row>
    <row r="21" spans="1:21" ht="15">
      <c r="A21" s="56">
        <v>20</v>
      </c>
      <c r="B21" s="63" t="s">
        <v>49</v>
      </c>
      <c r="C21" s="63" t="s">
        <v>30</v>
      </c>
      <c r="D21" s="63" t="s">
        <v>54</v>
      </c>
      <c r="E21" s="64">
        <v>1</v>
      </c>
      <c r="F21" s="65">
        <v>180000</v>
      </c>
      <c r="G21" s="66">
        <v>0.19</v>
      </c>
      <c r="H21" s="67">
        <f t="shared" si="0"/>
        <v>34200</v>
      </c>
      <c r="I21" s="68">
        <f t="shared" si="1"/>
        <v>214200</v>
      </c>
      <c r="J21" s="65">
        <v>180000</v>
      </c>
      <c r="K21" s="66">
        <v>0.19</v>
      </c>
      <c r="L21" s="67">
        <f t="shared" si="2"/>
        <v>34200</v>
      </c>
      <c r="M21" s="68">
        <f t="shared" si="3"/>
        <v>214200</v>
      </c>
      <c r="O21" s="202">
        <v>20</v>
      </c>
      <c r="P21" s="157" t="s">
        <v>133</v>
      </c>
      <c r="Q21" s="158" t="s">
        <v>157</v>
      </c>
      <c r="R21" s="224">
        <v>1</v>
      </c>
      <c r="S21" s="229">
        <v>1050420</v>
      </c>
      <c r="T21" s="226">
        <v>199580</v>
      </c>
      <c r="U21" s="262">
        <v>1250000</v>
      </c>
    </row>
    <row r="22" spans="1:21" ht="15">
      <c r="A22" s="56">
        <v>21</v>
      </c>
      <c r="B22" s="57" t="s">
        <v>49</v>
      </c>
      <c r="C22" s="57" t="s">
        <v>30</v>
      </c>
      <c r="D22" s="57" t="s">
        <v>50</v>
      </c>
      <c r="E22" s="58">
        <v>1</v>
      </c>
      <c r="F22" s="59">
        <v>180000</v>
      </c>
      <c r="G22" s="60">
        <v>0.19</v>
      </c>
      <c r="H22" s="61">
        <f t="shared" si="0"/>
        <v>34200</v>
      </c>
      <c r="I22" s="62">
        <f t="shared" si="1"/>
        <v>214200</v>
      </c>
      <c r="J22" s="59">
        <v>180000</v>
      </c>
      <c r="K22" s="60">
        <v>0.19</v>
      </c>
      <c r="L22" s="61">
        <f t="shared" si="2"/>
        <v>34200</v>
      </c>
      <c r="M22" s="62">
        <f t="shared" si="3"/>
        <v>214200</v>
      </c>
      <c r="O22" s="201">
        <v>21</v>
      </c>
      <c r="P22" s="153" t="s">
        <v>158</v>
      </c>
      <c r="Q22" s="154" t="s">
        <v>159</v>
      </c>
      <c r="R22" s="221">
        <v>1</v>
      </c>
      <c r="S22" s="222">
        <v>218487</v>
      </c>
      <c r="T22" s="223">
        <v>41513</v>
      </c>
      <c r="U22" s="261">
        <v>260000</v>
      </c>
    </row>
    <row r="23" spans="1:21" ht="15">
      <c r="A23" s="56">
        <v>22</v>
      </c>
      <c r="B23" s="63" t="s">
        <v>49</v>
      </c>
      <c r="C23" s="63" t="s">
        <v>30</v>
      </c>
      <c r="D23" s="63" t="s">
        <v>55</v>
      </c>
      <c r="E23" s="64">
        <v>1</v>
      </c>
      <c r="F23" s="65">
        <v>180000</v>
      </c>
      <c r="G23" s="66">
        <v>0.19</v>
      </c>
      <c r="H23" s="67">
        <f t="shared" si="0"/>
        <v>34200</v>
      </c>
      <c r="I23" s="68">
        <f t="shared" si="1"/>
        <v>214200</v>
      </c>
      <c r="J23" s="65">
        <v>180000</v>
      </c>
      <c r="K23" s="66">
        <v>0.19</v>
      </c>
      <c r="L23" s="67">
        <f t="shared" si="2"/>
        <v>34200</v>
      </c>
      <c r="M23" s="68">
        <f t="shared" si="3"/>
        <v>214200</v>
      </c>
      <c r="O23" s="202">
        <v>22</v>
      </c>
      <c r="P23" s="157" t="s">
        <v>158</v>
      </c>
      <c r="Q23" s="158" t="s">
        <v>160</v>
      </c>
      <c r="R23" s="224">
        <v>1</v>
      </c>
      <c r="S23" s="229">
        <v>134453</v>
      </c>
      <c r="T23" s="226">
        <v>25546</v>
      </c>
      <c r="U23" s="262">
        <v>159999</v>
      </c>
    </row>
    <row r="24" spans="1:21" ht="15">
      <c r="A24" s="56">
        <v>23</v>
      </c>
      <c r="B24" s="57" t="s">
        <v>49</v>
      </c>
      <c r="C24" s="57" t="s">
        <v>30</v>
      </c>
      <c r="D24" s="57" t="s">
        <v>56</v>
      </c>
      <c r="E24" s="58">
        <v>1</v>
      </c>
      <c r="F24" s="59">
        <v>180000</v>
      </c>
      <c r="G24" s="60">
        <v>0.19</v>
      </c>
      <c r="H24" s="61">
        <f t="shared" si="0"/>
        <v>34200</v>
      </c>
      <c r="I24" s="62">
        <f t="shared" si="1"/>
        <v>214200</v>
      </c>
      <c r="J24" s="59">
        <v>180000</v>
      </c>
      <c r="K24" s="60">
        <v>0.19</v>
      </c>
      <c r="L24" s="61">
        <f t="shared" si="2"/>
        <v>34200</v>
      </c>
      <c r="M24" s="62">
        <f t="shared" si="3"/>
        <v>214200</v>
      </c>
      <c r="O24" s="201">
        <v>23</v>
      </c>
      <c r="P24" s="153" t="s">
        <v>161</v>
      </c>
      <c r="Q24" s="154" t="s">
        <v>162</v>
      </c>
      <c r="R24" s="221">
        <v>1</v>
      </c>
      <c r="S24" s="222">
        <v>179550</v>
      </c>
      <c r="T24" s="223">
        <v>34115</v>
      </c>
      <c r="U24" s="261">
        <v>213665</v>
      </c>
    </row>
    <row r="25" spans="1:21" ht="15">
      <c r="A25" s="56">
        <v>24</v>
      </c>
      <c r="B25" s="63" t="s">
        <v>49</v>
      </c>
      <c r="C25" s="63" t="s">
        <v>30</v>
      </c>
      <c r="D25" s="63" t="s">
        <v>57</v>
      </c>
      <c r="E25" s="64">
        <v>1</v>
      </c>
      <c r="F25" s="65">
        <v>180000</v>
      </c>
      <c r="G25" s="66">
        <v>0.19</v>
      </c>
      <c r="H25" s="67">
        <f t="shared" si="0"/>
        <v>34200</v>
      </c>
      <c r="I25" s="68">
        <f t="shared" si="1"/>
        <v>214200</v>
      </c>
      <c r="J25" s="65">
        <v>180000</v>
      </c>
      <c r="K25" s="66">
        <v>0.19</v>
      </c>
      <c r="L25" s="67">
        <f t="shared" si="2"/>
        <v>34200</v>
      </c>
      <c r="M25" s="68">
        <f t="shared" si="3"/>
        <v>214200</v>
      </c>
      <c r="O25" s="202">
        <v>24</v>
      </c>
      <c r="P25" s="157" t="s">
        <v>161</v>
      </c>
      <c r="Q25" s="158" t="s">
        <v>163</v>
      </c>
      <c r="R25" s="224">
        <v>1</v>
      </c>
      <c r="S25" s="225">
        <v>219450</v>
      </c>
      <c r="T25" s="226">
        <v>41696</v>
      </c>
      <c r="U25" s="262">
        <v>261146</v>
      </c>
    </row>
    <row r="26" spans="1:21" ht="27.6">
      <c r="A26" s="56">
        <v>25</v>
      </c>
      <c r="B26" s="57" t="s">
        <v>49</v>
      </c>
      <c r="C26" s="57" t="s">
        <v>30</v>
      </c>
      <c r="D26" s="57" t="s">
        <v>58</v>
      </c>
      <c r="E26" s="58">
        <v>1</v>
      </c>
      <c r="F26" s="59">
        <v>180000</v>
      </c>
      <c r="G26" s="60">
        <v>0.19</v>
      </c>
      <c r="H26" s="61">
        <f t="shared" si="0"/>
        <v>34200</v>
      </c>
      <c r="I26" s="62">
        <f t="shared" si="1"/>
        <v>214200</v>
      </c>
      <c r="J26" s="59">
        <v>180000</v>
      </c>
      <c r="K26" s="60">
        <v>0.19</v>
      </c>
      <c r="L26" s="61">
        <f t="shared" si="2"/>
        <v>34200</v>
      </c>
      <c r="M26" s="62">
        <f t="shared" si="3"/>
        <v>214200</v>
      </c>
      <c r="O26" s="202">
        <v>25</v>
      </c>
      <c r="P26" s="197" t="s">
        <v>164</v>
      </c>
      <c r="Q26" s="154" t="s">
        <v>363</v>
      </c>
      <c r="R26" s="233">
        <v>1</v>
      </c>
      <c r="S26" s="234">
        <v>580000</v>
      </c>
      <c r="T26" s="232">
        <v>110200</v>
      </c>
      <c r="U26" s="263">
        <v>690200</v>
      </c>
    </row>
    <row r="27" spans="1:21" ht="15">
      <c r="A27" s="56">
        <v>26</v>
      </c>
      <c r="B27" s="63" t="s">
        <v>49</v>
      </c>
      <c r="C27" s="63" t="s">
        <v>30</v>
      </c>
      <c r="D27" s="63" t="s">
        <v>59</v>
      </c>
      <c r="E27" s="64">
        <v>1</v>
      </c>
      <c r="F27" s="65">
        <v>180000</v>
      </c>
      <c r="G27" s="66">
        <v>0.19</v>
      </c>
      <c r="H27" s="67">
        <f t="shared" si="0"/>
        <v>34200</v>
      </c>
      <c r="I27" s="68">
        <f t="shared" si="1"/>
        <v>214200</v>
      </c>
      <c r="J27" s="65">
        <v>180000</v>
      </c>
      <c r="K27" s="66">
        <v>0.19</v>
      </c>
      <c r="L27" s="67">
        <f t="shared" si="2"/>
        <v>34200</v>
      </c>
      <c r="M27" s="68">
        <f t="shared" si="3"/>
        <v>214200</v>
      </c>
      <c r="O27" s="202">
        <v>26</v>
      </c>
      <c r="P27" s="157" t="s">
        <v>164</v>
      </c>
      <c r="Q27" s="158" t="s">
        <v>166</v>
      </c>
      <c r="R27" s="224">
        <v>1</v>
      </c>
      <c r="S27" s="229">
        <v>902208</v>
      </c>
      <c r="T27" s="226">
        <v>171420</v>
      </c>
      <c r="U27" s="262">
        <v>1073628</v>
      </c>
    </row>
    <row r="28" spans="1:21" ht="15">
      <c r="A28" s="56">
        <v>27</v>
      </c>
      <c r="B28" s="57" t="s">
        <v>49</v>
      </c>
      <c r="C28" s="57" t="s">
        <v>30</v>
      </c>
      <c r="D28" s="57" t="s">
        <v>60</v>
      </c>
      <c r="E28" s="58">
        <v>1</v>
      </c>
      <c r="F28" s="59">
        <v>180000</v>
      </c>
      <c r="G28" s="60">
        <v>0.19</v>
      </c>
      <c r="H28" s="61">
        <f t="shared" si="0"/>
        <v>34200</v>
      </c>
      <c r="I28" s="62">
        <f t="shared" si="1"/>
        <v>214200</v>
      </c>
      <c r="J28" s="59">
        <v>180000</v>
      </c>
      <c r="K28" s="60">
        <v>0.19</v>
      </c>
      <c r="L28" s="61">
        <f t="shared" si="2"/>
        <v>34200</v>
      </c>
      <c r="M28" s="62">
        <f t="shared" si="3"/>
        <v>214200</v>
      </c>
      <c r="O28" s="201">
        <v>27</v>
      </c>
      <c r="P28" s="153" t="s">
        <v>164</v>
      </c>
      <c r="Q28" s="154" t="s">
        <v>167</v>
      </c>
      <c r="R28" s="221">
        <v>1</v>
      </c>
      <c r="S28" s="229">
        <v>1051539</v>
      </c>
      <c r="T28" s="223">
        <v>199792</v>
      </c>
      <c r="U28" s="261">
        <v>1251331</v>
      </c>
    </row>
    <row r="29" spans="1:21" ht="27.6">
      <c r="A29" s="56">
        <v>28</v>
      </c>
      <c r="B29" s="63" t="s">
        <v>49</v>
      </c>
      <c r="C29" s="63" t="s">
        <v>39</v>
      </c>
      <c r="D29" s="63" t="s">
        <v>61</v>
      </c>
      <c r="E29" s="64">
        <v>1</v>
      </c>
      <c r="F29" s="65">
        <v>180000</v>
      </c>
      <c r="G29" s="66">
        <v>0.19</v>
      </c>
      <c r="H29" s="67">
        <f t="shared" si="0"/>
        <v>34200</v>
      </c>
      <c r="I29" s="68">
        <f t="shared" si="1"/>
        <v>214200</v>
      </c>
      <c r="J29" s="65">
        <v>180000</v>
      </c>
      <c r="K29" s="66">
        <v>0.19</v>
      </c>
      <c r="L29" s="67">
        <f t="shared" si="2"/>
        <v>34200</v>
      </c>
      <c r="M29" s="68">
        <f t="shared" si="3"/>
        <v>214200</v>
      </c>
      <c r="O29" s="202">
        <v>28</v>
      </c>
      <c r="P29" s="157" t="s">
        <v>168</v>
      </c>
      <c r="Q29" s="158" t="s">
        <v>169</v>
      </c>
      <c r="R29" s="224">
        <v>1</v>
      </c>
      <c r="S29" s="229">
        <v>357889</v>
      </c>
      <c r="T29" s="226">
        <v>67999</v>
      </c>
      <c r="U29" s="262">
        <v>425888</v>
      </c>
    </row>
    <row r="30" spans="1:21" ht="27.6">
      <c r="A30" s="56">
        <v>29</v>
      </c>
      <c r="B30" s="57" t="s">
        <v>49</v>
      </c>
      <c r="C30" s="57" t="s">
        <v>39</v>
      </c>
      <c r="D30" s="57" t="s">
        <v>62</v>
      </c>
      <c r="E30" s="58">
        <v>1</v>
      </c>
      <c r="F30" s="59">
        <v>180000</v>
      </c>
      <c r="G30" s="60">
        <v>0.19</v>
      </c>
      <c r="H30" s="61">
        <f t="shared" si="0"/>
        <v>34200</v>
      </c>
      <c r="I30" s="62">
        <f t="shared" si="1"/>
        <v>214200</v>
      </c>
      <c r="J30" s="59">
        <v>180000</v>
      </c>
      <c r="K30" s="60">
        <v>0.19</v>
      </c>
      <c r="L30" s="61">
        <f t="shared" si="2"/>
        <v>34200</v>
      </c>
      <c r="M30" s="62">
        <f t="shared" si="3"/>
        <v>214200</v>
      </c>
      <c r="O30" s="201">
        <v>29</v>
      </c>
      <c r="P30" s="153" t="s">
        <v>170</v>
      </c>
      <c r="Q30" s="154" t="s">
        <v>171</v>
      </c>
      <c r="R30" s="221">
        <v>1</v>
      </c>
      <c r="S30" s="229">
        <v>545029</v>
      </c>
      <c r="T30" s="223">
        <v>103556</v>
      </c>
      <c r="U30" s="261">
        <v>648585</v>
      </c>
    </row>
    <row r="31" spans="1:21" ht="27.6">
      <c r="A31" s="56">
        <v>30</v>
      </c>
      <c r="B31" s="63" t="s">
        <v>49</v>
      </c>
      <c r="C31" s="63" t="s">
        <v>39</v>
      </c>
      <c r="D31" s="63" t="s">
        <v>63</v>
      </c>
      <c r="E31" s="64">
        <v>1</v>
      </c>
      <c r="F31" s="65">
        <v>180000</v>
      </c>
      <c r="G31" s="66">
        <v>0.19</v>
      </c>
      <c r="H31" s="67">
        <f t="shared" si="0"/>
        <v>34200</v>
      </c>
      <c r="I31" s="68">
        <f t="shared" si="1"/>
        <v>214200</v>
      </c>
      <c r="J31" s="65">
        <v>180000</v>
      </c>
      <c r="K31" s="66">
        <v>0.19</v>
      </c>
      <c r="L31" s="67">
        <f t="shared" si="2"/>
        <v>34200</v>
      </c>
      <c r="M31" s="68">
        <f t="shared" si="3"/>
        <v>214200</v>
      </c>
      <c r="O31" s="202">
        <v>30</v>
      </c>
      <c r="P31" s="157" t="s">
        <v>170</v>
      </c>
      <c r="Q31" s="158" t="s">
        <v>172</v>
      </c>
      <c r="R31" s="224">
        <v>1</v>
      </c>
      <c r="S31" s="229">
        <v>1480000</v>
      </c>
      <c r="T31" s="226">
        <v>281200</v>
      </c>
      <c r="U31" s="262">
        <v>1761200</v>
      </c>
    </row>
    <row r="32" spans="1:21" ht="15">
      <c r="A32" s="56">
        <v>31</v>
      </c>
      <c r="B32" s="70" t="s">
        <v>49</v>
      </c>
      <c r="C32" s="70" t="s">
        <v>39</v>
      </c>
      <c r="D32" s="70" t="s">
        <v>64</v>
      </c>
      <c r="E32" s="58">
        <v>1</v>
      </c>
      <c r="F32" s="59">
        <v>180000</v>
      </c>
      <c r="G32" s="60">
        <v>0.19</v>
      </c>
      <c r="H32" s="61">
        <f t="shared" si="0"/>
        <v>34200</v>
      </c>
      <c r="I32" s="62">
        <f t="shared" si="1"/>
        <v>214200</v>
      </c>
      <c r="J32" s="59">
        <v>180000</v>
      </c>
      <c r="K32" s="60">
        <v>0.19</v>
      </c>
      <c r="L32" s="61">
        <f t="shared" si="2"/>
        <v>34200</v>
      </c>
      <c r="M32" s="62">
        <f t="shared" si="3"/>
        <v>214200</v>
      </c>
      <c r="O32" s="201">
        <v>31</v>
      </c>
      <c r="P32" s="153" t="s">
        <v>173</v>
      </c>
      <c r="Q32" s="154" t="s">
        <v>174</v>
      </c>
      <c r="R32" s="221">
        <v>1</v>
      </c>
      <c r="S32" s="229">
        <v>450000</v>
      </c>
      <c r="T32" s="223">
        <v>85500</v>
      </c>
      <c r="U32" s="261">
        <v>535500</v>
      </c>
    </row>
    <row r="33" spans="1:21" ht="15">
      <c r="A33" s="56">
        <v>32</v>
      </c>
      <c r="B33" s="63" t="s">
        <v>49</v>
      </c>
      <c r="C33" s="63" t="s">
        <v>65</v>
      </c>
      <c r="D33" s="63" t="s">
        <v>66</v>
      </c>
      <c r="E33" s="64">
        <v>1</v>
      </c>
      <c r="F33" s="65">
        <v>180000</v>
      </c>
      <c r="G33" s="66">
        <v>0.19</v>
      </c>
      <c r="H33" s="67">
        <f t="shared" si="0"/>
        <v>34200</v>
      </c>
      <c r="I33" s="68">
        <f t="shared" si="1"/>
        <v>214200</v>
      </c>
      <c r="J33" s="65">
        <v>180000</v>
      </c>
      <c r="K33" s="66">
        <v>0.19</v>
      </c>
      <c r="L33" s="67">
        <f t="shared" si="2"/>
        <v>34200</v>
      </c>
      <c r="M33" s="68">
        <f t="shared" si="3"/>
        <v>214200</v>
      </c>
      <c r="O33" s="202">
        <v>32</v>
      </c>
      <c r="P33" s="157" t="s">
        <v>173</v>
      </c>
      <c r="Q33" s="158" t="s">
        <v>175</v>
      </c>
      <c r="R33" s="224">
        <v>1</v>
      </c>
      <c r="S33" s="229">
        <v>630000</v>
      </c>
      <c r="T33" s="226">
        <v>119700</v>
      </c>
      <c r="U33" s="262">
        <v>749700</v>
      </c>
    </row>
    <row r="34" spans="1:21" ht="15">
      <c r="A34" s="56">
        <v>33</v>
      </c>
      <c r="B34" s="57" t="s">
        <v>49</v>
      </c>
      <c r="C34" s="57" t="s">
        <v>65</v>
      </c>
      <c r="D34" s="57" t="s">
        <v>67</v>
      </c>
      <c r="E34" s="58">
        <v>1</v>
      </c>
      <c r="F34" s="59">
        <v>180000</v>
      </c>
      <c r="G34" s="60">
        <v>0.19</v>
      </c>
      <c r="H34" s="61">
        <f t="shared" si="0"/>
        <v>34200</v>
      </c>
      <c r="I34" s="62">
        <f t="shared" si="1"/>
        <v>214200</v>
      </c>
      <c r="J34" s="59">
        <v>180000</v>
      </c>
      <c r="K34" s="60">
        <v>0.19</v>
      </c>
      <c r="L34" s="61">
        <f t="shared" si="2"/>
        <v>34200</v>
      </c>
      <c r="M34" s="62">
        <f t="shared" si="3"/>
        <v>214200</v>
      </c>
      <c r="O34" s="201">
        <v>33</v>
      </c>
      <c r="P34" s="153" t="s">
        <v>173</v>
      </c>
      <c r="Q34" s="154" t="s">
        <v>176</v>
      </c>
      <c r="R34" s="221">
        <v>1</v>
      </c>
      <c r="S34" s="229">
        <v>1050000</v>
      </c>
      <c r="T34" s="223">
        <v>199500</v>
      </c>
      <c r="U34" s="261">
        <v>1249500</v>
      </c>
    </row>
    <row r="35" spans="1:21" ht="15">
      <c r="A35" s="56">
        <v>34</v>
      </c>
      <c r="B35" s="63" t="s">
        <v>49</v>
      </c>
      <c r="C35" s="63" t="s">
        <v>65</v>
      </c>
      <c r="D35" s="63" t="s">
        <v>68</v>
      </c>
      <c r="E35" s="64">
        <v>1</v>
      </c>
      <c r="F35" s="65">
        <v>180000</v>
      </c>
      <c r="G35" s="66">
        <v>0.19</v>
      </c>
      <c r="H35" s="67">
        <f t="shared" si="0"/>
        <v>34200</v>
      </c>
      <c r="I35" s="68">
        <f t="shared" si="1"/>
        <v>214200</v>
      </c>
      <c r="J35" s="65">
        <v>180000</v>
      </c>
      <c r="K35" s="66">
        <v>0.19</v>
      </c>
      <c r="L35" s="67">
        <f t="shared" si="2"/>
        <v>34200</v>
      </c>
      <c r="M35" s="68">
        <f t="shared" si="3"/>
        <v>214200</v>
      </c>
      <c r="O35" s="202">
        <v>34</v>
      </c>
      <c r="P35" s="157" t="s">
        <v>173</v>
      </c>
      <c r="Q35" s="158" t="s">
        <v>177</v>
      </c>
      <c r="R35" s="224">
        <v>1</v>
      </c>
      <c r="S35" s="229">
        <v>650000</v>
      </c>
      <c r="T35" s="226">
        <v>123500</v>
      </c>
      <c r="U35" s="262">
        <v>773500</v>
      </c>
    </row>
    <row r="36" spans="1:21" ht="15">
      <c r="A36" s="56">
        <v>35</v>
      </c>
      <c r="B36" s="70" t="s">
        <v>49</v>
      </c>
      <c r="C36" s="70" t="s">
        <v>65</v>
      </c>
      <c r="D36" s="70" t="s">
        <v>69</v>
      </c>
      <c r="E36" s="58">
        <v>1</v>
      </c>
      <c r="F36" s="59">
        <v>180000</v>
      </c>
      <c r="G36" s="60">
        <v>0.19</v>
      </c>
      <c r="H36" s="61">
        <f t="shared" si="0"/>
        <v>34200</v>
      </c>
      <c r="I36" s="62">
        <f t="shared" si="1"/>
        <v>214200</v>
      </c>
      <c r="J36" s="59">
        <v>180000</v>
      </c>
      <c r="K36" s="60">
        <v>0.19</v>
      </c>
      <c r="L36" s="61">
        <f t="shared" si="2"/>
        <v>34200</v>
      </c>
      <c r="M36" s="62">
        <f t="shared" si="3"/>
        <v>214200</v>
      </c>
      <c r="O36" s="201">
        <v>35</v>
      </c>
      <c r="P36" s="172" t="s">
        <v>364</v>
      </c>
      <c r="Q36" s="154" t="s">
        <v>179</v>
      </c>
      <c r="R36" s="221">
        <v>1</v>
      </c>
      <c r="S36" s="229">
        <v>811165</v>
      </c>
      <c r="T36" s="223">
        <v>154121</v>
      </c>
      <c r="U36" s="261">
        <v>965286</v>
      </c>
    </row>
    <row r="37" spans="1:21" ht="27.6">
      <c r="A37" s="56">
        <v>36</v>
      </c>
      <c r="B37" s="63" t="s">
        <v>49</v>
      </c>
      <c r="C37" s="63" t="s">
        <v>70</v>
      </c>
      <c r="D37" s="63" t="s">
        <v>71</v>
      </c>
      <c r="E37" s="64">
        <v>1</v>
      </c>
      <c r="F37" s="65">
        <v>180000</v>
      </c>
      <c r="G37" s="66">
        <v>0.19</v>
      </c>
      <c r="H37" s="67">
        <f t="shared" si="0"/>
        <v>34200</v>
      </c>
      <c r="I37" s="68">
        <f t="shared" si="1"/>
        <v>214200</v>
      </c>
      <c r="J37" s="65">
        <v>180000</v>
      </c>
      <c r="K37" s="66">
        <v>0.19</v>
      </c>
      <c r="L37" s="67">
        <f t="shared" si="2"/>
        <v>34200</v>
      </c>
      <c r="M37" s="68">
        <f t="shared" si="3"/>
        <v>214200</v>
      </c>
      <c r="O37" s="202">
        <v>36</v>
      </c>
      <c r="P37" s="173" t="s">
        <v>365</v>
      </c>
      <c r="Q37" s="158" t="s">
        <v>181</v>
      </c>
      <c r="R37" s="224">
        <v>1</v>
      </c>
      <c r="S37" s="229">
        <v>165900</v>
      </c>
      <c r="T37" s="226">
        <v>31521</v>
      </c>
      <c r="U37" s="262">
        <v>197421</v>
      </c>
    </row>
    <row r="38" spans="1:21" ht="27.6">
      <c r="A38" s="56">
        <v>37</v>
      </c>
      <c r="B38" s="57" t="s">
        <v>72</v>
      </c>
      <c r="C38" s="57" t="s">
        <v>39</v>
      </c>
      <c r="D38" s="57" t="s">
        <v>73</v>
      </c>
      <c r="E38" s="58">
        <v>1</v>
      </c>
      <c r="F38" s="59">
        <v>180000</v>
      </c>
      <c r="G38" s="60">
        <v>0.19</v>
      </c>
      <c r="H38" s="61">
        <f t="shared" si="0"/>
        <v>34200</v>
      </c>
      <c r="I38" s="62">
        <f t="shared" si="1"/>
        <v>214200</v>
      </c>
      <c r="J38" s="59">
        <v>180000</v>
      </c>
      <c r="K38" s="60">
        <v>0.19</v>
      </c>
      <c r="L38" s="61">
        <f t="shared" si="2"/>
        <v>34200</v>
      </c>
      <c r="M38" s="62">
        <f t="shared" si="3"/>
        <v>214200</v>
      </c>
      <c r="O38" s="201">
        <v>37</v>
      </c>
      <c r="P38" s="172" t="s">
        <v>366</v>
      </c>
      <c r="Q38" s="154" t="s">
        <v>183</v>
      </c>
      <c r="R38" s="221">
        <v>1</v>
      </c>
      <c r="S38" s="229">
        <v>89250</v>
      </c>
      <c r="T38" s="223">
        <v>16958</v>
      </c>
      <c r="U38" s="261">
        <v>106208</v>
      </c>
    </row>
    <row r="39" spans="1:21" ht="27.6">
      <c r="A39" s="56">
        <v>38</v>
      </c>
      <c r="B39" s="63" t="s">
        <v>72</v>
      </c>
      <c r="C39" s="63" t="s">
        <v>39</v>
      </c>
      <c r="D39" s="63" t="s">
        <v>74</v>
      </c>
      <c r="E39" s="64">
        <v>1</v>
      </c>
      <c r="F39" s="65">
        <v>180000</v>
      </c>
      <c r="G39" s="66">
        <v>0.19</v>
      </c>
      <c r="H39" s="67">
        <f t="shared" si="0"/>
        <v>34200</v>
      </c>
      <c r="I39" s="68">
        <f t="shared" si="1"/>
        <v>214200</v>
      </c>
      <c r="J39" s="65">
        <v>180000</v>
      </c>
      <c r="K39" s="66">
        <v>0.19</v>
      </c>
      <c r="L39" s="67">
        <f t="shared" si="2"/>
        <v>34200</v>
      </c>
      <c r="M39" s="68">
        <f t="shared" si="3"/>
        <v>214200</v>
      </c>
      <c r="O39" s="202">
        <v>38</v>
      </c>
      <c r="P39" s="173" t="s">
        <v>366</v>
      </c>
      <c r="Q39" s="158" t="s">
        <v>184</v>
      </c>
      <c r="R39" s="224">
        <v>1</v>
      </c>
      <c r="S39" s="229">
        <v>102375</v>
      </c>
      <c r="T39" s="226">
        <v>19451</v>
      </c>
      <c r="U39" s="262">
        <v>121826</v>
      </c>
    </row>
    <row r="40" spans="1:21" ht="27.6">
      <c r="A40" s="56">
        <v>39</v>
      </c>
      <c r="B40" s="57" t="s">
        <v>72</v>
      </c>
      <c r="C40" s="57" t="s">
        <v>39</v>
      </c>
      <c r="D40" s="57" t="s">
        <v>75</v>
      </c>
      <c r="E40" s="58">
        <v>1</v>
      </c>
      <c r="F40" s="59">
        <v>180000</v>
      </c>
      <c r="G40" s="60">
        <v>0.19</v>
      </c>
      <c r="H40" s="61">
        <f t="shared" si="0"/>
        <v>34200</v>
      </c>
      <c r="I40" s="62">
        <f t="shared" si="1"/>
        <v>214200</v>
      </c>
      <c r="J40" s="59">
        <v>180000</v>
      </c>
      <c r="K40" s="60">
        <v>0.19</v>
      </c>
      <c r="L40" s="61">
        <f t="shared" si="2"/>
        <v>34200</v>
      </c>
      <c r="M40" s="62">
        <f t="shared" si="3"/>
        <v>214200</v>
      </c>
      <c r="O40" s="201">
        <v>39</v>
      </c>
      <c r="P40" s="174" t="s">
        <v>185</v>
      </c>
      <c r="Q40" s="154" t="s">
        <v>186</v>
      </c>
      <c r="R40" s="221">
        <v>1</v>
      </c>
      <c r="S40" s="229">
        <v>59850</v>
      </c>
      <c r="T40" s="223">
        <v>11372</v>
      </c>
      <c r="U40" s="261">
        <v>71222</v>
      </c>
    </row>
    <row r="41" spans="1:21" ht="27.6">
      <c r="A41" s="56">
        <v>40</v>
      </c>
      <c r="B41" s="63" t="s">
        <v>72</v>
      </c>
      <c r="C41" s="63" t="s">
        <v>76</v>
      </c>
      <c r="D41" s="63" t="s">
        <v>77</v>
      </c>
      <c r="E41" s="64">
        <v>1</v>
      </c>
      <c r="F41" s="65">
        <v>180000</v>
      </c>
      <c r="G41" s="66">
        <v>0.19</v>
      </c>
      <c r="H41" s="67">
        <f t="shared" si="0"/>
        <v>34200</v>
      </c>
      <c r="I41" s="68">
        <f t="shared" si="1"/>
        <v>214200</v>
      </c>
      <c r="J41" s="65">
        <v>180000</v>
      </c>
      <c r="K41" s="66">
        <v>0.19</v>
      </c>
      <c r="L41" s="67">
        <f t="shared" si="2"/>
        <v>34200</v>
      </c>
      <c r="M41" s="68">
        <f t="shared" si="3"/>
        <v>214200</v>
      </c>
      <c r="O41" s="202">
        <v>40</v>
      </c>
      <c r="P41" s="175" t="s">
        <v>187</v>
      </c>
      <c r="Q41" s="158" t="s">
        <v>187</v>
      </c>
      <c r="R41" s="224">
        <v>1</v>
      </c>
      <c r="S41" s="229">
        <v>11970</v>
      </c>
      <c r="T41" s="226">
        <v>2274</v>
      </c>
      <c r="U41" s="262">
        <v>14244</v>
      </c>
    </row>
    <row r="42" spans="1:21" ht="41.4">
      <c r="A42" s="56">
        <v>41</v>
      </c>
      <c r="B42" s="70" t="s">
        <v>72</v>
      </c>
      <c r="C42" s="70" t="s">
        <v>76</v>
      </c>
      <c r="D42" s="70" t="s">
        <v>78</v>
      </c>
      <c r="E42" s="58">
        <v>1</v>
      </c>
      <c r="F42" s="59">
        <v>180000</v>
      </c>
      <c r="G42" s="60">
        <v>0.19</v>
      </c>
      <c r="H42" s="61">
        <f t="shared" si="0"/>
        <v>34200</v>
      </c>
      <c r="I42" s="62">
        <f t="shared" si="1"/>
        <v>214200</v>
      </c>
      <c r="J42" s="59">
        <v>180000</v>
      </c>
      <c r="K42" s="60">
        <v>0.19</v>
      </c>
      <c r="L42" s="61">
        <f t="shared" si="2"/>
        <v>34200</v>
      </c>
      <c r="M42" s="62">
        <f t="shared" si="3"/>
        <v>214200</v>
      </c>
      <c r="O42" s="201">
        <v>41</v>
      </c>
      <c r="P42" s="174" t="s">
        <v>188</v>
      </c>
      <c r="Q42" s="154" t="s">
        <v>189</v>
      </c>
      <c r="R42" s="221">
        <v>1</v>
      </c>
      <c r="S42" s="229">
        <v>107730</v>
      </c>
      <c r="T42" s="223">
        <v>20469</v>
      </c>
      <c r="U42" s="261">
        <v>128199</v>
      </c>
    </row>
    <row r="43" spans="1:21" ht="15">
      <c r="A43" s="56">
        <v>42</v>
      </c>
      <c r="B43" s="63" t="s">
        <v>72</v>
      </c>
      <c r="C43" s="63" t="s">
        <v>70</v>
      </c>
      <c r="D43" s="63" t="s">
        <v>79</v>
      </c>
      <c r="E43" s="64">
        <v>1</v>
      </c>
      <c r="F43" s="65">
        <v>180000</v>
      </c>
      <c r="G43" s="66">
        <v>0.19</v>
      </c>
      <c r="H43" s="67">
        <f t="shared" si="0"/>
        <v>34200</v>
      </c>
      <c r="I43" s="68">
        <f t="shared" si="1"/>
        <v>214200</v>
      </c>
      <c r="J43" s="65">
        <v>180000</v>
      </c>
      <c r="K43" s="66">
        <v>0.19</v>
      </c>
      <c r="L43" s="67">
        <f t="shared" si="2"/>
        <v>34200</v>
      </c>
      <c r="M43" s="68">
        <f t="shared" si="3"/>
        <v>214200</v>
      </c>
      <c r="O43" s="202">
        <v>42</v>
      </c>
      <c r="P43" s="176" t="s">
        <v>188</v>
      </c>
      <c r="Q43" s="177" t="s">
        <v>190</v>
      </c>
      <c r="R43" s="224">
        <v>1</v>
      </c>
      <c r="S43" s="229">
        <v>119700</v>
      </c>
      <c r="T43" s="226">
        <v>22743</v>
      </c>
      <c r="U43" s="262">
        <v>142443</v>
      </c>
    </row>
    <row r="44" spans="1:21" ht="27.6">
      <c r="A44" s="56">
        <v>43</v>
      </c>
      <c r="B44" s="57" t="s">
        <v>80</v>
      </c>
      <c r="C44" s="57" t="s">
        <v>30</v>
      </c>
      <c r="D44" s="57" t="s">
        <v>81</v>
      </c>
      <c r="E44" s="58">
        <v>1</v>
      </c>
      <c r="F44" s="59">
        <v>180000</v>
      </c>
      <c r="G44" s="60">
        <v>0.19</v>
      </c>
      <c r="H44" s="61">
        <f t="shared" si="0"/>
        <v>34200</v>
      </c>
      <c r="I44" s="62">
        <f t="shared" si="1"/>
        <v>214200</v>
      </c>
      <c r="J44" s="59">
        <v>180000</v>
      </c>
      <c r="K44" s="60">
        <v>0.19</v>
      </c>
      <c r="L44" s="61">
        <f t="shared" si="2"/>
        <v>34200</v>
      </c>
      <c r="M44" s="62">
        <f t="shared" si="3"/>
        <v>214200</v>
      </c>
      <c r="O44" s="201">
        <v>43</v>
      </c>
      <c r="P44" s="174" t="s">
        <v>191</v>
      </c>
      <c r="Q44" s="154" t="s">
        <v>192</v>
      </c>
      <c r="R44" s="221">
        <v>1</v>
      </c>
      <c r="S44" s="229">
        <v>778050</v>
      </c>
      <c r="T44" s="223">
        <v>147830</v>
      </c>
      <c r="U44" s="261">
        <v>925880</v>
      </c>
    </row>
    <row r="45" spans="1:21" ht="27.6">
      <c r="A45" s="56">
        <v>44</v>
      </c>
      <c r="B45" s="63" t="s">
        <v>80</v>
      </c>
      <c r="C45" s="63" t="s">
        <v>30</v>
      </c>
      <c r="D45" s="63" t="s">
        <v>82</v>
      </c>
      <c r="E45" s="64">
        <v>1</v>
      </c>
      <c r="F45" s="65">
        <v>180000</v>
      </c>
      <c r="G45" s="66">
        <v>0.19</v>
      </c>
      <c r="H45" s="67">
        <f t="shared" si="0"/>
        <v>34200</v>
      </c>
      <c r="I45" s="68">
        <f t="shared" si="1"/>
        <v>214200</v>
      </c>
      <c r="J45" s="65">
        <v>180000</v>
      </c>
      <c r="K45" s="66">
        <v>0.19</v>
      </c>
      <c r="L45" s="67">
        <f t="shared" si="2"/>
        <v>34200</v>
      </c>
      <c r="M45" s="68">
        <f t="shared" si="3"/>
        <v>214200</v>
      </c>
      <c r="O45" s="202">
        <v>44</v>
      </c>
      <c r="P45" s="176" t="s">
        <v>193</v>
      </c>
      <c r="Q45" s="158" t="s">
        <v>194</v>
      </c>
      <c r="R45" s="224">
        <v>1</v>
      </c>
      <c r="S45" s="229">
        <v>933660</v>
      </c>
      <c r="T45" s="226">
        <v>177395</v>
      </c>
      <c r="U45" s="262">
        <v>1111055</v>
      </c>
    </row>
    <row r="46" spans="1:21" ht="27.6">
      <c r="A46" s="56">
        <v>45</v>
      </c>
      <c r="B46" s="70" t="s">
        <v>83</v>
      </c>
      <c r="C46" s="70" t="s">
        <v>84</v>
      </c>
      <c r="D46" s="70" t="s">
        <v>85</v>
      </c>
      <c r="E46" s="58">
        <v>1</v>
      </c>
      <c r="F46" s="59">
        <v>180000</v>
      </c>
      <c r="G46" s="60">
        <v>0.19</v>
      </c>
      <c r="H46" s="61">
        <f t="shared" si="0"/>
        <v>34200</v>
      </c>
      <c r="I46" s="62">
        <f t="shared" si="1"/>
        <v>214200</v>
      </c>
      <c r="J46" s="59">
        <v>180000</v>
      </c>
      <c r="K46" s="60">
        <v>0.19</v>
      </c>
      <c r="L46" s="61">
        <f t="shared" si="2"/>
        <v>34200</v>
      </c>
      <c r="M46" s="62">
        <f t="shared" si="3"/>
        <v>214200</v>
      </c>
      <c r="O46" s="201">
        <v>45</v>
      </c>
      <c r="P46" s="174" t="s">
        <v>195</v>
      </c>
      <c r="Q46" s="178" t="s">
        <v>196</v>
      </c>
      <c r="R46" s="221">
        <v>1</v>
      </c>
      <c r="S46" s="229">
        <v>81647</v>
      </c>
      <c r="T46" s="223">
        <v>15513</v>
      </c>
      <c r="U46" s="261">
        <v>97160</v>
      </c>
    </row>
    <row r="47" spans="1:21" ht="41.4">
      <c r="A47" s="56">
        <v>46</v>
      </c>
      <c r="B47" s="71" t="s">
        <v>86</v>
      </c>
      <c r="C47" s="69" t="s">
        <v>87</v>
      </c>
      <c r="D47" s="69" t="s">
        <v>88</v>
      </c>
      <c r="E47" s="64">
        <v>1</v>
      </c>
      <c r="F47" s="65">
        <v>180000</v>
      </c>
      <c r="G47" s="66">
        <v>0.19</v>
      </c>
      <c r="H47" s="67">
        <f t="shared" si="0"/>
        <v>34200</v>
      </c>
      <c r="I47" s="68">
        <f t="shared" si="1"/>
        <v>214200</v>
      </c>
      <c r="J47" s="65">
        <v>180000</v>
      </c>
      <c r="K47" s="66">
        <v>0.19</v>
      </c>
      <c r="L47" s="67">
        <f t="shared" si="2"/>
        <v>34200</v>
      </c>
      <c r="M47" s="68">
        <f t="shared" si="3"/>
        <v>214200</v>
      </c>
      <c r="O47" s="202">
        <v>46</v>
      </c>
      <c r="P47" s="173" t="s">
        <v>367</v>
      </c>
      <c r="Q47" s="158" t="s">
        <v>198</v>
      </c>
      <c r="R47" s="224">
        <v>1</v>
      </c>
      <c r="S47" s="229">
        <v>91875</v>
      </c>
      <c r="T47" s="226">
        <v>17456</v>
      </c>
      <c r="U47" s="262">
        <v>109331</v>
      </c>
    </row>
    <row r="48" spans="1:21" ht="15">
      <c r="A48" s="56">
        <v>47</v>
      </c>
      <c r="B48" s="57" t="s">
        <v>89</v>
      </c>
      <c r="C48" s="57" t="s">
        <v>39</v>
      </c>
      <c r="D48" s="57" t="s">
        <v>90</v>
      </c>
      <c r="E48" s="58">
        <v>1</v>
      </c>
      <c r="F48" s="59">
        <v>180000</v>
      </c>
      <c r="G48" s="60">
        <v>0.19</v>
      </c>
      <c r="H48" s="61">
        <f t="shared" si="0"/>
        <v>34200</v>
      </c>
      <c r="I48" s="62">
        <f t="shared" si="1"/>
        <v>214200</v>
      </c>
      <c r="J48" s="59">
        <v>180000</v>
      </c>
      <c r="K48" s="60">
        <v>0.19</v>
      </c>
      <c r="L48" s="61">
        <f t="shared" si="2"/>
        <v>34200</v>
      </c>
      <c r="M48" s="62">
        <f t="shared" si="3"/>
        <v>214200</v>
      </c>
      <c r="O48" s="201">
        <v>47</v>
      </c>
      <c r="P48" s="172" t="s">
        <v>201</v>
      </c>
      <c r="Q48" s="154" t="s">
        <v>200</v>
      </c>
      <c r="R48" s="221">
        <v>1</v>
      </c>
      <c r="S48" s="229">
        <v>15750</v>
      </c>
      <c r="T48" s="223">
        <v>2993</v>
      </c>
      <c r="U48" s="261">
        <v>18743</v>
      </c>
    </row>
    <row r="49" spans="1:21" ht="15">
      <c r="A49" s="56">
        <v>48</v>
      </c>
      <c r="B49" s="63" t="s">
        <v>89</v>
      </c>
      <c r="C49" s="63" t="s">
        <v>39</v>
      </c>
      <c r="D49" s="63" t="s">
        <v>91</v>
      </c>
      <c r="E49" s="64">
        <v>1</v>
      </c>
      <c r="F49" s="65">
        <v>180000</v>
      </c>
      <c r="G49" s="66">
        <v>0.19</v>
      </c>
      <c r="H49" s="67">
        <f t="shared" si="0"/>
        <v>34200</v>
      </c>
      <c r="I49" s="68">
        <f t="shared" si="1"/>
        <v>214200</v>
      </c>
      <c r="J49" s="65">
        <v>180000</v>
      </c>
      <c r="K49" s="66">
        <v>0.19</v>
      </c>
      <c r="L49" s="67">
        <f t="shared" si="2"/>
        <v>34200</v>
      </c>
      <c r="M49" s="68">
        <f t="shared" si="3"/>
        <v>214200</v>
      </c>
      <c r="O49" s="202">
        <v>48</v>
      </c>
      <c r="P49" s="173" t="s">
        <v>201</v>
      </c>
      <c r="Q49" s="158" t="s">
        <v>202</v>
      </c>
      <c r="R49" s="224">
        <v>1</v>
      </c>
      <c r="S49" s="229">
        <v>52500</v>
      </c>
      <c r="T49" s="226">
        <v>9975</v>
      </c>
      <c r="U49" s="262">
        <v>62475</v>
      </c>
    </row>
    <row r="50" spans="1:21" ht="15">
      <c r="A50" s="56">
        <v>49</v>
      </c>
      <c r="B50" s="70" t="s">
        <v>89</v>
      </c>
      <c r="C50" s="70" t="s">
        <v>39</v>
      </c>
      <c r="D50" s="70" t="s">
        <v>92</v>
      </c>
      <c r="E50" s="72">
        <v>1</v>
      </c>
      <c r="F50" s="59">
        <v>180000</v>
      </c>
      <c r="G50" s="60">
        <v>0.19</v>
      </c>
      <c r="H50" s="61">
        <f t="shared" si="0"/>
        <v>34200</v>
      </c>
      <c r="I50" s="62">
        <f t="shared" si="1"/>
        <v>214200</v>
      </c>
      <c r="J50" s="59">
        <v>180000</v>
      </c>
      <c r="K50" s="60">
        <v>0.19</v>
      </c>
      <c r="L50" s="61">
        <f t="shared" si="2"/>
        <v>34200</v>
      </c>
      <c r="M50" s="62">
        <f t="shared" si="3"/>
        <v>214200</v>
      </c>
      <c r="O50" s="201">
        <v>49</v>
      </c>
      <c r="P50" s="172" t="s">
        <v>368</v>
      </c>
      <c r="Q50" s="154" t="s">
        <v>369</v>
      </c>
      <c r="R50" s="221">
        <v>1</v>
      </c>
      <c r="S50" s="229">
        <v>21709</v>
      </c>
      <c r="T50" s="223">
        <v>4125</v>
      </c>
      <c r="U50" s="261">
        <v>25834</v>
      </c>
    </row>
    <row r="51" spans="1:21" ht="15">
      <c r="A51" s="56">
        <v>50</v>
      </c>
      <c r="B51" s="63" t="s">
        <v>93</v>
      </c>
      <c r="C51" s="63" t="s">
        <v>39</v>
      </c>
      <c r="D51" s="63" t="s">
        <v>94</v>
      </c>
      <c r="E51" s="64">
        <v>1</v>
      </c>
      <c r="F51" s="65">
        <v>180000</v>
      </c>
      <c r="G51" s="66">
        <v>0.19</v>
      </c>
      <c r="H51" s="67">
        <f t="shared" si="0"/>
        <v>34200</v>
      </c>
      <c r="I51" s="68">
        <f t="shared" si="1"/>
        <v>214200</v>
      </c>
      <c r="J51" s="65">
        <v>180000</v>
      </c>
      <c r="K51" s="66">
        <v>0.19</v>
      </c>
      <c r="L51" s="67">
        <f t="shared" si="2"/>
        <v>34200</v>
      </c>
      <c r="M51" s="68">
        <f t="shared" si="3"/>
        <v>214200</v>
      </c>
      <c r="O51" s="202">
        <v>50</v>
      </c>
      <c r="P51" s="173" t="s">
        <v>368</v>
      </c>
      <c r="Q51" s="158" t="s">
        <v>370</v>
      </c>
      <c r="R51" s="224">
        <v>1</v>
      </c>
      <c r="S51" s="229">
        <v>32785</v>
      </c>
      <c r="T51" s="226">
        <v>6229</v>
      </c>
      <c r="U51" s="262">
        <v>39014</v>
      </c>
    </row>
    <row r="52" spans="1:21" ht="27.6">
      <c r="A52" s="56">
        <v>51</v>
      </c>
      <c r="B52" s="57" t="s">
        <v>93</v>
      </c>
      <c r="C52" s="57" t="s">
        <v>39</v>
      </c>
      <c r="D52" s="57" t="s">
        <v>95</v>
      </c>
      <c r="E52" s="58">
        <v>1</v>
      </c>
      <c r="F52" s="59">
        <v>180000</v>
      </c>
      <c r="G52" s="60">
        <v>0.19</v>
      </c>
      <c r="H52" s="61">
        <f t="shared" si="0"/>
        <v>34200</v>
      </c>
      <c r="I52" s="62">
        <f t="shared" si="1"/>
        <v>214200</v>
      </c>
      <c r="J52" s="59">
        <v>180000</v>
      </c>
      <c r="K52" s="60">
        <v>0.19</v>
      </c>
      <c r="L52" s="61">
        <f t="shared" si="2"/>
        <v>34200</v>
      </c>
      <c r="M52" s="62">
        <f t="shared" si="3"/>
        <v>214200</v>
      </c>
      <c r="O52" s="201">
        <v>51</v>
      </c>
      <c r="P52" s="172" t="s">
        <v>368</v>
      </c>
      <c r="Q52" s="154" t="s">
        <v>371</v>
      </c>
      <c r="R52" s="221">
        <v>1</v>
      </c>
      <c r="S52" s="229">
        <v>43320</v>
      </c>
      <c r="T52" s="223">
        <v>8231</v>
      </c>
      <c r="U52" s="261">
        <v>51551</v>
      </c>
    </row>
    <row r="53" spans="1:21" ht="27.6">
      <c r="A53" s="56">
        <v>52</v>
      </c>
      <c r="B53" s="63" t="s">
        <v>96</v>
      </c>
      <c r="C53" s="63" t="s">
        <v>97</v>
      </c>
      <c r="D53" s="63" t="s">
        <v>98</v>
      </c>
      <c r="E53" s="64">
        <v>1</v>
      </c>
      <c r="F53" s="65">
        <v>180000</v>
      </c>
      <c r="G53" s="66">
        <v>0.19</v>
      </c>
      <c r="H53" s="67">
        <f t="shared" si="0"/>
        <v>34200</v>
      </c>
      <c r="I53" s="68">
        <f t="shared" si="1"/>
        <v>214200</v>
      </c>
      <c r="J53" s="65">
        <v>180000</v>
      </c>
      <c r="K53" s="66">
        <v>0.19</v>
      </c>
      <c r="L53" s="67">
        <f t="shared" si="2"/>
        <v>34200</v>
      </c>
      <c r="M53" s="68">
        <f t="shared" si="3"/>
        <v>214200</v>
      </c>
      <c r="O53" s="202">
        <v>52</v>
      </c>
      <c r="P53" s="173" t="s">
        <v>368</v>
      </c>
      <c r="Q53" s="158" t="s">
        <v>372</v>
      </c>
      <c r="R53" s="224">
        <v>1</v>
      </c>
      <c r="S53" s="229">
        <v>57750</v>
      </c>
      <c r="T53" s="226">
        <v>10973</v>
      </c>
      <c r="U53" s="262">
        <v>68723</v>
      </c>
    </row>
    <row r="54" spans="1:21" ht="15">
      <c r="A54" s="56">
        <v>53</v>
      </c>
      <c r="B54" s="57" t="s">
        <v>99</v>
      </c>
      <c r="C54" s="57" t="s">
        <v>37</v>
      </c>
      <c r="D54" s="57" t="s">
        <v>100</v>
      </c>
      <c r="E54" s="58">
        <v>1</v>
      </c>
      <c r="F54" s="59">
        <v>180000</v>
      </c>
      <c r="G54" s="60">
        <v>0.19</v>
      </c>
      <c r="H54" s="61">
        <f t="shared" si="0"/>
        <v>34200</v>
      </c>
      <c r="I54" s="62">
        <f t="shared" si="1"/>
        <v>214200</v>
      </c>
      <c r="J54" s="59">
        <v>180000</v>
      </c>
      <c r="K54" s="60">
        <v>0.19</v>
      </c>
      <c r="L54" s="61">
        <f t="shared" si="2"/>
        <v>34200</v>
      </c>
      <c r="M54" s="62">
        <f t="shared" si="3"/>
        <v>214200</v>
      </c>
      <c r="O54" s="201">
        <v>53</v>
      </c>
      <c r="P54" s="172" t="s">
        <v>373</v>
      </c>
      <c r="Q54" s="154" t="s">
        <v>374</v>
      </c>
      <c r="R54" s="221">
        <v>1</v>
      </c>
      <c r="S54" s="229">
        <v>65835</v>
      </c>
      <c r="T54" s="223">
        <v>12509</v>
      </c>
      <c r="U54" s="261">
        <v>78344</v>
      </c>
    </row>
    <row r="55" spans="1:21" ht="15">
      <c r="A55" s="56">
        <v>54</v>
      </c>
      <c r="B55" s="63" t="s">
        <v>99</v>
      </c>
      <c r="C55" s="63" t="s">
        <v>43</v>
      </c>
      <c r="D55" s="63" t="s">
        <v>100</v>
      </c>
      <c r="E55" s="64">
        <v>1</v>
      </c>
      <c r="F55" s="65">
        <v>180000</v>
      </c>
      <c r="G55" s="66">
        <v>0.19</v>
      </c>
      <c r="H55" s="67">
        <f t="shared" si="0"/>
        <v>34200</v>
      </c>
      <c r="I55" s="68">
        <f t="shared" si="1"/>
        <v>214200</v>
      </c>
      <c r="J55" s="65">
        <v>180000</v>
      </c>
      <c r="K55" s="66">
        <v>0.19</v>
      </c>
      <c r="L55" s="67">
        <f t="shared" si="2"/>
        <v>34200</v>
      </c>
      <c r="M55" s="68">
        <f t="shared" si="3"/>
        <v>214200</v>
      </c>
      <c r="O55" s="202">
        <v>54</v>
      </c>
      <c r="P55" s="173" t="s">
        <v>373</v>
      </c>
      <c r="Q55" s="158" t="s">
        <v>375</v>
      </c>
      <c r="R55" s="224">
        <v>1</v>
      </c>
      <c r="S55" s="229">
        <v>101745</v>
      </c>
      <c r="T55" s="226">
        <v>19332</v>
      </c>
      <c r="U55" s="262">
        <v>121077</v>
      </c>
    </row>
    <row r="56" spans="1:21" ht="15">
      <c r="A56" s="56">
        <v>55</v>
      </c>
      <c r="B56" s="57" t="s">
        <v>99</v>
      </c>
      <c r="C56" s="57" t="s">
        <v>46</v>
      </c>
      <c r="D56" s="57" t="s">
        <v>100</v>
      </c>
      <c r="E56" s="58">
        <v>1</v>
      </c>
      <c r="F56" s="59">
        <v>180000</v>
      </c>
      <c r="G56" s="60">
        <v>0.19</v>
      </c>
      <c r="H56" s="61">
        <f t="shared" si="0"/>
        <v>34200</v>
      </c>
      <c r="I56" s="62">
        <f t="shared" si="1"/>
        <v>214200</v>
      </c>
      <c r="J56" s="59">
        <v>180000</v>
      </c>
      <c r="K56" s="60">
        <v>0.19</v>
      </c>
      <c r="L56" s="61">
        <f t="shared" si="2"/>
        <v>34200</v>
      </c>
      <c r="M56" s="62">
        <f t="shared" si="3"/>
        <v>214200</v>
      </c>
      <c r="O56" s="201">
        <v>55</v>
      </c>
      <c r="P56" s="172" t="s">
        <v>373</v>
      </c>
      <c r="Q56" s="154" t="s">
        <v>376</v>
      </c>
      <c r="R56" s="221">
        <v>1</v>
      </c>
      <c r="S56" s="229">
        <v>149625</v>
      </c>
      <c r="T56" s="223">
        <v>28429</v>
      </c>
      <c r="U56" s="261">
        <v>178054</v>
      </c>
    </row>
    <row r="57" spans="1:21" ht="27.6">
      <c r="A57" s="56">
        <v>56</v>
      </c>
      <c r="B57" s="63" t="s">
        <v>99</v>
      </c>
      <c r="C57" s="63" t="s">
        <v>39</v>
      </c>
      <c r="D57" s="63" t="s">
        <v>100</v>
      </c>
      <c r="E57" s="64">
        <v>1</v>
      </c>
      <c r="F57" s="65">
        <v>180000</v>
      </c>
      <c r="G57" s="66">
        <v>0.19</v>
      </c>
      <c r="H57" s="67">
        <f t="shared" si="0"/>
        <v>34200</v>
      </c>
      <c r="I57" s="68">
        <f t="shared" si="1"/>
        <v>214200</v>
      </c>
      <c r="J57" s="65">
        <v>180000</v>
      </c>
      <c r="K57" s="66">
        <v>0.19</v>
      </c>
      <c r="L57" s="67">
        <f t="shared" si="2"/>
        <v>34200</v>
      </c>
      <c r="M57" s="68">
        <f t="shared" si="3"/>
        <v>214200</v>
      </c>
      <c r="O57" s="202">
        <v>56</v>
      </c>
      <c r="P57" s="173" t="s">
        <v>377</v>
      </c>
      <c r="Q57" s="179" t="s">
        <v>213</v>
      </c>
      <c r="R57" s="224">
        <v>1</v>
      </c>
      <c r="S57" s="229">
        <v>142611</v>
      </c>
      <c r="T57" s="226">
        <v>27096</v>
      </c>
      <c r="U57" s="262">
        <v>169707</v>
      </c>
    </row>
    <row r="58" spans="1:21" ht="15">
      <c r="A58" s="56">
        <v>57</v>
      </c>
      <c r="B58" s="57" t="s">
        <v>99</v>
      </c>
      <c r="C58" s="57" t="s">
        <v>101</v>
      </c>
      <c r="D58" s="57" t="s">
        <v>100</v>
      </c>
      <c r="E58" s="58">
        <v>1</v>
      </c>
      <c r="F58" s="59">
        <v>180000</v>
      </c>
      <c r="G58" s="60">
        <v>0.19</v>
      </c>
      <c r="H58" s="61">
        <f t="shared" si="0"/>
        <v>34200</v>
      </c>
      <c r="I58" s="62">
        <f t="shared" si="1"/>
        <v>214200</v>
      </c>
      <c r="J58" s="59">
        <v>180000</v>
      </c>
      <c r="K58" s="60">
        <v>0.19</v>
      </c>
      <c r="L58" s="61">
        <f t="shared" si="2"/>
        <v>34200</v>
      </c>
      <c r="M58" s="62">
        <f t="shared" si="3"/>
        <v>214200</v>
      </c>
      <c r="O58" s="201">
        <v>57</v>
      </c>
      <c r="P58" s="172" t="s">
        <v>378</v>
      </c>
      <c r="Q58" s="180" t="s">
        <v>215</v>
      </c>
      <c r="R58" s="221">
        <v>1</v>
      </c>
      <c r="S58" s="229">
        <v>49077</v>
      </c>
      <c r="T58" s="223">
        <v>9325</v>
      </c>
      <c r="U58" s="261">
        <v>58402</v>
      </c>
    </row>
    <row r="59" spans="1:21" ht="15">
      <c r="A59" s="56">
        <v>58</v>
      </c>
      <c r="B59" s="63" t="s">
        <v>102</v>
      </c>
      <c r="C59" s="63" t="s">
        <v>30</v>
      </c>
      <c r="D59" s="63"/>
      <c r="E59" s="64">
        <v>1</v>
      </c>
      <c r="F59" s="65">
        <v>180000</v>
      </c>
      <c r="G59" s="66">
        <v>0.19</v>
      </c>
      <c r="H59" s="67">
        <f t="shared" si="0"/>
        <v>34200</v>
      </c>
      <c r="I59" s="68">
        <f t="shared" si="1"/>
        <v>214200</v>
      </c>
      <c r="J59" s="65">
        <v>180000</v>
      </c>
      <c r="K59" s="66">
        <v>0.19</v>
      </c>
      <c r="L59" s="67">
        <f t="shared" si="2"/>
        <v>34200</v>
      </c>
      <c r="M59" s="68">
        <f t="shared" si="3"/>
        <v>214200</v>
      </c>
      <c r="O59" s="202">
        <v>58</v>
      </c>
      <c r="P59" s="173" t="s">
        <v>379</v>
      </c>
      <c r="Q59" s="179" t="s">
        <v>217</v>
      </c>
      <c r="R59" s="224">
        <v>1</v>
      </c>
      <c r="S59" s="229">
        <v>210728</v>
      </c>
      <c r="T59" s="226">
        <v>40038</v>
      </c>
      <c r="U59" s="262">
        <v>250766</v>
      </c>
    </row>
    <row r="60" spans="1:21" ht="96.6">
      <c r="A60" s="56">
        <v>59</v>
      </c>
      <c r="B60" s="57" t="s">
        <v>102</v>
      </c>
      <c r="C60" s="57" t="s">
        <v>103</v>
      </c>
      <c r="D60" s="57"/>
      <c r="E60" s="58">
        <v>1</v>
      </c>
      <c r="F60" s="59">
        <v>180000</v>
      </c>
      <c r="G60" s="60">
        <v>0.19</v>
      </c>
      <c r="H60" s="61">
        <f t="shared" si="0"/>
        <v>34200</v>
      </c>
      <c r="I60" s="62">
        <f t="shared" si="1"/>
        <v>214200</v>
      </c>
      <c r="J60" s="59">
        <v>180000</v>
      </c>
      <c r="K60" s="60">
        <v>0.19</v>
      </c>
      <c r="L60" s="61">
        <f t="shared" si="2"/>
        <v>34200</v>
      </c>
      <c r="M60" s="62">
        <f t="shared" si="3"/>
        <v>214200</v>
      </c>
      <c r="O60" s="201">
        <v>59</v>
      </c>
      <c r="P60" s="172" t="s">
        <v>218</v>
      </c>
      <c r="Q60" s="180" t="s">
        <v>380</v>
      </c>
      <c r="R60" s="221">
        <v>1</v>
      </c>
      <c r="S60" s="237">
        <v>388220</v>
      </c>
      <c r="T60" s="236">
        <v>73762</v>
      </c>
      <c r="U60" s="264">
        <v>461982</v>
      </c>
    </row>
    <row r="61" spans="1:21" ht="96.6">
      <c r="A61" s="56">
        <v>60</v>
      </c>
      <c r="B61" s="63" t="s">
        <v>104</v>
      </c>
      <c r="C61" s="63" t="s">
        <v>105</v>
      </c>
      <c r="D61" s="63" t="s">
        <v>106</v>
      </c>
      <c r="E61" s="64">
        <v>1</v>
      </c>
      <c r="F61" s="65">
        <v>180000</v>
      </c>
      <c r="G61" s="66">
        <v>0.19</v>
      </c>
      <c r="H61" s="67">
        <f t="shared" si="0"/>
        <v>34200</v>
      </c>
      <c r="I61" s="68">
        <f t="shared" si="1"/>
        <v>214200</v>
      </c>
      <c r="J61" s="65">
        <v>180000</v>
      </c>
      <c r="K61" s="66">
        <v>0.19</v>
      </c>
      <c r="L61" s="67">
        <f t="shared" si="2"/>
        <v>34200</v>
      </c>
      <c r="M61" s="68">
        <f t="shared" si="3"/>
        <v>214200</v>
      </c>
      <c r="O61" s="202">
        <v>60</v>
      </c>
      <c r="P61" s="173" t="s">
        <v>220</v>
      </c>
      <c r="Q61" s="179" t="s">
        <v>381</v>
      </c>
      <c r="R61" s="239">
        <v>1</v>
      </c>
      <c r="S61" s="240">
        <v>2730000</v>
      </c>
      <c r="T61" s="238">
        <v>518700</v>
      </c>
      <c r="U61" s="265">
        <v>3248700</v>
      </c>
    </row>
    <row r="62" spans="1:21" ht="15" customHeight="1">
      <c r="A62" s="56">
        <v>61</v>
      </c>
      <c r="B62" s="57" t="s">
        <v>104</v>
      </c>
      <c r="C62" s="57" t="s">
        <v>107</v>
      </c>
      <c r="D62" s="57" t="s">
        <v>108</v>
      </c>
      <c r="E62" s="58">
        <v>1</v>
      </c>
      <c r="F62" s="59">
        <v>180000</v>
      </c>
      <c r="G62" s="60">
        <v>0.19</v>
      </c>
      <c r="H62" s="61">
        <f t="shared" si="0"/>
        <v>34200</v>
      </c>
      <c r="I62" s="62">
        <f t="shared" si="1"/>
        <v>214200</v>
      </c>
      <c r="J62" s="59">
        <v>180000</v>
      </c>
      <c r="K62" s="60">
        <v>0.19</v>
      </c>
      <c r="L62" s="61">
        <f t="shared" si="2"/>
        <v>34200</v>
      </c>
      <c r="M62" s="62">
        <f t="shared" si="3"/>
        <v>214200</v>
      </c>
      <c r="O62" s="201">
        <v>61</v>
      </c>
      <c r="P62" s="172" t="s">
        <v>382</v>
      </c>
      <c r="Q62" s="154" t="s">
        <v>383</v>
      </c>
      <c r="R62" s="221">
        <v>1</v>
      </c>
      <c r="S62" s="229">
        <v>778050</v>
      </c>
      <c r="T62" s="223">
        <v>147830</v>
      </c>
      <c r="U62" s="261">
        <v>925880</v>
      </c>
    </row>
    <row r="63" spans="1:21" ht="15" customHeight="1">
      <c r="A63" s="56">
        <v>62</v>
      </c>
      <c r="B63" s="63" t="s">
        <v>104</v>
      </c>
      <c r="C63" s="63" t="s">
        <v>109</v>
      </c>
      <c r="D63" s="63" t="s">
        <v>110</v>
      </c>
      <c r="E63" s="64">
        <v>1</v>
      </c>
      <c r="F63" s="65">
        <v>180000</v>
      </c>
      <c r="G63" s="66">
        <v>0.19</v>
      </c>
      <c r="H63" s="67">
        <f t="shared" si="0"/>
        <v>34200</v>
      </c>
      <c r="I63" s="68">
        <f t="shared" si="1"/>
        <v>214200</v>
      </c>
      <c r="J63" s="65">
        <v>180000</v>
      </c>
      <c r="K63" s="66">
        <v>0.19</v>
      </c>
      <c r="L63" s="67">
        <f t="shared" si="2"/>
        <v>34200</v>
      </c>
      <c r="M63" s="68">
        <f t="shared" si="3"/>
        <v>214200</v>
      </c>
      <c r="O63" s="202">
        <v>62</v>
      </c>
      <c r="P63" s="173" t="s">
        <v>382</v>
      </c>
      <c r="Q63" s="179" t="s">
        <v>224</v>
      </c>
      <c r="R63" s="224">
        <v>1</v>
      </c>
      <c r="S63" s="229">
        <v>897750</v>
      </c>
      <c r="T63" s="226">
        <v>170573</v>
      </c>
      <c r="U63" s="262">
        <v>1068323</v>
      </c>
    </row>
    <row r="64" spans="1:21" ht="28.2">
      <c r="A64" s="56">
        <v>63</v>
      </c>
      <c r="B64" s="57" t="s">
        <v>111</v>
      </c>
      <c r="C64" s="57" t="s">
        <v>112</v>
      </c>
      <c r="D64" s="57"/>
      <c r="E64" s="58">
        <v>1</v>
      </c>
      <c r="F64" s="59">
        <v>400000</v>
      </c>
      <c r="G64" s="60">
        <v>0.19</v>
      </c>
      <c r="H64" s="61">
        <f t="shared" si="0"/>
        <v>76000</v>
      </c>
      <c r="I64" s="62">
        <f t="shared" si="1"/>
        <v>476000</v>
      </c>
      <c r="J64" s="59">
        <v>400000</v>
      </c>
      <c r="K64" s="60">
        <v>0.19</v>
      </c>
      <c r="L64" s="61">
        <f t="shared" si="2"/>
        <v>76000</v>
      </c>
      <c r="M64" s="62">
        <f t="shared" si="3"/>
        <v>476000</v>
      </c>
      <c r="O64" s="201">
        <v>63</v>
      </c>
      <c r="P64" s="172" t="s">
        <v>384</v>
      </c>
      <c r="Q64" s="181" t="s">
        <v>226</v>
      </c>
      <c r="R64" s="221">
        <v>1</v>
      </c>
      <c r="S64" s="229">
        <v>418950</v>
      </c>
      <c r="T64" s="223">
        <v>79601</v>
      </c>
      <c r="U64" s="261">
        <v>498551</v>
      </c>
    </row>
    <row r="65" spans="1:21" ht="27.6">
      <c r="A65" s="56">
        <v>64</v>
      </c>
      <c r="B65" s="63" t="s">
        <v>111</v>
      </c>
      <c r="C65" s="63" t="s">
        <v>70</v>
      </c>
      <c r="D65" s="63"/>
      <c r="E65" s="64">
        <v>1</v>
      </c>
      <c r="F65" s="73">
        <v>450000</v>
      </c>
      <c r="G65" s="66">
        <v>0.19</v>
      </c>
      <c r="H65" s="67">
        <f t="shared" si="0"/>
        <v>85500</v>
      </c>
      <c r="I65" s="68">
        <f t="shared" si="1"/>
        <v>535500</v>
      </c>
      <c r="J65" s="73">
        <v>450000</v>
      </c>
      <c r="K65" s="66">
        <v>0.19</v>
      </c>
      <c r="L65" s="67">
        <f t="shared" si="2"/>
        <v>85500</v>
      </c>
      <c r="M65" s="68">
        <f t="shared" si="3"/>
        <v>535500</v>
      </c>
      <c r="O65" s="202">
        <v>64</v>
      </c>
      <c r="P65" s="173" t="s">
        <v>384</v>
      </c>
      <c r="Q65" s="158" t="s">
        <v>385</v>
      </c>
      <c r="R65" s="224">
        <v>1</v>
      </c>
      <c r="S65" s="229">
        <v>191520</v>
      </c>
      <c r="T65" s="226">
        <v>36389</v>
      </c>
      <c r="U65" s="262">
        <v>227909</v>
      </c>
    </row>
    <row r="66" spans="1:21" ht="28.2">
      <c r="A66" s="56">
        <v>65</v>
      </c>
      <c r="B66" s="57" t="s">
        <v>113</v>
      </c>
      <c r="C66" s="57" t="s">
        <v>114</v>
      </c>
      <c r="D66" s="57"/>
      <c r="E66" s="58">
        <v>1</v>
      </c>
      <c r="F66" s="59">
        <v>250000</v>
      </c>
      <c r="G66" s="60">
        <v>0.19</v>
      </c>
      <c r="H66" s="61">
        <f t="shared" si="0"/>
        <v>47500</v>
      </c>
      <c r="I66" s="62">
        <f t="shared" si="1"/>
        <v>297500</v>
      </c>
      <c r="J66" s="59">
        <v>250000</v>
      </c>
      <c r="K66" s="60">
        <v>0.19</v>
      </c>
      <c r="L66" s="61">
        <f t="shared" si="2"/>
        <v>47500</v>
      </c>
      <c r="M66" s="62">
        <f t="shared" si="3"/>
        <v>297500</v>
      </c>
      <c r="O66" s="201">
        <v>65</v>
      </c>
      <c r="P66" s="172" t="s">
        <v>386</v>
      </c>
      <c r="Q66" s="181" t="s">
        <v>229</v>
      </c>
      <c r="R66" s="221">
        <v>1</v>
      </c>
      <c r="S66" s="229">
        <v>213768</v>
      </c>
      <c r="T66" s="223">
        <v>40616</v>
      </c>
      <c r="U66" s="261">
        <v>254384</v>
      </c>
    </row>
    <row r="67" spans="1:21" ht="27.6">
      <c r="A67" s="56">
        <v>66</v>
      </c>
      <c r="B67" s="63" t="s">
        <v>115</v>
      </c>
      <c r="C67" s="63" t="s">
        <v>116</v>
      </c>
      <c r="D67" s="63"/>
      <c r="E67" s="74">
        <v>1</v>
      </c>
      <c r="F67" s="73">
        <v>250000</v>
      </c>
      <c r="G67" s="66">
        <v>0.19</v>
      </c>
      <c r="H67" s="67">
        <f t="shared" si="0"/>
        <v>47500</v>
      </c>
      <c r="I67" s="68">
        <f t="shared" si="1"/>
        <v>297500</v>
      </c>
      <c r="J67" s="73">
        <v>250000</v>
      </c>
      <c r="K67" s="66">
        <v>0.19</v>
      </c>
      <c r="L67" s="67">
        <f t="shared" si="2"/>
        <v>47500</v>
      </c>
      <c r="M67" s="68">
        <f t="shared" si="3"/>
        <v>297500</v>
      </c>
      <c r="O67" s="202">
        <v>66</v>
      </c>
      <c r="P67" s="173" t="s">
        <v>387</v>
      </c>
      <c r="Q67" s="158" t="s">
        <v>388</v>
      </c>
      <c r="R67" s="224">
        <v>1</v>
      </c>
      <c r="S67" s="229">
        <v>189000</v>
      </c>
      <c r="T67" s="226">
        <v>35910</v>
      </c>
      <c r="U67" s="262">
        <v>224910</v>
      </c>
    </row>
    <row r="68" spans="1:21" ht="27.6">
      <c r="A68" s="75">
        <v>67</v>
      </c>
      <c r="B68" s="57" t="s">
        <v>117</v>
      </c>
      <c r="C68" s="57"/>
      <c r="D68" s="57"/>
      <c r="E68" s="58">
        <v>1</v>
      </c>
      <c r="F68" s="59">
        <v>300000</v>
      </c>
      <c r="G68" s="60">
        <v>0.19</v>
      </c>
      <c r="H68" s="61">
        <f t="shared" si="0"/>
        <v>57000</v>
      </c>
      <c r="I68" s="62">
        <f t="shared" si="1"/>
        <v>357000</v>
      </c>
      <c r="J68" s="59">
        <v>300000</v>
      </c>
      <c r="K68" s="60">
        <v>0.19</v>
      </c>
      <c r="L68" s="61">
        <f t="shared" si="2"/>
        <v>57000</v>
      </c>
      <c r="M68" s="62">
        <f t="shared" si="3"/>
        <v>357000</v>
      </c>
      <c r="O68" s="201">
        <v>67</v>
      </c>
      <c r="P68" s="172" t="s">
        <v>387</v>
      </c>
      <c r="Q68" s="154" t="s">
        <v>389</v>
      </c>
      <c r="R68" s="221">
        <v>1</v>
      </c>
      <c r="S68" s="229">
        <v>472500</v>
      </c>
      <c r="T68" s="223">
        <v>89775</v>
      </c>
      <c r="U68" s="261">
        <v>562275</v>
      </c>
    </row>
    <row r="69" spans="1:21" ht="27.6">
      <c r="A69" s="76">
        <v>68</v>
      </c>
      <c r="B69" s="69" t="s">
        <v>118</v>
      </c>
      <c r="C69" s="69" t="s">
        <v>119</v>
      </c>
      <c r="D69" s="69" t="s">
        <v>120</v>
      </c>
      <c r="E69" s="77">
        <v>1</v>
      </c>
      <c r="F69" s="65">
        <v>190000</v>
      </c>
      <c r="G69" s="66">
        <v>0.19</v>
      </c>
      <c r="H69" s="67">
        <f t="shared" si="0"/>
        <v>36100</v>
      </c>
      <c r="I69" s="68">
        <f t="shared" si="1"/>
        <v>226100</v>
      </c>
      <c r="J69" s="65">
        <v>190000</v>
      </c>
      <c r="K69" s="66">
        <v>0.19</v>
      </c>
      <c r="L69" s="67">
        <f t="shared" si="2"/>
        <v>36100</v>
      </c>
      <c r="M69" s="68">
        <f t="shared" si="3"/>
        <v>226100</v>
      </c>
      <c r="O69" s="202">
        <v>68</v>
      </c>
      <c r="P69" s="173" t="s">
        <v>390</v>
      </c>
      <c r="Q69" s="179" t="s">
        <v>234</v>
      </c>
      <c r="R69" s="224">
        <v>1</v>
      </c>
      <c r="S69" s="229">
        <v>54600</v>
      </c>
      <c r="T69" s="226">
        <v>10374</v>
      </c>
      <c r="U69" s="262">
        <v>64974</v>
      </c>
    </row>
    <row r="70" spans="1:21" ht="27.6">
      <c r="A70" s="82">
        <v>69</v>
      </c>
      <c r="B70" s="83" t="s">
        <v>121</v>
      </c>
      <c r="C70" s="83" t="s">
        <v>122</v>
      </c>
      <c r="D70" s="83"/>
      <c r="E70" s="84">
        <v>1</v>
      </c>
      <c r="F70" s="78">
        <v>190000</v>
      </c>
      <c r="G70" s="79">
        <v>0.19</v>
      </c>
      <c r="H70" s="80">
        <f t="shared" si="0"/>
        <v>36100</v>
      </c>
      <c r="I70" s="85">
        <f t="shared" si="1"/>
        <v>226100</v>
      </c>
      <c r="J70" s="78">
        <v>190000</v>
      </c>
      <c r="K70" s="79">
        <v>0.19</v>
      </c>
      <c r="L70" s="80">
        <f t="shared" si="2"/>
        <v>36100</v>
      </c>
      <c r="M70" s="85">
        <f t="shared" si="3"/>
        <v>226100</v>
      </c>
      <c r="O70" s="201">
        <v>69</v>
      </c>
      <c r="P70" s="178" t="s">
        <v>235</v>
      </c>
      <c r="Q70" s="180" t="s">
        <v>236</v>
      </c>
      <c r="R70" s="221">
        <v>1</v>
      </c>
      <c r="S70" s="229">
        <v>29925</v>
      </c>
      <c r="T70" s="223">
        <v>5686</v>
      </c>
      <c r="U70" s="261">
        <v>35611</v>
      </c>
    </row>
    <row r="71" spans="1:21" ht="27.6">
      <c r="A71" s="114" t="s">
        <v>452</v>
      </c>
      <c r="B71" s="115"/>
      <c r="C71" s="115"/>
      <c r="D71" s="115"/>
      <c r="E71" s="115"/>
      <c r="F71" s="115"/>
      <c r="G71" s="115"/>
      <c r="H71" s="115"/>
      <c r="I71" s="116">
        <f>SUM(I2:I70)</f>
        <v>15696100</v>
      </c>
      <c r="J71" s="81" t="s">
        <v>452</v>
      </c>
      <c r="K71" s="81"/>
      <c r="L71" s="81"/>
      <c r="M71" s="116">
        <f>SUM(M2:M70)</f>
        <v>15696100</v>
      </c>
      <c r="O71" s="202">
        <v>70</v>
      </c>
      <c r="P71" s="176" t="s">
        <v>237</v>
      </c>
      <c r="Q71" s="158" t="s">
        <v>391</v>
      </c>
      <c r="R71" s="224">
        <v>1</v>
      </c>
      <c r="S71" s="229">
        <v>299250</v>
      </c>
      <c r="T71" s="226">
        <v>56858</v>
      </c>
      <c r="U71" s="262">
        <v>356108</v>
      </c>
    </row>
    <row r="72" spans="1:21" ht="15">
      <c r="O72" s="201">
        <v>71</v>
      </c>
      <c r="P72" s="174" t="s">
        <v>237</v>
      </c>
      <c r="Q72" s="154" t="s">
        <v>392</v>
      </c>
      <c r="R72" s="221">
        <v>1</v>
      </c>
      <c r="S72" s="229">
        <v>28728</v>
      </c>
      <c r="T72" s="223">
        <v>5458</v>
      </c>
      <c r="U72" s="261">
        <v>34186</v>
      </c>
    </row>
    <row r="73" spans="1:21" ht="15">
      <c r="O73" s="202">
        <v>72</v>
      </c>
      <c r="P73" s="176" t="s">
        <v>240</v>
      </c>
      <c r="Q73" s="179" t="s">
        <v>241</v>
      </c>
      <c r="R73" s="224">
        <v>1</v>
      </c>
      <c r="S73" s="229">
        <v>59850</v>
      </c>
      <c r="T73" s="226">
        <v>11372</v>
      </c>
      <c r="U73" s="262">
        <v>71222</v>
      </c>
    </row>
    <row r="74" spans="1:21" ht="15">
      <c r="O74" s="201">
        <v>73</v>
      </c>
      <c r="P74" s="172" t="s">
        <v>393</v>
      </c>
      <c r="Q74" s="180" t="s">
        <v>243</v>
      </c>
      <c r="R74" s="221">
        <v>1</v>
      </c>
      <c r="S74" s="229">
        <v>1508411</v>
      </c>
      <c r="T74" s="223">
        <v>286598</v>
      </c>
      <c r="U74" s="261">
        <v>1795009</v>
      </c>
    </row>
    <row r="75" spans="1:21" ht="15">
      <c r="O75" s="202">
        <v>74</v>
      </c>
      <c r="P75" s="173" t="s">
        <v>393</v>
      </c>
      <c r="Q75" s="158" t="s">
        <v>394</v>
      </c>
      <c r="R75" s="224">
        <v>1</v>
      </c>
      <c r="S75" s="229">
        <v>1508411</v>
      </c>
      <c r="T75" s="226">
        <v>286598</v>
      </c>
      <c r="U75" s="262">
        <v>1795009</v>
      </c>
    </row>
    <row r="76" spans="1:21" ht="15">
      <c r="O76" s="201">
        <v>75</v>
      </c>
      <c r="P76" s="172" t="s">
        <v>393</v>
      </c>
      <c r="Q76" s="154" t="s">
        <v>395</v>
      </c>
      <c r="R76" s="221">
        <v>1</v>
      </c>
      <c r="S76" s="229">
        <v>284921</v>
      </c>
      <c r="T76" s="223">
        <v>54135</v>
      </c>
      <c r="U76" s="261">
        <v>339056</v>
      </c>
    </row>
    <row r="77" spans="1:21" ht="15">
      <c r="O77" s="202">
        <v>76</v>
      </c>
      <c r="P77" s="173" t="s">
        <v>393</v>
      </c>
      <c r="Q77" s="158" t="s">
        <v>396</v>
      </c>
      <c r="R77" s="224">
        <v>1</v>
      </c>
      <c r="S77" s="229">
        <v>150839</v>
      </c>
      <c r="T77" s="226">
        <v>28659</v>
      </c>
      <c r="U77" s="262">
        <v>179498</v>
      </c>
    </row>
    <row r="78" spans="1:21" ht="15">
      <c r="O78" s="201">
        <v>77</v>
      </c>
      <c r="P78" s="172" t="s">
        <v>393</v>
      </c>
      <c r="Q78" s="154" t="s">
        <v>397</v>
      </c>
      <c r="R78" s="221">
        <v>1</v>
      </c>
      <c r="S78" s="229">
        <v>3016825</v>
      </c>
      <c r="T78" s="223">
        <v>573197</v>
      </c>
      <c r="U78" s="261">
        <v>3590022</v>
      </c>
    </row>
    <row r="79" spans="1:21" ht="15">
      <c r="O79" s="202">
        <v>78</v>
      </c>
      <c r="P79" s="173" t="s">
        <v>393</v>
      </c>
      <c r="Q79" s="158" t="s">
        <v>398</v>
      </c>
      <c r="R79" s="224">
        <v>1</v>
      </c>
      <c r="S79" s="229">
        <v>1508411</v>
      </c>
      <c r="T79" s="226">
        <v>286598</v>
      </c>
      <c r="U79" s="262">
        <v>1795009</v>
      </c>
    </row>
    <row r="80" spans="1:21" ht="15">
      <c r="O80" s="201">
        <v>79</v>
      </c>
      <c r="P80" s="172" t="s">
        <v>393</v>
      </c>
      <c r="Q80" s="154" t="s">
        <v>399</v>
      </c>
      <c r="R80" s="221">
        <v>1</v>
      </c>
      <c r="S80" s="229">
        <v>150839</v>
      </c>
      <c r="T80" s="223">
        <v>28659</v>
      </c>
      <c r="U80" s="261">
        <v>179498</v>
      </c>
    </row>
    <row r="81" spans="15:21" ht="15">
      <c r="O81" s="202">
        <v>80</v>
      </c>
      <c r="P81" s="173" t="s">
        <v>393</v>
      </c>
      <c r="Q81" s="158" t="s">
        <v>400</v>
      </c>
      <c r="R81" s="224">
        <v>1</v>
      </c>
      <c r="S81" s="229">
        <v>284921</v>
      </c>
      <c r="T81" s="226">
        <v>54135</v>
      </c>
      <c r="U81" s="262">
        <v>339056</v>
      </c>
    </row>
    <row r="82" spans="15:21" ht="15">
      <c r="O82" s="201">
        <v>81</v>
      </c>
      <c r="P82" s="172" t="s">
        <v>393</v>
      </c>
      <c r="Q82" s="154" t="s">
        <v>401</v>
      </c>
      <c r="R82" s="221">
        <v>1</v>
      </c>
      <c r="S82" s="229">
        <v>150839</v>
      </c>
      <c r="T82" s="223">
        <v>28659</v>
      </c>
      <c r="U82" s="261">
        <v>179498</v>
      </c>
    </row>
    <row r="83" spans="15:21" ht="15">
      <c r="O83" s="202">
        <v>82</v>
      </c>
      <c r="P83" s="173" t="s">
        <v>393</v>
      </c>
      <c r="Q83" s="158" t="s">
        <v>402</v>
      </c>
      <c r="R83" s="224">
        <v>1</v>
      </c>
      <c r="S83" s="229">
        <v>335201</v>
      </c>
      <c r="T83" s="226">
        <v>63688</v>
      </c>
      <c r="U83" s="262">
        <v>398889</v>
      </c>
    </row>
    <row r="84" spans="15:21" ht="15">
      <c r="O84" s="201">
        <v>83</v>
      </c>
      <c r="P84" s="172" t="s">
        <v>393</v>
      </c>
      <c r="Q84" s="154" t="s">
        <v>403</v>
      </c>
      <c r="R84" s="221">
        <v>1</v>
      </c>
      <c r="S84" s="229">
        <v>3016825</v>
      </c>
      <c r="T84" s="223">
        <v>573197</v>
      </c>
      <c r="U84" s="261">
        <v>3590022</v>
      </c>
    </row>
    <row r="85" spans="15:21" ht="15">
      <c r="O85" s="202">
        <v>84</v>
      </c>
      <c r="P85" s="173" t="s">
        <v>393</v>
      </c>
      <c r="Q85" s="158" t="s">
        <v>404</v>
      </c>
      <c r="R85" s="224">
        <v>1</v>
      </c>
      <c r="S85" s="229">
        <v>88993</v>
      </c>
      <c r="T85" s="226">
        <v>16909</v>
      </c>
      <c r="U85" s="262">
        <v>105902</v>
      </c>
    </row>
    <row r="86" spans="15:21" ht="15">
      <c r="O86" s="201">
        <v>85</v>
      </c>
      <c r="P86" s="172" t="s">
        <v>393</v>
      </c>
      <c r="Q86" s="154" t="s">
        <v>405</v>
      </c>
      <c r="R86" s="221">
        <v>1</v>
      </c>
      <c r="S86" s="229">
        <v>439415</v>
      </c>
      <c r="T86" s="223">
        <v>83489</v>
      </c>
      <c r="U86" s="261">
        <v>522904</v>
      </c>
    </row>
    <row r="87" spans="15:21" ht="15">
      <c r="O87" s="202">
        <v>86</v>
      </c>
      <c r="P87" s="173" t="s">
        <v>393</v>
      </c>
      <c r="Q87" s="158" t="s">
        <v>406</v>
      </c>
      <c r="R87" s="224">
        <v>1</v>
      </c>
      <c r="S87" s="229">
        <v>66745</v>
      </c>
      <c r="T87" s="226">
        <v>12682</v>
      </c>
      <c r="U87" s="262">
        <v>79427</v>
      </c>
    </row>
    <row r="88" spans="15:21" ht="15">
      <c r="O88" s="201">
        <v>87</v>
      </c>
      <c r="P88" s="172" t="s">
        <v>407</v>
      </c>
      <c r="Q88" s="180" t="s">
        <v>243</v>
      </c>
      <c r="R88" s="221">
        <v>1</v>
      </c>
      <c r="S88" s="229">
        <v>1508411</v>
      </c>
      <c r="T88" s="223">
        <v>286598</v>
      </c>
      <c r="U88" s="261">
        <v>1795009</v>
      </c>
    </row>
    <row r="89" spans="15:21" ht="15">
      <c r="O89" s="202">
        <v>88</v>
      </c>
      <c r="P89" s="173" t="s">
        <v>407</v>
      </c>
      <c r="Q89" s="158" t="s">
        <v>394</v>
      </c>
      <c r="R89" s="224">
        <v>1</v>
      </c>
      <c r="S89" s="229">
        <v>1508411</v>
      </c>
      <c r="T89" s="226">
        <v>286598</v>
      </c>
      <c r="U89" s="262">
        <v>1795009</v>
      </c>
    </row>
    <row r="90" spans="15:21" ht="15">
      <c r="O90" s="201">
        <v>89</v>
      </c>
      <c r="P90" s="172" t="s">
        <v>407</v>
      </c>
      <c r="Q90" s="154" t="s">
        <v>395</v>
      </c>
      <c r="R90" s="221">
        <v>1</v>
      </c>
      <c r="S90" s="229">
        <v>284921</v>
      </c>
      <c r="T90" s="223">
        <v>54135</v>
      </c>
      <c r="U90" s="261">
        <v>339056</v>
      </c>
    </row>
    <row r="91" spans="15:21" ht="15">
      <c r="O91" s="202">
        <v>90</v>
      </c>
      <c r="P91" s="173" t="s">
        <v>407</v>
      </c>
      <c r="Q91" s="158" t="s">
        <v>396</v>
      </c>
      <c r="R91" s="224">
        <v>1</v>
      </c>
      <c r="S91" s="229">
        <v>150839</v>
      </c>
      <c r="T91" s="226">
        <v>28659</v>
      </c>
      <c r="U91" s="262">
        <v>179498</v>
      </c>
    </row>
    <row r="92" spans="15:21" ht="15">
      <c r="O92" s="201">
        <v>91</v>
      </c>
      <c r="P92" s="172" t="s">
        <v>407</v>
      </c>
      <c r="Q92" s="154" t="s">
        <v>397</v>
      </c>
      <c r="R92" s="221">
        <v>1</v>
      </c>
      <c r="S92" s="229">
        <v>3016825</v>
      </c>
      <c r="T92" s="223">
        <v>573197</v>
      </c>
      <c r="U92" s="261">
        <v>3590022</v>
      </c>
    </row>
    <row r="93" spans="15:21" ht="15">
      <c r="O93" s="202">
        <v>92</v>
      </c>
      <c r="P93" s="173" t="s">
        <v>407</v>
      </c>
      <c r="Q93" s="158" t="s">
        <v>398</v>
      </c>
      <c r="R93" s="224">
        <v>1</v>
      </c>
      <c r="S93" s="229">
        <v>1508411</v>
      </c>
      <c r="T93" s="226">
        <v>286598</v>
      </c>
      <c r="U93" s="262">
        <v>1795009</v>
      </c>
    </row>
    <row r="94" spans="15:21" ht="15">
      <c r="O94" s="201">
        <v>93</v>
      </c>
      <c r="P94" s="172" t="s">
        <v>407</v>
      </c>
      <c r="Q94" s="154" t="s">
        <v>399</v>
      </c>
      <c r="R94" s="221">
        <v>1</v>
      </c>
      <c r="S94" s="229">
        <v>150839</v>
      </c>
      <c r="T94" s="223">
        <v>28659</v>
      </c>
      <c r="U94" s="261">
        <v>179498</v>
      </c>
    </row>
    <row r="95" spans="15:21" ht="15">
      <c r="O95" s="202">
        <v>94</v>
      </c>
      <c r="P95" s="173" t="s">
        <v>407</v>
      </c>
      <c r="Q95" s="158" t="s">
        <v>400</v>
      </c>
      <c r="R95" s="224">
        <v>1</v>
      </c>
      <c r="S95" s="229">
        <v>284921</v>
      </c>
      <c r="T95" s="226">
        <v>54135</v>
      </c>
      <c r="U95" s="262">
        <v>339056</v>
      </c>
    </row>
    <row r="96" spans="15:21" ht="15">
      <c r="O96" s="201">
        <v>95</v>
      </c>
      <c r="P96" s="172" t="s">
        <v>407</v>
      </c>
      <c r="Q96" s="154" t="s">
        <v>401</v>
      </c>
      <c r="R96" s="221">
        <v>1</v>
      </c>
      <c r="S96" s="229">
        <v>150839</v>
      </c>
      <c r="T96" s="223">
        <v>28659</v>
      </c>
      <c r="U96" s="261">
        <v>179498</v>
      </c>
    </row>
    <row r="97" spans="15:21" ht="15">
      <c r="O97" s="202">
        <v>96</v>
      </c>
      <c r="P97" s="173" t="s">
        <v>407</v>
      </c>
      <c r="Q97" s="158" t="s">
        <v>402</v>
      </c>
      <c r="R97" s="224">
        <v>1</v>
      </c>
      <c r="S97" s="229">
        <v>335201</v>
      </c>
      <c r="T97" s="226">
        <v>63688</v>
      </c>
      <c r="U97" s="262">
        <v>398889</v>
      </c>
    </row>
    <row r="98" spans="15:21" ht="15">
      <c r="O98" s="201">
        <v>97</v>
      </c>
      <c r="P98" s="172" t="s">
        <v>407</v>
      </c>
      <c r="Q98" s="154" t="s">
        <v>403</v>
      </c>
      <c r="R98" s="221">
        <v>1</v>
      </c>
      <c r="S98" s="229">
        <v>3016825</v>
      </c>
      <c r="T98" s="223">
        <v>573197</v>
      </c>
      <c r="U98" s="261">
        <v>3590022</v>
      </c>
    </row>
    <row r="99" spans="15:21" ht="15">
      <c r="O99" s="202">
        <v>98</v>
      </c>
      <c r="P99" s="173" t="s">
        <v>407</v>
      </c>
      <c r="Q99" s="158" t="s">
        <v>404</v>
      </c>
      <c r="R99" s="224">
        <v>1</v>
      </c>
      <c r="S99" s="229">
        <v>88993</v>
      </c>
      <c r="T99" s="226">
        <v>16909</v>
      </c>
      <c r="U99" s="262">
        <v>105902</v>
      </c>
    </row>
    <row r="100" spans="15:21" ht="15">
      <c r="O100" s="201">
        <v>99</v>
      </c>
      <c r="P100" s="172" t="s">
        <v>407</v>
      </c>
      <c r="Q100" s="154" t="s">
        <v>405</v>
      </c>
      <c r="R100" s="221">
        <v>1</v>
      </c>
      <c r="S100" s="229">
        <v>439415</v>
      </c>
      <c r="T100" s="223">
        <v>83489</v>
      </c>
      <c r="U100" s="261">
        <v>522904</v>
      </c>
    </row>
    <row r="101" spans="15:21" ht="15">
      <c r="O101" s="202">
        <v>100</v>
      </c>
      <c r="P101" s="182" t="s">
        <v>258</v>
      </c>
      <c r="Q101" s="183" t="s">
        <v>243</v>
      </c>
      <c r="R101" s="228">
        <v>1</v>
      </c>
      <c r="S101" s="229">
        <v>1508411</v>
      </c>
      <c r="T101" s="226">
        <v>286598</v>
      </c>
      <c r="U101" s="262">
        <v>1795009</v>
      </c>
    </row>
    <row r="102" spans="15:21" ht="15">
      <c r="O102" s="201">
        <v>101</v>
      </c>
      <c r="P102" s="184" t="s">
        <v>258</v>
      </c>
      <c r="Q102" s="185" t="s">
        <v>394</v>
      </c>
      <c r="R102" s="227">
        <v>1</v>
      </c>
      <c r="S102" s="229">
        <v>1508411</v>
      </c>
      <c r="T102" s="223">
        <v>286598</v>
      </c>
      <c r="U102" s="261">
        <v>1795009</v>
      </c>
    </row>
    <row r="103" spans="15:21" ht="15">
      <c r="O103" s="202">
        <v>102</v>
      </c>
      <c r="P103" s="182" t="s">
        <v>258</v>
      </c>
      <c r="Q103" s="186" t="s">
        <v>395</v>
      </c>
      <c r="R103" s="228">
        <v>1</v>
      </c>
      <c r="S103" s="229">
        <v>284921</v>
      </c>
      <c r="T103" s="226">
        <v>54135</v>
      </c>
      <c r="U103" s="262">
        <v>339056</v>
      </c>
    </row>
    <row r="104" spans="15:21" ht="15">
      <c r="O104" s="201">
        <v>103</v>
      </c>
      <c r="P104" s="184" t="s">
        <v>258</v>
      </c>
      <c r="Q104" s="185" t="s">
        <v>396</v>
      </c>
      <c r="R104" s="227">
        <v>1</v>
      </c>
      <c r="S104" s="229">
        <v>150839</v>
      </c>
      <c r="T104" s="223">
        <v>28659</v>
      </c>
      <c r="U104" s="261">
        <v>179498</v>
      </c>
    </row>
    <row r="105" spans="15:21" ht="15">
      <c r="O105" s="202">
        <v>104</v>
      </c>
      <c r="P105" s="182" t="s">
        <v>258</v>
      </c>
      <c r="Q105" s="186" t="s">
        <v>397</v>
      </c>
      <c r="R105" s="228">
        <v>1</v>
      </c>
      <c r="S105" s="229">
        <v>3016825</v>
      </c>
      <c r="T105" s="226">
        <v>573197</v>
      </c>
      <c r="U105" s="262">
        <v>3590022</v>
      </c>
    </row>
    <row r="106" spans="15:21" ht="15">
      <c r="O106" s="201">
        <v>105</v>
      </c>
      <c r="P106" s="184" t="s">
        <v>258</v>
      </c>
      <c r="Q106" s="185" t="s">
        <v>398</v>
      </c>
      <c r="R106" s="227">
        <v>1</v>
      </c>
      <c r="S106" s="229">
        <v>1508411</v>
      </c>
      <c r="T106" s="223">
        <v>286598</v>
      </c>
      <c r="U106" s="261">
        <v>1795009</v>
      </c>
    </row>
    <row r="107" spans="15:21" ht="15">
      <c r="O107" s="202">
        <v>106</v>
      </c>
      <c r="P107" s="182" t="s">
        <v>258</v>
      </c>
      <c r="Q107" s="186" t="s">
        <v>399</v>
      </c>
      <c r="R107" s="228">
        <v>1</v>
      </c>
      <c r="S107" s="229">
        <v>150839</v>
      </c>
      <c r="T107" s="226">
        <v>28659</v>
      </c>
      <c r="U107" s="262">
        <v>179498</v>
      </c>
    </row>
    <row r="108" spans="15:21" ht="15">
      <c r="O108" s="201">
        <v>107</v>
      </c>
      <c r="P108" s="184" t="s">
        <v>258</v>
      </c>
      <c r="Q108" s="185" t="s">
        <v>400</v>
      </c>
      <c r="R108" s="227">
        <v>1</v>
      </c>
      <c r="S108" s="229">
        <v>284921</v>
      </c>
      <c r="T108" s="223">
        <v>54135</v>
      </c>
      <c r="U108" s="261">
        <v>339056</v>
      </c>
    </row>
    <row r="109" spans="15:21" ht="15">
      <c r="O109" s="202">
        <v>108</v>
      </c>
      <c r="P109" s="182" t="s">
        <v>258</v>
      </c>
      <c r="Q109" s="186" t="s">
        <v>401</v>
      </c>
      <c r="R109" s="228">
        <v>1</v>
      </c>
      <c r="S109" s="229">
        <v>150839</v>
      </c>
      <c r="T109" s="226">
        <v>28659</v>
      </c>
      <c r="U109" s="262">
        <v>179498</v>
      </c>
    </row>
    <row r="110" spans="15:21" ht="15">
      <c r="O110" s="201">
        <v>109</v>
      </c>
      <c r="P110" s="184" t="s">
        <v>258</v>
      </c>
      <c r="Q110" s="185" t="s">
        <v>402</v>
      </c>
      <c r="R110" s="227">
        <v>1</v>
      </c>
      <c r="S110" s="229">
        <v>335201</v>
      </c>
      <c r="T110" s="223">
        <v>63688</v>
      </c>
      <c r="U110" s="261">
        <v>398889</v>
      </c>
    </row>
    <row r="111" spans="15:21" ht="15">
      <c r="O111" s="202">
        <v>110</v>
      </c>
      <c r="P111" s="182" t="s">
        <v>258</v>
      </c>
      <c r="Q111" s="186" t="s">
        <v>403</v>
      </c>
      <c r="R111" s="228">
        <v>1</v>
      </c>
      <c r="S111" s="229">
        <v>3016825</v>
      </c>
      <c r="T111" s="226">
        <v>573197</v>
      </c>
      <c r="U111" s="262">
        <v>3590022</v>
      </c>
    </row>
    <row r="112" spans="15:21" ht="15">
      <c r="O112" s="201">
        <v>111</v>
      </c>
      <c r="P112" s="184" t="s">
        <v>258</v>
      </c>
      <c r="Q112" s="185" t="s">
        <v>404</v>
      </c>
      <c r="R112" s="227">
        <v>1</v>
      </c>
      <c r="S112" s="229">
        <v>88993</v>
      </c>
      <c r="T112" s="223">
        <v>16909</v>
      </c>
      <c r="U112" s="261">
        <v>105902</v>
      </c>
    </row>
    <row r="113" spans="15:21" ht="15">
      <c r="O113" s="202">
        <v>112</v>
      </c>
      <c r="P113" s="182" t="s">
        <v>258</v>
      </c>
      <c r="Q113" s="186" t="s">
        <v>405</v>
      </c>
      <c r="R113" s="228">
        <v>1</v>
      </c>
      <c r="S113" s="229">
        <v>439415</v>
      </c>
      <c r="T113" s="226">
        <v>83489</v>
      </c>
      <c r="U113" s="262">
        <v>522904</v>
      </c>
    </row>
    <row r="114" spans="15:21" ht="15">
      <c r="O114" s="201">
        <v>113</v>
      </c>
      <c r="P114" s="172" t="s">
        <v>407</v>
      </c>
      <c r="Q114" s="154" t="s">
        <v>406</v>
      </c>
      <c r="R114" s="221">
        <v>1</v>
      </c>
      <c r="S114" s="229">
        <v>66745</v>
      </c>
      <c r="T114" s="223">
        <v>12682</v>
      </c>
      <c r="U114" s="261">
        <v>79427</v>
      </c>
    </row>
    <row r="115" spans="15:21" ht="15">
      <c r="O115" s="202">
        <v>114</v>
      </c>
      <c r="P115" s="176" t="s">
        <v>259</v>
      </c>
      <c r="Q115" s="179" t="s">
        <v>243</v>
      </c>
      <c r="R115" s="224">
        <v>1</v>
      </c>
      <c r="S115" s="229">
        <v>1508411</v>
      </c>
      <c r="T115" s="226">
        <v>286598</v>
      </c>
      <c r="U115" s="262">
        <v>1795009</v>
      </c>
    </row>
    <row r="116" spans="15:21" ht="15">
      <c r="O116" s="201">
        <v>115</v>
      </c>
      <c r="P116" s="174" t="s">
        <v>259</v>
      </c>
      <c r="Q116" s="154" t="s">
        <v>394</v>
      </c>
      <c r="R116" s="221">
        <v>1</v>
      </c>
      <c r="S116" s="229">
        <v>1508411</v>
      </c>
      <c r="T116" s="223">
        <v>286598</v>
      </c>
      <c r="U116" s="261">
        <v>1795009</v>
      </c>
    </row>
    <row r="117" spans="15:21" ht="15">
      <c r="O117" s="202">
        <v>116</v>
      </c>
      <c r="P117" s="176" t="s">
        <v>259</v>
      </c>
      <c r="Q117" s="158" t="s">
        <v>395</v>
      </c>
      <c r="R117" s="224">
        <v>1</v>
      </c>
      <c r="S117" s="229">
        <v>284921</v>
      </c>
      <c r="T117" s="226">
        <v>54135</v>
      </c>
      <c r="U117" s="262">
        <v>339056</v>
      </c>
    </row>
    <row r="118" spans="15:21" ht="15">
      <c r="O118" s="201">
        <v>117</v>
      </c>
      <c r="P118" s="174" t="s">
        <v>259</v>
      </c>
      <c r="Q118" s="154" t="s">
        <v>396</v>
      </c>
      <c r="R118" s="221">
        <v>1</v>
      </c>
      <c r="S118" s="229">
        <v>150839</v>
      </c>
      <c r="T118" s="223">
        <v>28659</v>
      </c>
      <c r="U118" s="261">
        <v>179498</v>
      </c>
    </row>
    <row r="119" spans="15:21" ht="15">
      <c r="O119" s="202">
        <v>118</v>
      </c>
      <c r="P119" s="176" t="s">
        <v>259</v>
      </c>
      <c r="Q119" s="158" t="s">
        <v>397</v>
      </c>
      <c r="R119" s="224">
        <v>1</v>
      </c>
      <c r="S119" s="229">
        <v>3016825</v>
      </c>
      <c r="T119" s="226">
        <v>573197</v>
      </c>
      <c r="U119" s="262">
        <v>3590022</v>
      </c>
    </row>
    <row r="120" spans="15:21" ht="15">
      <c r="O120" s="201">
        <v>119</v>
      </c>
      <c r="P120" s="174" t="s">
        <v>259</v>
      </c>
      <c r="Q120" s="180" t="s">
        <v>260</v>
      </c>
      <c r="R120" s="221">
        <v>1</v>
      </c>
      <c r="S120" s="229">
        <v>1508411</v>
      </c>
      <c r="T120" s="223">
        <v>286598</v>
      </c>
      <c r="U120" s="261">
        <v>1795009</v>
      </c>
    </row>
    <row r="121" spans="15:21" ht="15">
      <c r="O121" s="202">
        <v>120</v>
      </c>
      <c r="P121" s="176" t="s">
        <v>259</v>
      </c>
      <c r="Q121" s="158" t="s">
        <v>399</v>
      </c>
      <c r="R121" s="224">
        <v>1</v>
      </c>
      <c r="S121" s="229">
        <v>150839</v>
      </c>
      <c r="T121" s="226">
        <v>28659</v>
      </c>
      <c r="U121" s="262">
        <v>179498</v>
      </c>
    </row>
    <row r="122" spans="15:21" ht="15">
      <c r="O122" s="201">
        <v>121</v>
      </c>
      <c r="P122" s="174" t="s">
        <v>259</v>
      </c>
      <c r="Q122" s="154" t="s">
        <v>400</v>
      </c>
      <c r="R122" s="221">
        <v>1</v>
      </c>
      <c r="S122" s="229">
        <v>284921</v>
      </c>
      <c r="T122" s="223">
        <v>54135</v>
      </c>
      <c r="U122" s="261">
        <v>339056</v>
      </c>
    </row>
    <row r="123" spans="15:21" ht="15">
      <c r="O123" s="202">
        <v>122</v>
      </c>
      <c r="P123" s="176" t="s">
        <v>259</v>
      </c>
      <c r="Q123" s="158" t="s">
        <v>401</v>
      </c>
      <c r="R123" s="224">
        <v>1</v>
      </c>
      <c r="S123" s="229">
        <v>150839</v>
      </c>
      <c r="T123" s="226">
        <v>28659</v>
      </c>
      <c r="U123" s="262">
        <v>179498</v>
      </c>
    </row>
    <row r="124" spans="15:21" ht="15">
      <c r="O124" s="201">
        <v>123</v>
      </c>
      <c r="P124" s="174" t="s">
        <v>259</v>
      </c>
      <c r="Q124" s="154" t="s">
        <v>402</v>
      </c>
      <c r="R124" s="221">
        <v>1</v>
      </c>
      <c r="S124" s="229">
        <v>335201</v>
      </c>
      <c r="T124" s="223">
        <v>63688</v>
      </c>
      <c r="U124" s="261">
        <v>398889</v>
      </c>
    </row>
    <row r="125" spans="15:21" ht="15">
      <c r="O125" s="202">
        <v>124</v>
      </c>
      <c r="P125" s="176" t="s">
        <v>259</v>
      </c>
      <c r="Q125" s="158" t="s">
        <v>403</v>
      </c>
      <c r="R125" s="224">
        <v>1</v>
      </c>
      <c r="S125" s="229">
        <v>3016825</v>
      </c>
      <c r="T125" s="226">
        <v>573197</v>
      </c>
      <c r="U125" s="262">
        <v>3590022</v>
      </c>
    </row>
    <row r="126" spans="15:21" ht="15">
      <c r="O126" s="201">
        <v>125</v>
      </c>
      <c r="P126" s="172" t="s">
        <v>408</v>
      </c>
      <c r="Q126" s="180" t="s">
        <v>262</v>
      </c>
      <c r="R126" s="221">
        <v>1</v>
      </c>
      <c r="S126" s="229">
        <v>35458</v>
      </c>
      <c r="T126" s="223">
        <v>6737</v>
      </c>
      <c r="U126" s="261">
        <v>42195</v>
      </c>
    </row>
    <row r="127" spans="15:21" ht="15">
      <c r="O127" s="202">
        <v>126</v>
      </c>
      <c r="P127" s="173" t="s">
        <v>408</v>
      </c>
      <c r="Q127" s="158" t="s">
        <v>395</v>
      </c>
      <c r="R127" s="224">
        <v>1</v>
      </c>
      <c r="S127" s="229">
        <v>284921</v>
      </c>
      <c r="T127" s="226">
        <v>54135</v>
      </c>
      <c r="U127" s="262">
        <v>339056</v>
      </c>
    </row>
    <row r="128" spans="15:21" ht="15">
      <c r="O128" s="201">
        <v>127</v>
      </c>
      <c r="P128" s="172" t="s">
        <v>408</v>
      </c>
      <c r="Q128" s="154" t="s">
        <v>396</v>
      </c>
      <c r="R128" s="221">
        <v>1</v>
      </c>
      <c r="S128" s="229">
        <v>150839</v>
      </c>
      <c r="T128" s="223">
        <v>28659</v>
      </c>
      <c r="U128" s="261">
        <v>179498</v>
      </c>
    </row>
    <row r="129" spans="15:21" ht="15">
      <c r="O129" s="202">
        <v>128</v>
      </c>
      <c r="P129" s="173" t="s">
        <v>408</v>
      </c>
      <c r="Q129" s="158" t="s">
        <v>401</v>
      </c>
      <c r="R129" s="224">
        <v>1</v>
      </c>
      <c r="S129" s="229">
        <v>150839</v>
      </c>
      <c r="T129" s="226">
        <v>28659</v>
      </c>
      <c r="U129" s="262">
        <v>179498</v>
      </c>
    </row>
    <row r="130" spans="15:21" ht="15">
      <c r="O130" s="201">
        <v>129</v>
      </c>
      <c r="P130" s="172" t="s">
        <v>408</v>
      </c>
      <c r="Q130" s="154" t="s">
        <v>402</v>
      </c>
      <c r="R130" s="221">
        <v>1</v>
      </c>
      <c r="S130" s="229">
        <v>335201</v>
      </c>
      <c r="T130" s="223">
        <v>63688</v>
      </c>
      <c r="U130" s="261">
        <v>398889</v>
      </c>
    </row>
    <row r="131" spans="15:21" ht="15">
      <c r="O131" s="202">
        <v>130</v>
      </c>
      <c r="P131" s="173" t="s">
        <v>408</v>
      </c>
      <c r="Q131" s="158" t="s">
        <v>403</v>
      </c>
      <c r="R131" s="224">
        <v>1</v>
      </c>
      <c r="S131" s="229">
        <v>3016825</v>
      </c>
      <c r="T131" s="226">
        <v>573197</v>
      </c>
      <c r="U131" s="262">
        <v>3590022</v>
      </c>
    </row>
    <row r="132" spans="15:21" ht="15">
      <c r="O132" s="201">
        <v>131</v>
      </c>
      <c r="P132" s="172" t="s">
        <v>409</v>
      </c>
      <c r="Q132" s="180" t="s">
        <v>262</v>
      </c>
      <c r="R132" s="221">
        <v>1</v>
      </c>
      <c r="S132" s="229">
        <v>35458</v>
      </c>
      <c r="T132" s="223">
        <v>6737</v>
      </c>
      <c r="U132" s="261">
        <v>42195</v>
      </c>
    </row>
    <row r="133" spans="15:21" ht="15">
      <c r="O133" s="202">
        <v>132</v>
      </c>
      <c r="P133" s="173" t="s">
        <v>409</v>
      </c>
      <c r="Q133" s="158" t="s">
        <v>395</v>
      </c>
      <c r="R133" s="224">
        <v>1</v>
      </c>
      <c r="S133" s="229">
        <v>284921</v>
      </c>
      <c r="T133" s="226">
        <v>54135</v>
      </c>
      <c r="U133" s="262">
        <v>339056</v>
      </c>
    </row>
    <row r="134" spans="15:21" ht="15">
      <c r="O134" s="201">
        <v>133</v>
      </c>
      <c r="P134" s="172" t="s">
        <v>409</v>
      </c>
      <c r="Q134" s="154" t="s">
        <v>396</v>
      </c>
      <c r="R134" s="221">
        <v>1</v>
      </c>
      <c r="S134" s="229">
        <v>150839</v>
      </c>
      <c r="T134" s="223">
        <v>28659</v>
      </c>
      <c r="U134" s="261">
        <v>179498</v>
      </c>
    </row>
    <row r="135" spans="15:21" ht="15">
      <c r="O135" s="202">
        <v>134</v>
      </c>
      <c r="P135" s="173" t="s">
        <v>409</v>
      </c>
      <c r="Q135" s="158" t="s">
        <v>401</v>
      </c>
      <c r="R135" s="224">
        <v>1</v>
      </c>
      <c r="S135" s="229">
        <v>150839</v>
      </c>
      <c r="T135" s="226">
        <v>28659</v>
      </c>
      <c r="U135" s="262">
        <v>179498</v>
      </c>
    </row>
    <row r="136" spans="15:21" ht="15">
      <c r="O136" s="201">
        <v>135</v>
      </c>
      <c r="P136" s="172" t="s">
        <v>409</v>
      </c>
      <c r="Q136" s="154" t="s">
        <v>402</v>
      </c>
      <c r="R136" s="221">
        <v>1</v>
      </c>
      <c r="S136" s="229">
        <v>335201</v>
      </c>
      <c r="T136" s="223">
        <v>63688</v>
      </c>
      <c r="U136" s="261">
        <v>398889</v>
      </c>
    </row>
    <row r="137" spans="15:21" ht="15">
      <c r="O137" s="202">
        <v>136</v>
      </c>
      <c r="P137" s="173" t="s">
        <v>409</v>
      </c>
      <c r="Q137" s="158" t="s">
        <v>403</v>
      </c>
      <c r="R137" s="224">
        <v>1</v>
      </c>
      <c r="S137" s="229">
        <v>3016825</v>
      </c>
      <c r="T137" s="226">
        <v>573197</v>
      </c>
      <c r="U137" s="262">
        <v>3590022</v>
      </c>
    </row>
    <row r="138" spans="15:21" ht="15">
      <c r="O138" s="201">
        <v>137</v>
      </c>
      <c r="P138" s="172" t="s">
        <v>410</v>
      </c>
      <c r="Q138" s="180" t="s">
        <v>262</v>
      </c>
      <c r="R138" s="221">
        <v>1</v>
      </c>
      <c r="S138" s="229">
        <v>35458</v>
      </c>
      <c r="T138" s="223">
        <v>6737</v>
      </c>
      <c r="U138" s="261">
        <v>42195</v>
      </c>
    </row>
    <row r="139" spans="15:21" ht="15">
      <c r="O139" s="202">
        <v>138</v>
      </c>
      <c r="P139" s="173" t="s">
        <v>410</v>
      </c>
      <c r="Q139" s="158" t="s">
        <v>395</v>
      </c>
      <c r="R139" s="224">
        <v>1</v>
      </c>
      <c r="S139" s="229">
        <v>284921</v>
      </c>
      <c r="T139" s="226">
        <v>54135</v>
      </c>
      <c r="U139" s="262">
        <v>339056</v>
      </c>
    </row>
    <row r="140" spans="15:21" ht="15">
      <c r="O140" s="201">
        <v>139</v>
      </c>
      <c r="P140" s="172" t="s">
        <v>410</v>
      </c>
      <c r="Q140" s="154" t="s">
        <v>396</v>
      </c>
      <c r="R140" s="221">
        <v>1</v>
      </c>
      <c r="S140" s="229">
        <v>150839</v>
      </c>
      <c r="T140" s="223">
        <v>28659</v>
      </c>
      <c r="U140" s="261">
        <v>179498</v>
      </c>
    </row>
    <row r="141" spans="15:21" ht="15">
      <c r="O141" s="202">
        <v>140</v>
      </c>
      <c r="P141" s="173" t="s">
        <v>410</v>
      </c>
      <c r="Q141" s="158" t="s">
        <v>401</v>
      </c>
      <c r="R141" s="224">
        <v>1</v>
      </c>
      <c r="S141" s="229">
        <v>150839</v>
      </c>
      <c r="T141" s="226">
        <v>28659</v>
      </c>
      <c r="U141" s="262">
        <v>179498</v>
      </c>
    </row>
    <row r="142" spans="15:21" ht="15">
      <c r="O142" s="201">
        <v>141</v>
      </c>
      <c r="P142" s="172" t="s">
        <v>410</v>
      </c>
      <c r="Q142" s="154" t="s">
        <v>402</v>
      </c>
      <c r="R142" s="221">
        <v>1</v>
      </c>
      <c r="S142" s="229">
        <v>335201</v>
      </c>
      <c r="T142" s="223">
        <v>63688</v>
      </c>
      <c r="U142" s="261">
        <v>398889</v>
      </c>
    </row>
    <row r="143" spans="15:21" ht="15">
      <c r="O143" s="202">
        <v>142</v>
      </c>
      <c r="P143" s="173" t="s">
        <v>410</v>
      </c>
      <c r="Q143" s="158" t="s">
        <v>403</v>
      </c>
      <c r="R143" s="224">
        <v>1</v>
      </c>
      <c r="S143" s="229">
        <v>3016825</v>
      </c>
      <c r="T143" s="226">
        <v>573197</v>
      </c>
      <c r="U143" s="262">
        <v>3590022</v>
      </c>
    </row>
    <row r="144" spans="15:21" ht="15">
      <c r="O144" s="201">
        <v>143</v>
      </c>
      <c r="P144" s="172" t="s">
        <v>411</v>
      </c>
      <c r="Q144" s="180" t="s">
        <v>262</v>
      </c>
      <c r="R144" s="221">
        <v>1</v>
      </c>
      <c r="S144" s="229">
        <v>35458</v>
      </c>
      <c r="T144" s="223">
        <v>6737</v>
      </c>
      <c r="U144" s="261">
        <v>42195</v>
      </c>
    </row>
    <row r="145" spans="15:21" ht="15">
      <c r="O145" s="202">
        <v>144</v>
      </c>
      <c r="P145" s="173" t="s">
        <v>411</v>
      </c>
      <c r="Q145" s="158" t="s">
        <v>395</v>
      </c>
      <c r="R145" s="224">
        <v>1</v>
      </c>
      <c r="S145" s="229">
        <v>284921</v>
      </c>
      <c r="T145" s="226">
        <v>54135</v>
      </c>
      <c r="U145" s="262">
        <v>339056</v>
      </c>
    </row>
    <row r="146" spans="15:21" ht="15">
      <c r="O146" s="201">
        <v>145</v>
      </c>
      <c r="P146" s="172" t="s">
        <v>411</v>
      </c>
      <c r="Q146" s="154" t="s">
        <v>396</v>
      </c>
      <c r="R146" s="221">
        <v>1</v>
      </c>
      <c r="S146" s="229">
        <v>150839</v>
      </c>
      <c r="T146" s="223">
        <v>28659</v>
      </c>
      <c r="U146" s="261">
        <v>179498</v>
      </c>
    </row>
    <row r="147" spans="15:21" ht="15">
      <c r="O147" s="202">
        <v>146</v>
      </c>
      <c r="P147" s="173" t="s">
        <v>411</v>
      </c>
      <c r="Q147" s="158" t="s">
        <v>401</v>
      </c>
      <c r="R147" s="224">
        <v>1</v>
      </c>
      <c r="S147" s="229">
        <v>150839</v>
      </c>
      <c r="T147" s="226">
        <v>28659</v>
      </c>
      <c r="U147" s="262">
        <v>179498</v>
      </c>
    </row>
    <row r="148" spans="15:21" ht="15">
      <c r="O148" s="201">
        <v>147</v>
      </c>
      <c r="P148" s="172" t="s">
        <v>411</v>
      </c>
      <c r="Q148" s="154" t="s">
        <v>402</v>
      </c>
      <c r="R148" s="221">
        <v>1</v>
      </c>
      <c r="S148" s="229">
        <v>335201</v>
      </c>
      <c r="T148" s="223">
        <v>63688</v>
      </c>
      <c r="U148" s="261">
        <v>398889</v>
      </c>
    </row>
    <row r="149" spans="15:21" ht="15">
      <c r="O149" s="202">
        <v>148</v>
      </c>
      <c r="P149" s="173" t="s">
        <v>411</v>
      </c>
      <c r="Q149" s="158" t="s">
        <v>403</v>
      </c>
      <c r="R149" s="224">
        <v>1</v>
      </c>
      <c r="S149" s="229">
        <v>3016825</v>
      </c>
      <c r="T149" s="226">
        <v>573197</v>
      </c>
      <c r="U149" s="262">
        <v>3590022</v>
      </c>
    </row>
    <row r="150" spans="15:21" ht="15">
      <c r="O150" s="201">
        <v>149</v>
      </c>
      <c r="P150" s="172" t="s">
        <v>412</v>
      </c>
      <c r="Q150" s="180" t="s">
        <v>243</v>
      </c>
      <c r="R150" s="221">
        <v>1</v>
      </c>
      <c r="S150" s="229">
        <v>1508411</v>
      </c>
      <c r="T150" s="223">
        <v>286598</v>
      </c>
      <c r="U150" s="261">
        <v>1795009</v>
      </c>
    </row>
    <row r="151" spans="15:21" ht="15">
      <c r="O151" s="202">
        <v>150</v>
      </c>
      <c r="P151" s="173" t="s">
        <v>412</v>
      </c>
      <c r="Q151" s="158" t="s">
        <v>394</v>
      </c>
      <c r="R151" s="224">
        <v>1</v>
      </c>
      <c r="S151" s="229">
        <v>1508411</v>
      </c>
      <c r="T151" s="226">
        <v>286598</v>
      </c>
      <c r="U151" s="262">
        <v>1795009</v>
      </c>
    </row>
    <row r="152" spans="15:21" ht="15">
      <c r="O152" s="201">
        <v>151</v>
      </c>
      <c r="P152" s="172" t="s">
        <v>412</v>
      </c>
      <c r="Q152" s="154" t="s">
        <v>395</v>
      </c>
      <c r="R152" s="221">
        <v>1</v>
      </c>
      <c r="S152" s="229">
        <v>284921</v>
      </c>
      <c r="T152" s="223">
        <v>54135</v>
      </c>
      <c r="U152" s="261">
        <v>339056</v>
      </c>
    </row>
    <row r="153" spans="15:21" ht="15">
      <c r="O153" s="202">
        <v>152</v>
      </c>
      <c r="P153" s="173" t="s">
        <v>412</v>
      </c>
      <c r="Q153" s="158" t="s">
        <v>396</v>
      </c>
      <c r="R153" s="224">
        <v>1</v>
      </c>
      <c r="S153" s="229">
        <v>150839</v>
      </c>
      <c r="T153" s="226">
        <v>28659</v>
      </c>
      <c r="U153" s="262">
        <v>179498</v>
      </c>
    </row>
    <row r="154" spans="15:21" ht="15">
      <c r="O154" s="201">
        <v>153</v>
      </c>
      <c r="P154" s="172" t="s">
        <v>412</v>
      </c>
      <c r="Q154" s="154" t="s">
        <v>397</v>
      </c>
      <c r="R154" s="221">
        <v>1</v>
      </c>
      <c r="S154" s="229">
        <v>3016825</v>
      </c>
      <c r="T154" s="223">
        <v>573197</v>
      </c>
      <c r="U154" s="261">
        <v>3590022</v>
      </c>
    </row>
    <row r="155" spans="15:21" ht="15">
      <c r="O155" s="202">
        <v>154</v>
      </c>
      <c r="P155" s="173" t="s">
        <v>412</v>
      </c>
      <c r="Q155" s="158" t="s">
        <v>398</v>
      </c>
      <c r="R155" s="224">
        <v>1</v>
      </c>
      <c r="S155" s="229">
        <v>1508411</v>
      </c>
      <c r="T155" s="226">
        <v>286598</v>
      </c>
      <c r="U155" s="262">
        <v>1795009</v>
      </c>
    </row>
    <row r="156" spans="15:21" ht="15">
      <c r="O156" s="201">
        <v>155</v>
      </c>
      <c r="P156" s="172" t="s">
        <v>412</v>
      </c>
      <c r="Q156" s="154" t="s">
        <v>399</v>
      </c>
      <c r="R156" s="221">
        <v>1</v>
      </c>
      <c r="S156" s="229">
        <v>150839</v>
      </c>
      <c r="T156" s="223">
        <v>28659</v>
      </c>
      <c r="U156" s="261">
        <v>179498</v>
      </c>
    </row>
    <row r="157" spans="15:21" ht="15">
      <c r="O157" s="202">
        <v>156</v>
      </c>
      <c r="P157" s="173" t="s">
        <v>412</v>
      </c>
      <c r="Q157" s="158" t="s">
        <v>400</v>
      </c>
      <c r="R157" s="224">
        <v>1</v>
      </c>
      <c r="S157" s="229">
        <v>284921</v>
      </c>
      <c r="T157" s="226">
        <v>54135</v>
      </c>
      <c r="U157" s="262">
        <v>339056</v>
      </c>
    </row>
    <row r="158" spans="15:21" ht="15">
      <c r="O158" s="201">
        <v>157</v>
      </c>
      <c r="P158" s="172" t="s">
        <v>412</v>
      </c>
      <c r="Q158" s="154" t="s">
        <v>401</v>
      </c>
      <c r="R158" s="221">
        <v>1</v>
      </c>
      <c r="S158" s="229">
        <v>150839</v>
      </c>
      <c r="T158" s="223">
        <v>28659</v>
      </c>
      <c r="U158" s="261">
        <v>179498</v>
      </c>
    </row>
    <row r="159" spans="15:21" ht="15">
      <c r="O159" s="202">
        <v>158</v>
      </c>
      <c r="P159" s="173" t="s">
        <v>412</v>
      </c>
      <c r="Q159" s="158" t="s">
        <v>402</v>
      </c>
      <c r="R159" s="224">
        <v>1</v>
      </c>
      <c r="S159" s="229">
        <v>335201</v>
      </c>
      <c r="T159" s="226">
        <v>63688</v>
      </c>
      <c r="U159" s="262">
        <v>398889</v>
      </c>
    </row>
    <row r="160" spans="15:21" ht="15">
      <c r="O160" s="201">
        <v>159</v>
      </c>
      <c r="P160" s="172" t="s">
        <v>412</v>
      </c>
      <c r="Q160" s="154" t="s">
        <v>403</v>
      </c>
      <c r="R160" s="221">
        <v>1</v>
      </c>
      <c r="S160" s="229">
        <v>3016825</v>
      </c>
      <c r="T160" s="223">
        <v>573197</v>
      </c>
      <c r="U160" s="261">
        <v>3590022</v>
      </c>
    </row>
    <row r="161" spans="15:21" ht="15">
      <c r="O161" s="202">
        <v>160</v>
      </c>
      <c r="P161" s="173" t="s">
        <v>413</v>
      </c>
      <c r="Q161" s="179" t="s">
        <v>243</v>
      </c>
      <c r="R161" s="224">
        <v>1</v>
      </c>
      <c r="S161" s="229">
        <v>1508411</v>
      </c>
      <c r="T161" s="226">
        <v>286598</v>
      </c>
      <c r="U161" s="262">
        <v>1795009</v>
      </c>
    </row>
    <row r="162" spans="15:21" ht="15">
      <c r="O162" s="201">
        <v>161</v>
      </c>
      <c r="P162" s="172" t="s">
        <v>413</v>
      </c>
      <c r="Q162" s="154" t="s">
        <v>394</v>
      </c>
      <c r="R162" s="221">
        <v>1</v>
      </c>
      <c r="S162" s="229">
        <v>1508411</v>
      </c>
      <c r="T162" s="223">
        <v>286598</v>
      </c>
      <c r="U162" s="261">
        <v>1795009</v>
      </c>
    </row>
    <row r="163" spans="15:21" ht="15">
      <c r="O163" s="202">
        <v>162</v>
      </c>
      <c r="P163" s="173" t="s">
        <v>413</v>
      </c>
      <c r="Q163" s="158" t="s">
        <v>395</v>
      </c>
      <c r="R163" s="224">
        <v>1</v>
      </c>
      <c r="S163" s="229">
        <v>284921</v>
      </c>
      <c r="T163" s="226">
        <v>54135</v>
      </c>
      <c r="U163" s="262">
        <v>339056</v>
      </c>
    </row>
    <row r="164" spans="15:21" ht="15">
      <c r="O164" s="201">
        <v>163</v>
      </c>
      <c r="P164" s="172" t="s">
        <v>413</v>
      </c>
      <c r="Q164" s="154" t="s">
        <v>396</v>
      </c>
      <c r="R164" s="221">
        <v>1</v>
      </c>
      <c r="S164" s="229">
        <v>150839</v>
      </c>
      <c r="T164" s="223">
        <v>28659</v>
      </c>
      <c r="U164" s="261">
        <v>179498</v>
      </c>
    </row>
    <row r="165" spans="15:21" ht="15">
      <c r="O165" s="202">
        <v>164</v>
      </c>
      <c r="P165" s="173" t="s">
        <v>413</v>
      </c>
      <c r="Q165" s="158" t="s">
        <v>397</v>
      </c>
      <c r="R165" s="224">
        <v>1</v>
      </c>
      <c r="S165" s="229">
        <v>3016825</v>
      </c>
      <c r="T165" s="226">
        <v>573197</v>
      </c>
      <c r="U165" s="262">
        <v>3590022</v>
      </c>
    </row>
    <row r="166" spans="15:21" ht="15">
      <c r="O166" s="201">
        <v>165</v>
      </c>
      <c r="P166" s="172" t="s">
        <v>413</v>
      </c>
      <c r="Q166" s="154" t="s">
        <v>398</v>
      </c>
      <c r="R166" s="221">
        <v>1</v>
      </c>
      <c r="S166" s="229">
        <v>1508411</v>
      </c>
      <c r="T166" s="223">
        <v>286598</v>
      </c>
      <c r="U166" s="261">
        <v>1795009</v>
      </c>
    </row>
    <row r="167" spans="15:21" ht="15">
      <c r="O167" s="202">
        <v>166</v>
      </c>
      <c r="P167" s="173" t="s">
        <v>413</v>
      </c>
      <c r="Q167" s="158" t="s">
        <v>399</v>
      </c>
      <c r="R167" s="224">
        <v>1</v>
      </c>
      <c r="S167" s="229">
        <v>150839</v>
      </c>
      <c r="T167" s="226">
        <v>28659</v>
      </c>
      <c r="U167" s="262">
        <v>179498</v>
      </c>
    </row>
    <row r="168" spans="15:21" ht="15">
      <c r="O168" s="201">
        <v>167</v>
      </c>
      <c r="P168" s="172" t="s">
        <v>413</v>
      </c>
      <c r="Q168" s="154" t="s">
        <v>400</v>
      </c>
      <c r="R168" s="221">
        <v>1</v>
      </c>
      <c r="S168" s="229">
        <v>284921</v>
      </c>
      <c r="T168" s="223">
        <v>54135</v>
      </c>
      <c r="U168" s="261">
        <v>339056</v>
      </c>
    </row>
    <row r="169" spans="15:21" ht="15">
      <c r="O169" s="202">
        <v>168</v>
      </c>
      <c r="P169" s="173" t="s">
        <v>413</v>
      </c>
      <c r="Q169" s="158" t="s">
        <v>401</v>
      </c>
      <c r="R169" s="224">
        <v>1</v>
      </c>
      <c r="S169" s="229">
        <v>150839</v>
      </c>
      <c r="T169" s="226">
        <v>28659</v>
      </c>
      <c r="U169" s="262">
        <v>179498</v>
      </c>
    </row>
    <row r="170" spans="15:21" ht="15">
      <c r="O170" s="201">
        <v>169</v>
      </c>
      <c r="P170" s="172" t="s">
        <v>413</v>
      </c>
      <c r="Q170" s="154" t="s">
        <v>402</v>
      </c>
      <c r="R170" s="221">
        <v>1</v>
      </c>
      <c r="S170" s="229">
        <v>335201</v>
      </c>
      <c r="T170" s="223">
        <v>63688</v>
      </c>
      <c r="U170" s="261">
        <v>398889</v>
      </c>
    </row>
    <row r="171" spans="15:21" ht="15">
      <c r="O171" s="202">
        <v>170</v>
      </c>
      <c r="P171" s="173" t="s">
        <v>413</v>
      </c>
      <c r="Q171" s="158" t="s">
        <v>403</v>
      </c>
      <c r="R171" s="224">
        <v>1</v>
      </c>
      <c r="S171" s="229">
        <v>3016825</v>
      </c>
      <c r="T171" s="226">
        <v>573197</v>
      </c>
      <c r="U171" s="262">
        <v>3590022</v>
      </c>
    </row>
    <row r="172" spans="15:21" ht="15">
      <c r="O172" s="201">
        <v>171</v>
      </c>
      <c r="P172" s="172" t="s">
        <v>73</v>
      </c>
      <c r="Q172" s="180" t="s">
        <v>243</v>
      </c>
      <c r="R172" s="221">
        <v>1</v>
      </c>
      <c r="S172" s="229">
        <v>1508411</v>
      </c>
      <c r="T172" s="223">
        <v>286598</v>
      </c>
      <c r="U172" s="261">
        <v>1795009</v>
      </c>
    </row>
    <row r="173" spans="15:21" ht="15">
      <c r="O173" s="202">
        <v>172</v>
      </c>
      <c r="P173" s="173" t="s">
        <v>73</v>
      </c>
      <c r="Q173" s="158" t="s">
        <v>394</v>
      </c>
      <c r="R173" s="224">
        <v>1</v>
      </c>
      <c r="S173" s="229">
        <v>1508411</v>
      </c>
      <c r="T173" s="226">
        <v>286598</v>
      </c>
      <c r="U173" s="262">
        <v>1795009</v>
      </c>
    </row>
    <row r="174" spans="15:21" ht="15">
      <c r="O174" s="201">
        <v>173</v>
      </c>
      <c r="P174" s="172" t="s">
        <v>73</v>
      </c>
      <c r="Q174" s="154" t="s">
        <v>395</v>
      </c>
      <c r="R174" s="221">
        <v>1</v>
      </c>
      <c r="S174" s="229">
        <v>284921</v>
      </c>
      <c r="T174" s="223">
        <v>54135</v>
      </c>
      <c r="U174" s="261">
        <v>339056</v>
      </c>
    </row>
    <row r="175" spans="15:21" ht="15">
      <c r="O175" s="202">
        <v>174</v>
      </c>
      <c r="P175" s="173" t="s">
        <v>73</v>
      </c>
      <c r="Q175" s="158" t="s">
        <v>396</v>
      </c>
      <c r="R175" s="224">
        <v>1</v>
      </c>
      <c r="S175" s="229">
        <v>150839</v>
      </c>
      <c r="T175" s="226">
        <v>28659</v>
      </c>
      <c r="U175" s="262">
        <v>179498</v>
      </c>
    </row>
    <row r="176" spans="15:21" ht="15">
      <c r="O176" s="201">
        <v>175</v>
      </c>
      <c r="P176" s="172" t="s">
        <v>73</v>
      </c>
      <c r="Q176" s="154" t="s">
        <v>397</v>
      </c>
      <c r="R176" s="221">
        <v>1</v>
      </c>
      <c r="S176" s="229">
        <v>3016825</v>
      </c>
      <c r="T176" s="223">
        <v>573197</v>
      </c>
      <c r="U176" s="261">
        <v>3590022</v>
      </c>
    </row>
    <row r="177" spans="15:21" ht="15">
      <c r="O177" s="202">
        <v>176</v>
      </c>
      <c r="P177" s="173" t="s">
        <v>73</v>
      </c>
      <c r="Q177" s="158" t="s">
        <v>398</v>
      </c>
      <c r="R177" s="224">
        <v>1</v>
      </c>
      <c r="S177" s="229">
        <v>1508411</v>
      </c>
      <c r="T177" s="226">
        <v>286598</v>
      </c>
      <c r="U177" s="262">
        <v>1795009</v>
      </c>
    </row>
    <row r="178" spans="15:21" ht="15">
      <c r="O178" s="201">
        <v>177</v>
      </c>
      <c r="P178" s="172" t="s">
        <v>73</v>
      </c>
      <c r="Q178" s="154" t="s">
        <v>399</v>
      </c>
      <c r="R178" s="221">
        <v>1</v>
      </c>
      <c r="S178" s="229">
        <v>150839</v>
      </c>
      <c r="T178" s="223">
        <v>28659</v>
      </c>
      <c r="U178" s="261">
        <v>179498</v>
      </c>
    </row>
    <row r="179" spans="15:21" ht="15">
      <c r="O179" s="202">
        <v>178</v>
      </c>
      <c r="P179" s="173" t="s">
        <v>73</v>
      </c>
      <c r="Q179" s="158" t="s">
        <v>400</v>
      </c>
      <c r="R179" s="224">
        <v>1</v>
      </c>
      <c r="S179" s="229">
        <v>284921</v>
      </c>
      <c r="T179" s="226">
        <v>54135</v>
      </c>
      <c r="U179" s="262">
        <v>339056</v>
      </c>
    </row>
    <row r="180" spans="15:21" ht="15">
      <c r="O180" s="201">
        <v>179</v>
      </c>
      <c r="P180" s="172" t="s">
        <v>73</v>
      </c>
      <c r="Q180" s="154" t="s">
        <v>401</v>
      </c>
      <c r="R180" s="221">
        <v>1</v>
      </c>
      <c r="S180" s="229">
        <v>150839</v>
      </c>
      <c r="T180" s="223">
        <v>28659</v>
      </c>
      <c r="U180" s="261">
        <v>179498</v>
      </c>
    </row>
    <row r="181" spans="15:21" ht="15">
      <c r="O181" s="202">
        <v>180</v>
      </c>
      <c r="P181" s="173" t="s">
        <v>73</v>
      </c>
      <c r="Q181" s="158" t="s">
        <v>402</v>
      </c>
      <c r="R181" s="224">
        <v>1</v>
      </c>
      <c r="S181" s="229">
        <v>335201</v>
      </c>
      <c r="T181" s="226">
        <v>63688</v>
      </c>
      <c r="U181" s="262">
        <v>398889</v>
      </c>
    </row>
    <row r="182" spans="15:21" ht="15">
      <c r="O182" s="201">
        <v>181</v>
      </c>
      <c r="P182" s="172" t="s">
        <v>73</v>
      </c>
      <c r="Q182" s="154" t="s">
        <v>403</v>
      </c>
      <c r="R182" s="221">
        <v>1</v>
      </c>
      <c r="S182" s="229">
        <v>3016825</v>
      </c>
      <c r="T182" s="223">
        <v>573197</v>
      </c>
      <c r="U182" s="261">
        <v>3590022</v>
      </c>
    </row>
    <row r="183" spans="15:21" ht="15">
      <c r="O183" s="202">
        <v>182</v>
      </c>
      <c r="P183" s="176" t="s">
        <v>269</v>
      </c>
      <c r="Q183" s="158" t="s">
        <v>395</v>
      </c>
      <c r="R183" s="224">
        <v>1</v>
      </c>
      <c r="S183" s="229">
        <v>284921</v>
      </c>
      <c r="T183" s="226">
        <v>54135</v>
      </c>
      <c r="U183" s="262">
        <v>339056</v>
      </c>
    </row>
    <row r="184" spans="15:21" ht="15">
      <c r="O184" s="201">
        <v>183</v>
      </c>
      <c r="P184" s="172" t="s">
        <v>269</v>
      </c>
      <c r="Q184" s="154" t="s">
        <v>396</v>
      </c>
      <c r="R184" s="221">
        <v>1</v>
      </c>
      <c r="S184" s="229">
        <v>150839</v>
      </c>
      <c r="T184" s="223">
        <v>28659</v>
      </c>
      <c r="U184" s="261">
        <v>179498</v>
      </c>
    </row>
    <row r="185" spans="15:21" ht="15">
      <c r="O185" s="202">
        <v>184</v>
      </c>
      <c r="P185" s="173" t="s">
        <v>269</v>
      </c>
      <c r="Q185" s="158" t="s">
        <v>399</v>
      </c>
      <c r="R185" s="224">
        <v>1</v>
      </c>
      <c r="S185" s="229">
        <v>150839</v>
      </c>
      <c r="T185" s="226">
        <v>28659</v>
      </c>
      <c r="U185" s="262">
        <v>179498</v>
      </c>
    </row>
    <row r="186" spans="15:21" ht="15">
      <c r="O186" s="201">
        <v>185</v>
      </c>
      <c r="P186" s="172" t="s">
        <v>269</v>
      </c>
      <c r="Q186" s="154" t="s">
        <v>402</v>
      </c>
      <c r="R186" s="221">
        <v>1</v>
      </c>
      <c r="S186" s="229">
        <v>335201</v>
      </c>
      <c r="T186" s="223">
        <v>63688</v>
      </c>
      <c r="U186" s="261">
        <v>398889</v>
      </c>
    </row>
    <row r="187" spans="15:21" ht="15">
      <c r="O187" s="202">
        <v>186</v>
      </c>
      <c r="P187" s="173" t="s">
        <v>414</v>
      </c>
      <c r="Q187" s="179" t="s">
        <v>243</v>
      </c>
      <c r="R187" s="224">
        <v>1</v>
      </c>
      <c r="S187" s="229">
        <v>1508411</v>
      </c>
      <c r="T187" s="226">
        <v>286598</v>
      </c>
      <c r="U187" s="262">
        <v>1795009</v>
      </c>
    </row>
    <row r="188" spans="15:21" ht="15">
      <c r="O188" s="201">
        <v>187</v>
      </c>
      <c r="P188" s="172" t="s">
        <v>414</v>
      </c>
      <c r="Q188" s="154" t="s">
        <v>394</v>
      </c>
      <c r="R188" s="221">
        <v>1</v>
      </c>
      <c r="S188" s="229">
        <v>1508411</v>
      </c>
      <c r="T188" s="223">
        <v>286598</v>
      </c>
      <c r="U188" s="261">
        <v>1795009</v>
      </c>
    </row>
    <row r="189" spans="15:21" ht="15">
      <c r="O189" s="202">
        <v>188</v>
      </c>
      <c r="P189" s="173" t="s">
        <v>414</v>
      </c>
      <c r="Q189" s="158" t="s">
        <v>395</v>
      </c>
      <c r="R189" s="224">
        <v>1</v>
      </c>
      <c r="S189" s="229">
        <v>284921</v>
      </c>
      <c r="T189" s="226">
        <v>54135</v>
      </c>
      <c r="U189" s="262">
        <v>339056</v>
      </c>
    </row>
    <row r="190" spans="15:21" ht="15">
      <c r="O190" s="201">
        <v>189</v>
      </c>
      <c r="P190" s="172" t="s">
        <v>414</v>
      </c>
      <c r="Q190" s="154" t="s">
        <v>396</v>
      </c>
      <c r="R190" s="221">
        <v>1</v>
      </c>
      <c r="S190" s="229">
        <v>150839</v>
      </c>
      <c r="T190" s="223">
        <v>28659</v>
      </c>
      <c r="U190" s="261">
        <v>179498</v>
      </c>
    </row>
    <row r="191" spans="15:21" ht="15">
      <c r="O191" s="202">
        <v>190</v>
      </c>
      <c r="P191" s="173" t="s">
        <v>414</v>
      </c>
      <c r="Q191" s="158" t="s">
        <v>397</v>
      </c>
      <c r="R191" s="224">
        <v>1</v>
      </c>
      <c r="S191" s="229">
        <v>3016825</v>
      </c>
      <c r="T191" s="226">
        <v>573197</v>
      </c>
      <c r="U191" s="262">
        <v>3590022</v>
      </c>
    </row>
    <row r="192" spans="15:21" ht="15">
      <c r="O192" s="201">
        <v>191</v>
      </c>
      <c r="P192" s="172" t="s">
        <v>414</v>
      </c>
      <c r="Q192" s="154" t="s">
        <v>398</v>
      </c>
      <c r="R192" s="221">
        <v>1</v>
      </c>
      <c r="S192" s="229">
        <v>1508411</v>
      </c>
      <c r="T192" s="223">
        <v>286598</v>
      </c>
      <c r="U192" s="261">
        <v>1795009</v>
      </c>
    </row>
    <row r="193" spans="15:21" ht="15">
      <c r="O193" s="202">
        <v>192</v>
      </c>
      <c r="P193" s="173" t="s">
        <v>414</v>
      </c>
      <c r="Q193" s="158" t="s">
        <v>399</v>
      </c>
      <c r="R193" s="224">
        <v>1</v>
      </c>
      <c r="S193" s="229">
        <v>150839</v>
      </c>
      <c r="T193" s="226">
        <v>28659</v>
      </c>
      <c r="U193" s="262">
        <v>179498</v>
      </c>
    </row>
    <row r="194" spans="15:21" ht="15">
      <c r="O194" s="201">
        <v>193</v>
      </c>
      <c r="P194" s="172" t="s">
        <v>414</v>
      </c>
      <c r="Q194" s="154" t="s">
        <v>400</v>
      </c>
      <c r="R194" s="221">
        <v>1</v>
      </c>
      <c r="S194" s="229">
        <v>284921</v>
      </c>
      <c r="T194" s="223">
        <v>54135</v>
      </c>
      <c r="U194" s="261">
        <v>339056</v>
      </c>
    </row>
    <row r="195" spans="15:21" ht="15">
      <c r="O195" s="202">
        <v>194</v>
      </c>
      <c r="P195" s="173" t="s">
        <v>414</v>
      </c>
      <c r="Q195" s="158" t="s">
        <v>401</v>
      </c>
      <c r="R195" s="224">
        <v>1</v>
      </c>
      <c r="S195" s="229">
        <v>150839</v>
      </c>
      <c r="T195" s="226">
        <v>28659</v>
      </c>
      <c r="U195" s="262">
        <v>179498</v>
      </c>
    </row>
    <row r="196" spans="15:21" ht="15">
      <c r="O196" s="201">
        <v>195</v>
      </c>
      <c r="P196" s="172" t="s">
        <v>414</v>
      </c>
      <c r="Q196" s="154" t="s">
        <v>402</v>
      </c>
      <c r="R196" s="221">
        <v>1</v>
      </c>
      <c r="S196" s="229">
        <v>335201</v>
      </c>
      <c r="T196" s="223">
        <v>63688</v>
      </c>
      <c r="U196" s="261">
        <v>398889</v>
      </c>
    </row>
    <row r="197" spans="15:21" ht="15">
      <c r="O197" s="202">
        <v>196</v>
      </c>
      <c r="P197" s="173" t="s">
        <v>414</v>
      </c>
      <c r="Q197" s="158" t="s">
        <v>403</v>
      </c>
      <c r="R197" s="224">
        <v>1</v>
      </c>
      <c r="S197" s="229">
        <v>3016825</v>
      </c>
      <c r="T197" s="226">
        <v>573197</v>
      </c>
      <c r="U197" s="262">
        <v>3590022</v>
      </c>
    </row>
    <row r="198" spans="15:21" ht="15">
      <c r="O198" s="201">
        <v>197</v>
      </c>
      <c r="P198" s="172" t="s">
        <v>415</v>
      </c>
      <c r="Q198" s="180" t="s">
        <v>243</v>
      </c>
      <c r="R198" s="221">
        <v>1</v>
      </c>
      <c r="S198" s="229">
        <v>1508411</v>
      </c>
      <c r="T198" s="223">
        <v>286598</v>
      </c>
      <c r="U198" s="261">
        <v>1795009</v>
      </c>
    </row>
    <row r="199" spans="15:21" ht="15">
      <c r="O199" s="202">
        <v>198</v>
      </c>
      <c r="P199" s="173" t="s">
        <v>415</v>
      </c>
      <c r="Q199" s="158" t="s">
        <v>394</v>
      </c>
      <c r="R199" s="224">
        <v>1</v>
      </c>
      <c r="S199" s="229">
        <v>1508411</v>
      </c>
      <c r="T199" s="226">
        <v>286598</v>
      </c>
      <c r="U199" s="262">
        <v>1795009</v>
      </c>
    </row>
    <row r="200" spans="15:21" ht="15">
      <c r="O200" s="201">
        <v>199</v>
      </c>
      <c r="P200" s="172" t="s">
        <v>415</v>
      </c>
      <c r="Q200" s="154" t="s">
        <v>395</v>
      </c>
      <c r="R200" s="221">
        <v>1</v>
      </c>
      <c r="S200" s="229">
        <v>284921</v>
      </c>
      <c r="T200" s="223">
        <v>54135</v>
      </c>
      <c r="U200" s="261">
        <v>339056</v>
      </c>
    </row>
    <row r="201" spans="15:21" ht="15">
      <c r="O201" s="202">
        <v>200</v>
      </c>
      <c r="P201" s="173" t="s">
        <v>415</v>
      </c>
      <c r="Q201" s="158" t="s">
        <v>396</v>
      </c>
      <c r="R201" s="224">
        <v>1</v>
      </c>
      <c r="S201" s="229">
        <v>150839</v>
      </c>
      <c r="T201" s="226">
        <v>28659</v>
      </c>
      <c r="U201" s="262">
        <v>179498</v>
      </c>
    </row>
    <row r="202" spans="15:21" ht="15">
      <c r="O202" s="201">
        <v>201</v>
      </c>
      <c r="P202" s="172" t="s">
        <v>415</v>
      </c>
      <c r="Q202" s="154" t="s">
        <v>397</v>
      </c>
      <c r="R202" s="221">
        <v>1</v>
      </c>
      <c r="S202" s="229">
        <v>3016825</v>
      </c>
      <c r="T202" s="223">
        <v>573197</v>
      </c>
      <c r="U202" s="261">
        <v>3590022</v>
      </c>
    </row>
    <row r="203" spans="15:21" ht="15">
      <c r="O203" s="202">
        <v>202</v>
      </c>
      <c r="P203" s="173" t="s">
        <v>415</v>
      </c>
      <c r="Q203" s="158" t="s">
        <v>398</v>
      </c>
      <c r="R203" s="224">
        <v>1</v>
      </c>
      <c r="S203" s="229">
        <v>1508411</v>
      </c>
      <c r="T203" s="226">
        <v>286598</v>
      </c>
      <c r="U203" s="262">
        <v>1795009</v>
      </c>
    </row>
    <row r="204" spans="15:21" ht="15">
      <c r="O204" s="201">
        <v>203</v>
      </c>
      <c r="P204" s="172" t="s">
        <v>415</v>
      </c>
      <c r="Q204" s="154" t="s">
        <v>399</v>
      </c>
      <c r="R204" s="221">
        <v>1</v>
      </c>
      <c r="S204" s="229">
        <v>150839</v>
      </c>
      <c r="T204" s="223">
        <v>28659</v>
      </c>
      <c r="U204" s="261">
        <v>179498</v>
      </c>
    </row>
    <row r="205" spans="15:21" ht="15">
      <c r="O205" s="202">
        <v>204</v>
      </c>
      <c r="P205" s="173" t="s">
        <v>415</v>
      </c>
      <c r="Q205" s="158" t="s">
        <v>400</v>
      </c>
      <c r="R205" s="224">
        <v>1</v>
      </c>
      <c r="S205" s="229">
        <v>284921</v>
      </c>
      <c r="T205" s="226">
        <v>54135</v>
      </c>
      <c r="U205" s="262">
        <v>339056</v>
      </c>
    </row>
    <row r="206" spans="15:21" ht="15">
      <c r="O206" s="201">
        <v>205</v>
      </c>
      <c r="P206" s="172" t="s">
        <v>415</v>
      </c>
      <c r="Q206" s="154" t="s">
        <v>401</v>
      </c>
      <c r="R206" s="221">
        <v>1</v>
      </c>
      <c r="S206" s="229">
        <v>150839</v>
      </c>
      <c r="T206" s="223">
        <v>28659</v>
      </c>
      <c r="U206" s="261">
        <v>179498</v>
      </c>
    </row>
    <row r="207" spans="15:21" ht="15">
      <c r="O207" s="202">
        <v>206</v>
      </c>
      <c r="P207" s="173" t="s">
        <v>415</v>
      </c>
      <c r="Q207" s="158" t="s">
        <v>402</v>
      </c>
      <c r="R207" s="224">
        <v>1</v>
      </c>
      <c r="S207" s="229">
        <v>335201</v>
      </c>
      <c r="T207" s="226">
        <v>63688</v>
      </c>
      <c r="U207" s="262">
        <v>398889</v>
      </c>
    </row>
    <row r="208" spans="15:21" ht="15">
      <c r="O208" s="201">
        <v>207</v>
      </c>
      <c r="P208" s="172" t="s">
        <v>415</v>
      </c>
      <c r="Q208" s="154" t="s">
        <v>403</v>
      </c>
      <c r="R208" s="221">
        <v>1</v>
      </c>
      <c r="S208" s="229">
        <v>3016825</v>
      </c>
      <c r="T208" s="223">
        <v>573197</v>
      </c>
      <c r="U208" s="261">
        <v>3590022</v>
      </c>
    </row>
    <row r="209" spans="15:21" ht="15">
      <c r="O209" s="202">
        <v>208</v>
      </c>
      <c r="P209" s="173" t="s">
        <v>416</v>
      </c>
      <c r="Q209" s="179" t="s">
        <v>243</v>
      </c>
      <c r="R209" s="224">
        <v>1</v>
      </c>
      <c r="S209" s="229">
        <v>1508411</v>
      </c>
      <c r="T209" s="226">
        <v>286598</v>
      </c>
      <c r="U209" s="262">
        <v>1795009</v>
      </c>
    </row>
    <row r="210" spans="15:21" ht="15">
      <c r="O210" s="201">
        <v>209</v>
      </c>
      <c r="P210" s="172" t="s">
        <v>416</v>
      </c>
      <c r="Q210" s="154" t="s">
        <v>394</v>
      </c>
      <c r="R210" s="221">
        <v>1</v>
      </c>
      <c r="S210" s="229">
        <v>1508411</v>
      </c>
      <c r="T210" s="223">
        <v>286598</v>
      </c>
      <c r="U210" s="261">
        <v>1795009</v>
      </c>
    </row>
    <row r="211" spans="15:21" ht="15">
      <c r="O211" s="202">
        <v>210</v>
      </c>
      <c r="P211" s="173" t="s">
        <v>416</v>
      </c>
      <c r="Q211" s="158" t="s">
        <v>395</v>
      </c>
      <c r="R211" s="224">
        <v>1</v>
      </c>
      <c r="S211" s="229">
        <v>284921</v>
      </c>
      <c r="T211" s="226">
        <v>54135</v>
      </c>
      <c r="U211" s="262">
        <v>339056</v>
      </c>
    </row>
    <row r="212" spans="15:21" ht="15">
      <c r="O212" s="201">
        <v>211</v>
      </c>
      <c r="P212" s="172" t="s">
        <v>416</v>
      </c>
      <c r="Q212" s="154" t="s">
        <v>396</v>
      </c>
      <c r="R212" s="221">
        <v>1</v>
      </c>
      <c r="S212" s="229">
        <v>150839</v>
      </c>
      <c r="T212" s="223">
        <v>28659</v>
      </c>
      <c r="U212" s="261">
        <v>179498</v>
      </c>
    </row>
    <row r="213" spans="15:21" ht="15">
      <c r="O213" s="202">
        <v>212</v>
      </c>
      <c r="P213" s="173" t="s">
        <v>416</v>
      </c>
      <c r="Q213" s="158" t="s">
        <v>397</v>
      </c>
      <c r="R213" s="224">
        <v>1</v>
      </c>
      <c r="S213" s="229">
        <v>3016825</v>
      </c>
      <c r="T213" s="226">
        <v>573197</v>
      </c>
      <c r="U213" s="262">
        <v>3590022</v>
      </c>
    </row>
    <row r="214" spans="15:21" ht="15">
      <c r="O214" s="201">
        <v>213</v>
      </c>
      <c r="P214" s="172" t="s">
        <v>416</v>
      </c>
      <c r="Q214" s="154" t="s">
        <v>398</v>
      </c>
      <c r="R214" s="221">
        <v>1</v>
      </c>
      <c r="S214" s="229">
        <v>1508411</v>
      </c>
      <c r="T214" s="223">
        <v>286598</v>
      </c>
      <c r="U214" s="261">
        <v>1795009</v>
      </c>
    </row>
    <row r="215" spans="15:21" ht="15">
      <c r="O215" s="202">
        <v>214</v>
      </c>
      <c r="P215" s="173" t="s">
        <v>416</v>
      </c>
      <c r="Q215" s="158" t="s">
        <v>399</v>
      </c>
      <c r="R215" s="224">
        <v>1</v>
      </c>
      <c r="S215" s="229">
        <v>150839</v>
      </c>
      <c r="T215" s="226">
        <v>28659</v>
      </c>
      <c r="U215" s="262">
        <v>179498</v>
      </c>
    </row>
    <row r="216" spans="15:21" ht="15">
      <c r="O216" s="201">
        <v>215</v>
      </c>
      <c r="P216" s="172" t="s">
        <v>416</v>
      </c>
      <c r="Q216" s="154" t="s">
        <v>400</v>
      </c>
      <c r="R216" s="221">
        <v>1</v>
      </c>
      <c r="S216" s="229">
        <v>284921</v>
      </c>
      <c r="T216" s="223">
        <v>54135</v>
      </c>
      <c r="U216" s="261">
        <v>339056</v>
      </c>
    </row>
    <row r="217" spans="15:21" ht="15">
      <c r="O217" s="202">
        <v>216</v>
      </c>
      <c r="P217" s="173" t="s">
        <v>416</v>
      </c>
      <c r="Q217" s="158" t="s">
        <v>401</v>
      </c>
      <c r="R217" s="224">
        <v>1</v>
      </c>
      <c r="S217" s="229">
        <v>150839</v>
      </c>
      <c r="T217" s="226">
        <v>28659</v>
      </c>
      <c r="U217" s="262">
        <v>179498</v>
      </c>
    </row>
    <row r="218" spans="15:21" ht="15">
      <c r="O218" s="201">
        <v>217</v>
      </c>
      <c r="P218" s="172" t="s">
        <v>416</v>
      </c>
      <c r="Q218" s="154" t="s">
        <v>402</v>
      </c>
      <c r="R218" s="221">
        <v>1</v>
      </c>
      <c r="S218" s="229">
        <v>335201</v>
      </c>
      <c r="T218" s="223">
        <v>63688</v>
      </c>
      <c r="U218" s="261">
        <v>398889</v>
      </c>
    </row>
    <row r="219" spans="15:21" ht="15">
      <c r="O219" s="202">
        <v>218</v>
      </c>
      <c r="P219" s="173" t="s">
        <v>416</v>
      </c>
      <c r="Q219" s="158" t="s">
        <v>403</v>
      </c>
      <c r="R219" s="224">
        <v>1</v>
      </c>
      <c r="S219" s="229">
        <v>3016825</v>
      </c>
      <c r="T219" s="226">
        <v>573197</v>
      </c>
      <c r="U219" s="262">
        <v>3590022</v>
      </c>
    </row>
    <row r="220" spans="15:21" ht="15">
      <c r="O220" s="201">
        <v>219</v>
      </c>
      <c r="P220" s="172" t="s">
        <v>417</v>
      </c>
      <c r="Q220" s="180" t="s">
        <v>243</v>
      </c>
      <c r="R220" s="221">
        <v>1</v>
      </c>
      <c r="S220" s="229">
        <v>1508411</v>
      </c>
      <c r="T220" s="223">
        <v>286598</v>
      </c>
      <c r="U220" s="261">
        <v>1795009</v>
      </c>
    </row>
    <row r="221" spans="15:21" ht="15">
      <c r="O221" s="202">
        <v>220</v>
      </c>
      <c r="P221" s="173" t="s">
        <v>417</v>
      </c>
      <c r="Q221" s="158" t="s">
        <v>394</v>
      </c>
      <c r="R221" s="224">
        <v>1</v>
      </c>
      <c r="S221" s="229">
        <v>1508411</v>
      </c>
      <c r="T221" s="226">
        <v>286598</v>
      </c>
      <c r="U221" s="262">
        <v>1795009</v>
      </c>
    </row>
    <row r="222" spans="15:21" ht="15">
      <c r="O222" s="201">
        <v>221</v>
      </c>
      <c r="P222" s="172" t="s">
        <v>417</v>
      </c>
      <c r="Q222" s="154" t="s">
        <v>395</v>
      </c>
      <c r="R222" s="221">
        <v>1</v>
      </c>
      <c r="S222" s="229">
        <v>284921</v>
      </c>
      <c r="T222" s="223">
        <v>54135</v>
      </c>
      <c r="U222" s="261">
        <v>339056</v>
      </c>
    </row>
    <row r="223" spans="15:21" ht="15">
      <c r="O223" s="202">
        <v>222</v>
      </c>
      <c r="P223" s="173" t="s">
        <v>417</v>
      </c>
      <c r="Q223" s="158" t="s">
        <v>396</v>
      </c>
      <c r="R223" s="224">
        <v>1</v>
      </c>
      <c r="S223" s="229">
        <v>150839</v>
      </c>
      <c r="T223" s="226">
        <v>28659</v>
      </c>
      <c r="U223" s="262">
        <v>179498</v>
      </c>
    </row>
    <row r="224" spans="15:21" ht="15">
      <c r="O224" s="201">
        <v>223</v>
      </c>
      <c r="P224" s="172" t="s">
        <v>417</v>
      </c>
      <c r="Q224" s="154" t="s">
        <v>397</v>
      </c>
      <c r="R224" s="221">
        <v>1</v>
      </c>
      <c r="S224" s="229">
        <v>3016825</v>
      </c>
      <c r="T224" s="223">
        <v>573197</v>
      </c>
      <c r="U224" s="261">
        <v>3590022</v>
      </c>
    </row>
    <row r="225" spans="15:21" ht="15">
      <c r="O225" s="202">
        <v>224</v>
      </c>
      <c r="P225" s="173" t="s">
        <v>417</v>
      </c>
      <c r="Q225" s="158" t="s">
        <v>398</v>
      </c>
      <c r="R225" s="224">
        <v>1</v>
      </c>
      <c r="S225" s="229">
        <v>1508411</v>
      </c>
      <c r="T225" s="226">
        <v>286598</v>
      </c>
      <c r="U225" s="262">
        <v>1795009</v>
      </c>
    </row>
    <row r="226" spans="15:21" ht="15">
      <c r="O226" s="201">
        <v>225</v>
      </c>
      <c r="P226" s="172" t="s">
        <v>417</v>
      </c>
      <c r="Q226" s="154" t="s">
        <v>399</v>
      </c>
      <c r="R226" s="221">
        <v>1</v>
      </c>
      <c r="S226" s="229">
        <v>150839</v>
      </c>
      <c r="T226" s="223">
        <v>28659</v>
      </c>
      <c r="U226" s="261">
        <v>179498</v>
      </c>
    </row>
    <row r="227" spans="15:21" ht="15">
      <c r="O227" s="202">
        <v>226</v>
      </c>
      <c r="P227" s="173" t="s">
        <v>417</v>
      </c>
      <c r="Q227" s="158" t="s">
        <v>400</v>
      </c>
      <c r="R227" s="224">
        <v>1</v>
      </c>
      <c r="S227" s="229">
        <v>284921</v>
      </c>
      <c r="T227" s="226">
        <v>54135</v>
      </c>
      <c r="U227" s="262">
        <v>339056</v>
      </c>
    </row>
    <row r="228" spans="15:21" ht="15">
      <c r="O228" s="201">
        <v>227</v>
      </c>
      <c r="P228" s="172" t="s">
        <v>417</v>
      </c>
      <c r="Q228" s="154" t="s">
        <v>401</v>
      </c>
      <c r="R228" s="221">
        <v>1</v>
      </c>
      <c r="S228" s="229">
        <v>150839</v>
      </c>
      <c r="T228" s="223">
        <v>28659</v>
      </c>
      <c r="U228" s="261">
        <v>179498</v>
      </c>
    </row>
    <row r="229" spans="15:21" ht="15">
      <c r="O229" s="202">
        <v>228</v>
      </c>
      <c r="P229" s="173" t="s">
        <v>417</v>
      </c>
      <c r="Q229" s="158" t="s">
        <v>402</v>
      </c>
      <c r="R229" s="224">
        <v>1</v>
      </c>
      <c r="S229" s="229">
        <v>335201</v>
      </c>
      <c r="T229" s="226">
        <v>63688</v>
      </c>
      <c r="U229" s="262">
        <v>398889</v>
      </c>
    </row>
    <row r="230" spans="15:21" ht="15">
      <c r="O230" s="201">
        <v>229</v>
      </c>
      <c r="P230" s="172" t="s">
        <v>417</v>
      </c>
      <c r="Q230" s="154" t="s">
        <v>403</v>
      </c>
      <c r="R230" s="221">
        <v>1</v>
      </c>
      <c r="S230" s="229">
        <v>3016825</v>
      </c>
      <c r="T230" s="223">
        <v>573197</v>
      </c>
      <c r="U230" s="261">
        <v>3590022</v>
      </c>
    </row>
    <row r="231" spans="15:21" ht="15">
      <c r="O231" s="202">
        <v>230</v>
      </c>
      <c r="P231" s="173" t="s">
        <v>418</v>
      </c>
      <c r="Q231" s="179" t="s">
        <v>243</v>
      </c>
      <c r="R231" s="224">
        <v>1</v>
      </c>
      <c r="S231" s="229">
        <v>1508411</v>
      </c>
      <c r="T231" s="226">
        <v>286598</v>
      </c>
      <c r="U231" s="262">
        <v>1795009</v>
      </c>
    </row>
    <row r="232" spans="15:21" ht="15">
      <c r="O232" s="201">
        <v>231</v>
      </c>
      <c r="P232" s="172" t="s">
        <v>419</v>
      </c>
      <c r="Q232" s="154" t="s">
        <v>394</v>
      </c>
      <c r="R232" s="221">
        <v>1</v>
      </c>
      <c r="S232" s="229">
        <v>1508411</v>
      </c>
      <c r="T232" s="223">
        <v>286598</v>
      </c>
      <c r="U232" s="261">
        <v>1795009</v>
      </c>
    </row>
    <row r="233" spans="15:21" ht="15">
      <c r="O233" s="202">
        <v>232</v>
      </c>
      <c r="P233" s="173" t="s">
        <v>420</v>
      </c>
      <c r="Q233" s="158" t="s">
        <v>395</v>
      </c>
      <c r="R233" s="224">
        <v>1</v>
      </c>
      <c r="S233" s="229">
        <v>284921</v>
      </c>
      <c r="T233" s="226">
        <v>54135</v>
      </c>
      <c r="U233" s="262">
        <v>339056</v>
      </c>
    </row>
    <row r="234" spans="15:21" ht="15">
      <c r="O234" s="201">
        <v>233</v>
      </c>
      <c r="P234" s="172" t="s">
        <v>421</v>
      </c>
      <c r="Q234" s="154" t="s">
        <v>396</v>
      </c>
      <c r="R234" s="221">
        <v>1</v>
      </c>
      <c r="S234" s="229">
        <v>150839</v>
      </c>
      <c r="T234" s="223">
        <v>28659</v>
      </c>
      <c r="U234" s="261">
        <v>179498</v>
      </c>
    </row>
    <row r="235" spans="15:21" ht="15">
      <c r="O235" s="202">
        <v>234</v>
      </c>
      <c r="P235" s="173" t="s">
        <v>422</v>
      </c>
      <c r="Q235" s="158" t="s">
        <v>397</v>
      </c>
      <c r="R235" s="224">
        <v>1</v>
      </c>
      <c r="S235" s="229">
        <v>3016825</v>
      </c>
      <c r="T235" s="226">
        <v>573197</v>
      </c>
      <c r="U235" s="262">
        <v>3590022</v>
      </c>
    </row>
    <row r="236" spans="15:21" ht="15">
      <c r="O236" s="201">
        <v>235</v>
      </c>
      <c r="P236" s="172" t="s">
        <v>423</v>
      </c>
      <c r="Q236" s="154" t="s">
        <v>398</v>
      </c>
      <c r="R236" s="221">
        <v>1</v>
      </c>
      <c r="S236" s="229">
        <v>1508411</v>
      </c>
      <c r="T236" s="223">
        <v>286598</v>
      </c>
      <c r="U236" s="261">
        <v>1795009</v>
      </c>
    </row>
    <row r="237" spans="15:21" ht="15">
      <c r="O237" s="202">
        <v>236</v>
      </c>
      <c r="P237" s="173" t="s">
        <v>424</v>
      </c>
      <c r="Q237" s="158" t="s">
        <v>399</v>
      </c>
      <c r="R237" s="224">
        <v>1</v>
      </c>
      <c r="S237" s="229">
        <v>150839</v>
      </c>
      <c r="T237" s="226">
        <v>28659</v>
      </c>
      <c r="U237" s="262">
        <v>179498</v>
      </c>
    </row>
    <row r="238" spans="15:21" ht="15">
      <c r="O238" s="201">
        <v>237</v>
      </c>
      <c r="P238" s="172" t="s">
        <v>425</v>
      </c>
      <c r="Q238" s="154" t="s">
        <v>400</v>
      </c>
      <c r="R238" s="221">
        <v>1</v>
      </c>
      <c r="S238" s="229">
        <v>284921</v>
      </c>
      <c r="T238" s="223">
        <v>54135</v>
      </c>
      <c r="U238" s="261">
        <v>339056</v>
      </c>
    </row>
    <row r="239" spans="15:21" ht="15">
      <c r="O239" s="202">
        <v>238</v>
      </c>
      <c r="P239" s="173" t="s">
        <v>426</v>
      </c>
      <c r="Q239" s="158" t="s">
        <v>401</v>
      </c>
      <c r="R239" s="224">
        <v>1</v>
      </c>
      <c r="S239" s="229">
        <v>150839</v>
      </c>
      <c r="T239" s="226">
        <v>28659</v>
      </c>
      <c r="U239" s="262">
        <v>179498</v>
      </c>
    </row>
    <row r="240" spans="15:21" ht="15">
      <c r="O240" s="201">
        <v>239</v>
      </c>
      <c r="P240" s="172" t="s">
        <v>427</v>
      </c>
      <c r="Q240" s="154" t="s">
        <v>402</v>
      </c>
      <c r="R240" s="221">
        <v>1</v>
      </c>
      <c r="S240" s="229">
        <v>335201</v>
      </c>
      <c r="T240" s="223">
        <v>63688</v>
      </c>
      <c r="U240" s="261">
        <v>398889</v>
      </c>
    </row>
    <row r="241" spans="15:21" ht="15">
      <c r="O241" s="202">
        <v>240</v>
      </c>
      <c r="P241" s="173" t="s">
        <v>428</v>
      </c>
      <c r="Q241" s="158" t="s">
        <v>403</v>
      </c>
      <c r="R241" s="224">
        <v>1</v>
      </c>
      <c r="S241" s="229">
        <v>3016825</v>
      </c>
      <c r="T241" s="226">
        <v>573197</v>
      </c>
      <c r="U241" s="262">
        <v>3590022</v>
      </c>
    </row>
    <row r="242" spans="15:21" ht="15">
      <c r="O242" s="201">
        <v>241</v>
      </c>
      <c r="P242" s="172" t="s">
        <v>429</v>
      </c>
      <c r="Q242" s="180" t="s">
        <v>243</v>
      </c>
      <c r="R242" s="221">
        <v>1</v>
      </c>
      <c r="S242" s="229">
        <v>1508411</v>
      </c>
      <c r="T242" s="223">
        <v>286598</v>
      </c>
      <c r="U242" s="261">
        <v>1795009</v>
      </c>
    </row>
    <row r="243" spans="15:21" ht="15">
      <c r="O243" s="202">
        <v>242</v>
      </c>
      <c r="P243" s="173" t="s">
        <v>429</v>
      </c>
      <c r="Q243" s="158" t="s">
        <v>394</v>
      </c>
      <c r="R243" s="224">
        <v>1</v>
      </c>
      <c r="S243" s="229">
        <v>1508411</v>
      </c>
      <c r="T243" s="226">
        <v>286598</v>
      </c>
      <c r="U243" s="262">
        <v>1795009</v>
      </c>
    </row>
    <row r="244" spans="15:21" ht="15">
      <c r="O244" s="201">
        <v>243</v>
      </c>
      <c r="P244" s="172" t="s">
        <v>429</v>
      </c>
      <c r="Q244" s="154" t="s">
        <v>395</v>
      </c>
      <c r="R244" s="221">
        <v>1</v>
      </c>
      <c r="S244" s="229">
        <v>284921</v>
      </c>
      <c r="T244" s="223">
        <v>54135</v>
      </c>
      <c r="U244" s="261">
        <v>339056</v>
      </c>
    </row>
    <row r="245" spans="15:21" ht="15">
      <c r="O245" s="202">
        <v>244</v>
      </c>
      <c r="P245" s="173" t="s">
        <v>429</v>
      </c>
      <c r="Q245" s="158" t="s">
        <v>396</v>
      </c>
      <c r="R245" s="224">
        <v>1</v>
      </c>
      <c r="S245" s="229">
        <v>150839</v>
      </c>
      <c r="T245" s="226">
        <v>28659</v>
      </c>
      <c r="U245" s="262">
        <v>179498</v>
      </c>
    </row>
    <row r="246" spans="15:21" ht="15">
      <c r="O246" s="201">
        <v>245</v>
      </c>
      <c r="P246" s="172" t="s">
        <v>429</v>
      </c>
      <c r="Q246" s="154" t="s">
        <v>397</v>
      </c>
      <c r="R246" s="221">
        <v>1</v>
      </c>
      <c r="S246" s="229">
        <v>3016825</v>
      </c>
      <c r="T246" s="223">
        <v>573197</v>
      </c>
      <c r="U246" s="261">
        <v>3590022</v>
      </c>
    </row>
    <row r="247" spans="15:21" ht="15">
      <c r="O247" s="202">
        <v>246</v>
      </c>
      <c r="P247" s="173" t="s">
        <v>429</v>
      </c>
      <c r="Q247" s="158" t="s">
        <v>398</v>
      </c>
      <c r="R247" s="224">
        <v>1</v>
      </c>
      <c r="S247" s="229">
        <v>1508411</v>
      </c>
      <c r="T247" s="226">
        <v>286598</v>
      </c>
      <c r="U247" s="262">
        <v>1795009</v>
      </c>
    </row>
    <row r="248" spans="15:21" ht="15">
      <c r="O248" s="201">
        <v>247</v>
      </c>
      <c r="P248" s="172" t="s">
        <v>429</v>
      </c>
      <c r="Q248" s="154" t="s">
        <v>399</v>
      </c>
      <c r="R248" s="221">
        <v>1</v>
      </c>
      <c r="S248" s="229">
        <v>150839</v>
      </c>
      <c r="T248" s="223">
        <v>28659</v>
      </c>
      <c r="U248" s="261">
        <v>179498</v>
      </c>
    </row>
    <row r="249" spans="15:21" ht="15">
      <c r="O249" s="202">
        <v>248</v>
      </c>
      <c r="P249" s="173" t="s">
        <v>429</v>
      </c>
      <c r="Q249" s="158" t="s">
        <v>400</v>
      </c>
      <c r="R249" s="224">
        <v>1</v>
      </c>
      <c r="S249" s="229">
        <v>284921</v>
      </c>
      <c r="T249" s="226">
        <v>54135</v>
      </c>
      <c r="U249" s="262">
        <v>339056</v>
      </c>
    </row>
    <row r="250" spans="15:21" ht="15">
      <c r="O250" s="201">
        <v>249</v>
      </c>
      <c r="P250" s="172" t="s">
        <v>429</v>
      </c>
      <c r="Q250" s="154" t="s">
        <v>401</v>
      </c>
      <c r="R250" s="221">
        <v>1</v>
      </c>
      <c r="S250" s="229">
        <v>150839</v>
      </c>
      <c r="T250" s="223">
        <v>28659</v>
      </c>
      <c r="U250" s="261">
        <v>179498</v>
      </c>
    </row>
    <row r="251" spans="15:21" ht="15">
      <c r="O251" s="202">
        <v>250</v>
      </c>
      <c r="P251" s="173" t="s">
        <v>429</v>
      </c>
      <c r="Q251" s="158" t="s">
        <v>402</v>
      </c>
      <c r="R251" s="224">
        <v>1</v>
      </c>
      <c r="S251" s="229">
        <v>335201</v>
      </c>
      <c r="T251" s="226">
        <v>63688</v>
      </c>
      <c r="U251" s="262">
        <v>398889</v>
      </c>
    </row>
    <row r="252" spans="15:21" ht="15">
      <c r="O252" s="201">
        <v>251</v>
      </c>
      <c r="P252" s="172" t="s">
        <v>429</v>
      </c>
      <c r="Q252" s="154" t="s">
        <v>403</v>
      </c>
      <c r="R252" s="221">
        <v>1</v>
      </c>
      <c r="S252" s="229">
        <v>3016825</v>
      </c>
      <c r="T252" s="223">
        <v>573197</v>
      </c>
      <c r="U252" s="261">
        <v>3590022</v>
      </c>
    </row>
    <row r="253" spans="15:21" ht="55.2">
      <c r="O253" s="202">
        <v>252</v>
      </c>
      <c r="P253" s="173" t="s">
        <v>269</v>
      </c>
      <c r="Q253" s="158" t="s">
        <v>430</v>
      </c>
      <c r="R253" s="239">
        <v>1</v>
      </c>
      <c r="S253" s="241">
        <v>472500</v>
      </c>
      <c r="T253" s="238">
        <v>89775</v>
      </c>
      <c r="U253" s="265">
        <v>562275</v>
      </c>
    </row>
    <row r="254" spans="15:21" ht="14.4" customHeight="1">
      <c r="O254" s="201">
        <v>253</v>
      </c>
      <c r="P254" s="172" t="s">
        <v>431</v>
      </c>
      <c r="Q254" s="154" t="s">
        <v>395</v>
      </c>
      <c r="R254" s="221">
        <v>1</v>
      </c>
      <c r="S254" s="229">
        <v>284921</v>
      </c>
      <c r="T254" s="223">
        <v>54135</v>
      </c>
      <c r="U254" s="261">
        <v>339056</v>
      </c>
    </row>
    <row r="255" spans="15:21" ht="15">
      <c r="O255" s="202">
        <v>254</v>
      </c>
      <c r="P255" s="173" t="s">
        <v>431</v>
      </c>
      <c r="Q255" s="158" t="s">
        <v>396</v>
      </c>
      <c r="R255" s="224">
        <v>1</v>
      </c>
      <c r="S255" s="229">
        <v>150839</v>
      </c>
      <c r="T255" s="226">
        <v>28659</v>
      </c>
      <c r="U255" s="262">
        <v>179498</v>
      </c>
    </row>
    <row r="256" spans="15:21" ht="15">
      <c r="O256" s="201">
        <v>255</v>
      </c>
      <c r="P256" s="172" t="s">
        <v>431</v>
      </c>
      <c r="Q256" s="154" t="s">
        <v>399</v>
      </c>
      <c r="R256" s="221">
        <v>1</v>
      </c>
      <c r="S256" s="229">
        <v>150839</v>
      </c>
      <c r="T256" s="223">
        <v>28659</v>
      </c>
      <c r="U256" s="261">
        <v>179498</v>
      </c>
    </row>
    <row r="257" spans="15:21" ht="15">
      <c r="O257" s="202">
        <v>256</v>
      </c>
      <c r="P257" s="173" t="s">
        <v>431</v>
      </c>
      <c r="Q257" s="158" t="s">
        <v>402</v>
      </c>
      <c r="R257" s="224">
        <v>1</v>
      </c>
      <c r="S257" s="229">
        <v>335201</v>
      </c>
      <c r="T257" s="226">
        <v>63688</v>
      </c>
      <c r="U257" s="262">
        <v>398889</v>
      </c>
    </row>
    <row r="258" spans="15:21" ht="55.2">
      <c r="O258" s="203">
        <v>257</v>
      </c>
      <c r="P258" s="199" t="s">
        <v>431</v>
      </c>
      <c r="Q258" s="154" t="s">
        <v>432</v>
      </c>
      <c r="R258" s="233">
        <v>1</v>
      </c>
      <c r="S258" s="241">
        <v>294000</v>
      </c>
      <c r="T258" s="232">
        <v>55860</v>
      </c>
      <c r="U258" s="263">
        <v>349860</v>
      </c>
    </row>
    <row r="259" spans="15:21" ht="14.4" customHeight="1">
      <c r="O259" s="202">
        <v>258</v>
      </c>
      <c r="P259" s="173" t="s">
        <v>433</v>
      </c>
      <c r="Q259" s="158" t="s">
        <v>396</v>
      </c>
      <c r="R259" s="224">
        <v>1</v>
      </c>
      <c r="S259" s="229">
        <v>150839</v>
      </c>
      <c r="T259" s="226">
        <v>28659</v>
      </c>
      <c r="U259" s="262">
        <v>179498</v>
      </c>
    </row>
    <row r="260" spans="15:21" ht="15">
      <c r="O260" s="201">
        <v>259</v>
      </c>
      <c r="P260" s="172" t="s">
        <v>433</v>
      </c>
      <c r="Q260" s="154" t="s">
        <v>399</v>
      </c>
      <c r="R260" s="221">
        <v>1</v>
      </c>
      <c r="S260" s="229">
        <v>150839</v>
      </c>
      <c r="T260" s="223">
        <v>28659</v>
      </c>
      <c r="U260" s="261">
        <v>179498</v>
      </c>
    </row>
    <row r="261" spans="15:21" ht="15">
      <c r="O261" s="202">
        <v>260</v>
      </c>
      <c r="P261" s="173" t="s">
        <v>433</v>
      </c>
      <c r="Q261" s="158" t="s">
        <v>402</v>
      </c>
      <c r="R261" s="224">
        <v>1</v>
      </c>
      <c r="S261" s="229">
        <v>335201</v>
      </c>
      <c r="T261" s="226">
        <v>63688</v>
      </c>
      <c r="U261" s="262">
        <v>398889</v>
      </c>
    </row>
    <row r="262" spans="15:21" ht="55.2">
      <c r="O262" s="203">
        <v>261</v>
      </c>
      <c r="P262" s="199" t="s">
        <v>433</v>
      </c>
      <c r="Q262" s="154" t="s">
        <v>434</v>
      </c>
      <c r="R262" s="233">
        <v>1</v>
      </c>
      <c r="S262" s="241">
        <v>451500</v>
      </c>
      <c r="T262" s="232">
        <v>85785</v>
      </c>
      <c r="U262" s="263">
        <v>537285</v>
      </c>
    </row>
    <row r="263" spans="15:21" ht="14.4" customHeight="1">
      <c r="O263" s="202">
        <v>262</v>
      </c>
      <c r="P263" s="176" t="s">
        <v>87</v>
      </c>
      <c r="Q263" s="179" t="s">
        <v>292</v>
      </c>
      <c r="R263" s="224">
        <v>1</v>
      </c>
      <c r="S263" s="229">
        <v>456218</v>
      </c>
      <c r="T263" s="226">
        <v>86681</v>
      </c>
      <c r="U263" s="262">
        <v>542899</v>
      </c>
    </row>
    <row r="264" spans="15:21" ht="15">
      <c r="O264" s="201">
        <v>263</v>
      </c>
      <c r="P264" s="174" t="s">
        <v>87</v>
      </c>
      <c r="Q264" s="180" t="s">
        <v>293</v>
      </c>
      <c r="R264" s="221">
        <v>1</v>
      </c>
      <c r="S264" s="229">
        <v>630252</v>
      </c>
      <c r="T264" s="223">
        <v>119748</v>
      </c>
      <c r="U264" s="261">
        <v>750000</v>
      </c>
    </row>
    <row r="265" spans="15:21" ht="15">
      <c r="O265" s="202">
        <v>264</v>
      </c>
      <c r="P265" s="176" t="s">
        <v>87</v>
      </c>
      <c r="Q265" s="179" t="s">
        <v>294</v>
      </c>
      <c r="R265" s="224">
        <v>1</v>
      </c>
      <c r="S265" s="229">
        <v>546218</v>
      </c>
      <c r="T265" s="226">
        <v>103781</v>
      </c>
      <c r="U265" s="262">
        <v>649999</v>
      </c>
    </row>
    <row r="266" spans="15:21" ht="55.2">
      <c r="O266" s="203">
        <v>265</v>
      </c>
      <c r="P266" s="197" t="s">
        <v>435</v>
      </c>
      <c r="Q266" s="154" t="s">
        <v>296</v>
      </c>
      <c r="R266" s="233">
        <v>1</v>
      </c>
      <c r="S266" s="241">
        <v>101745</v>
      </c>
      <c r="T266" s="232">
        <v>19332</v>
      </c>
      <c r="U266" s="263">
        <v>121077</v>
      </c>
    </row>
    <row r="267" spans="15:21" ht="14.4" customHeight="1">
      <c r="O267" s="202">
        <v>266</v>
      </c>
      <c r="P267" s="173" t="s">
        <v>436</v>
      </c>
      <c r="Q267" s="158" t="s">
        <v>437</v>
      </c>
      <c r="R267" s="224">
        <v>1</v>
      </c>
      <c r="S267" s="229">
        <v>179550</v>
      </c>
      <c r="T267" s="226">
        <v>34115</v>
      </c>
      <c r="U267" s="262">
        <v>213665</v>
      </c>
    </row>
    <row r="268" spans="15:21" ht="14.4" customHeight="1">
      <c r="O268" s="201">
        <v>267</v>
      </c>
      <c r="P268" s="172" t="s">
        <v>438</v>
      </c>
      <c r="Q268" s="154" t="s">
        <v>437</v>
      </c>
      <c r="R268" s="221">
        <v>1</v>
      </c>
      <c r="S268" s="229">
        <v>179550</v>
      </c>
      <c r="T268" s="223">
        <v>34115</v>
      </c>
      <c r="U268" s="261">
        <v>213665</v>
      </c>
    </row>
    <row r="269" spans="15:21" ht="14.4" customHeight="1">
      <c r="O269" s="202">
        <v>268</v>
      </c>
      <c r="P269" s="173" t="s">
        <v>306</v>
      </c>
      <c r="Q269" s="158" t="s">
        <v>439</v>
      </c>
      <c r="R269" s="224">
        <v>1</v>
      </c>
      <c r="S269" s="229">
        <v>734825</v>
      </c>
      <c r="T269" s="226">
        <v>139617</v>
      </c>
      <c r="U269" s="262">
        <v>874442</v>
      </c>
    </row>
    <row r="270" spans="15:21" ht="15">
      <c r="O270" s="201">
        <v>269</v>
      </c>
      <c r="P270" s="172" t="s">
        <v>306</v>
      </c>
      <c r="Q270" s="154" t="s">
        <v>440</v>
      </c>
      <c r="R270" s="221">
        <v>1</v>
      </c>
      <c r="S270" s="229">
        <v>96915</v>
      </c>
      <c r="T270" s="223">
        <v>18414</v>
      </c>
      <c r="U270" s="261">
        <v>115329</v>
      </c>
    </row>
    <row r="271" spans="15:21" ht="15">
      <c r="O271" s="202">
        <v>270</v>
      </c>
      <c r="P271" s="173" t="s">
        <v>306</v>
      </c>
      <c r="Q271" s="158" t="s">
        <v>441</v>
      </c>
      <c r="R271" s="224">
        <v>1</v>
      </c>
      <c r="S271" s="229">
        <v>149625</v>
      </c>
      <c r="T271" s="226">
        <v>28429</v>
      </c>
      <c r="U271" s="262">
        <v>178054</v>
      </c>
    </row>
    <row r="272" spans="15:21" ht="15">
      <c r="O272" s="201">
        <v>271</v>
      </c>
      <c r="P272" s="172" t="s">
        <v>306</v>
      </c>
      <c r="Q272" s="154" t="s">
        <v>304</v>
      </c>
      <c r="R272" s="221">
        <v>1</v>
      </c>
      <c r="S272" s="229">
        <v>126064</v>
      </c>
      <c r="T272" s="223">
        <v>23952</v>
      </c>
      <c r="U272" s="261">
        <v>150016</v>
      </c>
    </row>
    <row r="273" spans="15:21" ht="41.4">
      <c r="O273" s="202">
        <v>272</v>
      </c>
      <c r="P273" s="173" t="s">
        <v>306</v>
      </c>
      <c r="Q273" s="179" t="s">
        <v>305</v>
      </c>
      <c r="R273" s="224">
        <v>1</v>
      </c>
      <c r="S273" s="229">
        <v>380139</v>
      </c>
      <c r="T273" s="226">
        <v>72226</v>
      </c>
      <c r="U273" s="262">
        <v>452365</v>
      </c>
    </row>
    <row r="274" spans="15:21" ht="15">
      <c r="O274" s="201">
        <v>273</v>
      </c>
      <c r="P274" s="153" t="s">
        <v>306</v>
      </c>
      <c r="Q274" s="154" t="s">
        <v>307</v>
      </c>
      <c r="R274" s="221">
        <v>1</v>
      </c>
      <c r="S274" s="229">
        <v>29925</v>
      </c>
      <c r="T274" s="223">
        <v>5686</v>
      </c>
      <c r="U274" s="261">
        <v>35611</v>
      </c>
    </row>
    <row r="275" spans="15:21" ht="15">
      <c r="O275" s="202">
        <v>274</v>
      </c>
      <c r="P275" s="157" t="s">
        <v>306</v>
      </c>
      <c r="Q275" s="158" t="s">
        <v>308</v>
      </c>
      <c r="R275" s="224">
        <v>1</v>
      </c>
      <c r="S275" s="229">
        <v>40805</v>
      </c>
      <c r="T275" s="226">
        <v>7753</v>
      </c>
      <c r="U275" s="262">
        <v>48558</v>
      </c>
    </row>
    <row r="276" spans="15:21" ht="41.4">
      <c r="O276" s="201">
        <v>275</v>
      </c>
      <c r="P276" s="153" t="s">
        <v>309</v>
      </c>
      <c r="Q276" s="154" t="s">
        <v>310</v>
      </c>
      <c r="R276" s="221">
        <v>1</v>
      </c>
      <c r="S276" s="229">
        <v>299250</v>
      </c>
      <c r="T276" s="223">
        <v>56858</v>
      </c>
      <c r="U276" s="261">
        <v>356108</v>
      </c>
    </row>
    <row r="277" spans="15:21" ht="55.2">
      <c r="O277" s="202">
        <v>276</v>
      </c>
      <c r="P277" s="157" t="s">
        <v>311</v>
      </c>
      <c r="Q277" s="158" t="s">
        <v>312</v>
      </c>
      <c r="R277" s="224">
        <v>1</v>
      </c>
      <c r="S277" s="229">
        <v>179550</v>
      </c>
      <c r="T277" s="226">
        <v>34115</v>
      </c>
      <c r="U277" s="262">
        <v>213665</v>
      </c>
    </row>
    <row r="278" spans="15:21" ht="15">
      <c r="O278" s="201">
        <v>277</v>
      </c>
      <c r="P278" s="160" t="s">
        <v>83</v>
      </c>
      <c r="Q278" s="161" t="s">
        <v>313</v>
      </c>
      <c r="R278" s="221">
        <v>1</v>
      </c>
      <c r="S278" s="229">
        <v>1696483</v>
      </c>
      <c r="T278" s="223">
        <v>322332</v>
      </c>
      <c r="U278" s="261">
        <v>2018815</v>
      </c>
    </row>
    <row r="279" spans="15:21" ht="15">
      <c r="O279" s="202">
        <v>278</v>
      </c>
      <c r="P279" s="157" t="s">
        <v>314</v>
      </c>
      <c r="Q279" s="158" t="s">
        <v>315</v>
      </c>
      <c r="R279" s="224">
        <v>1</v>
      </c>
      <c r="S279" s="229">
        <v>299250</v>
      </c>
      <c r="T279" s="226">
        <v>56858</v>
      </c>
      <c r="U279" s="262">
        <v>356108</v>
      </c>
    </row>
    <row r="280" spans="15:21" ht="15">
      <c r="O280" s="201">
        <v>279</v>
      </c>
      <c r="P280" s="153" t="s">
        <v>316</v>
      </c>
      <c r="Q280" s="154" t="s">
        <v>317</v>
      </c>
      <c r="R280" s="221">
        <v>1</v>
      </c>
      <c r="S280" s="229">
        <v>538650</v>
      </c>
      <c r="T280" s="223">
        <v>102344</v>
      </c>
      <c r="U280" s="261">
        <v>640994</v>
      </c>
    </row>
    <row r="281" spans="15:21" ht="15">
      <c r="O281" s="202">
        <v>280</v>
      </c>
      <c r="P281" s="157" t="s">
        <v>318</v>
      </c>
      <c r="Q281" s="158" t="s">
        <v>318</v>
      </c>
      <c r="R281" s="224">
        <v>1</v>
      </c>
      <c r="S281" s="229">
        <v>538650</v>
      </c>
      <c r="T281" s="226">
        <v>102344</v>
      </c>
      <c r="U281" s="262">
        <v>640994</v>
      </c>
    </row>
    <row r="282" spans="15:21" ht="41.4">
      <c r="O282" s="201">
        <v>281</v>
      </c>
      <c r="P282" s="153" t="s">
        <v>319</v>
      </c>
      <c r="Q282" s="154" t="s">
        <v>320</v>
      </c>
      <c r="R282" s="221">
        <v>1</v>
      </c>
      <c r="S282" s="229">
        <v>68250</v>
      </c>
      <c r="T282" s="223">
        <v>12968</v>
      </c>
      <c r="U282" s="261">
        <v>81218</v>
      </c>
    </row>
    <row r="283" spans="15:21" ht="15">
      <c r="O283" s="202">
        <v>282</v>
      </c>
      <c r="P283" s="157" t="s">
        <v>321</v>
      </c>
      <c r="Q283" s="158" t="s">
        <v>321</v>
      </c>
      <c r="R283" s="224">
        <v>1</v>
      </c>
      <c r="S283" s="229">
        <v>2154600</v>
      </c>
      <c r="T283" s="226">
        <v>409374</v>
      </c>
      <c r="U283" s="262">
        <v>2563974</v>
      </c>
    </row>
    <row r="284" spans="15:21" ht="27.6">
      <c r="O284" s="203">
        <v>283</v>
      </c>
      <c r="P284" s="197" t="s">
        <v>322</v>
      </c>
      <c r="Q284" s="153" t="s">
        <v>442</v>
      </c>
      <c r="R284" s="233">
        <v>1</v>
      </c>
      <c r="S284" s="241">
        <v>167580</v>
      </c>
      <c r="T284" s="232">
        <v>31840</v>
      </c>
      <c r="U284" s="263">
        <v>199420</v>
      </c>
    </row>
    <row r="285" spans="15:21" ht="27.6">
      <c r="O285" s="202">
        <v>284</v>
      </c>
      <c r="P285" s="157" t="s">
        <v>324</v>
      </c>
      <c r="Q285" s="158" t="s">
        <v>325</v>
      </c>
      <c r="R285" s="224">
        <v>1</v>
      </c>
      <c r="S285" s="230">
        <v>170000</v>
      </c>
      <c r="T285" s="226">
        <v>32300</v>
      </c>
      <c r="U285" s="262">
        <v>202300</v>
      </c>
    </row>
    <row r="286" spans="15:21" ht="41.4">
      <c r="O286" s="201">
        <v>285</v>
      </c>
      <c r="P286" s="153" t="s">
        <v>326</v>
      </c>
      <c r="Q286" s="154" t="s">
        <v>327</v>
      </c>
      <c r="R286" s="221">
        <v>1</v>
      </c>
      <c r="S286" s="230">
        <v>160000</v>
      </c>
      <c r="T286" s="223">
        <v>30400</v>
      </c>
      <c r="U286" s="261">
        <v>190400</v>
      </c>
    </row>
    <row r="287" spans="15:21" ht="15.6">
      <c r="O287" s="202">
        <v>286</v>
      </c>
      <c r="P287" s="157" t="s">
        <v>328</v>
      </c>
      <c r="Q287" s="158" t="s">
        <v>329</v>
      </c>
      <c r="R287" s="224">
        <v>1</v>
      </c>
      <c r="S287" s="230">
        <v>850000</v>
      </c>
      <c r="T287" s="226">
        <v>161500</v>
      </c>
      <c r="U287" s="262">
        <v>1011500</v>
      </c>
    </row>
    <row r="288" spans="15:21" ht="15.6">
      <c r="O288" s="201">
        <v>287</v>
      </c>
      <c r="P288" s="153" t="s">
        <v>330</v>
      </c>
      <c r="Q288" s="154" t="s">
        <v>330</v>
      </c>
      <c r="R288" s="221">
        <v>1</v>
      </c>
      <c r="S288" s="230">
        <v>1560000</v>
      </c>
      <c r="T288" s="223">
        <v>296400</v>
      </c>
      <c r="U288" s="261">
        <v>1856400</v>
      </c>
    </row>
    <row r="289" spans="15:21" ht="15.6">
      <c r="O289" s="202">
        <v>288</v>
      </c>
      <c r="P289" s="175" t="s">
        <v>331</v>
      </c>
      <c r="Q289" s="187" t="s">
        <v>332</v>
      </c>
      <c r="R289" s="224">
        <v>1</v>
      </c>
      <c r="S289" s="230">
        <v>65000</v>
      </c>
      <c r="T289" s="226">
        <v>12350</v>
      </c>
      <c r="U289" s="262">
        <v>77350</v>
      </c>
    </row>
    <row r="290" spans="15:21" ht="42">
      <c r="O290" s="201">
        <v>289</v>
      </c>
      <c r="P290" s="188" t="s">
        <v>333</v>
      </c>
      <c r="Q290" s="189" t="s">
        <v>334</v>
      </c>
      <c r="R290" s="221">
        <v>1</v>
      </c>
      <c r="S290" s="230">
        <v>2900000</v>
      </c>
      <c r="T290" s="223">
        <v>551000</v>
      </c>
      <c r="U290" s="261">
        <v>3451000</v>
      </c>
    </row>
    <row r="291" spans="15:21" ht="15.6">
      <c r="O291" s="202">
        <v>290</v>
      </c>
      <c r="P291" s="175" t="s">
        <v>335</v>
      </c>
      <c r="Q291" s="187" t="s">
        <v>336</v>
      </c>
      <c r="R291" s="224">
        <v>1</v>
      </c>
      <c r="S291" s="230">
        <v>350000</v>
      </c>
      <c r="T291" s="226">
        <v>66500</v>
      </c>
      <c r="U291" s="262">
        <v>416500</v>
      </c>
    </row>
    <row r="292" spans="15:21" ht="15.6">
      <c r="O292" s="201">
        <v>291</v>
      </c>
      <c r="P292" s="153" t="s">
        <v>337</v>
      </c>
      <c r="Q292" s="189" t="s">
        <v>338</v>
      </c>
      <c r="R292" s="221">
        <v>1</v>
      </c>
      <c r="S292" s="230">
        <v>6000</v>
      </c>
      <c r="T292" s="223">
        <v>1140</v>
      </c>
      <c r="U292" s="261">
        <v>7140</v>
      </c>
    </row>
    <row r="293" spans="15:21" ht="15.6">
      <c r="O293" s="202">
        <v>292</v>
      </c>
      <c r="P293" s="157" t="s">
        <v>339</v>
      </c>
      <c r="Q293" s="187" t="s">
        <v>339</v>
      </c>
      <c r="R293" s="224">
        <v>1</v>
      </c>
      <c r="S293" s="230">
        <v>250000</v>
      </c>
      <c r="T293" s="226">
        <v>47500</v>
      </c>
      <c r="U293" s="262">
        <v>297500</v>
      </c>
    </row>
    <row r="294" spans="15:21" ht="42">
      <c r="O294" s="201">
        <v>293</v>
      </c>
      <c r="P294" s="188" t="s">
        <v>340</v>
      </c>
      <c r="Q294" s="189" t="s">
        <v>341</v>
      </c>
      <c r="R294" s="221">
        <v>1</v>
      </c>
      <c r="S294" s="230">
        <v>125000</v>
      </c>
      <c r="T294" s="223">
        <v>23750</v>
      </c>
      <c r="U294" s="261">
        <v>148750</v>
      </c>
    </row>
    <row r="295" spans="15:21" ht="28.2">
      <c r="O295" s="202">
        <v>294</v>
      </c>
      <c r="P295" s="175" t="s">
        <v>342</v>
      </c>
      <c r="Q295" s="187" t="s">
        <v>343</v>
      </c>
      <c r="R295" s="224">
        <v>1</v>
      </c>
      <c r="S295" s="230">
        <v>185000</v>
      </c>
      <c r="T295" s="226">
        <v>35150</v>
      </c>
      <c r="U295" s="262">
        <v>220150</v>
      </c>
    </row>
    <row r="296" spans="15:21" ht="15.6">
      <c r="O296" s="201">
        <v>295</v>
      </c>
      <c r="P296" s="188" t="s">
        <v>344</v>
      </c>
      <c r="Q296" s="189" t="s">
        <v>345</v>
      </c>
      <c r="R296" s="221">
        <v>1</v>
      </c>
      <c r="S296" s="230">
        <v>850000</v>
      </c>
      <c r="T296" s="223">
        <v>161500</v>
      </c>
      <c r="U296" s="261">
        <v>1011500</v>
      </c>
    </row>
    <row r="297" spans="15:21" ht="27.6">
      <c r="O297" s="202">
        <v>296</v>
      </c>
      <c r="P297" s="175" t="s">
        <v>346</v>
      </c>
      <c r="Q297" s="175" t="s">
        <v>347</v>
      </c>
      <c r="R297" s="224">
        <v>1</v>
      </c>
      <c r="S297" s="230">
        <v>265000</v>
      </c>
      <c r="T297" s="226">
        <v>50350</v>
      </c>
      <c r="U297" s="262">
        <v>315350</v>
      </c>
    </row>
    <row r="298" spans="15:21" ht="220.8">
      <c r="O298" s="203">
        <v>297</v>
      </c>
      <c r="P298" s="200" t="s">
        <v>348</v>
      </c>
      <c r="Q298" s="188" t="s">
        <v>349</v>
      </c>
      <c r="R298" s="233">
        <v>1</v>
      </c>
      <c r="S298" s="235">
        <v>950000</v>
      </c>
      <c r="T298" s="232">
        <v>180500</v>
      </c>
      <c r="U298" s="263">
        <v>1130500</v>
      </c>
    </row>
    <row r="299" spans="15:21" ht="162" customHeight="1">
      <c r="O299" s="202">
        <v>298</v>
      </c>
      <c r="P299" s="175" t="s">
        <v>350</v>
      </c>
      <c r="Q299" s="175" t="s">
        <v>351</v>
      </c>
      <c r="R299" s="224">
        <v>1</v>
      </c>
      <c r="S299" s="230">
        <v>850000</v>
      </c>
      <c r="T299" s="226">
        <v>161500</v>
      </c>
      <c r="U299" s="262">
        <v>1011500</v>
      </c>
    </row>
    <row r="300" spans="15:21" ht="15.6">
      <c r="O300" s="201">
        <v>299</v>
      </c>
      <c r="P300" s="188" t="s">
        <v>352</v>
      </c>
      <c r="Q300" s="189" t="s">
        <v>353</v>
      </c>
      <c r="R300" s="221">
        <v>1</v>
      </c>
      <c r="S300" s="230">
        <v>30000</v>
      </c>
      <c r="T300" s="223">
        <v>5700</v>
      </c>
      <c r="U300" s="261">
        <v>35700</v>
      </c>
    </row>
    <row r="301" spans="15:21" ht="15.6">
      <c r="O301" s="202">
        <v>300</v>
      </c>
      <c r="P301" s="175" t="s">
        <v>352</v>
      </c>
      <c r="Q301" s="187" t="s">
        <v>354</v>
      </c>
      <c r="R301" s="224">
        <v>1</v>
      </c>
      <c r="S301" s="230">
        <v>25000</v>
      </c>
      <c r="T301" s="226">
        <v>4750</v>
      </c>
      <c r="U301" s="262">
        <v>29750</v>
      </c>
    </row>
    <row r="302" spans="15:21" ht="15.6">
      <c r="O302" s="201">
        <v>301</v>
      </c>
      <c r="P302" s="190" t="s">
        <v>355</v>
      </c>
      <c r="Q302" s="191" t="s">
        <v>355</v>
      </c>
      <c r="R302" s="227">
        <v>1</v>
      </c>
      <c r="S302" s="230">
        <v>3950000</v>
      </c>
      <c r="T302" s="223">
        <v>0</v>
      </c>
      <c r="U302" s="261">
        <v>3950000</v>
      </c>
    </row>
    <row r="303" spans="15:21" ht="27.6">
      <c r="O303" s="202">
        <v>302</v>
      </c>
      <c r="P303" s="168" t="s">
        <v>356</v>
      </c>
      <c r="Q303" s="168" t="s">
        <v>357</v>
      </c>
      <c r="R303" s="228">
        <v>1</v>
      </c>
      <c r="S303" s="230">
        <v>211800</v>
      </c>
      <c r="T303" s="226">
        <v>40242</v>
      </c>
      <c r="U303" s="262">
        <v>252042</v>
      </c>
    </row>
    <row r="304" spans="15:21" ht="15.6">
      <c r="O304" s="201">
        <v>303</v>
      </c>
      <c r="P304" s="164" t="s">
        <v>358</v>
      </c>
      <c r="Q304" s="185" t="s">
        <v>443</v>
      </c>
      <c r="R304" s="231">
        <v>1</v>
      </c>
      <c r="S304" s="230">
        <v>297900</v>
      </c>
      <c r="T304" s="223">
        <v>56601</v>
      </c>
      <c r="U304" s="261">
        <v>354501</v>
      </c>
    </row>
    <row r="305" spans="15:21" ht="42">
      <c r="O305" s="215">
        <v>304</v>
      </c>
      <c r="P305" s="216" t="s">
        <v>360</v>
      </c>
      <c r="Q305" s="217" t="s">
        <v>361</v>
      </c>
      <c r="R305" s="266">
        <v>1</v>
      </c>
      <c r="S305" s="267">
        <v>1690000</v>
      </c>
      <c r="T305" s="268">
        <v>321100</v>
      </c>
      <c r="U305" s="269">
        <v>2011100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0EECB-CBAB-4C42-AE6B-4C4F68B1AA79}">
  <dimension ref="A1:U305"/>
  <sheetViews>
    <sheetView topLeftCell="M1" zoomScale="70" zoomScaleNormal="70" workbookViewId="0">
      <selection activeCell="O2" sqref="O2:U2"/>
    </sheetView>
  </sheetViews>
  <sheetFormatPr baseColWidth="10" defaultColWidth="11.44140625" defaultRowHeight="14.4"/>
  <cols>
    <col min="1" max="1" width="14.88671875" customWidth="1"/>
    <col min="2" max="2" width="20.88671875" customWidth="1"/>
    <col min="3" max="3" width="16.5546875" customWidth="1"/>
    <col min="4" max="4" width="19.88671875" customWidth="1"/>
    <col min="5" max="5" width="28.33203125" customWidth="1"/>
    <col min="6" max="6" width="60.109375" customWidth="1"/>
    <col min="7" max="7" width="63" customWidth="1"/>
    <col min="8" max="8" width="26.5546875" customWidth="1"/>
    <col min="9" max="9" width="32.6640625" customWidth="1"/>
    <col min="10" max="10" width="60.88671875" customWidth="1"/>
    <col min="11" max="11" width="73.44140625" customWidth="1"/>
    <col min="12" max="12" width="27.6640625" customWidth="1"/>
    <col min="13" max="13" width="33.88671875" customWidth="1"/>
    <col min="14" max="14" width="11.44140625" customWidth="1"/>
    <col min="15" max="15" width="7.88671875" customWidth="1"/>
    <col min="16" max="16" width="48.33203125" bestFit="1" customWidth="1"/>
    <col min="17" max="17" width="79.44140625" bestFit="1" customWidth="1"/>
    <col min="18" max="18" width="13.44140625" customWidth="1"/>
    <col min="19" max="19" width="42.88671875" customWidth="1"/>
    <col min="20" max="20" width="14.33203125" customWidth="1"/>
    <col min="21" max="21" width="32.88671875" customWidth="1"/>
  </cols>
  <sheetData>
    <row r="1" spans="1:21">
      <c r="A1" s="125" t="s">
        <v>3</v>
      </c>
      <c r="B1" s="126" t="s">
        <v>4</v>
      </c>
      <c r="C1" s="126" t="s">
        <v>5</v>
      </c>
      <c r="D1" s="126" t="s">
        <v>6</v>
      </c>
      <c r="E1" s="126" t="s">
        <v>7</v>
      </c>
      <c r="F1" s="127" t="s">
        <v>8</v>
      </c>
      <c r="G1" s="127" t="s">
        <v>9</v>
      </c>
      <c r="H1" s="127" t="s">
        <v>444</v>
      </c>
      <c r="I1" s="127" t="s">
        <v>445</v>
      </c>
      <c r="J1" s="127" t="s">
        <v>446</v>
      </c>
      <c r="K1" s="127" t="s">
        <v>453</v>
      </c>
      <c r="L1" s="127" t="s">
        <v>454</v>
      </c>
      <c r="M1" s="128" t="s">
        <v>455</v>
      </c>
      <c r="O1" s="212" t="s">
        <v>123</v>
      </c>
      <c r="P1" s="213" t="s">
        <v>4</v>
      </c>
      <c r="Q1" s="213" t="s">
        <v>6</v>
      </c>
      <c r="R1" s="213" t="s">
        <v>7</v>
      </c>
      <c r="S1" s="213" t="s">
        <v>124</v>
      </c>
      <c r="T1" s="213" t="s">
        <v>450</v>
      </c>
      <c r="U1" s="214" t="s">
        <v>451</v>
      </c>
    </row>
    <row r="2" spans="1:21" ht="15">
      <c r="A2" s="121">
        <v>1</v>
      </c>
      <c r="B2" s="86" t="s">
        <v>26</v>
      </c>
      <c r="C2" s="86" t="s">
        <v>27</v>
      </c>
      <c r="D2" s="86" t="s">
        <v>28</v>
      </c>
      <c r="E2" s="87">
        <v>1</v>
      </c>
      <c r="F2" s="88">
        <v>200000</v>
      </c>
      <c r="G2" s="89">
        <v>0.19</v>
      </c>
      <c r="H2" s="90">
        <f t="shared" ref="H2:H70" si="0">F2*G2</f>
        <v>38000</v>
      </c>
      <c r="I2" s="90">
        <f t="shared" ref="I2:I70" si="1">H2+F2</f>
        <v>238000</v>
      </c>
      <c r="J2" s="88">
        <v>200000</v>
      </c>
      <c r="K2" s="89">
        <v>0.19</v>
      </c>
      <c r="L2" s="90">
        <f t="shared" ref="L2:L70" si="2">J2*K2</f>
        <v>38000</v>
      </c>
      <c r="M2" s="123">
        <f t="shared" ref="M2:M70" si="3">L2+J2</f>
        <v>238000</v>
      </c>
      <c r="O2" s="201">
        <v>1</v>
      </c>
      <c r="P2" s="153" t="s">
        <v>133</v>
      </c>
      <c r="Q2" s="154" t="s">
        <v>134</v>
      </c>
      <c r="R2" s="242">
        <v>1</v>
      </c>
      <c r="S2" s="243">
        <v>1020000</v>
      </c>
      <c r="T2" s="244">
        <v>193800</v>
      </c>
      <c r="U2" s="270">
        <v>1213800</v>
      </c>
    </row>
    <row r="3" spans="1:21" ht="15">
      <c r="A3" s="121">
        <v>2</v>
      </c>
      <c r="B3" s="91" t="s">
        <v>26</v>
      </c>
      <c r="C3" s="91" t="s">
        <v>27</v>
      </c>
      <c r="D3" s="91" t="s">
        <v>29</v>
      </c>
      <c r="E3" s="92">
        <v>1</v>
      </c>
      <c r="F3" s="93">
        <v>200000</v>
      </c>
      <c r="G3" s="94">
        <v>0.19</v>
      </c>
      <c r="H3" s="95">
        <f t="shared" si="0"/>
        <v>38000</v>
      </c>
      <c r="I3" s="95">
        <f t="shared" si="1"/>
        <v>238000</v>
      </c>
      <c r="J3" s="93">
        <v>200000</v>
      </c>
      <c r="K3" s="94">
        <v>0.19</v>
      </c>
      <c r="L3" s="95">
        <f t="shared" si="2"/>
        <v>38000</v>
      </c>
      <c r="M3" s="124">
        <f t="shared" si="3"/>
        <v>238000</v>
      </c>
      <c r="O3" s="202">
        <v>2</v>
      </c>
      <c r="P3" s="157" t="s">
        <v>133</v>
      </c>
      <c r="Q3" s="158" t="s">
        <v>135</v>
      </c>
      <c r="R3" s="245">
        <v>1</v>
      </c>
      <c r="S3" s="246">
        <v>1700000</v>
      </c>
      <c r="T3" s="247">
        <v>323000</v>
      </c>
      <c r="U3" s="271">
        <v>2023000</v>
      </c>
    </row>
    <row r="4" spans="1:21" ht="15">
      <c r="A4" s="121">
        <v>3</v>
      </c>
      <c r="B4" s="86" t="s">
        <v>26</v>
      </c>
      <c r="C4" s="86" t="s">
        <v>30</v>
      </c>
      <c r="D4" s="86" t="s">
        <v>31</v>
      </c>
      <c r="E4" s="87">
        <v>1</v>
      </c>
      <c r="F4" s="88">
        <v>200000</v>
      </c>
      <c r="G4" s="89">
        <v>0.19</v>
      </c>
      <c r="H4" s="90">
        <f t="shared" si="0"/>
        <v>38000</v>
      </c>
      <c r="I4" s="90">
        <f t="shared" si="1"/>
        <v>238000</v>
      </c>
      <c r="J4" s="88">
        <v>200000</v>
      </c>
      <c r="K4" s="89">
        <v>0.19</v>
      </c>
      <c r="L4" s="90">
        <f t="shared" si="2"/>
        <v>38000</v>
      </c>
      <c r="M4" s="123">
        <f t="shared" si="3"/>
        <v>238000</v>
      </c>
      <c r="O4" s="201">
        <v>3</v>
      </c>
      <c r="P4" s="153" t="s">
        <v>133</v>
      </c>
      <c r="Q4" s="154" t="s">
        <v>136</v>
      </c>
      <c r="R4" s="242">
        <v>1</v>
      </c>
      <c r="S4" s="243">
        <v>1020000</v>
      </c>
      <c r="T4" s="244">
        <v>193800</v>
      </c>
      <c r="U4" s="270">
        <v>1213800</v>
      </c>
    </row>
    <row r="5" spans="1:21" ht="15">
      <c r="A5" s="121">
        <v>4</v>
      </c>
      <c r="B5" s="91" t="s">
        <v>26</v>
      </c>
      <c r="C5" s="91" t="s">
        <v>30</v>
      </c>
      <c r="D5" s="91" t="s">
        <v>32</v>
      </c>
      <c r="E5" s="92">
        <v>1</v>
      </c>
      <c r="F5" s="93">
        <v>200000</v>
      </c>
      <c r="G5" s="94">
        <v>0.19</v>
      </c>
      <c r="H5" s="95">
        <f t="shared" si="0"/>
        <v>38000</v>
      </c>
      <c r="I5" s="95">
        <f t="shared" si="1"/>
        <v>238000</v>
      </c>
      <c r="J5" s="93">
        <v>200000</v>
      </c>
      <c r="K5" s="94">
        <v>0.19</v>
      </c>
      <c r="L5" s="95">
        <f t="shared" si="2"/>
        <v>38000</v>
      </c>
      <c r="M5" s="124">
        <f t="shared" si="3"/>
        <v>238000</v>
      </c>
      <c r="O5" s="202">
        <v>4</v>
      </c>
      <c r="P5" s="157" t="s">
        <v>133</v>
      </c>
      <c r="Q5" s="158" t="s">
        <v>137</v>
      </c>
      <c r="R5" s="245">
        <v>1</v>
      </c>
      <c r="S5" s="246">
        <v>1700000</v>
      </c>
      <c r="T5" s="247">
        <v>323000</v>
      </c>
      <c r="U5" s="271">
        <v>2023000</v>
      </c>
    </row>
    <row r="6" spans="1:21" ht="15">
      <c r="A6" s="121">
        <v>5</v>
      </c>
      <c r="B6" s="86" t="s">
        <v>26</v>
      </c>
      <c r="C6" s="86" t="s">
        <v>30</v>
      </c>
      <c r="D6" s="86" t="s">
        <v>33</v>
      </c>
      <c r="E6" s="87">
        <v>1</v>
      </c>
      <c r="F6" s="88">
        <v>200000</v>
      </c>
      <c r="G6" s="89">
        <v>0.19</v>
      </c>
      <c r="H6" s="90">
        <f t="shared" si="0"/>
        <v>38000</v>
      </c>
      <c r="I6" s="90">
        <f t="shared" si="1"/>
        <v>238000</v>
      </c>
      <c r="J6" s="88">
        <v>200000</v>
      </c>
      <c r="K6" s="89">
        <v>0.19</v>
      </c>
      <c r="L6" s="90">
        <f t="shared" si="2"/>
        <v>38000</v>
      </c>
      <c r="M6" s="123">
        <f t="shared" si="3"/>
        <v>238000</v>
      </c>
      <c r="O6" s="201">
        <v>5</v>
      </c>
      <c r="P6" s="160" t="s">
        <v>133</v>
      </c>
      <c r="Q6" s="161" t="s">
        <v>138</v>
      </c>
      <c r="R6" s="242">
        <v>1</v>
      </c>
      <c r="S6" s="243">
        <v>178500</v>
      </c>
      <c r="T6" s="244">
        <v>33915</v>
      </c>
      <c r="U6" s="270">
        <v>212415</v>
      </c>
    </row>
    <row r="7" spans="1:21" ht="15">
      <c r="A7" s="121">
        <v>6</v>
      </c>
      <c r="B7" s="91" t="s">
        <v>26</v>
      </c>
      <c r="C7" s="91" t="s">
        <v>34</v>
      </c>
      <c r="D7" s="91">
        <v>2620</v>
      </c>
      <c r="E7" s="92">
        <v>1</v>
      </c>
      <c r="F7" s="93">
        <v>200000</v>
      </c>
      <c r="G7" s="94">
        <v>0.19</v>
      </c>
      <c r="H7" s="95">
        <f t="shared" si="0"/>
        <v>38000</v>
      </c>
      <c r="I7" s="95">
        <f t="shared" si="1"/>
        <v>238000</v>
      </c>
      <c r="J7" s="93">
        <v>200000</v>
      </c>
      <c r="K7" s="94">
        <v>0.19</v>
      </c>
      <c r="L7" s="95">
        <f t="shared" si="2"/>
        <v>38000</v>
      </c>
      <c r="M7" s="124">
        <f t="shared" si="3"/>
        <v>238000</v>
      </c>
      <c r="O7" s="202">
        <v>6</v>
      </c>
      <c r="P7" s="157" t="s">
        <v>133</v>
      </c>
      <c r="Q7" s="158" t="s">
        <v>139</v>
      </c>
      <c r="R7" s="245">
        <v>1</v>
      </c>
      <c r="S7" s="246">
        <v>1020000</v>
      </c>
      <c r="T7" s="247">
        <v>193800</v>
      </c>
      <c r="U7" s="271">
        <v>1213800</v>
      </c>
    </row>
    <row r="8" spans="1:21" ht="15">
      <c r="A8" s="121">
        <v>7</v>
      </c>
      <c r="B8" s="86" t="s">
        <v>26</v>
      </c>
      <c r="C8" s="86" t="s">
        <v>34</v>
      </c>
      <c r="D8" s="86" t="s">
        <v>35</v>
      </c>
      <c r="E8" s="87">
        <v>1</v>
      </c>
      <c r="F8" s="88">
        <v>200000</v>
      </c>
      <c r="G8" s="89">
        <v>0.19</v>
      </c>
      <c r="H8" s="90">
        <f t="shared" si="0"/>
        <v>38000</v>
      </c>
      <c r="I8" s="90">
        <f t="shared" si="1"/>
        <v>238000</v>
      </c>
      <c r="J8" s="88">
        <v>200000</v>
      </c>
      <c r="K8" s="89">
        <v>0.19</v>
      </c>
      <c r="L8" s="90">
        <f t="shared" si="2"/>
        <v>38000</v>
      </c>
      <c r="M8" s="123">
        <f t="shared" si="3"/>
        <v>238000</v>
      </c>
      <c r="O8" s="201">
        <v>7</v>
      </c>
      <c r="P8" s="153" t="s">
        <v>133</v>
      </c>
      <c r="Q8" s="154" t="s">
        <v>140</v>
      </c>
      <c r="R8" s="242">
        <v>1</v>
      </c>
      <c r="S8" s="243">
        <v>1020000</v>
      </c>
      <c r="T8" s="244">
        <v>193800</v>
      </c>
      <c r="U8" s="270">
        <v>1213800</v>
      </c>
    </row>
    <row r="9" spans="1:21" ht="15">
      <c r="A9" s="121">
        <v>8</v>
      </c>
      <c r="B9" s="91" t="s">
        <v>36</v>
      </c>
      <c r="C9" s="91" t="s">
        <v>37</v>
      </c>
      <c r="D9" s="91" t="s">
        <v>38</v>
      </c>
      <c r="E9" s="92">
        <v>1</v>
      </c>
      <c r="F9" s="93">
        <v>200000</v>
      </c>
      <c r="G9" s="94">
        <v>0.19</v>
      </c>
      <c r="H9" s="95">
        <f t="shared" si="0"/>
        <v>38000</v>
      </c>
      <c r="I9" s="95">
        <f t="shared" si="1"/>
        <v>238000</v>
      </c>
      <c r="J9" s="93">
        <v>200000</v>
      </c>
      <c r="K9" s="94">
        <v>0.19</v>
      </c>
      <c r="L9" s="95">
        <f t="shared" si="2"/>
        <v>38000</v>
      </c>
      <c r="M9" s="124">
        <f t="shared" si="3"/>
        <v>238000</v>
      </c>
      <c r="O9" s="202">
        <v>8</v>
      </c>
      <c r="P9" s="157" t="s">
        <v>133</v>
      </c>
      <c r="Q9" s="158" t="s">
        <v>141</v>
      </c>
      <c r="R9" s="245">
        <v>1</v>
      </c>
      <c r="S9" s="246">
        <v>1020000</v>
      </c>
      <c r="T9" s="247">
        <v>193800</v>
      </c>
      <c r="U9" s="271">
        <v>1213800</v>
      </c>
    </row>
    <row r="10" spans="1:21" ht="27.6">
      <c r="A10" s="121">
        <v>9</v>
      </c>
      <c r="B10" s="86" t="s">
        <v>36</v>
      </c>
      <c r="C10" s="86" t="s">
        <v>39</v>
      </c>
      <c r="D10" s="86" t="s">
        <v>40</v>
      </c>
      <c r="E10" s="87">
        <v>1</v>
      </c>
      <c r="F10" s="88">
        <v>200000</v>
      </c>
      <c r="G10" s="89">
        <v>0.19</v>
      </c>
      <c r="H10" s="90">
        <f t="shared" si="0"/>
        <v>38000</v>
      </c>
      <c r="I10" s="90">
        <f t="shared" si="1"/>
        <v>238000</v>
      </c>
      <c r="J10" s="88">
        <v>200000</v>
      </c>
      <c r="K10" s="89">
        <v>0.19</v>
      </c>
      <c r="L10" s="90">
        <f t="shared" si="2"/>
        <v>38000</v>
      </c>
      <c r="M10" s="123">
        <f t="shared" si="3"/>
        <v>238000</v>
      </c>
      <c r="O10" s="201">
        <v>9</v>
      </c>
      <c r="P10" s="153" t="s">
        <v>133</v>
      </c>
      <c r="Q10" s="154" t="s">
        <v>142</v>
      </c>
      <c r="R10" s="242">
        <v>1</v>
      </c>
      <c r="S10" s="243">
        <v>1020000</v>
      </c>
      <c r="T10" s="244">
        <v>193800</v>
      </c>
      <c r="U10" s="270">
        <v>1213800</v>
      </c>
    </row>
    <row r="11" spans="1:21" ht="27.6">
      <c r="A11" s="121">
        <v>10</v>
      </c>
      <c r="B11" s="91" t="s">
        <v>36</v>
      </c>
      <c r="C11" s="91" t="s">
        <v>39</v>
      </c>
      <c r="D11" s="91" t="s">
        <v>41</v>
      </c>
      <c r="E11" s="92">
        <v>1</v>
      </c>
      <c r="F11" s="93">
        <v>200000</v>
      </c>
      <c r="G11" s="94">
        <v>0.19</v>
      </c>
      <c r="H11" s="95">
        <f t="shared" si="0"/>
        <v>38000</v>
      </c>
      <c r="I11" s="95">
        <f t="shared" si="1"/>
        <v>238000</v>
      </c>
      <c r="J11" s="93">
        <v>200000</v>
      </c>
      <c r="K11" s="94">
        <v>0.19</v>
      </c>
      <c r="L11" s="95">
        <f t="shared" si="2"/>
        <v>38000</v>
      </c>
      <c r="M11" s="124">
        <f t="shared" si="3"/>
        <v>238000</v>
      </c>
      <c r="O11" s="202">
        <v>10</v>
      </c>
      <c r="P11" s="157" t="s">
        <v>133</v>
      </c>
      <c r="Q11" s="158" t="s">
        <v>143</v>
      </c>
      <c r="R11" s="245">
        <v>1</v>
      </c>
      <c r="S11" s="246">
        <v>1700000</v>
      </c>
      <c r="T11" s="247">
        <v>323000</v>
      </c>
      <c r="U11" s="271">
        <v>2023000</v>
      </c>
    </row>
    <row r="12" spans="1:21" ht="27.6">
      <c r="A12" s="121">
        <v>11</v>
      </c>
      <c r="B12" s="86" t="s">
        <v>36</v>
      </c>
      <c r="C12" s="86" t="s">
        <v>39</v>
      </c>
      <c r="D12" s="86" t="s">
        <v>42</v>
      </c>
      <c r="E12" s="87">
        <v>1</v>
      </c>
      <c r="F12" s="88">
        <v>200000</v>
      </c>
      <c r="G12" s="89">
        <v>0.19</v>
      </c>
      <c r="H12" s="90">
        <f t="shared" si="0"/>
        <v>38000</v>
      </c>
      <c r="I12" s="90">
        <f t="shared" si="1"/>
        <v>238000</v>
      </c>
      <c r="J12" s="88">
        <v>200000</v>
      </c>
      <c r="K12" s="89">
        <v>0.19</v>
      </c>
      <c r="L12" s="90">
        <f t="shared" si="2"/>
        <v>38000</v>
      </c>
      <c r="M12" s="123">
        <f t="shared" si="3"/>
        <v>238000</v>
      </c>
      <c r="O12" s="201">
        <v>11</v>
      </c>
      <c r="P12" s="153" t="s">
        <v>133</v>
      </c>
      <c r="Q12" s="154" t="s">
        <v>144</v>
      </c>
      <c r="R12" s="242">
        <v>1</v>
      </c>
      <c r="S12" s="243">
        <v>1020000</v>
      </c>
      <c r="T12" s="244">
        <v>193800</v>
      </c>
      <c r="U12" s="270">
        <v>1213800</v>
      </c>
    </row>
    <row r="13" spans="1:21" ht="15">
      <c r="A13" s="121">
        <v>12</v>
      </c>
      <c r="B13" s="96" t="s">
        <v>36</v>
      </c>
      <c r="C13" s="96" t="s">
        <v>43</v>
      </c>
      <c r="D13" s="96" t="s">
        <v>44</v>
      </c>
      <c r="E13" s="92">
        <v>1</v>
      </c>
      <c r="F13" s="93">
        <v>200000</v>
      </c>
      <c r="G13" s="94">
        <v>0.19</v>
      </c>
      <c r="H13" s="95">
        <f t="shared" si="0"/>
        <v>38000</v>
      </c>
      <c r="I13" s="95">
        <f t="shared" si="1"/>
        <v>238000</v>
      </c>
      <c r="J13" s="93">
        <v>200000</v>
      </c>
      <c r="K13" s="94">
        <v>0.19</v>
      </c>
      <c r="L13" s="95">
        <f t="shared" si="2"/>
        <v>38000</v>
      </c>
      <c r="M13" s="124">
        <f t="shared" si="3"/>
        <v>238000</v>
      </c>
      <c r="O13" s="202">
        <v>12</v>
      </c>
      <c r="P13" s="157" t="s">
        <v>145</v>
      </c>
      <c r="Q13" s="158" t="s">
        <v>138</v>
      </c>
      <c r="R13" s="245">
        <v>1</v>
      </c>
      <c r="S13" s="246">
        <v>178500</v>
      </c>
      <c r="T13" s="247">
        <v>33915</v>
      </c>
      <c r="U13" s="271">
        <v>212415</v>
      </c>
    </row>
    <row r="14" spans="1:21" ht="15">
      <c r="A14" s="121">
        <v>13</v>
      </c>
      <c r="B14" s="97" t="s">
        <v>36</v>
      </c>
      <c r="C14" s="97" t="s">
        <v>43</v>
      </c>
      <c r="D14" s="97" t="s">
        <v>45</v>
      </c>
      <c r="E14" s="87">
        <v>1</v>
      </c>
      <c r="F14" s="88">
        <v>200000</v>
      </c>
      <c r="G14" s="89">
        <v>0.19</v>
      </c>
      <c r="H14" s="90">
        <f t="shared" si="0"/>
        <v>38000</v>
      </c>
      <c r="I14" s="90">
        <f t="shared" si="1"/>
        <v>238000</v>
      </c>
      <c r="J14" s="88">
        <v>200000</v>
      </c>
      <c r="K14" s="89">
        <v>0.19</v>
      </c>
      <c r="L14" s="90">
        <f t="shared" si="2"/>
        <v>38000</v>
      </c>
      <c r="M14" s="123">
        <f t="shared" si="3"/>
        <v>238000</v>
      </c>
      <c r="O14" s="201">
        <v>13</v>
      </c>
      <c r="P14" s="153" t="s">
        <v>145</v>
      </c>
      <c r="Q14" s="154" t="s">
        <v>146</v>
      </c>
      <c r="R14" s="242">
        <v>1</v>
      </c>
      <c r="S14" s="243">
        <v>758100</v>
      </c>
      <c r="T14" s="244">
        <v>144039</v>
      </c>
      <c r="U14" s="270">
        <v>902139</v>
      </c>
    </row>
    <row r="15" spans="1:21" ht="15">
      <c r="A15" s="121">
        <v>14</v>
      </c>
      <c r="B15" s="96" t="s">
        <v>36</v>
      </c>
      <c r="C15" s="96" t="s">
        <v>46</v>
      </c>
      <c r="D15" s="96" t="s">
        <v>47</v>
      </c>
      <c r="E15" s="92">
        <v>1</v>
      </c>
      <c r="F15" s="93">
        <v>200000</v>
      </c>
      <c r="G15" s="94">
        <v>0.19</v>
      </c>
      <c r="H15" s="95">
        <f t="shared" si="0"/>
        <v>38000</v>
      </c>
      <c r="I15" s="95">
        <f t="shared" si="1"/>
        <v>238000</v>
      </c>
      <c r="J15" s="93">
        <v>200000</v>
      </c>
      <c r="K15" s="94">
        <v>0.19</v>
      </c>
      <c r="L15" s="95">
        <f t="shared" si="2"/>
        <v>38000</v>
      </c>
      <c r="M15" s="124">
        <f t="shared" si="3"/>
        <v>238000</v>
      </c>
      <c r="O15" s="202">
        <v>14</v>
      </c>
      <c r="P15" s="157" t="s">
        <v>147</v>
      </c>
      <c r="Q15" s="158" t="s">
        <v>146</v>
      </c>
      <c r="R15" s="245">
        <v>1</v>
      </c>
      <c r="S15" s="246">
        <v>1097250</v>
      </c>
      <c r="T15" s="247">
        <v>208478</v>
      </c>
      <c r="U15" s="271">
        <v>1305728</v>
      </c>
    </row>
    <row r="16" spans="1:21" ht="27.6">
      <c r="A16" s="121">
        <v>15</v>
      </c>
      <c r="B16" s="97" t="s">
        <v>36</v>
      </c>
      <c r="C16" s="97" t="s">
        <v>37</v>
      </c>
      <c r="D16" s="97" t="s">
        <v>48</v>
      </c>
      <c r="E16" s="87">
        <v>1</v>
      </c>
      <c r="F16" s="88">
        <v>200000</v>
      </c>
      <c r="G16" s="89">
        <v>0.19</v>
      </c>
      <c r="H16" s="90">
        <f t="shared" si="0"/>
        <v>38000</v>
      </c>
      <c r="I16" s="90">
        <f t="shared" si="1"/>
        <v>238000</v>
      </c>
      <c r="J16" s="88">
        <v>200000</v>
      </c>
      <c r="K16" s="89">
        <v>0.19</v>
      </c>
      <c r="L16" s="90">
        <f t="shared" si="2"/>
        <v>38000</v>
      </c>
      <c r="M16" s="123">
        <f t="shared" si="3"/>
        <v>238000</v>
      </c>
      <c r="O16" s="201">
        <v>15</v>
      </c>
      <c r="P16" s="164" t="s">
        <v>148</v>
      </c>
      <c r="Q16" s="165" t="s">
        <v>149</v>
      </c>
      <c r="R16" s="248">
        <v>1</v>
      </c>
      <c r="S16" s="243">
        <v>2120000</v>
      </c>
      <c r="T16" s="244">
        <v>402800</v>
      </c>
      <c r="U16" s="270">
        <v>2522800</v>
      </c>
    </row>
    <row r="17" spans="1:21" ht="15">
      <c r="A17" s="121">
        <v>16</v>
      </c>
      <c r="B17" s="91" t="s">
        <v>49</v>
      </c>
      <c r="C17" s="91" t="s">
        <v>30</v>
      </c>
      <c r="D17" s="91" t="s">
        <v>50</v>
      </c>
      <c r="E17" s="92">
        <v>1</v>
      </c>
      <c r="F17" s="93">
        <v>200000</v>
      </c>
      <c r="G17" s="94">
        <v>0.19</v>
      </c>
      <c r="H17" s="95">
        <f t="shared" si="0"/>
        <v>38000</v>
      </c>
      <c r="I17" s="95">
        <f t="shared" si="1"/>
        <v>238000</v>
      </c>
      <c r="J17" s="93">
        <v>200000</v>
      </c>
      <c r="K17" s="94">
        <v>0.19</v>
      </c>
      <c r="L17" s="95">
        <f t="shared" si="2"/>
        <v>38000</v>
      </c>
      <c r="M17" s="124">
        <f t="shared" si="3"/>
        <v>238000</v>
      </c>
      <c r="O17" s="202">
        <v>16</v>
      </c>
      <c r="P17" s="168" t="s">
        <v>150</v>
      </c>
      <c r="Q17" s="169" t="s">
        <v>151</v>
      </c>
      <c r="R17" s="249">
        <v>1</v>
      </c>
      <c r="S17" s="246">
        <v>4950000</v>
      </c>
      <c r="T17" s="247">
        <v>940500</v>
      </c>
      <c r="U17" s="271">
        <v>5890500</v>
      </c>
    </row>
    <row r="18" spans="1:21" ht="15">
      <c r="A18" s="121">
        <v>17</v>
      </c>
      <c r="B18" s="86" t="s">
        <v>49</v>
      </c>
      <c r="C18" s="86" t="s">
        <v>30</v>
      </c>
      <c r="D18" s="86" t="s">
        <v>51</v>
      </c>
      <c r="E18" s="87">
        <v>1</v>
      </c>
      <c r="F18" s="88">
        <v>200000</v>
      </c>
      <c r="G18" s="89">
        <v>0.19</v>
      </c>
      <c r="H18" s="90">
        <f t="shared" si="0"/>
        <v>38000</v>
      </c>
      <c r="I18" s="90">
        <f t="shared" si="1"/>
        <v>238000</v>
      </c>
      <c r="J18" s="88">
        <v>200000</v>
      </c>
      <c r="K18" s="89">
        <v>0.19</v>
      </c>
      <c r="L18" s="90">
        <f t="shared" si="2"/>
        <v>38000</v>
      </c>
      <c r="M18" s="123">
        <f t="shared" si="3"/>
        <v>238000</v>
      </c>
      <c r="O18" s="201">
        <v>17</v>
      </c>
      <c r="P18" s="164" t="s">
        <v>150</v>
      </c>
      <c r="Q18" s="165" t="s">
        <v>152</v>
      </c>
      <c r="R18" s="248">
        <v>1</v>
      </c>
      <c r="S18" s="243">
        <v>5500000</v>
      </c>
      <c r="T18" s="244">
        <v>1045000</v>
      </c>
      <c r="U18" s="270">
        <v>6545000</v>
      </c>
    </row>
    <row r="19" spans="1:21" ht="27.6">
      <c r="A19" s="121">
        <v>18</v>
      </c>
      <c r="B19" s="91" t="s">
        <v>49</v>
      </c>
      <c r="C19" s="91" t="s">
        <v>30</v>
      </c>
      <c r="D19" s="91" t="s">
        <v>52</v>
      </c>
      <c r="E19" s="92">
        <v>1</v>
      </c>
      <c r="F19" s="93">
        <v>200000</v>
      </c>
      <c r="G19" s="94">
        <v>0.19</v>
      </c>
      <c r="H19" s="95">
        <f t="shared" si="0"/>
        <v>38000</v>
      </c>
      <c r="I19" s="95">
        <f t="shared" si="1"/>
        <v>238000</v>
      </c>
      <c r="J19" s="93">
        <v>200000</v>
      </c>
      <c r="K19" s="94">
        <v>0.19</v>
      </c>
      <c r="L19" s="95">
        <f t="shared" si="2"/>
        <v>38000</v>
      </c>
      <c r="M19" s="124">
        <f t="shared" si="3"/>
        <v>238000</v>
      </c>
      <c r="O19" s="202">
        <v>18</v>
      </c>
      <c r="P19" s="168" t="s">
        <v>153</v>
      </c>
      <c r="Q19" s="169" t="s">
        <v>154</v>
      </c>
      <c r="R19" s="249">
        <v>1</v>
      </c>
      <c r="S19" s="246">
        <v>1827500</v>
      </c>
      <c r="T19" s="247">
        <v>347225</v>
      </c>
      <c r="U19" s="271">
        <v>2174725</v>
      </c>
    </row>
    <row r="20" spans="1:21" ht="15">
      <c r="A20" s="121">
        <v>19</v>
      </c>
      <c r="B20" s="86" t="s">
        <v>49</v>
      </c>
      <c r="C20" s="86" t="s">
        <v>30</v>
      </c>
      <c r="D20" s="86" t="s">
        <v>53</v>
      </c>
      <c r="E20" s="87">
        <v>1</v>
      </c>
      <c r="F20" s="88">
        <v>200000</v>
      </c>
      <c r="G20" s="89">
        <v>0.19</v>
      </c>
      <c r="H20" s="90">
        <f t="shared" si="0"/>
        <v>38000</v>
      </c>
      <c r="I20" s="90">
        <f t="shared" si="1"/>
        <v>238000</v>
      </c>
      <c r="J20" s="88">
        <v>200000</v>
      </c>
      <c r="K20" s="89">
        <v>0.19</v>
      </c>
      <c r="L20" s="90">
        <f t="shared" si="2"/>
        <v>38000</v>
      </c>
      <c r="M20" s="123">
        <f t="shared" si="3"/>
        <v>238000</v>
      </c>
      <c r="O20" s="201">
        <v>19</v>
      </c>
      <c r="P20" s="164" t="s">
        <v>155</v>
      </c>
      <c r="Q20" s="165" t="s">
        <v>156</v>
      </c>
      <c r="R20" s="248">
        <v>1</v>
      </c>
      <c r="S20" s="243">
        <v>1700000</v>
      </c>
      <c r="T20" s="244">
        <v>323000</v>
      </c>
      <c r="U20" s="270">
        <v>2023000</v>
      </c>
    </row>
    <row r="21" spans="1:21" ht="15">
      <c r="A21" s="121">
        <v>20</v>
      </c>
      <c r="B21" s="91" t="s">
        <v>49</v>
      </c>
      <c r="C21" s="91" t="s">
        <v>30</v>
      </c>
      <c r="D21" s="91" t="s">
        <v>54</v>
      </c>
      <c r="E21" s="92">
        <v>1</v>
      </c>
      <c r="F21" s="93">
        <v>200000</v>
      </c>
      <c r="G21" s="94">
        <v>0.19</v>
      </c>
      <c r="H21" s="95">
        <f t="shared" si="0"/>
        <v>38000</v>
      </c>
      <c r="I21" s="95">
        <f t="shared" si="1"/>
        <v>238000</v>
      </c>
      <c r="J21" s="93">
        <v>200000</v>
      </c>
      <c r="K21" s="94">
        <v>0.19</v>
      </c>
      <c r="L21" s="95">
        <f t="shared" si="2"/>
        <v>38000</v>
      </c>
      <c r="M21" s="124">
        <f t="shared" si="3"/>
        <v>238000</v>
      </c>
      <c r="O21" s="202">
        <v>20</v>
      </c>
      <c r="P21" s="157" t="s">
        <v>133</v>
      </c>
      <c r="Q21" s="158" t="s">
        <v>157</v>
      </c>
      <c r="R21" s="245">
        <v>1</v>
      </c>
      <c r="S21" s="250">
        <v>1050420</v>
      </c>
      <c r="T21" s="247">
        <v>199580</v>
      </c>
      <c r="U21" s="271">
        <v>1250000</v>
      </c>
    </row>
    <row r="22" spans="1:21" ht="15">
      <c r="A22" s="121">
        <v>21</v>
      </c>
      <c r="B22" s="86" t="s">
        <v>49</v>
      </c>
      <c r="C22" s="86" t="s">
        <v>30</v>
      </c>
      <c r="D22" s="86" t="s">
        <v>50</v>
      </c>
      <c r="E22" s="87">
        <v>1</v>
      </c>
      <c r="F22" s="88">
        <v>200000</v>
      </c>
      <c r="G22" s="89">
        <v>0.19</v>
      </c>
      <c r="H22" s="90">
        <f t="shared" si="0"/>
        <v>38000</v>
      </c>
      <c r="I22" s="90">
        <f t="shared" si="1"/>
        <v>238000</v>
      </c>
      <c r="J22" s="88">
        <v>200000</v>
      </c>
      <c r="K22" s="89">
        <v>0.19</v>
      </c>
      <c r="L22" s="90">
        <f t="shared" si="2"/>
        <v>38000</v>
      </c>
      <c r="M22" s="123">
        <f t="shared" si="3"/>
        <v>238000</v>
      </c>
      <c r="O22" s="201">
        <v>21</v>
      </c>
      <c r="P22" s="153" t="s">
        <v>158</v>
      </c>
      <c r="Q22" s="154" t="s">
        <v>159</v>
      </c>
      <c r="R22" s="242">
        <v>1</v>
      </c>
      <c r="S22" s="243">
        <v>299900</v>
      </c>
      <c r="T22" s="244">
        <v>56981</v>
      </c>
      <c r="U22" s="270">
        <v>356881</v>
      </c>
    </row>
    <row r="23" spans="1:21" ht="15">
      <c r="A23" s="121">
        <v>22</v>
      </c>
      <c r="B23" s="91" t="s">
        <v>49</v>
      </c>
      <c r="C23" s="91" t="s">
        <v>30</v>
      </c>
      <c r="D23" s="91" t="s">
        <v>55</v>
      </c>
      <c r="E23" s="92">
        <v>1</v>
      </c>
      <c r="F23" s="93">
        <v>200000</v>
      </c>
      <c r="G23" s="94">
        <v>0.19</v>
      </c>
      <c r="H23" s="95">
        <f t="shared" si="0"/>
        <v>38000</v>
      </c>
      <c r="I23" s="95">
        <f t="shared" si="1"/>
        <v>238000</v>
      </c>
      <c r="J23" s="93">
        <v>200000</v>
      </c>
      <c r="K23" s="94">
        <v>0.19</v>
      </c>
      <c r="L23" s="95">
        <f t="shared" si="2"/>
        <v>38000</v>
      </c>
      <c r="M23" s="124">
        <f t="shared" si="3"/>
        <v>238000</v>
      </c>
      <c r="O23" s="202">
        <v>22</v>
      </c>
      <c r="P23" s="157" t="s">
        <v>158</v>
      </c>
      <c r="Q23" s="158" t="s">
        <v>160</v>
      </c>
      <c r="R23" s="245">
        <v>1</v>
      </c>
      <c r="S23" s="250">
        <v>175500</v>
      </c>
      <c r="T23" s="247">
        <v>33345</v>
      </c>
      <c r="U23" s="271">
        <v>208845</v>
      </c>
    </row>
    <row r="24" spans="1:21" ht="15">
      <c r="A24" s="121">
        <v>23</v>
      </c>
      <c r="B24" s="86" t="s">
        <v>49</v>
      </c>
      <c r="C24" s="86" t="s">
        <v>30</v>
      </c>
      <c r="D24" s="86" t="s">
        <v>56</v>
      </c>
      <c r="E24" s="87">
        <v>1</v>
      </c>
      <c r="F24" s="88">
        <v>200000</v>
      </c>
      <c r="G24" s="89">
        <v>0.19</v>
      </c>
      <c r="H24" s="90">
        <f t="shared" si="0"/>
        <v>38000</v>
      </c>
      <c r="I24" s="90">
        <f t="shared" si="1"/>
        <v>238000</v>
      </c>
      <c r="J24" s="88">
        <v>200000</v>
      </c>
      <c r="K24" s="89">
        <v>0.19</v>
      </c>
      <c r="L24" s="90">
        <f t="shared" si="2"/>
        <v>38000</v>
      </c>
      <c r="M24" s="123">
        <f t="shared" si="3"/>
        <v>238000</v>
      </c>
      <c r="O24" s="201">
        <v>23</v>
      </c>
      <c r="P24" s="153" t="s">
        <v>161</v>
      </c>
      <c r="Q24" s="154" t="s">
        <v>162</v>
      </c>
      <c r="R24" s="242">
        <v>1</v>
      </c>
      <c r="S24" s="243">
        <v>195500</v>
      </c>
      <c r="T24" s="244">
        <v>37145</v>
      </c>
      <c r="U24" s="270">
        <v>232645</v>
      </c>
    </row>
    <row r="25" spans="1:21" ht="15">
      <c r="A25" s="121">
        <v>24</v>
      </c>
      <c r="B25" s="91" t="s">
        <v>49</v>
      </c>
      <c r="C25" s="91" t="s">
        <v>30</v>
      </c>
      <c r="D25" s="91" t="s">
        <v>57</v>
      </c>
      <c r="E25" s="92">
        <v>1</v>
      </c>
      <c r="F25" s="93">
        <v>200000</v>
      </c>
      <c r="G25" s="94">
        <v>0.19</v>
      </c>
      <c r="H25" s="95">
        <f t="shared" si="0"/>
        <v>38000</v>
      </c>
      <c r="I25" s="95">
        <f t="shared" si="1"/>
        <v>238000</v>
      </c>
      <c r="J25" s="93">
        <v>200000</v>
      </c>
      <c r="K25" s="94">
        <v>0.19</v>
      </c>
      <c r="L25" s="95">
        <f t="shared" si="2"/>
        <v>38000</v>
      </c>
      <c r="M25" s="124">
        <f t="shared" si="3"/>
        <v>238000</v>
      </c>
      <c r="O25" s="202">
        <v>24</v>
      </c>
      <c r="P25" s="157" t="s">
        <v>161</v>
      </c>
      <c r="Q25" s="158" t="s">
        <v>163</v>
      </c>
      <c r="R25" s="245">
        <v>1</v>
      </c>
      <c r="S25" s="246">
        <v>219450</v>
      </c>
      <c r="T25" s="247">
        <v>41696</v>
      </c>
      <c r="U25" s="271">
        <v>261146</v>
      </c>
    </row>
    <row r="26" spans="1:21" ht="27.6">
      <c r="A26" s="121">
        <v>25</v>
      </c>
      <c r="B26" s="86" t="s">
        <v>49</v>
      </c>
      <c r="C26" s="86" t="s">
        <v>30</v>
      </c>
      <c r="D26" s="86" t="s">
        <v>58</v>
      </c>
      <c r="E26" s="87">
        <v>1</v>
      </c>
      <c r="F26" s="88">
        <v>200000</v>
      </c>
      <c r="G26" s="89">
        <v>0.19</v>
      </c>
      <c r="H26" s="90">
        <f t="shared" si="0"/>
        <v>38000</v>
      </c>
      <c r="I26" s="90">
        <f t="shared" si="1"/>
        <v>238000</v>
      </c>
      <c r="J26" s="88">
        <v>200000</v>
      </c>
      <c r="K26" s="89">
        <v>0.19</v>
      </c>
      <c r="L26" s="90">
        <f t="shared" si="2"/>
        <v>38000</v>
      </c>
      <c r="M26" s="123">
        <f t="shared" si="3"/>
        <v>238000</v>
      </c>
      <c r="O26" s="202">
        <v>25</v>
      </c>
      <c r="P26" s="197" t="s">
        <v>164</v>
      </c>
      <c r="Q26" s="154" t="s">
        <v>363</v>
      </c>
      <c r="R26" s="242">
        <v>1</v>
      </c>
      <c r="S26" s="243">
        <v>749900</v>
      </c>
      <c r="T26" s="244">
        <v>142481</v>
      </c>
      <c r="U26" s="270">
        <v>892381</v>
      </c>
    </row>
    <row r="27" spans="1:21" ht="15">
      <c r="A27" s="121">
        <v>26</v>
      </c>
      <c r="B27" s="91" t="s">
        <v>49</v>
      </c>
      <c r="C27" s="91" t="s">
        <v>30</v>
      </c>
      <c r="D27" s="91" t="s">
        <v>59</v>
      </c>
      <c r="E27" s="92">
        <v>1</v>
      </c>
      <c r="F27" s="93">
        <v>200000</v>
      </c>
      <c r="G27" s="94">
        <v>0.19</v>
      </c>
      <c r="H27" s="95">
        <f t="shared" si="0"/>
        <v>38000</v>
      </c>
      <c r="I27" s="95">
        <f t="shared" si="1"/>
        <v>238000</v>
      </c>
      <c r="J27" s="93">
        <v>200000</v>
      </c>
      <c r="K27" s="94">
        <v>0.19</v>
      </c>
      <c r="L27" s="95">
        <f t="shared" si="2"/>
        <v>38000</v>
      </c>
      <c r="M27" s="124">
        <f t="shared" si="3"/>
        <v>238000</v>
      </c>
      <c r="O27" s="202">
        <v>26</v>
      </c>
      <c r="P27" s="157" t="s">
        <v>164</v>
      </c>
      <c r="Q27" s="158" t="s">
        <v>166</v>
      </c>
      <c r="R27" s="245">
        <v>1</v>
      </c>
      <c r="S27" s="250">
        <v>1150000</v>
      </c>
      <c r="T27" s="247">
        <v>218500</v>
      </c>
      <c r="U27" s="271">
        <v>1368500</v>
      </c>
    </row>
    <row r="28" spans="1:21" ht="15">
      <c r="A28" s="121">
        <v>27</v>
      </c>
      <c r="B28" s="86" t="s">
        <v>49</v>
      </c>
      <c r="C28" s="86" t="s">
        <v>30</v>
      </c>
      <c r="D28" s="86" t="s">
        <v>60</v>
      </c>
      <c r="E28" s="87">
        <v>1</v>
      </c>
      <c r="F28" s="88">
        <v>200000</v>
      </c>
      <c r="G28" s="89">
        <v>0.19</v>
      </c>
      <c r="H28" s="90">
        <f t="shared" si="0"/>
        <v>38000</v>
      </c>
      <c r="I28" s="90">
        <f t="shared" si="1"/>
        <v>238000</v>
      </c>
      <c r="J28" s="88">
        <v>200000</v>
      </c>
      <c r="K28" s="89">
        <v>0.19</v>
      </c>
      <c r="L28" s="90">
        <f t="shared" si="2"/>
        <v>38000</v>
      </c>
      <c r="M28" s="123">
        <f t="shared" si="3"/>
        <v>238000</v>
      </c>
      <c r="O28" s="201">
        <v>27</v>
      </c>
      <c r="P28" s="153" t="s">
        <v>164</v>
      </c>
      <c r="Q28" s="154" t="s">
        <v>167</v>
      </c>
      <c r="R28" s="242">
        <v>1</v>
      </c>
      <c r="S28" s="250">
        <v>1350000</v>
      </c>
      <c r="T28" s="244">
        <v>256500</v>
      </c>
      <c r="U28" s="270">
        <v>1606500</v>
      </c>
    </row>
    <row r="29" spans="1:21" ht="27.6">
      <c r="A29" s="121">
        <v>28</v>
      </c>
      <c r="B29" s="91" t="s">
        <v>49</v>
      </c>
      <c r="C29" s="91" t="s">
        <v>39</v>
      </c>
      <c r="D29" s="91" t="s">
        <v>61</v>
      </c>
      <c r="E29" s="92">
        <v>1</v>
      </c>
      <c r="F29" s="93">
        <v>200000</v>
      </c>
      <c r="G29" s="94">
        <v>0.19</v>
      </c>
      <c r="H29" s="95">
        <f t="shared" si="0"/>
        <v>38000</v>
      </c>
      <c r="I29" s="95">
        <f t="shared" si="1"/>
        <v>238000</v>
      </c>
      <c r="J29" s="93">
        <v>200000</v>
      </c>
      <c r="K29" s="94">
        <v>0.19</v>
      </c>
      <c r="L29" s="95">
        <f t="shared" si="2"/>
        <v>38000</v>
      </c>
      <c r="M29" s="124">
        <f t="shared" si="3"/>
        <v>238000</v>
      </c>
      <c r="O29" s="202">
        <v>28</v>
      </c>
      <c r="P29" s="157" t="s">
        <v>168</v>
      </c>
      <c r="Q29" s="158" t="s">
        <v>169</v>
      </c>
      <c r="R29" s="245">
        <v>1</v>
      </c>
      <c r="S29" s="250">
        <v>357889</v>
      </c>
      <c r="T29" s="247">
        <v>67999</v>
      </c>
      <c r="U29" s="271">
        <v>425888</v>
      </c>
    </row>
    <row r="30" spans="1:21" ht="27.6">
      <c r="A30" s="121">
        <v>29</v>
      </c>
      <c r="B30" s="86" t="s">
        <v>49</v>
      </c>
      <c r="C30" s="86" t="s">
        <v>39</v>
      </c>
      <c r="D30" s="86" t="s">
        <v>62</v>
      </c>
      <c r="E30" s="87">
        <v>1</v>
      </c>
      <c r="F30" s="88">
        <v>200000</v>
      </c>
      <c r="G30" s="89">
        <v>0.19</v>
      </c>
      <c r="H30" s="90">
        <f t="shared" si="0"/>
        <v>38000</v>
      </c>
      <c r="I30" s="90">
        <f t="shared" si="1"/>
        <v>238000</v>
      </c>
      <c r="J30" s="88">
        <v>200000</v>
      </c>
      <c r="K30" s="89">
        <v>0.19</v>
      </c>
      <c r="L30" s="90">
        <f t="shared" si="2"/>
        <v>38000</v>
      </c>
      <c r="M30" s="123">
        <f t="shared" si="3"/>
        <v>238000</v>
      </c>
      <c r="O30" s="201">
        <v>29</v>
      </c>
      <c r="P30" s="153" t="s">
        <v>170</v>
      </c>
      <c r="Q30" s="154" t="s">
        <v>171</v>
      </c>
      <c r="R30" s="242">
        <v>1</v>
      </c>
      <c r="S30" s="250">
        <v>545029</v>
      </c>
      <c r="T30" s="244">
        <v>103556</v>
      </c>
      <c r="U30" s="270">
        <v>648585</v>
      </c>
    </row>
    <row r="31" spans="1:21" ht="27.6">
      <c r="A31" s="121">
        <v>30</v>
      </c>
      <c r="B31" s="91" t="s">
        <v>49</v>
      </c>
      <c r="C31" s="91" t="s">
        <v>39</v>
      </c>
      <c r="D31" s="91" t="s">
        <v>63</v>
      </c>
      <c r="E31" s="92">
        <v>1</v>
      </c>
      <c r="F31" s="93">
        <v>200000</v>
      </c>
      <c r="G31" s="94">
        <v>0.19</v>
      </c>
      <c r="H31" s="95">
        <f t="shared" si="0"/>
        <v>38000</v>
      </c>
      <c r="I31" s="95">
        <f t="shared" si="1"/>
        <v>238000</v>
      </c>
      <c r="J31" s="93">
        <v>200000</v>
      </c>
      <c r="K31" s="94">
        <v>0.19</v>
      </c>
      <c r="L31" s="95">
        <f t="shared" si="2"/>
        <v>38000</v>
      </c>
      <c r="M31" s="124">
        <f t="shared" si="3"/>
        <v>238000</v>
      </c>
      <c r="O31" s="202">
        <v>30</v>
      </c>
      <c r="P31" s="157" t="s">
        <v>170</v>
      </c>
      <c r="Q31" s="158" t="s">
        <v>172</v>
      </c>
      <c r="R31" s="245">
        <v>1</v>
      </c>
      <c r="S31" s="250">
        <v>1480000</v>
      </c>
      <c r="T31" s="247">
        <v>281200</v>
      </c>
      <c r="U31" s="271">
        <v>1761200</v>
      </c>
    </row>
    <row r="32" spans="1:21" ht="27.6">
      <c r="A32" s="121">
        <v>31</v>
      </c>
      <c r="B32" s="97" t="s">
        <v>49</v>
      </c>
      <c r="C32" s="97" t="s">
        <v>39</v>
      </c>
      <c r="D32" s="97" t="s">
        <v>64</v>
      </c>
      <c r="E32" s="87">
        <v>1</v>
      </c>
      <c r="F32" s="88">
        <v>200000</v>
      </c>
      <c r="G32" s="89">
        <v>0.19</v>
      </c>
      <c r="H32" s="90">
        <f t="shared" si="0"/>
        <v>38000</v>
      </c>
      <c r="I32" s="90">
        <f t="shared" si="1"/>
        <v>238000</v>
      </c>
      <c r="J32" s="88">
        <v>200000</v>
      </c>
      <c r="K32" s="89">
        <v>0.19</v>
      </c>
      <c r="L32" s="90">
        <f t="shared" si="2"/>
        <v>38000</v>
      </c>
      <c r="M32" s="123">
        <f t="shared" si="3"/>
        <v>238000</v>
      </c>
      <c r="O32" s="201">
        <v>31</v>
      </c>
      <c r="P32" s="153" t="s">
        <v>173</v>
      </c>
      <c r="Q32" s="154" t="s">
        <v>174</v>
      </c>
      <c r="R32" s="242">
        <v>1</v>
      </c>
      <c r="S32" s="250">
        <v>450000</v>
      </c>
      <c r="T32" s="244">
        <v>85500</v>
      </c>
      <c r="U32" s="270">
        <v>535500</v>
      </c>
    </row>
    <row r="33" spans="1:21" ht="15">
      <c r="A33" s="121">
        <v>32</v>
      </c>
      <c r="B33" s="91" t="s">
        <v>49</v>
      </c>
      <c r="C33" s="91" t="s">
        <v>65</v>
      </c>
      <c r="D33" s="91" t="s">
        <v>66</v>
      </c>
      <c r="E33" s="92">
        <v>1</v>
      </c>
      <c r="F33" s="93">
        <v>200000</v>
      </c>
      <c r="G33" s="94">
        <v>0.19</v>
      </c>
      <c r="H33" s="95">
        <f t="shared" si="0"/>
        <v>38000</v>
      </c>
      <c r="I33" s="95">
        <f t="shared" si="1"/>
        <v>238000</v>
      </c>
      <c r="J33" s="93">
        <v>200000</v>
      </c>
      <c r="K33" s="94">
        <v>0.19</v>
      </c>
      <c r="L33" s="95">
        <f t="shared" si="2"/>
        <v>38000</v>
      </c>
      <c r="M33" s="124">
        <f t="shared" si="3"/>
        <v>238000</v>
      </c>
      <c r="O33" s="202">
        <v>32</v>
      </c>
      <c r="P33" s="157" t="s">
        <v>173</v>
      </c>
      <c r="Q33" s="158" t="s">
        <v>175</v>
      </c>
      <c r="R33" s="245">
        <v>1</v>
      </c>
      <c r="S33" s="250">
        <v>630000</v>
      </c>
      <c r="T33" s="247">
        <v>119700</v>
      </c>
      <c r="U33" s="271">
        <v>749700</v>
      </c>
    </row>
    <row r="34" spans="1:21" ht="15">
      <c r="A34" s="121">
        <v>33</v>
      </c>
      <c r="B34" s="86" t="s">
        <v>49</v>
      </c>
      <c r="C34" s="86" t="s">
        <v>65</v>
      </c>
      <c r="D34" s="86" t="s">
        <v>67</v>
      </c>
      <c r="E34" s="87">
        <v>1</v>
      </c>
      <c r="F34" s="88">
        <v>200000</v>
      </c>
      <c r="G34" s="89">
        <v>0.19</v>
      </c>
      <c r="H34" s="90">
        <f t="shared" si="0"/>
        <v>38000</v>
      </c>
      <c r="I34" s="90">
        <f t="shared" si="1"/>
        <v>238000</v>
      </c>
      <c r="J34" s="88">
        <v>200000</v>
      </c>
      <c r="K34" s="89">
        <v>0.19</v>
      </c>
      <c r="L34" s="90">
        <f t="shared" si="2"/>
        <v>38000</v>
      </c>
      <c r="M34" s="123">
        <f t="shared" si="3"/>
        <v>238000</v>
      </c>
      <c r="O34" s="201">
        <v>33</v>
      </c>
      <c r="P34" s="153" t="s">
        <v>173</v>
      </c>
      <c r="Q34" s="154" t="s">
        <v>176</v>
      </c>
      <c r="R34" s="242">
        <v>1</v>
      </c>
      <c r="S34" s="250">
        <v>1050000</v>
      </c>
      <c r="T34" s="244">
        <v>199500</v>
      </c>
      <c r="U34" s="270">
        <v>1249500</v>
      </c>
    </row>
    <row r="35" spans="1:21" ht="15">
      <c r="A35" s="121">
        <v>34</v>
      </c>
      <c r="B35" s="91" t="s">
        <v>49</v>
      </c>
      <c r="C35" s="91" t="s">
        <v>65</v>
      </c>
      <c r="D35" s="91" t="s">
        <v>68</v>
      </c>
      <c r="E35" s="92">
        <v>1</v>
      </c>
      <c r="F35" s="93">
        <v>200000</v>
      </c>
      <c r="G35" s="94">
        <v>0.19</v>
      </c>
      <c r="H35" s="95">
        <f t="shared" si="0"/>
        <v>38000</v>
      </c>
      <c r="I35" s="95">
        <f t="shared" si="1"/>
        <v>238000</v>
      </c>
      <c r="J35" s="93">
        <v>200000</v>
      </c>
      <c r="K35" s="94">
        <v>0.19</v>
      </c>
      <c r="L35" s="95">
        <f t="shared" si="2"/>
        <v>38000</v>
      </c>
      <c r="M35" s="124">
        <f t="shared" si="3"/>
        <v>238000</v>
      </c>
      <c r="O35" s="202">
        <v>34</v>
      </c>
      <c r="P35" s="157" t="s">
        <v>173</v>
      </c>
      <c r="Q35" s="158" t="s">
        <v>177</v>
      </c>
      <c r="R35" s="245">
        <v>1</v>
      </c>
      <c r="S35" s="250">
        <v>650000</v>
      </c>
      <c r="T35" s="247">
        <v>123500</v>
      </c>
      <c r="U35" s="271">
        <v>773500</v>
      </c>
    </row>
    <row r="36" spans="1:21" ht="15">
      <c r="A36" s="121">
        <v>35</v>
      </c>
      <c r="B36" s="97" t="s">
        <v>49</v>
      </c>
      <c r="C36" s="97" t="s">
        <v>65</v>
      </c>
      <c r="D36" s="97" t="s">
        <v>69</v>
      </c>
      <c r="E36" s="87">
        <v>1</v>
      </c>
      <c r="F36" s="88">
        <v>200000</v>
      </c>
      <c r="G36" s="89">
        <v>0.19</v>
      </c>
      <c r="H36" s="90">
        <f t="shared" si="0"/>
        <v>38000</v>
      </c>
      <c r="I36" s="90">
        <f t="shared" si="1"/>
        <v>238000</v>
      </c>
      <c r="J36" s="88">
        <v>200000</v>
      </c>
      <c r="K36" s="89">
        <v>0.19</v>
      </c>
      <c r="L36" s="90">
        <f t="shared" si="2"/>
        <v>38000</v>
      </c>
      <c r="M36" s="123">
        <f t="shared" si="3"/>
        <v>238000</v>
      </c>
      <c r="O36" s="201">
        <v>35</v>
      </c>
      <c r="P36" s="172" t="s">
        <v>364</v>
      </c>
      <c r="Q36" s="154" t="s">
        <v>179</v>
      </c>
      <c r="R36" s="242">
        <v>1</v>
      </c>
      <c r="S36" s="250">
        <v>811165</v>
      </c>
      <c r="T36" s="244">
        <v>154121</v>
      </c>
      <c r="U36" s="270">
        <v>965286</v>
      </c>
    </row>
    <row r="37" spans="1:21" ht="41.4">
      <c r="A37" s="121">
        <v>36</v>
      </c>
      <c r="B37" s="91" t="s">
        <v>49</v>
      </c>
      <c r="C37" s="91" t="s">
        <v>70</v>
      </c>
      <c r="D37" s="91" t="s">
        <v>71</v>
      </c>
      <c r="E37" s="92">
        <v>1</v>
      </c>
      <c r="F37" s="93">
        <v>200000</v>
      </c>
      <c r="G37" s="94">
        <v>0.19</v>
      </c>
      <c r="H37" s="95">
        <f t="shared" si="0"/>
        <v>38000</v>
      </c>
      <c r="I37" s="95">
        <f t="shared" si="1"/>
        <v>238000</v>
      </c>
      <c r="J37" s="93">
        <v>200000</v>
      </c>
      <c r="K37" s="94">
        <v>0.19</v>
      </c>
      <c r="L37" s="95">
        <f t="shared" si="2"/>
        <v>38000</v>
      </c>
      <c r="M37" s="124">
        <f t="shared" si="3"/>
        <v>238000</v>
      </c>
      <c r="O37" s="202">
        <v>36</v>
      </c>
      <c r="P37" s="173" t="s">
        <v>365</v>
      </c>
      <c r="Q37" s="158" t="s">
        <v>181</v>
      </c>
      <c r="R37" s="245">
        <v>1</v>
      </c>
      <c r="S37" s="250">
        <v>165900</v>
      </c>
      <c r="T37" s="247">
        <v>31521</v>
      </c>
      <c r="U37" s="271">
        <v>197421</v>
      </c>
    </row>
    <row r="38" spans="1:21" ht="27.6">
      <c r="A38" s="121">
        <v>37</v>
      </c>
      <c r="B38" s="86" t="s">
        <v>72</v>
      </c>
      <c r="C38" s="86" t="s">
        <v>39</v>
      </c>
      <c r="D38" s="86" t="s">
        <v>73</v>
      </c>
      <c r="E38" s="87">
        <v>1</v>
      </c>
      <c r="F38" s="88">
        <v>200000</v>
      </c>
      <c r="G38" s="89">
        <v>0.19</v>
      </c>
      <c r="H38" s="90">
        <f t="shared" si="0"/>
        <v>38000</v>
      </c>
      <c r="I38" s="90">
        <f t="shared" si="1"/>
        <v>238000</v>
      </c>
      <c r="J38" s="88">
        <v>200000</v>
      </c>
      <c r="K38" s="89">
        <v>0.19</v>
      </c>
      <c r="L38" s="90">
        <f t="shared" si="2"/>
        <v>38000</v>
      </c>
      <c r="M38" s="123">
        <f t="shared" si="3"/>
        <v>238000</v>
      </c>
      <c r="O38" s="201">
        <v>37</v>
      </c>
      <c r="P38" s="172" t="s">
        <v>366</v>
      </c>
      <c r="Q38" s="154" t="s">
        <v>183</v>
      </c>
      <c r="R38" s="242">
        <v>1</v>
      </c>
      <c r="S38" s="250">
        <v>89250</v>
      </c>
      <c r="T38" s="244">
        <v>16958</v>
      </c>
      <c r="U38" s="270">
        <v>106208</v>
      </c>
    </row>
    <row r="39" spans="1:21" ht="27.6">
      <c r="A39" s="121">
        <v>38</v>
      </c>
      <c r="B39" s="91" t="s">
        <v>72</v>
      </c>
      <c r="C39" s="91" t="s">
        <v>39</v>
      </c>
      <c r="D39" s="91" t="s">
        <v>74</v>
      </c>
      <c r="E39" s="92">
        <v>1</v>
      </c>
      <c r="F39" s="93">
        <v>200000</v>
      </c>
      <c r="G39" s="94">
        <v>0.19</v>
      </c>
      <c r="H39" s="95">
        <f t="shared" si="0"/>
        <v>38000</v>
      </c>
      <c r="I39" s="95">
        <f t="shared" si="1"/>
        <v>238000</v>
      </c>
      <c r="J39" s="93">
        <v>200000</v>
      </c>
      <c r="K39" s="94">
        <v>0.19</v>
      </c>
      <c r="L39" s="95">
        <f t="shared" si="2"/>
        <v>38000</v>
      </c>
      <c r="M39" s="124">
        <f t="shared" si="3"/>
        <v>238000</v>
      </c>
      <c r="O39" s="202">
        <v>38</v>
      </c>
      <c r="P39" s="173" t="s">
        <v>366</v>
      </c>
      <c r="Q39" s="158" t="s">
        <v>184</v>
      </c>
      <c r="R39" s="245">
        <v>1</v>
      </c>
      <c r="S39" s="250">
        <v>110500</v>
      </c>
      <c r="T39" s="247">
        <v>20995</v>
      </c>
      <c r="U39" s="271">
        <v>131495</v>
      </c>
    </row>
    <row r="40" spans="1:21" ht="27.6">
      <c r="A40" s="121">
        <v>39</v>
      </c>
      <c r="B40" s="86" t="s">
        <v>72</v>
      </c>
      <c r="C40" s="86" t="s">
        <v>39</v>
      </c>
      <c r="D40" s="86" t="s">
        <v>75</v>
      </c>
      <c r="E40" s="87">
        <v>1</v>
      </c>
      <c r="F40" s="88">
        <v>200000</v>
      </c>
      <c r="G40" s="89">
        <v>0.19</v>
      </c>
      <c r="H40" s="90">
        <f t="shared" si="0"/>
        <v>38000</v>
      </c>
      <c r="I40" s="90">
        <f t="shared" si="1"/>
        <v>238000</v>
      </c>
      <c r="J40" s="88">
        <v>200000</v>
      </c>
      <c r="K40" s="89">
        <v>0.19</v>
      </c>
      <c r="L40" s="90">
        <f t="shared" si="2"/>
        <v>38000</v>
      </c>
      <c r="M40" s="123">
        <f t="shared" si="3"/>
        <v>238000</v>
      </c>
      <c r="O40" s="201">
        <v>39</v>
      </c>
      <c r="P40" s="174" t="s">
        <v>185</v>
      </c>
      <c r="Q40" s="154" t="s">
        <v>186</v>
      </c>
      <c r="R40" s="242">
        <v>1</v>
      </c>
      <c r="S40" s="250">
        <v>79900</v>
      </c>
      <c r="T40" s="244">
        <v>15181</v>
      </c>
      <c r="U40" s="270">
        <v>95081</v>
      </c>
    </row>
    <row r="41" spans="1:21" ht="27.6">
      <c r="A41" s="121">
        <v>40</v>
      </c>
      <c r="B41" s="91" t="s">
        <v>72</v>
      </c>
      <c r="C41" s="91" t="s">
        <v>76</v>
      </c>
      <c r="D41" s="91" t="s">
        <v>77</v>
      </c>
      <c r="E41" s="92">
        <v>1</v>
      </c>
      <c r="F41" s="93">
        <v>200000</v>
      </c>
      <c r="G41" s="94">
        <v>0.19</v>
      </c>
      <c r="H41" s="95">
        <f t="shared" si="0"/>
        <v>38000</v>
      </c>
      <c r="I41" s="95">
        <f t="shared" si="1"/>
        <v>238000</v>
      </c>
      <c r="J41" s="93">
        <v>200000</v>
      </c>
      <c r="K41" s="94">
        <v>0.19</v>
      </c>
      <c r="L41" s="95">
        <f t="shared" si="2"/>
        <v>38000</v>
      </c>
      <c r="M41" s="124">
        <f t="shared" si="3"/>
        <v>238000</v>
      </c>
      <c r="O41" s="202">
        <v>40</v>
      </c>
      <c r="P41" s="175" t="s">
        <v>187</v>
      </c>
      <c r="Q41" s="158" t="s">
        <v>187</v>
      </c>
      <c r="R41" s="245">
        <v>1</v>
      </c>
      <c r="S41" s="250">
        <v>15000</v>
      </c>
      <c r="T41" s="247">
        <v>2850</v>
      </c>
      <c r="U41" s="271">
        <v>17850</v>
      </c>
    </row>
    <row r="42" spans="1:21" ht="27.6">
      <c r="A42" s="121">
        <v>41</v>
      </c>
      <c r="B42" s="97" t="s">
        <v>72</v>
      </c>
      <c r="C42" s="97" t="s">
        <v>76</v>
      </c>
      <c r="D42" s="97" t="s">
        <v>78</v>
      </c>
      <c r="E42" s="87">
        <v>1</v>
      </c>
      <c r="F42" s="88">
        <v>200000</v>
      </c>
      <c r="G42" s="89">
        <v>0.19</v>
      </c>
      <c r="H42" s="90">
        <f t="shared" si="0"/>
        <v>38000</v>
      </c>
      <c r="I42" s="90">
        <f t="shared" si="1"/>
        <v>238000</v>
      </c>
      <c r="J42" s="88">
        <v>200000</v>
      </c>
      <c r="K42" s="89">
        <v>0.19</v>
      </c>
      <c r="L42" s="90">
        <f t="shared" si="2"/>
        <v>38000</v>
      </c>
      <c r="M42" s="123">
        <f t="shared" si="3"/>
        <v>238000</v>
      </c>
      <c r="O42" s="201">
        <v>41</v>
      </c>
      <c r="P42" s="174" t="s">
        <v>188</v>
      </c>
      <c r="Q42" s="154" t="s">
        <v>189</v>
      </c>
      <c r="R42" s="242">
        <v>1</v>
      </c>
      <c r="S42" s="250">
        <v>108800</v>
      </c>
      <c r="T42" s="244">
        <v>20672</v>
      </c>
      <c r="U42" s="270">
        <v>129472</v>
      </c>
    </row>
    <row r="43" spans="1:21" ht="15">
      <c r="A43" s="121">
        <v>42</v>
      </c>
      <c r="B43" s="91" t="s">
        <v>72</v>
      </c>
      <c r="C43" s="91" t="s">
        <v>70</v>
      </c>
      <c r="D43" s="91" t="s">
        <v>79</v>
      </c>
      <c r="E43" s="92">
        <v>1</v>
      </c>
      <c r="F43" s="93">
        <v>200000</v>
      </c>
      <c r="G43" s="94">
        <v>0.19</v>
      </c>
      <c r="H43" s="95">
        <f t="shared" si="0"/>
        <v>38000</v>
      </c>
      <c r="I43" s="95">
        <f t="shared" si="1"/>
        <v>238000</v>
      </c>
      <c r="J43" s="93">
        <v>200000</v>
      </c>
      <c r="K43" s="94">
        <v>0.19</v>
      </c>
      <c r="L43" s="95">
        <f t="shared" si="2"/>
        <v>38000</v>
      </c>
      <c r="M43" s="124">
        <f t="shared" si="3"/>
        <v>238000</v>
      </c>
      <c r="O43" s="202">
        <v>42</v>
      </c>
      <c r="P43" s="176" t="s">
        <v>188</v>
      </c>
      <c r="Q43" s="177" t="s">
        <v>190</v>
      </c>
      <c r="R43" s="245">
        <v>1</v>
      </c>
      <c r="S43" s="250">
        <v>119700</v>
      </c>
      <c r="T43" s="247">
        <v>22743</v>
      </c>
      <c r="U43" s="271">
        <v>142443</v>
      </c>
    </row>
    <row r="44" spans="1:21" ht="27.6">
      <c r="A44" s="121">
        <v>43</v>
      </c>
      <c r="B44" s="86" t="s">
        <v>80</v>
      </c>
      <c r="C44" s="86" t="s">
        <v>30</v>
      </c>
      <c r="D44" s="86" t="s">
        <v>81</v>
      </c>
      <c r="E44" s="87">
        <v>1</v>
      </c>
      <c r="F44" s="88">
        <v>200000</v>
      </c>
      <c r="G44" s="89">
        <v>0.19</v>
      </c>
      <c r="H44" s="90">
        <f t="shared" si="0"/>
        <v>38000</v>
      </c>
      <c r="I44" s="90">
        <f t="shared" si="1"/>
        <v>238000</v>
      </c>
      <c r="J44" s="88">
        <v>200000</v>
      </c>
      <c r="K44" s="89">
        <v>0.19</v>
      </c>
      <c r="L44" s="90">
        <f t="shared" si="2"/>
        <v>38000</v>
      </c>
      <c r="M44" s="123">
        <f t="shared" si="3"/>
        <v>238000</v>
      </c>
      <c r="O44" s="201">
        <v>43</v>
      </c>
      <c r="P44" s="174" t="s">
        <v>191</v>
      </c>
      <c r="Q44" s="154" t="s">
        <v>192</v>
      </c>
      <c r="R44" s="242">
        <v>1</v>
      </c>
      <c r="S44" s="250">
        <v>778050</v>
      </c>
      <c r="T44" s="244">
        <v>147830</v>
      </c>
      <c r="U44" s="270">
        <v>925880</v>
      </c>
    </row>
    <row r="45" spans="1:21" ht="27.6">
      <c r="A45" s="121">
        <v>44</v>
      </c>
      <c r="B45" s="91" t="s">
        <v>80</v>
      </c>
      <c r="C45" s="91" t="s">
        <v>30</v>
      </c>
      <c r="D45" s="91" t="s">
        <v>82</v>
      </c>
      <c r="E45" s="92">
        <v>1</v>
      </c>
      <c r="F45" s="93">
        <v>200000</v>
      </c>
      <c r="G45" s="94">
        <v>0.19</v>
      </c>
      <c r="H45" s="95">
        <f t="shared" si="0"/>
        <v>38000</v>
      </c>
      <c r="I45" s="95">
        <f t="shared" si="1"/>
        <v>238000</v>
      </c>
      <c r="J45" s="93">
        <v>200000</v>
      </c>
      <c r="K45" s="94">
        <v>0.19</v>
      </c>
      <c r="L45" s="95">
        <f t="shared" si="2"/>
        <v>38000</v>
      </c>
      <c r="M45" s="124">
        <f t="shared" si="3"/>
        <v>238000</v>
      </c>
      <c r="O45" s="202">
        <v>44</v>
      </c>
      <c r="P45" s="176" t="s">
        <v>193</v>
      </c>
      <c r="Q45" s="158" t="s">
        <v>194</v>
      </c>
      <c r="R45" s="245">
        <v>1</v>
      </c>
      <c r="S45" s="250">
        <v>933660</v>
      </c>
      <c r="T45" s="247">
        <v>177395</v>
      </c>
      <c r="U45" s="271">
        <v>1111055</v>
      </c>
    </row>
    <row r="46" spans="1:21" ht="27.6">
      <c r="A46" s="121">
        <v>45</v>
      </c>
      <c r="B46" s="97" t="s">
        <v>83</v>
      </c>
      <c r="C46" s="97" t="s">
        <v>84</v>
      </c>
      <c r="D46" s="97" t="s">
        <v>85</v>
      </c>
      <c r="E46" s="87">
        <v>1</v>
      </c>
      <c r="F46" s="88">
        <v>200000</v>
      </c>
      <c r="G46" s="89">
        <v>0.19</v>
      </c>
      <c r="H46" s="90">
        <f t="shared" si="0"/>
        <v>38000</v>
      </c>
      <c r="I46" s="90">
        <f t="shared" si="1"/>
        <v>238000</v>
      </c>
      <c r="J46" s="88">
        <v>200000</v>
      </c>
      <c r="K46" s="89">
        <v>0.19</v>
      </c>
      <c r="L46" s="90">
        <f t="shared" si="2"/>
        <v>38000</v>
      </c>
      <c r="M46" s="123">
        <f t="shared" si="3"/>
        <v>238000</v>
      </c>
      <c r="O46" s="201">
        <v>45</v>
      </c>
      <c r="P46" s="174" t="s">
        <v>195</v>
      </c>
      <c r="Q46" s="178" t="s">
        <v>196</v>
      </c>
      <c r="R46" s="242">
        <v>1</v>
      </c>
      <c r="S46" s="250">
        <v>81647</v>
      </c>
      <c r="T46" s="244">
        <v>15513</v>
      </c>
      <c r="U46" s="270">
        <v>97160</v>
      </c>
    </row>
    <row r="47" spans="1:21" ht="55.2">
      <c r="A47" s="121">
        <v>46</v>
      </c>
      <c r="B47" s="98" t="s">
        <v>86</v>
      </c>
      <c r="C47" s="96" t="s">
        <v>87</v>
      </c>
      <c r="D47" s="96" t="s">
        <v>88</v>
      </c>
      <c r="E47" s="92">
        <v>1</v>
      </c>
      <c r="F47" s="93">
        <v>200000</v>
      </c>
      <c r="G47" s="94">
        <v>0.19</v>
      </c>
      <c r="H47" s="95">
        <f t="shared" si="0"/>
        <v>38000</v>
      </c>
      <c r="I47" s="95">
        <f t="shared" si="1"/>
        <v>238000</v>
      </c>
      <c r="J47" s="93">
        <v>200000</v>
      </c>
      <c r="K47" s="94">
        <v>0.19</v>
      </c>
      <c r="L47" s="95">
        <f t="shared" si="2"/>
        <v>38000</v>
      </c>
      <c r="M47" s="124">
        <f t="shared" si="3"/>
        <v>238000</v>
      </c>
      <c r="O47" s="202">
        <v>46</v>
      </c>
      <c r="P47" s="173" t="s">
        <v>367</v>
      </c>
      <c r="Q47" s="158" t="s">
        <v>198</v>
      </c>
      <c r="R47" s="245">
        <v>1</v>
      </c>
      <c r="S47" s="250">
        <v>91875</v>
      </c>
      <c r="T47" s="247">
        <v>17456</v>
      </c>
      <c r="U47" s="271">
        <v>109331</v>
      </c>
    </row>
    <row r="48" spans="1:21" ht="27.6">
      <c r="A48" s="121">
        <v>47</v>
      </c>
      <c r="B48" s="86" t="s">
        <v>89</v>
      </c>
      <c r="C48" s="86" t="s">
        <v>39</v>
      </c>
      <c r="D48" s="86" t="s">
        <v>90</v>
      </c>
      <c r="E48" s="87">
        <v>1</v>
      </c>
      <c r="F48" s="88">
        <v>200000</v>
      </c>
      <c r="G48" s="89">
        <v>0.19</v>
      </c>
      <c r="H48" s="90">
        <f t="shared" si="0"/>
        <v>38000</v>
      </c>
      <c r="I48" s="90">
        <f t="shared" si="1"/>
        <v>238000</v>
      </c>
      <c r="J48" s="88">
        <v>200000</v>
      </c>
      <c r="K48" s="89">
        <v>0.19</v>
      </c>
      <c r="L48" s="90">
        <f t="shared" si="2"/>
        <v>38000</v>
      </c>
      <c r="M48" s="123">
        <f t="shared" si="3"/>
        <v>238000</v>
      </c>
      <c r="O48" s="201">
        <v>47</v>
      </c>
      <c r="P48" s="172" t="s">
        <v>201</v>
      </c>
      <c r="Q48" s="154" t="s">
        <v>200</v>
      </c>
      <c r="R48" s="242">
        <v>1</v>
      </c>
      <c r="S48" s="250">
        <v>15750</v>
      </c>
      <c r="T48" s="244">
        <v>2993</v>
      </c>
      <c r="U48" s="270">
        <v>18743</v>
      </c>
    </row>
    <row r="49" spans="1:21" ht="27.6">
      <c r="A49" s="121">
        <v>48</v>
      </c>
      <c r="B49" s="91" t="s">
        <v>89</v>
      </c>
      <c r="C49" s="91" t="s">
        <v>39</v>
      </c>
      <c r="D49" s="91" t="s">
        <v>91</v>
      </c>
      <c r="E49" s="92">
        <v>1</v>
      </c>
      <c r="F49" s="93">
        <v>200000</v>
      </c>
      <c r="G49" s="94">
        <v>0.19</v>
      </c>
      <c r="H49" s="95">
        <f t="shared" si="0"/>
        <v>38000</v>
      </c>
      <c r="I49" s="95">
        <f t="shared" si="1"/>
        <v>238000</v>
      </c>
      <c r="J49" s="93">
        <v>200000</v>
      </c>
      <c r="K49" s="94">
        <v>0.19</v>
      </c>
      <c r="L49" s="95">
        <f t="shared" si="2"/>
        <v>38000</v>
      </c>
      <c r="M49" s="124">
        <f t="shared" si="3"/>
        <v>238000</v>
      </c>
      <c r="O49" s="202">
        <v>48</v>
      </c>
      <c r="P49" s="173" t="s">
        <v>201</v>
      </c>
      <c r="Q49" s="158" t="s">
        <v>202</v>
      </c>
      <c r="R49" s="245">
        <v>1</v>
      </c>
      <c r="S49" s="250">
        <v>52500</v>
      </c>
      <c r="T49" s="247">
        <v>9975</v>
      </c>
      <c r="U49" s="271">
        <v>62475</v>
      </c>
    </row>
    <row r="50" spans="1:21" ht="27.6">
      <c r="A50" s="121">
        <v>49</v>
      </c>
      <c r="B50" s="97" t="s">
        <v>89</v>
      </c>
      <c r="C50" s="97" t="s">
        <v>39</v>
      </c>
      <c r="D50" s="97" t="s">
        <v>92</v>
      </c>
      <c r="E50" s="99">
        <v>1</v>
      </c>
      <c r="F50" s="88">
        <v>200000</v>
      </c>
      <c r="G50" s="89">
        <v>0.19</v>
      </c>
      <c r="H50" s="90">
        <f t="shared" si="0"/>
        <v>38000</v>
      </c>
      <c r="I50" s="90">
        <f t="shared" si="1"/>
        <v>238000</v>
      </c>
      <c r="J50" s="88">
        <v>200000</v>
      </c>
      <c r="K50" s="89">
        <v>0.19</v>
      </c>
      <c r="L50" s="90">
        <f t="shared" si="2"/>
        <v>38000</v>
      </c>
      <c r="M50" s="123">
        <f t="shared" si="3"/>
        <v>238000</v>
      </c>
      <c r="O50" s="201">
        <v>49</v>
      </c>
      <c r="P50" s="172" t="s">
        <v>368</v>
      </c>
      <c r="Q50" s="154" t="s">
        <v>369</v>
      </c>
      <c r="R50" s="242">
        <v>1</v>
      </c>
      <c r="S50" s="250">
        <v>28000</v>
      </c>
      <c r="T50" s="244">
        <v>5320</v>
      </c>
      <c r="U50" s="270">
        <v>33320</v>
      </c>
    </row>
    <row r="51" spans="1:21" ht="27.6">
      <c r="A51" s="121">
        <v>50</v>
      </c>
      <c r="B51" s="91" t="s">
        <v>93</v>
      </c>
      <c r="C51" s="91" t="s">
        <v>39</v>
      </c>
      <c r="D51" s="91" t="s">
        <v>94</v>
      </c>
      <c r="E51" s="92">
        <v>1</v>
      </c>
      <c r="F51" s="93">
        <v>200000</v>
      </c>
      <c r="G51" s="94">
        <v>0.19</v>
      </c>
      <c r="H51" s="95">
        <f t="shared" si="0"/>
        <v>38000</v>
      </c>
      <c r="I51" s="95">
        <f t="shared" si="1"/>
        <v>238000</v>
      </c>
      <c r="J51" s="93">
        <v>200000</v>
      </c>
      <c r="K51" s="94">
        <v>0.19</v>
      </c>
      <c r="L51" s="95">
        <f t="shared" si="2"/>
        <v>38000</v>
      </c>
      <c r="M51" s="124">
        <f t="shared" si="3"/>
        <v>238000</v>
      </c>
      <c r="O51" s="202">
        <v>50</v>
      </c>
      <c r="P51" s="173" t="s">
        <v>368</v>
      </c>
      <c r="Q51" s="158" t="s">
        <v>370</v>
      </c>
      <c r="R51" s="245">
        <v>1</v>
      </c>
      <c r="S51" s="250">
        <v>36000</v>
      </c>
      <c r="T51" s="247">
        <v>6840</v>
      </c>
      <c r="U51" s="271">
        <v>42840</v>
      </c>
    </row>
    <row r="52" spans="1:21" ht="27.6">
      <c r="A52" s="121">
        <v>51</v>
      </c>
      <c r="B52" s="86" t="s">
        <v>93</v>
      </c>
      <c r="C52" s="86" t="s">
        <v>39</v>
      </c>
      <c r="D52" s="86" t="s">
        <v>95</v>
      </c>
      <c r="E52" s="87">
        <v>1</v>
      </c>
      <c r="F52" s="88">
        <v>200000</v>
      </c>
      <c r="G52" s="89">
        <v>0.19</v>
      </c>
      <c r="H52" s="90">
        <f t="shared" si="0"/>
        <v>38000</v>
      </c>
      <c r="I52" s="90">
        <f t="shared" si="1"/>
        <v>238000</v>
      </c>
      <c r="J52" s="88">
        <v>200000</v>
      </c>
      <c r="K52" s="89">
        <v>0.19</v>
      </c>
      <c r="L52" s="90">
        <f t="shared" si="2"/>
        <v>38000</v>
      </c>
      <c r="M52" s="123">
        <f t="shared" si="3"/>
        <v>238000</v>
      </c>
      <c r="O52" s="201">
        <v>51</v>
      </c>
      <c r="P52" s="172" t="s">
        <v>368</v>
      </c>
      <c r="Q52" s="154" t="s">
        <v>371</v>
      </c>
      <c r="R52" s="242">
        <v>1</v>
      </c>
      <c r="S52" s="250">
        <v>47000</v>
      </c>
      <c r="T52" s="244">
        <v>8930</v>
      </c>
      <c r="U52" s="270">
        <v>55930</v>
      </c>
    </row>
    <row r="53" spans="1:21" ht="41.4">
      <c r="A53" s="121">
        <v>52</v>
      </c>
      <c r="B53" s="91" t="s">
        <v>96</v>
      </c>
      <c r="C53" s="91" t="s">
        <v>97</v>
      </c>
      <c r="D53" s="91" t="s">
        <v>98</v>
      </c>
      <c r="E53" s="92">
        <v>1</v>
      </c>
      <c r="F53" s="93">
        <v>200000</v>
      </c>
      <c r="G53" s="94">
        <v>0.19</v>
      </c>
      <c r="H53" s="95">
        <f t="shared" si="0"/>
        <v>38000</v>
      </c>
      <c r="I53" s="95">
        <f t="shared" si="1"/>
        <v>238000</v>
      </c>
      <c r="J53" s="93">
        <v>200000</v>
      </c>
      <c r="K53" s="94">
        <v>0.19</v>
      </c>
      <c r="L53" s="95">
        <f t="shared" si="2"/>
        <v>38000</v>
      </c>
      <c r="M53" s="124">
        <f t="shared" si="3"/>
        <v>238000</v>
      </c>
      <c r="O53" s="202">
        <v>52</v>
      </c>
      <c r="P53" s="173" t="s">
        <v>368</v>
      </c>
      <c r="Q53" s="158" t="s">
        <v>372</v>
      </c>
      <c r="R53" s="245">
        <v>1</v>
      </c>
      <c r="S53" s="250">
        <v>63500</v>
      </c>
      <c r="T53" s="247">
        <v>12065</v>
      </c>
      <c r="U53" s="271">
        <v>75565</v>
      </c>
    </row>
    <row r="54" spans="1:21" ht="15">
      <c r="A54" s="121">
        <v>53</v>
      </c>
      <c r="B54" s="86" t="s">
        <v>99</v>
      </c>
      <c r="C54" s="86" t="s">
        <v>37</v>
      </c>
      <c r="D54" s="86" t="s">
        <v>100</v>
      </c>
      <c r="E54" s="87">
        <v>1</v>
      </c>
      <c r="F54" s="88">
        <v>200000</v>
      </c>
      <c r="G54" s="89">
        <v>0.19</v>
      </c>
      <c r="H54" s="90">
        <f t="shared" si="0"/>
        <v>38000</v>
      </c>
      <c r="I54" s="90">
        <f t="shared" si="1"/>
        <v>238000</v>
      </c>
      <c r="J54" s="88">
        <v>200000</v>
      </c>
      <c r="K54" s="89">
        <v>0.19</v>
      </c>
      <c r="L54" s="90">
        <f t="shared" si="2"/>
        <v>38000</v>
      </c>
      <c r="M54" s="123">
        <f t="shared" si="3"/>
        <v>238000</v>
      </c>
      <c r="O54" s="201">
        <v>53</v>
      </c>
      <c r="P54" s="172" t="s">
        <v>373</v>
      </c>
      <c r="Q54" s="154" t="s">
        <v>374</v>
      </c>
      <c r="R54" s="242">
        <v>1</v>
      </c>
      <c r="S54" s="250">
        <v>69500</v>
      </c>
      <c r="T54" s="244">
        <v>13205</v>
      </c>
      <c r="U54" s="270">
        <v>82705</v>
      </c>
    </row>
    <row r="55" spans="1:21" ht="15">
      <c r="A55" s="121">
        <v>54</v>
      </c>
      <c r="B55" s="91" t="s">
        <v>99</v>
      </c>
      <c r="C55" s="91" t="s">
        <v>43</v>
      </c>
      <c r="D55" s="91" t="s">
        <v>100</v>
      </c>
      <c r="E55" s="92">
        <v>1</v>
      </c>
      <c r="F55" s="93">
        <v>200000</v>
      </c>
      <c r="G55" s="94">
        <v>0.19</v>
      </c>
      <c r="H55" s="95">
        <f t="shared" si="0"/>
        <v>38000</v>
      </c>
      <c r="I55" s="95">
        <f t="shared" si="1"/>
        <v>238000</v>
      </c>
      <c r="J55" s="93">
        <v>200000</v>
      </c>
      <c r="K55" s="94">
        <v>0.19</v>
      </c>
      <c r="L55" s="95">
        <f t="shared" si="2"/>
        <v>38000</v>
      </c>
      <c r="M55" s="124">
        <f t="shared" si="3"/>
        <v>238000</v>
      </c>
      <c r="O55" s="202">
        <v>54</v>
      </c>
      <c r="P55" s="173" t="s">
        <v>373</v>
      </c>
      <c r="Q55" s="158" t="s">
        <v>375</v>
      </c>
      <c r="R55" s="245">
        <v>1</v>
      </c>
      <c r="S55" s="250">
        <v>110000</v>
      </c>
      <c r="T55" s="247">
        <v>20900</v>
      </c>
      <c r="U55" s="271">
        <v>130900</v>
      </c>
    </row>
    <row r="56" spans="1:21" ht="15">
      <c r="A56" s="121">
        <v>55</v>
      </c>
      <c r="B56" s="86" t="s">
        <v>99</v>
      </c>
      <c r="C56" s="86" t="s">
        <v>46</v>
      </c>
      <c r="D56" s="86" t="s">
        <v>100</v>
      </c>
      <c r="E56" s="87">
        <v>1</v>
      </c>
      <c r="F56" s="88">
        <v>200000</v>
      </c>
      <c r="G56" s="89">
        <v>0.19</v>
      </c>
      <c r="H56" s="90">
        <f t="shared" si="0"/>
        <v>38000</v>
      </c>
      <c r="I56" s="90">
        <f t="shared" si="1"/>
        <v>238000</v>
      </c>
      <c r="J56" s="88">
        <v>200000</v>
      </c>
      <c r="K56" s="89">
        <v>0.19</v>
      </c>
      <c r="L56" s="90">
        <f t="shared" si="2"/>
        <v>38000</v>
      </c>
      <c r="M56" s="123">
        <f t="shared" si="3"/>
        <v>238000</v>
      </c>
      <c r="O56" s="201">
        <v>55</v>
      </c>
      <c r="P56" s="172" t="s">
        <v>373</v>
      </c>
      <c r="Q56" s="154" t="s">
        <v>376</v>
      </c>
      <c r="R56" s="242">
        <v>1</v>
      </c>
      <c r="S56" s="250">
        <v>170500</v>
      </c>
      <c r="T56" s="244">
        <v>32395</v>
      </c>
      <c r="U56" s="270">
        <v>202895</v>
      </c>
    </row>
    <row r="57" spans="1:21" ht="27.6">
      <c r="A57" s="121">
        <v>56</v>
      </c>
      <c r="B57" s="91" t="s">
        <v>99</v>
      </c>
      <c r="C57" s="91" t="s">
        <v>39</v>
      </c>
      <c r="D57" s="91" t="s">
        <v>100</v>
      </c>
      <c r="E57" s="92">
        <v>1</v>
      </c>
      <c r="F57" s="93">
        <v>200000</v>
      </c>
      <c r="G57" s="94">
        <v>0.19</v>
      </c>
      <c r="H57" s="95">
        <f t="shared" si="0"/>
        <v>38000</v>
      </c>
      <c r="I57" s="95">
        <f t="shared" si="1"/>
        <v>238000</v>
      </c>
      <c r="J57" s="93">
        <v>200000</v>
      </c>
      <c r="K57" s="94">
        <v>0.19</v>
      </c>
      <c r="L57" s="95">
        <f t="shared" si="2"/>
        <v>38000</v>
      </c>
      <c r="M57" s="124">
        <f t="shared" si="3"/>
        <v>238000</v>
      </c>
      <c r="O57" s="202">
        <v>56</v>
      </c>
      <c r="P57" s="173" t="s">
        <v>377</v>
      </c>
      <c r="Q57" s="179" t="s">
        <v>213</v>
      </c>
      <c r="R57" s="245">
        <v>1</v>
      </c>
      <c r="S57" s="250">
        <v>185000</v>
      </c>
      <c r="T57" s="247">
        <v>35150</v>
      </c>
      <c r="U57" s="271">
        <v>220150</v>
      </c>
    </row>
    <row r="58" spans="1:21" ht="15">
      <c r="A58" s="121">
        <v>57</v>
      </c>
      <c r="B58" s="86" t="s">
        <v>99</v>
      </c>
      <c r="C58" s="86" t="s">
        <v>101</v>
      </c>
      <c r="D58" s="86" t="s">
        <v>100</v>
      </c>
      <c r="E58" s="87">
        <v>1</v>
      </c>
      <c r="F58" s="88">
        <v>200000</v>
      </c>
      <c r="G58" s="89">
        <v>0.19</v>
      </c>
      <c r="H58" s="90">
        <f t="shared" si="0"/>
        <v>38000</v>
      </c>
      <c r="I58" s="90">
        <f t="shared" si="1"/>
        <v>238000</v>
      </c>
      <c r="J58" s="88">
        <v>200000</v>
      </c>
      <c r="K58" s="89">
        <v>0.19</v>
      </c>
      <c r="L58" s="90">
        <f t="shared" si="2"/>
        <v>38000</v>
      </c>
      <c r="M58" s="123">
        <f t="shared" si="3"/>
        <v>238000</v>
      </c>
      <c r="O58" s="201">
        <v>57</v>
      </c>
      <c r="P58" s="172" t="s">
        <v>378</v>
      </c>
      <c r="Q58" s="180" t="s">
        <v>215</v>
      </c>
      <c r="R58" s="242">
        <v>1</v>
      </c>
      <c r="S58" s="250">
        <v>70000</v>
      </c>
      <c r="T58" s="244">
        <v>13300</v>
      </c>
      <c r="U58" s="270">
        <v>83300</v>
      </c>
    </row>
    <row r="59" spans="1:21" ht="15">
      <c r="A59" s="121">
        <v>58</v>
      </c>
      <c r="B59" s="91" t="s">
        <v>102</v>
      </c>
      <c r="C59" s="91" t="s">
        <v>30</v>
      </c>
      <c r="D59" s="91"/>
      <c r="E59" s="92">
        <v>1</v>
      </c>
      <c r="F59" s="93">
        <v>200000</v>
      </c>
      <c r="G59" s="94">
        <v>0.19</v>
      </c>
      <c r="H59" s="95">
        <f t="shared" si="0"/>
        <v>38000</v>
      </c>
      <c r="I59" s="95">
        <f t="shared" si="1"/>
        <v>238000</v>
      </c>
      <c r="J59" s="93">
        <v>200000</v>
      </c>
      <c r="K59" s="94">
        <v>0.19</v>
      </c>
      <c r="L59" s="95">
        <f t="shared" si="2"/>
        <v>38000</v>
      </c>
      <c r="M59" s="124">
        <f t="shared" si="3"/>
        <v>238000</v>
      </c>
      <c r="O59" s="202">
        <v>58</v>
      </c>
      <c r="P59" s="173" t="s">
        <v>379</v>
      </c>
      <c r="Q59" s="179" t="s">
        <v>217</v>
      </c>
      <c r="R59" s="245">
        <v>1</v>
      </c>
      <c r="S59" s="250">
        <v>245000</v>
      </c>
      <c r="T59" s="247">
        <v>46550</v>
      </c>
      <c r="U59" s="271">
        <v>291550</v>
      </c>
    </row>
    <row r="60" spans="1:21" ht="82.8">
      <c r="A60" s="121">
        <v>59</v>
      </c>
      <c r="B60" s="86" t="s">
        <v>102</v>
      </c>
      <c r="C60" s="86" t="s">
        <v>103</v>
      </c>
      <c r="D60" s="86"/>
      <c r="E60" s="87">
        <v>1</v>
      </c>
      <c r="F60" s="88">
        <v>200000</v>
      </c>
      <c r="G60" s="89">
        <v>0.19</v>
      </c>
      <c r="H60" s="90">
        <f t="shared" si="0"/>
        <v>38000</v>
      </c>
      <c r="I60" s="90">
        <f t="shared" si="1"/>
        <v>238000</v>
      </c>
      <c r="J60" s="88">
        <v>200000</v>
      </c>
      <c r="K60" s="89">
        <v>0.19</v>
      </c>
      <c r="L60" s="90">
        <f t="shared" si="2"/>
        <v>38000</v>
      </c>
      <c r="M60" s="123">
        <f t="shared" si="3"/>
        <v>238000</v>
      </c>
      <c r="O60" s="201">
        <v>59</v>
      </c>
      <c r="P60" s="172" t="s">
        <v>218</v>
      </c>
      <c r="Q60" s="180" t="s">
        <v>380</v>
      </c>
      <c r="R60" s="242">
        <v>1</v>
      </c>
      <c r="S60" s="251">
        <v>388220</v>
      </c>
      <c r="T60" s="244">
        <v>73762</v>
      </c>
      <c r="U60" s="270">
        <v>461982</v>
      </c>
    </row>
    <row r="61" spans="1:21" ht="82.8">
      <c r="A61" s="121">
        <v>60</v>
      </c>
      <c r="B61" s="91" t="s">
        <v>104</v>
      </c>
      <c r="C61" s="91" t="s">
        <v>105</v>
      </c>
      <c r="D61" s="91" t="s">
        <v>106</v>
      </c>
      <c r="E61" s="92">
        <v>1</v>
      </c>
      <c r="F61" s="93">
        <v>200000</v>
      </c>
      <c r="G61" s="94">
        <v>0.19</v>
      </c>
      <c r="H61" s="95">
        <f t="shared" si="0"/>
        <v>38000</v>
      </c>
      <c r="I61" s="95">
        <f t="shared" si="1"/>
        <v>238000</v>
      </c>
      <c r="J61" s="93">
        <v>200000</v>
      </c>
      <c r="K61" s="94">
        <v>0.19</v>
      </c>
      <c r="L61" s="95">
        <f t="shared" si="2"/>
        <v>38000</v>
      </c>
      <c r="M61" s="124">
        <f t="shared" si="3"/>
        <v>238000</v>
      </c>
      <c r="O61" s="202">
        <v>60</v>
      </c>
      <c r="P61" s="173" t="s">
        <v>220</v>
      </c>
      <c r="Q61" s="179" t="s">
        <v>381</v>
      </c>
      <c r="R61" s="245">
        <v>1</v>
      </c>
      <c r="S61" s="250">
        <v>2730000</v>
      </c>
      <c r="T61" s="247">
        <v>518700</v>
      </c>
      <c r="U61" s="271">
        <v>3248700</v>
      </c>
    </row>
    <row r="62" spans="1:21" ht="15">
      <c r="A62" s="121">
        <v>61</v>
      </c>
      <c r="B62" s="86" t="s">
        <v>104</v>
      </c>
      <c r="C62" s="86" t="s">
        <v>107</v>
      </c>
      <c r="D62" s="86" t="s">
        <v>108</v>
      </c>
      <c r="E62" s="87">
        <v>1</v>
      </c>
      <c r="F62" s="88">
        <v>200000</v>
      </c>
      <c r="G62" s="89">
        <v>0.19</v>
      </c>
      <c r="H62" s="90">
        <f t="shared" si="0"/>
        <v>38000</v>
      </c>
      <c r="I62" s="90">
        <f t="shared" si="1"/>
        <v>238000</v>
      </c>
      <c r="J62" s="88">
        <v>200000</v>
      </c>
      <c r="K62" s="89">
        <v>0.19</v>
      </c>
      <c r="L62" s="90">
        <f t="shared" si="2"/>
        <v>38000</v>
      </c>
      <c r="M62" s="123">
        <f t="shared" si="3"/>
        <v>238000</v>
      </c>
      <c r="O62" s="201">
        <v>61</v>
      </c>
      <c r="P62" s="172" t="s">
        <v>382</v>
      </c>
      <c r="Q62" s="154" t="s">
        <v>383</v>
      </c>
      <c r="R62" s="242">
        <v>1</v>
      </c>
      <c r="S62" s="250">
        <v>840000</v>
      </c>
      <c r="T62" s="244">
        <v>159600</v>
      </c>
      <c r="U62" s="270">
        <v>999600</v>
      </c>
    </row>
    <row r="63" spans="1:21" ht="15">
      <c r="A63" s="121">
        <v>62</v>
      </c>
      <c r="B63" s="91" t="s">
        <v>104</v>
      </c>
      <c r="C63" s="91" t="s">
        <v>109</v>
      </c>
      <c r="D63" s="91" t="s">
        <v>110</v>
      </c>
      <c r="E63" s="92">
        <v>1</v>
      </c>
      <c r="F63" s="93">
        <v>200000</v>
      </c>
      <c r="G63" s="94">
        <v>0.19</v>
      </c>
      <c r="H63" s="95">
        <f t="shared" si="0"/>
        <v>38000</v>
      </c>
      <c r="I63" s="95">
        <f t="shared" si="1"/>
        <v>238000</v>
      </c>
      <c r="J63" s="93">
        <v>200000</v>
      </c>
      <c r="K63" s="94">
        <v>0.19</v>
      </c>
      <c r="L63" s="95">
        <f t="shared" si="2"/>
        <v>38000</v>
      </c>
      <c r="M63" s="124">
        <f t="shared" si="3"/>
        <v>238000</v>
      </c>
      <c r="O63" s="202">
        <v>62</v>
      </c>
      <c r="P63" s="173" t="s">
        <v>382</v>
      </c>
      <c r="Q63" s="179" t="s">
        <v>224</v>
      </c>
      <c r="R63" s="245">
        <v>1</v>
      </c>
      <c r="S63" s="250">
        <v>925500</v>
      </c>
      <c r="T63" s="247">
        <v>175845</v>
      </c>
      <c r="U63" s="271">
        <v>1101345</v>
      </c>
    </row>
    <row r="64" spans="1:21" ht="27.6">
      <c r="A64" s="121">
        <v>63</v>
      </c>
      <c r="B64" s="86" t="s">
        <v>111</v>
      </c>
      <c r="C64" s="86" t="s">
        <v>112</v>
      </c>
      <c r="D64" s="86"/>
      <c r="E64" s="87">
        <v>1</v>
      </c>
      <c r="F64" s="100">
        <v>490000</v>
      </c>
      <c r="G64" s="89">
        <v>0.19</v>
      </c>
      <c r="H64" s="90">
        <f t="shared" si="0"/>
        <v>93100</v>
      </c>
      <c r="I64" s="90">
        <f t="shared" si="1"/>
        <v>583100</v>
      </c>
      <c r="J64" s="100">
        <v>490000</v>
      </c>
      <c r="K64" s="89">
        <v>0.19</v>
      </c>
      <c r="L64" s="90">
        <f t="shared" si="2"/>
        <v>93100</v>
      </c>
      <c r="M64" s="123">
        <f t="shared" si="3"/>
        <v>583100</v>
      </c>
      <c r="O64" s="201">
        <v>63</v>
      </c>
      <c r="P64" s="172" t="s">
        <v>384</v>
      </c>
      <c r="Q64" s="181" t="s">
        <v>226</v>
      </c>
      <c r="R64" s="242">
        <v>1</v>
      </c>
      <c r="S64" s="250">
        <v>490000</v>
      </c>
      <c r="T64" s="244">
        <v>93100</v>
      </c>
      <c r="U64" s="270">
        <v>583100</v>
      </c>
    </row>
    <row r="65" spans="1:21" ht="27.6">
      <c r="A65" s="121">
        <v>64</v>
      </c>
      <c r="B65" s="91" t="s">
        <v>111</v>
      </c>
      <c r="C65" s="91" t="s">
        <v>70</v>
      </c>
      <c r="D65" s="91"/>
      <c r="E65" s="92">
        <v>1</v>
      </c>
      <c r="F65" s="100">
        <v>480000</v>
      </c>
      <c r="G65" s="94">
        <v>0.19</v>
      </c>
      <c r="H65" s="95">
        <f t="shared" si="0"/>
        <v>91200</v>
      </c>
      <c r="I65" s="95">
        <f t="shared" si="1"/>
        <v>571200</v>
      </c>
      <c r="J65" s="100">
        <v>480000</v>
      </c>
      <c r="K65" s="94">
        <v>0.19</v>
      </c>
      <c r="L65" s="95">
        <f t="shared" si="2"/>
        <v>91200</v>
      </c>
      <c r="M65" s="124">
        <f t="shared" si="3"/>
        <v>571200</v>
      </c>
      <c r="O65" s="202">
        <v>64</v>
      </c>
      <c r="P65" s="173" t="s">
        <v>384</v>
      </c>
      <c r="Q65" s="158" t="s">
        <v>385</v>
      </c>
      <c r="R65" s="245">
        <v>1</v>
      </c>
      <c r="S65" s="250">
        <v>195220</v>
      </c>
      <c r="T65" s="247">
        <v>37092</v>
      </c>
      <c r="U65" s="271">
        <v>232312</v>
      </c>
    </row>
    <row r="66" spans="1:21" ht="28.2">
      <c r="A66" s="121">
        <v>65</v>
      </c>
      <c r="B66" s="86" t="s">
        <v>113</v>
      </c>
      <c r="C66" s="86" t="s">
        <v>114</v>
      </c>
      <c r="D66" s="86"/>
      <c r="E66" s="87">
        <v>1</v>
      </c>
      <c r="F66" s="88">
        <v>270000</v>
      </c>
      <c r="G66" s="89">
        <v>0.19</v>
      </c>
      <c r="H66" s="90">
        <f t="shared" si="0"/>
        <v>51300</v>
      </c>
      <c r="I66" s="90">
        <f t="shared" si="1"/>
        <v>321300</v>
      </c>
      <c r="J66" s="88">
        <v>270000</v>
      </c>
      <c r="K66" s="89">
        <v>0.19</v>
      </c>
      <c r="L66" s="90">
        <f t="shared" si="2"/>
        <v>51300</v>
      </c>
      <c r="M66" s="123">
        <f t="shared" si="3"/>
        <v>321300</v>
      </c>
      <c r="O66" s="201">
        <v>65</v>
      </c>
      <c r="P66" s="172" t="s">
        <v>386</v>
      </c>
      <c r="Q66" s="181" t="s">
        <v>229</v>
      </c>
      <c r="R66" s="242">
        <v>1</v>
      </c>
      <c r="S66" s="250">
        <v>250000</v>
      </c>
      <c r="T66" s="244">
        <v>47500</v>
      </c>
      <c r="U66" s="270">
        <v>297500</v>
      </c>
    </row>
    <row r="67" spans="1:21" ht="27.6">
      <c r="A67" s="121">
        <v>66</v>
      </c>
      <c r="B67" s="91" t="s">
        <v>115</v>
      </c>
      <c r="C67" s="91" t="s">
        <v>116</v>
      </c>
      <c r="D67" s="91"/>
      <c r="E67" s="92">
        <v>1</v>
      </c>
      <c r="F67" s="93">
        <v>285000</v>
      </c>
      <c r="G67" s="94">
        <v>0.19</v>
      </c>
      <c r="H67" s="95">
        <f t="shared" si="0"/>
        <v>54150</v>
      </c>
      <c r="I67" s="95">
        <f t="shared" si="1"/>
        <v>339150</v>
      </c>
      <c r="J67" s="93">
        <v>285000</v>
      </c>
      <c r="K67" s="94">
        <v>0.19</v>
      </c>
      <c r="L67" s="95">
        <f t="shared" si="2"/>
        <v>54150</v>
      </c>
      <c r="M67" s="124">
        <f t="shared" si="3"/>
        <v>339150</v>
      </c>
      <c r="O67" s="202">
        <v>66</v>
      </c>
      <c r="P67" s="173" t="s">
        <v>387</v>
      </c>
      <c r="Q67" s="158" t="s">
        <v>388</v>
      </c>
      <c r="R67" s="245">
        <v>1</v>
      </c>
      <c r="S67" s="250">
        <v>189000</v>
      </c>
      <c r="T67" s="247">
        <v>35910</v>
      </c>
      <c r="U67" s="271">
        <v>224910</v>
      </c>
    </row>
    <row r="68" spans="1:21" ht="27.6">
      <c r="A68" s="121">
        <v>67</v>
      </c>
      <c r="B68" s="86" t="s">
        <v>117</v>
      </c>
      <c r="C68" s="86"/>
      <c r="D68" s="86"/>
      <c r="E68" s="87">
        <v>1</v>
      </c>
      <c r="F68" s="88">
        <v>325000</v>
      </c>
      <c r="G68" s="89">
        <v>0.19</v>
      </c>
      <c r="H68" s="90">
        <f t="shared" si="0"/>
        <v>61750</v>
      </c>
      <c r="I68" s="90">
        <f t="shared" si="1"/>
        <v>386750</v>
      </c>
      <c r="J68" s="88">
        <v>325000</v>
      </c>
      <c r="K68" s="89">
        <v>0.19</v>
      </c>
      <c r="L68" s="90">
        <f t="shared" si="2"/>
        <v>61750</v>
      </c>
      <c r="M68" s="123">
        <f t="shared" si="3"/>
        <v>386750</v>
      </c>
      <c r="O68" s="201">
        <v>67</v>
      </c>
      <c r="P68" s="172" t="s">
        <v>387</v>
      </c>
      <c r="Q68" s="154" t="s">
        <v>389</v>
      </c>
      <c r="R68" s="242">
        <v>1</v>
      </c>
      <c r="S68" s="250">
        <v>472500</v>
      </c>
      <c r="T68" s="244">
        <v>89775</v>
      </c>
      <c r="U68" s="270">
        <v>562275</v>
      </c>
    </row>
    <row r="69" spans="1:21" ht="27.6">
      <c r="A69" s="122">
        <v>68</v>
      </c>
      <c r="B69" s="96" t="s">
        <v>118</v>
      </c>
      <c r="C69" s="96" t="s">
        <v>119</v>
      </c>
      <c r="D69" s="96" t="s">
        <v>120</v>
      </c>
      <c r="E69" s="101">
        <v>1</v>
      </c>
      <c r="F69" s="93">
        <v>250000</v>
      </c>
      <c r="G69" s="94">
        <v>0.19</v>
      </c>
      <c r="H69" s="95">
        <f t="shared" si="0"/>
        <v>47500</v>
      </c>
      <c r="I69" s="95">
        <f t="shared" si="1"/>
        <v>297500</v>
      </c>
      <c r="J69" s="93">
        <v>250000</v>
      </c>
      <c r="K69" s="94">
        <v>0.19</v>
      </c>
      <c r="L69" s="95">
        <f t="shared" si="2"/>
        <v>47500</v>
      </c>
      <c r="M69" s="124">
        <f t="shared" si="3"/>
        <v>297500</v>
      </c>
      <c r="O69" s="202">
        <v>68</v>
      </c>
      <c r="P69" s="173" t="s">
        <v>390</v>
      </c>
      <c r="Q69" s="179" t="s">
        <v>234</v>
      </c>
      <c r="R69" s="245">
        <v>1</v>
      </c>
      <c r="S69" s="250">
        <v>54600</v>
      </c>
      <c r="T69" s="247">
        <v>10374</v>
      </c>
      <c r="U69" s="271">
        <v>64974</v>
      </c>
    </row>
    <row r="70" spans="1:21" ht="41.4">
      <c r="A70" s="129">
        <v>69</v>
      </c>
      <c r="B70" s="130" t="s">
        <v>121</v>
      </c>
      <c r="C70" s="130" t="s">
        <v>122</v>
      </c>
      <c r="D70" s="130"/>
      <c r="E70" s="131">
        <v>1</v>
      </c>
      <c r="F70" s="132">
        <v>250000</v>
      </c>
      <c r="G70" s="133">
        <v>0.19</v>
      </c>
      <c r="H70" s="134">
        <f t="shared" si="0"/>
        <v>47500</v>
      </c>
      <c r="I70" s="134">
        <f t="shared" si="1"/>
        <v>297500</v>
      </c>
      <c r="J70" s="132">
        <v>250000</v>
      </c>
      <c r="K70" s="133">
        <v>0.19</v>
      </c>
      <c r="L70" s="134">
        <f t="shared" si="2"/>
        <v>47500</v>
      </c>
      <c r="M70" s="135">
        <f t="shared" si="3"/>
        <v>297500</v>
      </c>
      <c r="O70" s="201">
        <v>69</v>
      </c>
      <c r="P70" s="178" t="s">
        <v>235</v>
      </c>
      <c r="Q70" s="180" t="s">
        <v>236</v>
      </c>
      <c r="R70" s="242">
        <v>1</v>
      </c>
      <c r="S70" s="250">
        <v>35000</v>
      </c>
      <c r="T70" s="244">
        <v>6650</v>
      </c>
      <c r="U70" s="270">
        <v>41650</v>
      </c>
    </row>
    <row r="71" spans="1:21" ht="15">
      <c r="A71" s="337" t="s">
        <v>452</v>
      </c>
      <c r="B71" s="338"/>
      <c r="C71" s="338"/>
      <c r="D71" s="338"/>
      <c r="E71" s="338"/>
      <c r="F71" s="338"/>
      <c r="G71" s="338"/>
      <c r="H71" s="338"/>
      <c r="I71" s="102">
        <f>SUM(I2:I70)</f>
        <v>17552500</v>
      </c>
      <c r="J71" s="339" t="s">
        <v>452</v>
      </c>
      <c r="K71" s="339"/>
      <c r="L71" s="339"/>
      <c r="M71" s="102">
        <f>SUM(M2:M70)</f>
        <v>17552500</v>
      </c>
      <c r="O71" s="202">
        <v>70</v>
      </c>
      <c r="P71" s="176" t="s">
        <v>237</v>
      </c>
      <c r="Q71" s="158" t="s">
        <v>391</v>
      </c>
      <c r="R71" s="245">
        <v>1</v>
      </c>
      <c r="S71" s="250">
        <v>299250</v>
      </c>
      <c r="T71" s="247">
        <v>56858</v>
      </c>
      <c r="U71" s="271">
        <v>356108</v>
      </c>
    </row>
    <row r="72" spans="1:21" ht="15">
      <c r="O72" s="201">
        <v>71</v>
      </c>
      <c r="P72" s="174" t="s">
        <v>237</v>
      </c>
      <c r="Q72" s="154" t="s">
        <v>392</v>
      </c>
      <c r="R72" s="242">
        <v>1</v>
      </c>
      <c r="S72" s="250">
        <v>28728</v>
      </c>
      <c r="T72" s="244">
        <v>5458</v>
      </c>
      <c r="U72" s="270">
        <v>34186</v>
      </c>
    </row>
    <row r="73" spans="1:21" ht="15">
      <c r="O73" s="202">
        <v>72</v>
      </c>
      <c r="P73" s="176" t="s">
        <v>240</v>
      </c>
      <c r="Q73" s="179" t="s">
        <v>241</v>
      </c>
      <c r="R73" s="245">
        <v>1</v>
      </c>
      <c r="S73" s="250">
        <v>59850</v>
      </c>
      <c r="T73" s="247">
        <v>11372</v>
      </c>
      <c r="U73" s="271">
        <v>71222</v>
      </c>
    </row>
    <row r="74" spans="1:21" ht="15">
      <c r="O74" s="201">
        <v>73</v>
      </c>
      <c r="P74" s="172" t="s">
        <v>393</v>
      </c>
      <c r="Q74" s="180" t="s">
        <v>243</v>
      </c>
      <c r="R74" s="242">
        <v>1</v>
      </c>
      <c r="S74" s="250">
        <v>1700000</v>
      </c>
      <c r="T74" s="244">
        <v>323000</v>
      </c>
      <c r="U74" s="270">
        <v>2023000</v>
      </c>
    </row>
    <row r="75" spans="1:21" ht="15">
      <c r="O75" s="202">
        <v>74</v>
      </c>
      <c r="P75" s="173" t="s">
        <v>393</v>
      </c>
      <c r="Q75" s="158" t="s">
        <v>394</v>
      </c>
      <c r="R75" s="245">
        <v>1</v>
      </c>
      <c r="S75" s="250">
        <v>1700000</v>
      </c>
      <c r="T75" s="247">
        <v>323000</v>
      </c>
      <c r="U75" s="271">
        <v>2023000</v>
      </c>
    </row>
    <row r="76" spans="1:21" ht="15">
      <c r="O76" s="201">
        <v>75</v>
      </c>
      <c r="P76" s="172" t="s">
        <v>393</v>
      </c>
      <c r="Q76" s="154" t="s">
        <v>395</v>
      </c>
      <c r="R76" s="242">
        <v>1</v>
      </c>
      <c r="S76" s="250">
        <v>300000</v>
      </c>
      <c r="T76" s="244">
        <v>57000</v>
      </c>
      <c r="U76" s="270">
        <v>357000</v>
      </c>
    </row>
    <row r="77" spans="1:21" ht="15">
      <c r="O77" s="202">
        <v>76</v>
      </c>
      <c r="P77" s="173" t="s">
        <v>393</v>
      </c>
      <c r="Q77" s="158" t="s">
        <v>396</v>
      </c>
      <c r="R77" s="245">
        <v>1</v>
      </c>
      <c r="S77" s="250">
        <v>170000</v>
      </c>
      <c r="T77" s="247">
        <v>32300</v>
      </c>
      <c r="U77" s="271">
        <v>202300</v>
      </c>
    </row>
    <row r="78" spans="1:21" ht="15">
      <c r="O78" s="201">
        <v>77</v>
      </c>
      <c r="P78" s="172" t="s">
        <v>393</v>
      </c>
      <c r="Q78" s="154" t="s">
        <v>397</v>
      </c>
      <c r="R78" s="242">
        <v>1</v>
      </c>
      <c r="S78" s="250">
        <v>3200000</v>
      </c>
      <c r="T78" s="244">
        <v>608000</v>
      </c>
      <c r="U78" s="270">
        <v>3808000</v>
      </c>
    </row>
    <row r="79" spans="1:21" ht="15">
      <c r="O79" s="202">
        <v>78</v>
      </c>
      <c r="P79" s="173" t="s">
        <v>393</v>
      </c>
      <c r="Q79" s="158" t="s">
        <v>398</v>
      </c>
      <c r="R79" s="245">
        <v>1</v>
      </c>
      <c r="S79" s="250">
        <v>1700000</v>
      </c>
      <c r="T79" s="247">
        <v>323000</v>
      </c>
      <c r="U79" s="271">
        <v>2023000</v>
      </c>
    </row>
    <row r="80" spans="1:21" ht="15">
      <c r="O80" s="201">
        <v>79</v>
      </c>
      <c r="P80" s="172" t="s">
        <v>393</v>
      </c>
      <c r="Q80" s="154" t="s">
        <v>399</v>
      </c>
      <c r="R80" s="242">
        <v>1</v>
      </c>
      <c r="S80" s="250">
        <v>170000</v>
      </c>
      <c r="T80" s="244">
        <v>32300</v>
      </c>
      <c r="U80" s="270">
        <v>202300</v>
      </c>
    </row>
    <row r="81" spans="15:21" ht="15">
      <c r="O81" s="202">
        <v>80</v>
      </c>
      <c r="P81" s="173" t="s">
        <v>393</v>
      </c>
      <c r="Q81" s="158" t="s">
        <v>400</v>
      </c>
      <c r="R81" s="245">
        <v>1</v>
      </c>
      <c r="S81" s="250">
        <v>300000</v>
      </c>
      <c r="T81" s="247">
        <v>57000</v>
      </c>
      <c r="U81" s="271">
        <v>357000</v>
      </c>
    </row>
    <row r="82" spans="15:21" ht="15">
      <c r="O82" s="201">
        <v>81</v>
      </c>
      <c r="P82" s="172" t="s">
        <v>393</v>
      </c>
      <c r="Q82" s="154" t="s">
        <v>401</v>
      </c>
      <c r="R82" s="242">
        <v>1</v>
      </c>
      <c r="S82" s="250">
        <v>170000</v>
      </c>
      <c r="T82" s="244">
        <v>32300</v>
      </c>
      <c r="U82" s="270">
        <v>202300</v>
      </c>
    </row>
    <row r="83" spans="15:21" ht="15">
      <c r="O83" s="202">
        <v>82</v>
      </c>
      <c r="P83" s="173" t="s">
        <v>393</v>
      </c>
      <c r="Q83" s="158" t="s">
        <v>402</v>
      </c>
      <c r="R83" s="245">
        <v>1</v>
      </c>
      <c r="S83" s="250">
        <v>345000</v>
      </c>
      <c r="T83" s="247">
        <v>65550</v>
      </c>
      <c r="U83" s="271">
        <v>410550</v>
      </c>
    </row>
    <row r="84" spans="15:21" ht="15">
      <c r="O84" s="201">
        <v>83</v>
      </c>
      <c r="P84" s="172" t="s">
        <v>393</v>
      </c>
      <c r="Q84" s="154" t="s">
        <v>403</v>
      </c>
      <c r="R84" s="242">
        <v>1</v>
      </c>
      <c r="S84" s="250">
        <v>3200000</v>
      </c>
      <c r="T84" s="244">
        <v>608000</v>
      </c>
      <c r="U84" s="270">
        <v>3808000</v>
      </c>
    </row>
    <row r="85" spans="15:21" ht="15">
      <c r="O85" s="202">
        <v>84</v>
      </c>
      <c r="P85" s="173" t="s">
        <v>393</v>
      </c>
      <c r="Q85" s="158" t="s">
        <v>404</v>
      </c>
      <c r="R85" s="245">
        <v>1</v>
      </c>
      <c r="S85" s="250">
        <v>104000</v>
      </c>
      <c r="T85" s="247">
        <v>19760</v>
      </c>
      <c r="U85" s="271">
        <v>123760</v>
      </c>
    </row>
    <row r="86" spans="15:21" ht="15">
      <c r="O86" s="201">
        <v>85</v>
      </c>
      <c r="P86" s="172" t="s">
        <v>393</v>
      </c>
      <c r="Q86" s="154" t="s">
        <v>405</v>
      </c>
      <c r="R86" s="242">
        <v>1</v>
      </c>
      <c r="S86" s="250">
        <v>470000</v>
      </c>
      <c r="T86" s="244">
        <v>89300</v>
      </c>
      <c r="U86" s="270">
        <v>559300</v>
      </c>
    </row>
    <row r="87" spans="15:21" ht="15">
      <c r="O87" s="202">
        <v>86</v>
      </c>
      <c r="P87" s="173" t="s">
        <v>393</v>
      </c>
      <c r="Q87" s="158" t="s">
        <v>406</v>
      </c>
      <c r="R87" s="245">
        <v>1</v>
      </c>
      <c r="S87" s="250">
        <v>82000</v>
      </c>
      <c r="T87" s="247">
        <v>15580</v>
      </c>
      <c r="U87" s="271">
        <v>97580</v>
      </c>
    </row>
    <row r="88" spans="15:21" ht="15">
      <c r="O88" s="201">
        <v>87</v>
      </c>
      <c r="P88" s="172" t="s">
        <v>407</v>
      </c>
      <c r="Q88" s="180" t="s">
        <v>243</v>
      </c>
      <c r="R88" s="242">
        <v>1</v>
      </c>
      <c r="S88" s="250">
        <v>1700000</v>
      </c>
      <c r="T88" s="244">
        <v>323000</v>
      </c>
      <c r="U88" s="270">
        <v>2023000</v>
      </c>
    </row>
    <row r="89" spans="15:21" ht="15">
      <c r="O89" s="202">
        <v>88</v>
      </c>
      <c r="P89" s="173" t="s">
        <v>407</v>
      </c>
      <c r="Q89" s="158" t="s">
        <v>394</v>
      </c>
      <c r="R89" s="245">
        <v>1</v>
      </c>
      <c r="S89" s="250">
        <v>1700000</v>
      </c>
      <c r="T89" s="247">
        <v>323000</v>
      </c>
      <c r="U89" s="271">
        <v>2023000</v>
      </c>
    </row>
    <row r="90" spans="15:21" ht="15">
      <c r="O90" s="201">
        <v>89</v>
      </c>
      <c r="P90" s="172" t="s">
        <v>407</v>
      </c>
      <c r="Q90" s="154" t="s">
        <v>395</v>
      </c>
      <c r="R90" s="242">
        <v>1</v>
      </c>
      <c r="S90" s="250">
        <v>300000</v>
      </c>
      <c r="T90" s="244">
        <v>57000</v>
      </c>
      <c r="U90" s="270">
        <v>357000</v>
      </c>
    </row>
    <row r="91" spans="15:21" ht="15">
      <c r="O91" s="202">
        <v>90</v>
      </c>
      <c r="P91" s="173" t="s">
        <v>407</v>
      </c>
      <c r="Q91" s="158" t="s">
        <v>396</v>
      </c>
      <c r="R91" s="245">
        <v>1</v>
      </c>
      <c r="S91" s="250">
        <v>170000</v>
      </c>
      <c r="T91" s="247">
        <v>32300</v>
      </c>
      <c r="U91" s="271">
        <v>202300</v>
      </c>
    </row>
    <row r="92" spans="15:21" ht="15">
      <c r="O92" s="201">
        <v>91</v>
      </c>
      <c r="P92" s="172" t="s">
        <v>407</v>
      </c>
      <c r="Q92" s="154" t="s">
        <v>397</v>
      </c>
      <c r="R92" s="242">
        <v>1</v>
      </c>
      <c r="S92" s="250">
        <v>3200000</v>
      </c>
      <c r="T92" s="244">
        <v>608000</v>
      </c>
      <c r="U92" s="270">
        <v>3808000</v>
      </c>
    </row>
    <row r="93" spans="15:21" ht="15">
      <c r="O93" s="202">
        <v>92</v>
      </c>
      <c r="P93" s="173" t="s">
        <v>407</v>
      </c>
      <c r="Q93" s="158" t="s">
        <v>398</v>
      </c>
      <c r="R93" s="245">
        <v>1</v>
      </c>
      <c r="S93" s="250">
        <v>1700000</v>
      </c>
      <c r="T93" s="247">
        <v>323000</v>
      </c>
      <c r="U93" s="271">
        <v>2023000</v>
      </c>
    </row>
    <row r="94" spans="15:21" ht="15">
      <c r="O94" s="201">
        <v>93</v>
      </c>
      <c r="P94" s="172" t="s">
        <v>407</v>
      </c>
      <c r="Q94" s="154" t="s">
        <v>399</v>
      </c>
      <c r="R94" s="242">
        <v>1</v>
      </c>
      <c r="S94" s="250">
        <v>170000</v>
      </c>
      <c r="T94" s="244">
        <v>32300</v>
      </c>
      <c r="U94" s="270">
        <v>202300</v>
      </c>
    </row>
    <row r="95" spans="15:21" ht="15">
      <c r="O95" s="202">
        <v>94</v>
      </c>
      <c r="P95" s="173" t="s">
        <v>407</v>
      </c>
      <c r="Q95" s="158" t="s">
        <v>400</v>
      </c>
      <c r="R95" s="245">
        <v>1</v>
      </c>
      <c r="S95" s="250">
        <v>300000</v>
      </c>
      <c r="T95" s="247">
        <v>57000</v>
      </c>
      <c r="U95" s="271">
        <v>357000</v>
      </c>
    </row>
    <row r="96" spans="15:21" ht="15">
      <c r="O96" s="201">
        <v>95</v>
      </c>
      <c r="P96" s="172" t="s">
        <v>407</v>
      </c>
      <c r="Q96" s="154" t="s">
        <v>401</v>
      </c>
      <c r="R96" s="242">
        <v>1</v>
      </c>
      <c r="S96" s="250">
        <v>170000</v>
      </c>
      <c r="T96" s="244">
        <v>32300</v>
      </c>
      <c r="U96" s="270">
        <v>202300</v>
      </c>
    </row>
    <row r="97" spans="15:21" ht="15">
      <c r="O97" s="202">
        <v>96</v>
      </c>
      <c r="P97" s="173" t="s">
        <v>407</v>
      </c>
      <c r="Q97" s="158" t="s">
        <v>402</v>
      </c>
      <c r="R97" s="245">
        <v>1</v>
      </c>
      <c r="S97" s="250">
        <v>345000</v>
      </c>
      <c r="T97" s="247">
        <v>65550</v>
      </c>
      <c r="U97" s="271">
        <v>410550</v>
      </c>
    </row>
    <row r="98" spans="15:21" ht="15">
      <c r="O98" s="201">
        <v>97</v>
      </c>
      <c r="P98" s="172" t="s">
        <v>407</v>
      </c>
      <c r="Q98" s="154" t="s">
        <v>403</v>
      </c>
      <c r="R98" s="242">
        <v>1</v>
      </c>
      <c r="S98" s="250">
        <v>3200000</v>
      </c>
      <c r="T98" s="244">
        <v>608000</v>
      </c>
      <c r="U98" s="270">
        <v>3808000</v>
      </c>
    </row>
    <row r="99" spans="15:21" ht="15">
      <c r="O99" s="202">
        <v>98</v>
      </c>
      <c r="P99" s="173" t="s">
        <v>407</v>
      </c>
      <c r="Q99" s="158" t="s">
        <v>404</v>
      </c>
      <c r="R99" s="245">
        <v>1</v>
      </c>
      <c r="S99" s="250">
        <v>104000</v>
      </c>
      <c r="T99" s="247">
        <v>19760</v>
      </c>
      <c r="U99" s="271">
        <v>123760</v>
      </c>
    </row>
    <row r="100" spans="15:21" ht="15">
      <c r="O100" s="201">
        <v>99</v>
      </c>
      <c r="P100" s="172" t="s">
        <v>407</v>
      </c>
      <c r="Q100" s="154" t="s">
        <v>405</v>
      </c>
      <c r="R100" s="242">
        <v>1</v>
      </c>
      <c r="S100" s="250">
        <v>470000</v>
      </c>
      <c r="T100" s="244">
        <v>89300</v>
      </c>
      <c r="U100" s="270">
        <v>559300</v>
      </c>
    </row>
    <row r="101" spans="15:21" ht="15">
      <c r="O101" s="202">
        <v>100</v>
      </c>
      <c r="P101" s="182" t="s">
        <v>258</v>
      </c>
      <c r="Q101" s="183" t="s">
        <v>243</v>
      </c>
      <c r="R101" s="249">
        <v>1</v>
      </c>
      <c r="S101" s="250">
        <v>1700000</v>
      </c>
      <c r="T101" s="247">
        <v>323000</v>
      </c>
      <c r="U101" s="271">
        <v>2023000</v>
      </c>
    </row>
    <row r="102" spans="15:21" ht="15">
      <c r="O102" s="201">
        <v>101</v>
      </c>
      <c r="P102" s="184" t="s">
        <v>258</v>
      </c>
      <c r="Q102" s="185" t="s">
        <v>394</v>
      </c>
      <c r="R102" s="248">
        <v>1</v>
      </c>
      <c r="S102" s="250">
        <v>1700000</v>
      </c>
      <c r="T102" s="244">
        <v>323000</v>
      </c>
      <c r="U102" s="270">
        <v>2023000</v>
      </c>
    </row>
    <row r="103" spans="15:21" ht="15">
      <c r="O103" s="202">
        <v>102</v>
      </c>
      <c r="P103" s="182" t="s">
        <v>258</v>
      </c>
      <c r="Q103" s="186" t="s">
        <v>395</v>
      </c>
      <c r="R103" s="249">
        <v>1</v>
      </c>
      <c r="S103" s="250">
        <v>300000</v>
      </c>
      <c r="T103" s="247">
        <v>57000</v>
      </c>
      <c r="U103" s="271">
        <v>357000</v>
      </c>
    </row>
    <row r="104" spans="15:21" ht="15">
      <c r="O104" s="201">
        <v>103</v>
      </c>
      <c r="P104" s="184" t="s">
        <v>258</v>
      </c>
      <c r="Q104" s="185" t="s">
        <v>396</v>
      </c>
      <c r="R104" s="248">
        <v>1</v>
      </c>
      <c r="S104" s="250">
        <v>170000</v>
      </c>
      <c r="T104" s="244">
        <v>32300</v>
      </c>
      <c r="U104" s="270">
        <v>202300</v>
      </c>
    </row>
    <row r="105" spans="15:21" ht="15">
      <c r="O105" s="202">
        <v>104</v>
      </c>
      <c r="P105" s="182" t="s">
        <v>258</v>
      </c>
      <c r="Q105" s="186" t="s">
        <v>397</v>
      </c>
      <c r="R105" s="249">
        <v>1</v>
      </c>
      <c r="S105" s="250">
        <v>3200000</v>
      </c>
      <c r="T105" s="247">
        <v>608000</v>
      </c>
      <c r="U105" s="271">
        <v>3808000</v>
      </c>
    </row>
    <row r="106" spans="15:21" ht="15">
      <c r="O106" s="201">
        <v>105</v>
      </c>
      <c r="P106" s="184" t="s">
        <v>258</v>
      </c>
      <c r="Q106" s="185" t="s">
        <v>398</v>
      </c>
      <c r="R106" s="248">
        <v>1</v>
      </c>
      <c r="S106" s="250">
        <v>1700000</v>
      </c>
      <c r="T106" s="244">
        <v>323000</v>
      </c>
      <c r="U106" s="270">
        <v>2023000</v>
      </c>
    </row>
    <row r="107" spans="15:21" ht="15">
      <c r="O107" s="202">
        <v>106</v>
      </c>
      <c r="P107" s="182" t="s">
        <v>258</v>
      </c>
      <c r="Q107" s="186" t="s">
        <v>399</v>
      </c>
      <c r="R107" s="249">
        <v>1</v>
      </c>
      <c r="S107" s="250">
        <v>170000</v>
      </c>
      <c r="T107" s="247">
        <v>32300</v>
      </c>
      <c r="U107" s="271">
        <v>202300</v>
      </c>
    </row>
    <row r="108" spans="15:21" ht="15">
      <c r="O108" s="201">
        <v>107</v>
      </c>
      <c r="P108" s="184" t="s">
        <v>258</v>
      </c>
      <c r="Q108" s="185" t="s">
        <v>400</v>
      </c>
      <c r="R108" s="248">
        <v>1</v>
      </c>
      <c r="S108" s="250">
        <v>300000</v>
      </c>
      <c r="T108" s="244">
        <v>57000</v>
      </c>
      <c r="U108" s="270">
        <v>357000</v>
      </c>
    </row>
    <row r="109" spans="15:21" ht="15">
      <c r="O109" s="202">
        <v>108</v>
      </c>
      <c r="P109" s="182" t="s">
        <v>258</v>
      </c>
      <c r="Q109" s="186" t="s">
        <v>401</v>
      </c>
      <c r="R109" s="249">
        <v>1</v>
      </c>
      <c r="S109" s="250">
        <v>170000</v>
      </c>
      <c r="T109" s="247">
        <v>32300</v>
      </c>
      <c r="U109" s="271">
        <v>202300</v>
      </c>
    </row>
    <row r="110" spans="15:21" ht="15">
      <c r="O110" s="201">
        <v>109</v>
      </c>
      <c r="P110" s="184" t="s">
        <v>258</v>
      </c>
      <c r="Q110" s="185" t="s">
        <v>402</v>
      </c>
      <c r="R110" s="248">
        <v>1</v>
      </c>
      <c r="S110" s="250">
        <v>345000</v>
      </c>
      <c r="T110" s="244">
        <v>65550</v>
      </c>
      <c r="U110" s="270">
        <v>410550</v>
      </c>
    </row>
    <row r="111" spans="15:21" ht="15">
      <c r="O111" s="202">
        <v>110</v>
      </c>
      <c r="P111" s="182" t="s">
        <v>258</v>
      </c>
      <c r="Q111" s="186" t="s">
        <v>403</v>
      </c>
      <c r="R111" s="249">
        <v>1</v>
      </c>
      <c r="S111" s="250">
        <v>3200000</v>
      </c>
      <c r="T111" s="247">
        <v>608000</v>
      </c>
      <c r="U111" s="271">
        <v>3808000</v>
      </c>
    </row>
    <row r="112" spans="15:21" ht="15">
      <c r="O112" s="201">
        <v>111</v>
      </c>
      <c r="P112" s="184" t="s">
        <v>258</v>
      </c>
      <c r="Q112" s="185" t="s">
        <v>404</v>
      </c>
      <c r="R112" s="248">
        <v>1</v>
      </c>
      <c r="S112" s="250">
        <v>104000</v>
      </c>
      <c r="T112" s="244">
        <v>19760</v>
      </c>
      <c r="U112" s="270">
        <v>123760</v>
      </c>
    </row>
    <row r="113" spans="15:21" ht="15">
      <c r="O113" s="202">
        <v>112</v>
      </c>
      <c r="P113" s="182" t="s">
        <v>258</v>
      </c>
      <c r="Q113" s="186" t="s">
        <v>405</v>
      </c>
      <c r="R113" s="249">
        <v>1</v>
      </c>
      <c r="S113" s="250">
        <v>470000</v>
      </c>
      <c r="T113" s="247">
        <v>89300</v>
      </c>
      <c r="U113" s="271">
        <v>559300</v>
      </c>
    </row>
    <row r="114" spans="15:21" ht="15">
      <c r="O114" s="201">
        <v>113</v>
      </c>
      <c r="P114" s="172" t="s">
        <v>407</v>
      </c>
      <c r="Q114" s="154" t="s">
        <v>406</v>
      </c>
      <c r="R114" s="242">
        <v>1</v>
      </c>
      <c r="S114" s="250">
        <v>82000</v>
      </c>
      <c r="T114" s="244">
        <v>15580</v>
      </c>
      <c r="U114" s="270">
        <v>97580</v>
      </c>
    </row>
    <row r="115" spans="15:21" ht="15">
      <c r="O115" s="202">
        <v>114</v>
      </c>
      <c r="P115" s="176" t="s">
        <v>259</v>
      </c>
      <c r="Q115" s="179" t="s">
        <v>243</v>
      </c>
      <c r="R115" s="245">
        <v>1</v>
      </c>
      <c r="S115" s="250">
        <v>1700000</v>
      </c>
      <c r="T115" s="247">
        <v>323000</v>
      </c>
      <c r="U115" s="271">
        <v>2023000</v>
      </c>
    </row>
    <row r="116" spans="15:21" ht="15">
      <c r="O116" s="201">
        <v>115</v>
      </c>
      <c r="P116" s="174" t="s">
        <v>259</v>
      </c>
      <c r="Q116" s="154" t="s">
        <v>394</v>
      </c>
      <c r="R116" s="242">
        <v>1</v>
      </c>
      <c r="S116" s="250">
        <v>1700000</v>
      </c>
      <c r="T116" s="244">
        <v>323000</v>
      </c>
      <c r="U116" s="270">
        <v>2023000</v>
      </c>
    </row>
    <row r="117" spans="15:21" ht="15">
      <c r="O117" s="202">
        <v>116</v>
      </c>
      <c r="P117" s="176" t="s">
        <v>259</v>
      </c>
      <c r="Q117" s="158" t="s">
        <v>395</v>
      </c>
      <c r="R117" s="245">
        <v>1</v>
      </c>
      <c r="S117" s="250">
        <v>300000</v>
      </c>
      <c r="T117" s="247">
        <v>57000</v>
      </c>
      <c r="U117" s="271">
        <v>357000</v>
      </c>
    </row>
    <row r="118" spans="15:21" ht="15">
      <c r="O118" s="201">
        <v>117</v>
      </c>
      <c r="P118" s="174" t="s">
        <v>259</v>
      </c>
      <c r="Q118" s="154" t="s">
        <v>396</v>
      </c>
      <c r="R118" s="242">
        <v>1</v>
      </c>
      <c r="S118" s="250">
        <v>170000</v>
      </c>
      <c r="T118" s="244">
        <v>32300</v>
      </c>
      <c r="U118" s="270">
        <v>202300</v>
      </c>
    </row>
    <row r="119" spans="15:21" ht="15">
      <c r="O119" s="202">
        <v>118</v>
      </c>
      <c r="P119" s="176" t="s">
        <v>259</v>
      </c>
      <c r="Q119" s="158" t="s">
        <v>397</v>
      </c>
      <c r="R119" s="245">
        <v>1</v>
      </c>
      <c r="S119" s="250">
        <v>3200000</v>
      </c>
      <c r="T119" s="247">
        <v>608000</v>
      </c>
      <c r="U119" s="271">
        <v>3808000</v>
      </c>
    </row>
    <row r="120" spans="15:21" ht="15">
      <c r="O120" s="201">
        <v>119</v>
      </c>
      <c r="P120" s="174" t="s">
        <v>259</v>
      </c>
      <c r="Q120" s="180" t="s">
        <v>260</v>
      </c>
      <c r="R120" s="242">
        <v>1</v>
      </c>
      <c r="S120" s="250">
        <v>1700000</v>
      </c>
      <c r="T120" s="244">
        <v>323000</v>
      </c>
      <c r="U120" s="270">
        <v>2023000</v>
      </c>
    </row>
    <row r="121" spans="15:21" ht="15">
      <c r="O121" s="202">
        <v>120</v>
      </c>
      <c r="P121" s="176" t="s">
        <v>259</v>
      </c>
      <c r="Q121" s="158" t="s">
        <v>399</v>
      </c>
      <c r="R121" s="245">
        <v>1</v>
      </c>
      <c r="S121" s="250">
        <v>170000</v>
      </c>
      <c r="T121" s="247">
        <v>32300</v>
      </c>
      <c r="U121" s="271">
        <v>202300</v>
      </c>
    </row>
    <row r="122" spans="15:21" ht="15">
      <c r="O122" s="201">
        <v>121</v>
      </c>
      <c r="P122" s="174" t="s">
        <v>259</v>
      </c>
      <c r="Q122" s="154" t="s">
        <v>400</v>
      </c>
      <c r="R122" s="242">
        <v>1</v>
      </c>
      <c r="S122" s="250">
        <v>300000</v>
      </c>
      <c r="T122" s="244">
        <v>57000</v>
      </c>
      <c r="U122" s="270">
        <v>357000</v>
      </c>
    </row>
    <row r="123" spans="15:21" ht="15">
      <c r="O123" s="202">
        <v>122</v>
      </c>
      <c r="P123" s="176" t="s">
        <v>259</v>
      </c>
      <c r="Q123" s="158" t="s">
        <v>401</v>
      </c>
      <c r="R123" s="245">
        <v>1</v>
      </c>
      <c r="S123" s="250">
        <v>170000</v>
      </c>
      <c r="T123" s="247">
        <v>32300</v>
      </c>
      <c r="U123" s="271">
        <v>202300</v>
      </c>
    </row>
    <row r="124" spans="15:21" ht="15">
      <c r="O124" s="201">
        <v>123</v>
      </c>
      <c r="P124" s="174" t="s">
        <v>259</v>
      </c>
      <c r="Q124" s="154" t="s">
        <v>402</v>
      </c>
      <c r="R124" s="242">
        <v>1</v>
      </c>
      <c r="S124" s="250">
        <v>345000</v>
      </c>
      <c r="T124" s="244">
        <v>65550</v>
      </c>
      <c r="U124" s="270">
        <v>410550</v>
      </c>
    </row>
    <row r="125" spans="15:21" ht="15">
      <c r="O125" s="202">
        <v>124</v>
      </c>
      <c r="P125" s="176" t="s">
        <v>259</v>
      </c>
      <c r="Q125" s="158" t="s">
        <v>403</v>
      </c>
      <c r="R125" s="245">
        <v>1</v>
      </c>
      <c r="S125" s="250">
        <v>3200000</v>
      </c>
      <c r="T125" s="247">
        <v>608000</v>
      </c>
      <c r="U125" s="271">
        <v>3808000</v>
      </c>
    </row>
    <row r="126" spans="15:21" ht="15">
      <c r="O126" s="201">
        <v>125</v>
      </c>
      <c r="P126" s="172" t="s">
        <v>408</v>
      </c>
      <c r="Q126" s="180" t="s">
        <v>262</v>
      </c>
      <c r="R126" s="242">
        <v>1</v>
      </c>
      <c r="S126" s="250">
        <v>42000</v>
      </c>
      <c r="T126" s="244">
        <v>7980</v>
      </c>
      <c r="U126" s="270">
        <v>49980</v>
      </c>
    </row>
    <row r="127" spans="15:21" ht="15">
      <c r="O127" s="202">
        <v>126</v>
      </c>
      <c r="P127" s="173" t="s">
        <v>408</v>
      </c>
      <c r="Q127" s="158" t="s">
        <v>395</v>
      </c>
      <c r="R127" s="245">
        <v>1</v>
      </c>
      <c r="S127" s="250">
        <v>300000</v>
      </c>
      <c r="T127" s="247">
        <v>57000</v>
      </c>
      <c r="U127" s="271">
        <v>357000</v>
      </c>
    </row>
    <row r="128" spans="15:21" ht="15">
      <c r="O128" s="201">
        <v>127</v>
      </c>
      <c r="P128" s="172" t="s">
        <v>408</v>
      </c>
      <c r="Q128" s="154" t="s">
        <v>396</v>
      </c>
      <c r="R128" s="242">
        <v>1</v>
      </c>
      <c r="S128" s="250">
        <v>170000</v>
      </c>
      <c r="T128" s="244">
        <v>32300</v>
      </c>
      <c r="U128" s="270">
        <v>202300</v>
      </c>
    </row>
    <row r="129" spans="15:21" ht="15">
      <c r="O129" s="202">
        <v>128</v>
      </c>
      <c r="P129" s="173" t="s">
        <v>408</v>
      </c>
      <c r="Q129" s="158" t="s">
        <v>401</v>
      </c>
      <c r="R129" s="245">
        <v>1</v>
      </c>
      <c r="S129" s="250">
        <v>170000</v>
      </c>
      <c r="T129" s="247">
        <v>32300</v>
      </c>
      <c r="U129" s="271">
        <v>202300</v>
      </c>
    </row>
    <row r="130" spans="15:21" ht="15">
      <c r="O130" s="201">
        <v>129</v>
      </c>
      <c r="P130" s="172" t="s">
        <v>408</v>
      </c>
      <c r="Q130" s="154" t="s">
        <v>402</v>
      </c>
      <c r="R130" s="242">
        <v>1</v>
      </c>
      <c r="S130" s="250">
        <v>345000</v>
      </c>
      <c r="T130" s="244">
        <v>65550</v>
      </c>
      <c r="U130" s="270">
        <v>410550</v>
      </c>
    </row>
    <row r="131" spans="15:21" ht="15">
      <c r="O131" s="202">
        <v>130</v>
      </c>
      <c r="P131" s="173" t="s">
        <v>408</v>
      </c>
      <c r="Q131" s="158" t="s">
        <v>403</v>
      </c>
      <c r="R131" s="245">
        <v>1</v>
      </c>
      <c r="S131" s="250">
        <v>3200000</v>
      </c>
      <c r="T131" s="247">
        <v>608000</v>
      </c>
      <c r="U131" s="271">
        <v>3808000</v>
      </c>
    </row>
    <row r="132" spans="15:21" ht="15">
      <c r="O132" s="201">
        <v>131</v>
      </c>
      <c r="P132" s="172" t="s">
        <v>409</v>
      </c>
      <c r="Q132" s="180" t="s">
        <v>262</v>
      </c>
      <c r="R132" s="242">
        <v>1</v>
      </c>
      <c r="S132" s="250">
        <v>42000</v>
      </c>
      <c r="T132" s="244">
        <v>7980</v>
      </c>
      <c r="U132" s="270">
        <v>49980</v>
      </c>
    </row>
    <row r="133" spans="15:21" ht="15">
      <c r="O133" s="202">
        <v>132</v>
      </c>
      <c r="P133" s="173" t="s">
        <v>409</v>
      </c>
      <c r="Q133" s="158" t="s">
        <v>395</v>
      </c>
      <c r="R133" s="245">
        <v>1</v>
      </c>
      <c r="S133" s="250">
        <v>300000</v>
      </c>
      <c r="T133" s="247">
        <v>57000</v>
      </c>
      <c r="U133" s="271">
        <v>357000</v>
      </c>
    </row>
    <row r="134" spans="15:21" ht="15">
      <c r="O134" s="201">
        <v>133</v>
      </c>
      <c r="P134" s="172" t="s">
        <v>409</v>
      </c>
      <c r="Q134" s="154" t="s">
        <v>396</v>
      </c>
      <c r="R134" s="242">
        <v>1</v>
      </c>
      <c r="S134" s="250">
        <v>170000</v>
      </c>
      <c r="T134" s="244">
        <v>32300</v>
      </c>
      <c r="U134" s="270">
        <v>202300</v>
      </c>
    </row>
    <row r="135" spans="15:21" ht="15">
      <c r="O135" s="202">
        <v>134</v>
      </c>
      <c r="P135" s="173" t="s">
        <v>409</v>
      </c>
      <c r="Q135" s="158" t="s">
        <v>401</v>
      </c>
      <c r="R135" s="245">
        <v>1</v>
      </c>
      <c r="S135" s="250">
        <v>170000</v>
      </c>
      <c r="T135" s="247">
        <v>32300</v>
      </c>
      <c r="U135" s="271">
        <v>202300</v>
      </c>
    </row>
    <row r="136" spans="15:21" ht="15">
      <c r="O136" s="201">
        <v>135</v>
      </c>
      <c r="P136" s="172" t="s">
        <v>409</v>
      </c>
      <c r="Q136" s="154" t="s">
        <v>402</v>
      </c>
      <c r="R136" s="242">
        <v>1</v>
      </c>
      <c r="S136" s="250">
        <v>345000</v>
      </c>
      <c r="T136" s="244">
        <v>65550</v>
      </c>
      <c r="U136" s="270">
        <v>410550</v>
      </c>
    </row>
    <row r="137" spans="15:21" ht="15">
      <c r="O137" s="202">
        <v>136</v>
      </c>
      <c r="P137" s="173" t="s">
        <v>409</v>
      </c>
      <c r="Q137" s="158" t="s">
        <v>403</v>
      </c>
      <c r="R137" s="245">
        <v>1</v>
      </c>
      <c r="S137" s="250">
        <v>3200000</v>
      </c>
      <c r="T137" s="247">
        <v>608000</v>
      </c>
      <c r="U137" s="271">
        <v>3808000</v>
      </c>
    </row>
    <row r="138" spans="15:21" ht="15">
      <c r="O138" s="201">
        <v>137</v>
      </c>
      <c r="P138" s="172" t="s">
        <v>410</v>
      </c>
      <c r="Q138" s="180" t="s">
        <v>262</v>
      </c>
      <c r="R138" s="242">
        <v>1</v>
      </c>
      <c r="S138" s="250">
        <v>42000</v>
      </c>
      <c r="T138" s="244">
        <v>7980</v>
      </c>
      <c r="U138" s="270">
        <v>49980</v>
      </c>
    </row>
    <row r="139" spans="15:21" ht="15">
      <c r="O139" s="202">
        <v>138</v>
      </c>
      <c r="P139" s="173" t="s">
        <v>410</v>
      </c>
      <c r="Q139" s="158" t="s">
        <v>395</v>
      </c>
      <c r="R139" s="245">
        <v>1</v>
      </c>
      <c r="S139" s="250">
        <v>300000</v>
      </c>
      <c r="T139" s="247">
        <v>57000</v>
      </c>
      <c r="U139" s="271">
        <v>357000</v>
      </c>
    </row>
    <row r="140" spans="15:21" ht="15">
      <c r="O140" s="201">
        <v>139</v>
      </c>
      <c r="P140" s="172" t="s">
        <v>410</v>
      </c>
      <c r="Q140" s="154" t="s">
        <v>396</v>
      </c>
      <c r="R140" s="242">
        <v>1</v>
      </c>
      <c r="S140" s="250">
        <v>170000</v>
      </c>
      <c r="T140" s="244">
        <v>32300</v>
      </c>
      <c r="U140" s="270">
        <v>202300</v>
      </c>
    </row>
    <row r="141" spans="15:21" ht="15">
      <c r="O141" s="202">
        <v>140</v>
      </c>
      <c r="P141" s="173" t="s">
        <v>410</v>
      </c>
      <c r="Q141" s="158" t="s">
        <v>401</v>
      </c>
      <c r="R141" s="245">
        <v>1</v>
      </c>
      <c r="S141" s="250">
        <v>170000</v>
      </c>
      <c r="T141" s="247">
        <v>32300</v>
      </c>
      <c r="U141" s="271">
        <v>202300</v>
      </c>
    </row>
    <row r="142" spans="15:21" ht="15">
      <c r="O142" s="201">
        <v>141</v>
      </c>
      <c r="P142" s="172" t="s">
        <v>410</v>
      </c>
      <c r="Q142" s="154" t="s">
        <v>402</v>
      </c>
      <c r="R142" s="242">
        <v>1</v>
      </c>
      <c r="S142" s="250">
        <v>345000</v>
      </c>
      <c r="T142" s="244">
        <v>65550</v>
      </c>
      <c r="U142" s="270">
        <v>410550</v>
      </c>
    </row>
    <row r="143" spans="15:21" ht="15">
      <c r="O143" s="202">
        <v>142</v>
      </c>
      <c r="P143" s="173" t="s">
        <v>410</v>
      </c>
      <c r="Q143" s="158" t="s">
        <v>403</v>
      </c>
      <c r="R143" s="245">
        <v>1</v>
      </c>
      <c r="S143" s="250">
        <v>3200000</v>
      </c>
      <c r="T143" s="247">
        <v>608000</v>
      </c>
      <c r="U143" s="271">
        <v>3808000</v>
      </c>
    </row>
    <row r="144" spans="15:21" ht="15">
      <c r="O144" s="201">
        <v>143</v>
      </c>
      <c r="P144" s="172" t="s">
        <v>411</v>
      </c>
      <c r="Q144" s="180" t="s">
        <v>262</v>
      </c>
      <c r="R144" s="242">
        <v>1</v>
      </c>
      <c r="S144" s="250">
        <v>42000</v>
      </c>
      <c r="T144" s="244">
        <v>7980</v>
      </c>
      <c r="U144" s="270">
        <v>49980</v>
      </c>
    </row>
    <row r="145" spans="15:21" ht="15">
      <c r="O145" s="202">
        <v>144</v>
      </c>
      <c r="P145" s="173" t="s">
        <v>411</v>
      </c>
      <c r="Q145" s="158" t="s">
        <v>395</v>
      </c>
      <c r="R145" s="245">
        <v>1</v>
      </c>
      <c r="S145" s="250">
        <v>300000</v>
      </c>
      <c r="T145" s="247">
        <v>57000</v>
      </c>
      <c r="U145" s="271">
        <v>357000</v>
      </c>
    </row>
    <row r="146" spans="15:21" ht="15">
      <c r="O146" s="201">
        <v>145</v>
      </c>
      <c r="P146" s="172" t="s">
        <v>411</v>
      </c>
      <c r="Q146" s="154" t="s">
        <v>396</v>
      </c>
      <c r="R146" s="242">
        <v>1</v>
      </c>
      <c r="S146" s="250">
        <v>170000</v>
      </c>
      <c r="T146" s="244">
        <v>32300</v>
      </c>
      <c r="U146" s="270">
        <v>202300</v>
      </c>
    </row>
    <row r="147" spans="15:21" ht="15">
      <c r="O147" s="202">
        <v>146</v>
      </c>
      <c r="P147" s="173" t="s">
        <v>411</v>
      </c>
      <c r="Q147" s="158" t="s">
        <v>401</v>
      </c>
      <c r="R147" s="245">
        <v>1</v>
      </c>
      <c r="S147" s="250">
        <v>170000</v>
      </c>
      <c r="T147" s="247">
        <v>32300</v>
      </c>
      <c r="U147" s="271">
        <v>202300</v>
      </c>
    </row>
    <row r="148" spans="15:21" ht="15">
      <c r="O148" s="201">
        <v>147</v>
      </c>
      <c r="P148" s="172" t="s">
        <v>411</v>
      </c>
      <c r="Q148" s="154" t="s">
        <v>402</v>
      </c>
      <c r="R148" s="242">
        <v>1</v>
      </c>
      <c r="S148" s="250">
        <v>345000</v>
      </c>
      <c r="T148" s="244">
        <v>65550</v>
      </c>
      <c r="U148" s="270">
        <v>410550</v>
      </c>
    </row>
    <row r="149" spans="15:21" ht="15">
      <c r="O149" s="202">
        <v>148</v>
      </c>
      <c r="P149" s="173" t="s">
        <v>411</v>
      </c>
      <c r="Q149" s="158" t="s">
        <v>403</v>
      </c>
      <c r="R149" s="245">
        <v>1</v>
      </c>
      <c r="S149" s="250">
        <v>3200000</v>
      </c>
      <c r="T149" s="247">
        <v>608000</v>
      </c>
      <c r="U149" s="271">
        <v>3808000</v>
      </c>
    </row>
    <row r="150" spans="15:21" ht="15">
      <c r="O150" s="201">
        <v>149</v>
      </c>
      <c r="P150" s="172" t="s">
        <v>412</v>
      </c>
      <c r="Q150" s="180" t="s">
        <v>243</v>
      </c>
      <c r="R150" s="242">
        <v>1</v>
      </c>
      <c r="S150" s="250">
        <v>1700000</v>
      </c>
      <c r="T150" s="244">
        <v>323000</v>
      </c>
      <c r="U150" s="270">
        <v>2023000</v>
      </c>
    </row>
    <row r="151" spans="15:21" ht="15">
      <c r="O151" s="202">
        <v>150</v>
      </c>
      <c r="P151" s="173" t="s">
        <v>412</v>
      </c>
      <c r="Q151" s="158" t="s">
        <v>394</v>
      </c>
      <c r="R151" s="245">
        <v>1</v>
      </c>
      <c r="S151" s="250">
        <v>1700000</v>
      </c>
      <c r="T151" s="247">
        <v>323000</v>
      </c>
      <c r="U151" s="271">
        <v>2023000</v>
      </c>
    </row>
    <row r="152" spans="15:21" ht="15">
      <c r="O152" s="201">
        <v>151</v>
      </c>
      <c r="P152" s="172" t="s">
        <v>412</v>
      </c>
      <c r="Q152" s="154" t="s">
        <v>395</v>
      </c>
      <c r="R152" s="242">
        <v>1</v>
      </c>
      <c r="S152" s="250">
        <v>300000</v>
      </c>
      <c r="T152" s="244">
        <v>57000</v>
      </c>
      <c r="U152" s="270">
        <v>357000</v>
      </c>
    </row>
    <row r="153" spans="15:21" ht="15">
      <c r="O153" s="202">
        <v>152</v>
      </c>
      <c r="P153" s="173" t="s">
        <v>412</v>
      </c>
      <c r="Q153" s="158" t="s">
        <v>396</v>
      </c>
      <c r="R153" s="245">
        <v>1</v>
      </c>
      <c r="S153" s="250">
        <v>170000</v>
      </c>
      <c r="T153" s="247">
        <v>32300</v>
      </c>
      <c r="U153" s="271">
        <v>202300</v>
      </c>
    </row>
    <row r="154" spans="15:21" ht="15">
      <c r="O154" s="201">
        <v>153</v>
      </c>
      <c r="P154" s="172" t="s">
        <v>412</v>
      </c>
      <c r="Q154" s="154" t="s">
        <v>397</v>
      </c>
      <c r="R154" s="242">
        <v>1</v>
      </c>
      <c r="S154" s="250">
        <v>3200000</v>
      </c>
      <c r="T154" s="244">
        <v>608000</v>
      </c>
      <c r="U154" s="270">
        <v>3808000</v>
      </c>
    </row>
    <row r="155" spans="15:21" ht="15">
      <c r="O155" s="202">
        <v>154</v>
      </c>
      <c r="P155" s="173" t="s">
        <v>412</v>
      </c>
      <c r="Q155" s="158" t="s">
        <v>398</v>
      </c>
      <c r="R155" s="245">
        <v>1</v>
      </c>
      <c r="S155" s="250">
        <v>1700000</v>
      </c>
      <c r="T155" s="247">
        <v>323000</v>
      </c>
      <c r="U155" s="271">
        <v>2023000</v>
      </c>
    </row>
    <row r="156" spans="15:21" ht="15">
      <c r="O156" s="201">
        <v>155</v>
      </c>
      <c r="P156" s="172" t="s">
        <v>412</v>
      </c>
      <c r="Q156" s="154" t="s">
        <v>399</v>
      </c>
      <c r="R156" s="242">
        <v>1</v>
      </c>
      <c r="S156" s="250">
        <v>170000</v>
      </c>
      <c r="T156" s="244">
        <v>32300</v>
      </c>
      <c r="U156" s="270">
        <v>202300</v>
      </c>
    </row>
    <row r="157" spans="15:21" ht="15">
      <c r="O157" s="202">
        <v>156</v>
      </c>
      <c r="P157" s="173" t="s">
        <v>412</v>
      </c>
      <c r="Q157" s="158" t="s">
        <v>400</v>
      </c>
      <c r="R157" s="245">
        <v>1</v>
      </c>
      <c r="S157" s="250">
        <v>300000</v>
      </c>
      <c r="T157" s="247">
        <v>57000</v>
      </c>
      <c r="U157" s="271">
        <v>357000</v>
      </c>
    </row>
    <row r="158" spans="15:21" ht="15">
      <c r="O158" s="201">
        <v>157</v>
      </c>
      <c r="P158" s="172" t="s">
        <v>412</v>
      </c>
      <c r="Q158" s="154" t="s">
        <v>401</v>
      </c>
      <c r="R158" s="242">
        <v>1</v>
      </c>
      <c r="S158" s="250">
        <v>170000</v>
      </c>
      <c r="T158" s="244">
        <v>32300</v>
      </c>
      <c r="U158" s="270">
        <v>202300</v>
      </c>
    </row>
    <row r="159" spans="15:21" ht="15">
      <c r="O159" s="202">
        <v>158</v>
      </c>
      <c r="P159" s="173" t="s">
        <v>412</v>
      </c>
      <c r="Q159" s="158" t="s">
        <v>402</v>
      </c>
      <c r="R159" s="245">
        <v>1</v>
      </c>
      <c r="S159" s="250">
        <v>345000</v>
      </c>
      <c r="T159" s="247">
        <v>65550</v>
      </c>
      <c r="U159" s="271">
        <v>410550</v>
      </c>
    </row>
    <row r="160" spans="15:21" ht="15">
      <c r="O160" s="201">
        <v>159</v>
      </c>
      <c r="P160" s="172" t="s">
        <v>412</v>
      </c>
      <c r="Q160" s="154" t="s">
        <v>403</v>
      </c>
      <c r="R160" s="242">
        <v>1</v>
      </c>
      <c r="S160" s="250">
        <v>3200000</v>
      </c>
      <c r="T160" s="244">
        <v>608000</v>
      </c>
      <c r="U160" s="270">
        <v>3808000</v>
      </c>
    </row>
    <row r="161" spans="15:21" ht="15">
      <c r="O161" s="202">
        <v>160</v>
      </c>
      <c r="P161" s="173" t="s">
        <v>413</v>
      </c>
      <c r="Q161" s="179" t="s">
        <v>243</v>
      </c>
      <c r="R161" s="245">
        <v>1</v>
      </c>
      <c r="S161" s="250">
        <v>1700000</v>
      </c>
      <c r="T161" s="247">
        <v>323000</v>
      </c>
      <c r="U161" s="271">
        <v>2023000</v>
      </c>
    </row>
    <row r="162" spans="15:21" ht="15">
      <c r="O162" s="201">
        <v>161</v>
      </c>
      <c r="P162" s="172" t="s">
        <v>413</v>
      </c>
      <c r="Q162" s="154" t="s">
        <v>394</v>
      </c>
      <c r="R162" s="242">
        <v>1</v>
      </c>
      <c r="S162" s="250">
        <v>1700000</v>
      </c>
      <c r="T162" s="244">
        <v>323000</v>
      </c>
      <c r="U162" s="270">
        <v>2023000</v>
      </c>
    </row>
    <row r="163" spans="15:21" ht="15">
      <c r="O163" s="202">
        <v>162</v>
      </c>
      <c r="P163" s="173" t="s">
        <v>413</v>
      </c>
      <c r="Q163" s="158" t="s">
        <v>395</v>
      </c>
      <c r="R163" s="245">
        <v>1</v>
      </c>
      <c r="S163" s="250">
        <v>300000</v>
      </c>
      <c r="T163" s="247">
        <v>57000</v>
      </c>
      <c r="U163" s="271">
        <v>357000</v>
      </c>
    </row>
    <row r="164" spans="15:21" ht="15">
      <c r="O164" s="201">
        <v>163</v>
      </c>
      <c r="P164" s="172" t="s">
        <v>413</v>
      </c>
      <c r="Q164" s="154" t="s">
        <v>396</v>
      </c>
      <c r="R164" s="242">
        <v>1</v>
      </c>
      <c r="S164" s="250">
        <v>170000</v>
      </c>
      <c r="T164" s="244">
        <v>32300</v>
      </c>
      <c r="U164" s="270">
        <v>202300</v>
      </c>
    </row>
    <row r="165" spans="15:21" ht="15">
      <c r="O165" s="202">
        <v>164</v>
      </c>
      <c r="P165" s="173" t="s">
        <v>413</v>
      </c>
      <c r="Q165" s="158" t="s">
        <v>397</v>
      </c>
      <c r="R165" s="245">
        <v>1</v>
      </c>
      <c r="S165" s="250">
        <v>3200000</v>
      </c>
      <c r="T165" s="247">
        <v>608000</v>
      </c>
      <c r="U165" s="271">
        <v>3808000</v>
      </c>
    </row>
    <row r="166" spans="15:21" ht="15">
      <c r="O166" s="201">
        <v>165</v>
      </c>
      <c r="P166" s="172" t="s">
        <v>413</v>
      </c>
      <c r="Q166" s="154" t="s">
        <v>398</v>
      </c>
      <c r="R166" s="242">
        <v>1</v>
      </c>
      <c r="S166" s="250">
        <v>1700000</v>
      </c>
      <c r="T166" s="244">
        <v>323000</v>
      </c>
      <c r="U166" s="270">
        <v>2023000</v>
      </c>
    </row>
    <row r="167" spans="15:21" ht="15">
      <c r="O167" s="202">
        <v>166</v>
      </c>
      <c r="P167" s="173" t="s">
        <v>413</v>
      </c>
      <c r="Q167" s="158" t="s">
        <v>399</v>
      </c>
      <c r="R167" s="245">
        <v>1</v>
      </c>
      <c r="S167" s="250">
        <v>170000</v>
      </c>
      <c r="T167" s="247">
        <v>32300</v>
      </c>
      <c r="U167" s="271">
        <v>202300</v>
      </c>
    </row>
    <row r="168" spans="15:21" ht="15">
      <c r="O168" s="201">
        <v>167</v>
      </c>
      <c r="P168" s="172" t="s">
        <v>413</v>
      </c>
      <c r="Q168" s="154" t="s">
        <v>400</v>
      </c>
      <c r="R168" s="242">
        <v>1</v>
      </c>
      <c r="S168" s="250">
        <v>300000</v>
      </c>
      <c r="T168" s="244">
        <v>57000</v>
      </c>
      <c r="U168" s="270">
        <v>357000</v>
      </c>
    </row>
    <row r="169" spans="15:21" ht="15">
      <c r="O169" s="202">
        <v>168</v>
      </c>
      <c r="P169" s="173" t="s">
        <v>413</v>
      </c>
      <c r="Q169" s="158" t="s">
        <v>401</v>
      </c>
      <c r="R169" s="245">
        <v>1</v>
      </c>
      <c r="S169" s="250">
        <v>170000</v>
      </c>
      <c r="T169" s="247">
        <v>32300</v>
      </c>
      <c r="U169" s="271">
        <v>202300</v>
      </c>
    </row>
    <row r="170" spans="15:21" ht="15">
      <c r="O170" s="201">
        <v>169</v>
      </c>
      <c r="P170" s="172" t="s">
        <v>413</v>
      </c>
      <c r="Q170" s="154" t="s">
        <v>402</v>
      </c>
      <c r="R170" s="242">
        <v>1</v>
      </c>
      <c r="S170" s="250">
        <v>345000</v>
      </c>
      <c r="T170" s="244">
        <v>65550</v>
      </c>
      <c r="U170" s="270">
        <v>410550</v>
      </c>
    </row>
    <row r="171" spans="15:21" ht="15">
      <c r="O171" s="202">
        <v>170</v>
      </c>
      <c r="P171" s="173" t="s">
        <v>413</v>
      </c>
      <c r="Q171" s="158" t="s">
        <v>403</v>
      </c>
      <c r="R171" s="245">
        <v>1</v>
      </c>
      <c r="S171" s="250">
        <v>3200000</v>
      </c>
      <c r="T171" s="247">
        <v>608000</v>
      </c>
      <c r="U171" s="271">
        <v>3808000</v>
      </c>
    </row>
    <row r="172" spans="15:21" ht="15">
      <c r="O172" s="201">
        <v>171</v>
      </c>
      <c r="P172" s="172" t="s">
        <v>73</v>
      </c>
      <c r="Q172" s="180" t="s">
        <v>243</v>
      </c>
      <c r="R172" s="242">
        <v>1</v>
      </c>
      <c r="S172" s="250">
        <v>1700000</v>
      </c>
      <c r="T172" s="244">
        <v>323000</v>
      </c>
      <c r="U172" s="270">
        <v>2023000</v>
      </c>
    </row>
    <row r="173" spans="15:21" ht="15">
      <c r="O173" s="202">
        <v>172</v>
      </c>
      <c r="P173" s="173" t="s">
        <v>73</v>
      </c>
      <c r="Q173" s="158" t="s">
        <v>394</v>
      </c>
      <c r="R173" s="245">
        <v>1</v>
      </c>
      <c r="S173" s="250">
        <v>1700000</v>
      </c>
      <c r="T173" s="247">
        <v>323000</v>
      </c>
      <c r="U173" s="271">
        <v>2023000</v>
      </c>
    </row>
    <row r="174" spans="15:21" ht="15">
      <c r="O174" s="201">
        <v>173</v>
      </c>
      <c r="P174" s="172" t="s">
        <v>73</v>
      </c>
      <c r="Q174" s="154" t="s">
        <v>395</v>
      </c>
      <c r="R174" s="242">
        <v>1</v>
      </c>
      <c r="S174" s="250">
        <v>300000</v>
      </c>
      <c r="T174" s="244">
        <v>57000</v>
      </c>
      <c r="U174" s="270">
        <v>357000</v>
      </c>
    </row>
    <row r="175" spans="15:21" ht="15">
      <c r="O175" s="202">
        <v>174</v>
      </c>
      <c r="P175" s="173" t="s">
        <v>73</v>
      </c>
      <c r="Q175" s="158" t="s">
        <v>396</v>
      </c>
      <c r="R175" s="245">
        <v>1</v>
      </c>
      <c r="S175" s="250">
        <v>170000</v>
      </c>
      <c r="T175" s="247">
        <v>32300</v>
      </c>
      <c r="U175" s="271">
        <v>202300</v>
      </c>
    </row>
    <row r="176" spans="15:21" ht="15">
      <c r="O176" s="201">
        <v>175</v>
      </c>
      <c r="P176" s="172" t="s">
        <v>73</v>
      </c>
      <c r="Q176" s="154" t="s">
        <v>397</v>
      </c>
      <c r="R176" s="242">
        <v>1</v>
      </c>
      <c r="S176" s="250">
        <v>3200000</v>
      </c>
      <c r="T176" s="244">
        <v>608000</v>
      </c>
      <c r="U176" s="270">
        <v>3808000</v>
      </c>
    </row>
    <row r="177" spans="15:21" ht="15">
      <c r="O177" s="202">
        <v>176</v>
      </c>
      <c r="P177" s="173" t="s">
        <v>73</v>
      </c>
      <c r="Q177" s="158" t="s">
        <v>398</v>
      </c>
      <c r="R177" s="245">
        <v>1</v>
      </c>
      <c r="S177" s="250">
        <v>1700000</v>
      </c>
      <c r="T177" s="247">
        <v>323000</v>
      </c>
      <c r="U177" s="271">
        <v>2023000</v>
      </c>
    </row>
    <row r="178" spans="15:21" ht="15">
      <c r="O178" s="201">
        <v>177</v>
      </c>
      <c r="P178" s="172" t="s">
        <v>73</v>
      </c>
      <c r="Q178" s="154" t="s">
        <v>399</v>
      </c>
      <c r="R178" s="242">
        <v>1</v>
      </c>
      <c r="S178" s="250">
        <v>170000</v>
      </c>
      <c r="T178" s="244">
        <v>32300</v>
      </c>
      <c r="U178" s="270">
        <v>202300</v>
      </c>
    </row>
    <row r="179" spans="15:21" ht="15">
      <c r="O179" s="202">
        <v>178</v>
      </c>
      <c r="P179" s="173" t="s">
        <v>73</v>
      </c>
      <c r="Q179" s="158" t="s">
        <v>400</v>
      </c>
      <c r="R179" s="245">
        <v>1</v>
      </c>
      <c r="S179" s="250">
        <v>300000</v>
      </c>
      <c r="T179" s="247">
        <v>57000</v>
      </c>
      <c r="U179" s="271">
        <v>357000</v>
      </c>
    </row>
    <row r="180" spans="15:21" ht="15">
      <c r="O180" s="201">
        <v>179</v>
      </c>
      <c r="P180" s="172" t="s">
        <v>73</v>
      </c>
      <c r="Q180" s="154" t="s">
        <v>401</v>
      </c>
      <c r="R180" s="242">
        <v>1</v>
      </c>
      <c r="S180" s="250">
        <v>170000</v>
      </c>
      <c r="T180" s="244">
        <v>32300</v>
      </c>
      <c r="U180" s="270">
        <v>202300</v>
      </c>
    </row>
    <row r="181" spans="15:21" ht="15">
      <c r="O181" s="202">
        <v>180</v>
      </c>
      <c r="P181" s="173" t="s">
        <v>73</v>
      </c>
      <c r="Q181" s="158" t="s">
        <v>402</v>
      </c>
      <c r="R181" s="245">
        <v>1</v>
      </c>
      <c r="S181" s="250">
        <v>345000</v>
      </c>
      <c r="T181" s="247">
        <v>65550</v>
      </c>
      <c r="U181" s="271">
        <v>410550</v>
      </c>
    </row>
    <row r="182" spans="15:21" ht="15">
      <c r="O182" s="201">
        <v>181</v>
      </c>
      <c r="P182" s="172" t="s">
        <v>73</v>
      </c>
      <c r="Q182" s="154" t="s">
        <v>403</v>
      </c>
      <c r="R182" s="242">
        <v>1</v>
      </c>
      <c r="S182" s="250">
        <v>3200000</v>
      </c>
      <c r="T182" s="244">
        <v>608000</v>
      </c>
      <c r="U182" s="270">
        <v>3808000</v>
      </c>
    </row>
    <row r="183" spans="15:21" ht="15">
      <c r="O183" s="202">
        <v>182</v>
      </c>
      <c r="P183" s="176" t="s">
        <v>269</v>
      </c>
      <c r="Q183" s="158" t="s">
        <v>395</v>
      </c>
      <c r="R183" s="245">
        <v>1</v>
      </c>
      <c r="S183" s="250">
        <v>300000</v>
      </c>
      <c r="T183" s="247">
        <v>57000</v>
      </c>
      <c r="U183" s="271">
        <v>357000</v>
      </c>
    </row>
    <row r="184" spans="15:21" ht="15">
      <c r="O184" s="201">
        <v>183</v>
      </c>
      <c r="P184" s="172" t="s">
        <v>269</v>
      </c>
      <c r="Q184" s="154" t="s">
        <v>396</v>
      </c>
      <c r="R184" s="242">
        <v>1</v>
      </c>
      <c r="S184" s="250">
        <v>170000</v>
      </c>
      <c r="T184" s="244">
        <v>32300</v>
      </c>
      <c r="U184" s="270">
        <v>202300</v>
      </c>
    </row>
    <row r="185" spans="15:21" ht="15">
      <c r="O185" s="202">
        <v>184</v>
      </c>
      <c r="P185" s="173" t="s">
        <v>269</v>
      </c>
      <c r="Q185" s="158" t="s">
        <v>399</v>
      </c>
      <c r="R185" s="245">
        <v>1</v>
      </c>
      <c r="S185" s="250">
        <v>170000</v>
      </c>
      <c r="T185" s="247">
        <v>32300</v>
      </c>
      <c r="U185" s="271">
        <v>202300</v>
      </c>
    </row>
    <row r="186" spans="15:21" ht="15">
      <c r="O186" s="201">
        <v>185</v>
      </c>
      <c r="P186" s="172" t="s">
        <v>269</v>
      </c>
      <c r="Q186" s="154" t="s">
        <v>402</v>
      </c>
      <c r="R186" s="242">
        <v>1</v>
      </c>
      <c r="S186" s="250">
        <v>345000</v>
      </c>
      <c r="T186" s="244">
        <v>65550</v>
      </c>
      <c r="U186" s="270">
        <v>410550</v>
      </c>
    </row>
    <row r="187" spans="15:21" ht="15">
      <c r="O187" s="202">
        <v>186</v>
      </c>
      <c r="P187" s="173" t="s">
        <v>414</v>
      </c>
      <c r="Q187" s="179" t="s">
        <v>243</v>
      </c>
      <c r="R187" s="245">
        <v>1</v>
      </c>
      <c r="S187" s="250">
        <v>1700000</v>
      </c>
      <c r="T187" s="247">
        <v>323000</v>
      </c>
      <c r="U187" s="271">
        <v>2023000</v>
      </c>
    </row>
    <row r="188" spans="15:21" ht="15">
      <c r="O188" s="201">
        <v>187</v>
      </c>
      <c r="P188" s="172" t="s">
        <v>414</v>
      </c>
      <c r="Q188" s="154" t="s">
        <v>394</v>
      </c>
      <c r="R188" s="242">
        <v>1</v>
      </c>
      <c r="S188" s="250">
        <v>1700000</v>
      </c>
      <c r="T188" s="244">
        <v>323000</v>
      </c>
      <c r="U188" s="270">
        <v>2023000</v>
      </c>
    </row>
    <row r="189" spans="15:21" ht="15">
      <c r="O189" s="202">
        <v>188</v>
      </c>
      <c r="P189" s="173" t="s">
        <v>414</v>
      </c>
      <c r="Q189" s="158" t="s">
        <v>395</v>
      </c>
      <c r="R189" s="245">
        <v>1</v>
      </c>
      <c r="S189" s="250">
        <v>300000</v>
      </c>
      <c r="T189" s="247">
        <v>57000</v>
      </c>
      <c r="U189" s="271">
        <v>357000</v>
      </c>
    </row>
    <row r="190" spans="15:21" ht="15">
      <c r="O190" s="201">
        <v>189</v>
      </c>
      <c r="P190" s="172" t="s">
        <v>414</v>
      </c>
      <c r="Q190" s="154" t="s">
        <v>396</v>
      </c>
      <c r="R190" s="242">
        <v>1</v>
      </c>
      <c r="S190" s="250">
        <v>170000</v>
      </c>
      <c r="T190" s="244">
        <v>32300</v>
      </c>
      <c r="U190" s="270">
        <v>202300</v>
      </c>
    </row>
    <row r="191" spans="15:21" ht="15">
      <c r="O191" s="202">
        <v>190</v>
      </c>
      <c r="P191" s="173" t="s">
        <v>414</v>
      </c>
      <c r="Q191" s="158" t="s">
        <v>397</v>
      </c>
      <c r="R191" s="245">
        <v>1</v>
      </c>
      <c r="S191" s="250">
        <v>3200000</v>
      </c>
      <c r="T191" s="247">
        <v>608000</v>
      </c>
      <c r="U191" s="271">
        <v>3808000</v>
      </c>
    </row>
    <row r="192" spans="15:21" ht="15">
      <c r="O192" s="201">
        <v>191</v>
      </c>
      <c r="P192" s="172" t="s">
        <v>414</v>
      </c>
      <c r="Q192" s="154" t="s">
        <v>398</v>
      </c>
      <c r="R192" s="242">
        <v>1</v>
      </c>
      <c r="S192" s="250">
        <v>1700000</v>
      </c>
      <c r="T192" s="244">
        <v>323000</v>
      </c>
      <c r="U192" s="270">
        <v>2023000</v>
      </c>
    </row>
    <row r="193" spans="15:21" ht="15">
      <c r="O193" s="202">
        <v>192</v>
      </c>
      <c r="P193" s="173" t="s">
        <v>414</v>
      </c>
      <c r="Q193" s="158" t="s">
        <v>399</v>
      </c>
      <c r="R193" s="245">
        <v>1</v>
      </c>
      <c r="S193" s="250">
        <v>170000</v>
      </c>
      <c r="T193" s="247">
        <v>32300</v>
      </c>
      <c r="U193" s="271">
        <v>202300</v>
      </c>
    </row>
    <row r="194" spans="15:21" ht="15">
      <c r="O194" s="201">
        <v>193</v>
      </c>
      <c r="P194" s="172" t="s">
        <v>414</v>
      </c>
      <c r="Q194" s="154" t="s">
        <v>400</v>
      </c>
      <c r="R194" s="242">
        <v>1</v>
      </c>
      <c r="S194" s="250">
        <v>300000</v>
      </c>
      <c r="T194" s="244">
        <v>57000</v>
      </c>
      <c r="U194" s="270">
        <v>357000</v>
      </c>
    </row>
    <row r="195" spans="15:21" ht="15">
      <c r="O195" s="202">
        <v>194</v>
      </c>
      <c r="P195" s="173" t="s">
        <v>414</v>
      </c>
      <c r="Q195" s="158" t="s">
        <v>401</v>
      </c>
      <c r="R195" s="245">
        <v>1</v>
      </c>
      <c r="S195" s="250">
        <v>170000</v>
      </c>
      <c r="T195" s="247">
        <v>32300</v>
      </c>
      <c r="U195" s="271">
        <v>202300</v>
      </c>
    </row>
    <row r="196" spans="15:21" ht="15">
      <c r="O196" s="201">
        <v>195</v>
      </c>
      <c r="P196" s="172" t="s">
        <v>414</v>
      </c>
      <c r="Q196" s="154" t="s">
        <v>402</v>
      </c>
      <c r="R196" s="242">
        <v>1</v>
      </c>
      <c r="S196" s="250">
        <v>345000</v>
      </c>
      <c r="T196" s="244">
        <v>65550</v>
      </c>
      <c r="U196" s="270">
        <v>410550</v>
      </c>
    </row>
    <row r="197" spans="15:21" ht="15">
      <c r="O197" s="202">
        <v>196</v>
      </c>
      <c r="P197" s="173" t="s">
        <v>414</v>
      </c>
      <c r="Q197" s="158" t="s">
        <v>403</v>
      </c>
      <c r="R197" s="245">
        <v>1</v>
      </c>
      <c r="S197" s="250">
        <v>3200000</v>
      </c>
      <c r="T197" s="247">
        <v>608000</v>
      </c>
      <c r="U197" s="271">
        <v>3808000</v>
      </c>
    </row>
    <row r="198" spans="15:21" ht="15">
      <c r="O198" s="201">
        <v>197</v>
      </c>
      <c r="P198" s="172" t="s">
        <v>415</v>
      </c>
      <c r="Q198" s="180" t="s">
        <v>243</v>
      </c>
      <c r="R198" s="242">
        <v>1</v>
      </c>
      <c r="S198" s="250">
        <v>1700000</v>
      </c>
      <c r="T198" s="244">
        <v>323000</v>
      </c>
      <c r="U198" s="270">
        <v>2023000</v>
      </c>
    </row>
    <row r="199" spans="15:21" ht="15">
      <c r="O199" s="202">
        <v>198</v>
      </c>
      <c r="P199" s="173" t="s">
        <v>415</v>
      </c>
      <c r="Q199" s="158" t="s">
        <v>394</v>
      </c>
      <c r="R199" s="245">
        <v>1</v>
      </c>
      <c r="S199" s="250">
        <v>1700000</v>
      </c>
      <c r="T199" s="247">
        <v>323000</v>
      </c>
      <c r="U199" s="271">
        <v>2023000</v>
      </c>
    </row>
    <row r="200" spans="15:21" ht="15">
      <c r="O200" s="201">
        <v>199</v>
      </c>
      <c r="P200" s="172" t="s">
        <v>415</v>
      </c>
      <c r="Q200" s="154" t="s">
        <v>395</v>
      </c>
      <c r="R200" s="242">
        <v>1</v>
      </c>
      <c r="S200" s="250">
        <v>300000</v>
      </c>
      <c r="T200" s="244">
        <v>57000</v>
      </c>
      <c r="U200" s="270">
        <v>357000</v>
      </c>
    </row>
    <row r="201" spans="15:21" ht="15">
      <c r="O201" s="202">
        <v>200</v>
      </c>
      <c r="P201" s="173" t="s">
        <v>415</v>
      </c>
      <c r="Q201" s="158" t="s">
        <v>396</v>
      </c>
      <c r="R201" s="245">
        <v>1</v>
      </c>
      <c r="S201" s="250">
        <v>170000</v>
      </c>
      <c r="T201" s="247">
        <v>32300</v>
      </c>
      <c r="U201" s="271">
        <v>202300</v>
      </c>
    </row>
    <row r="202" spans="15:21" ht="15">
      <c r="O202" s="201">
        <v>201</v>
      </c>
      <c r="P202" s="172" t="s">
        <v>415</v>
      </c>
      <c r="Q202" s="154" t="s">
        <v>397</v>
      </c>
      <c r="R202" s="242">
        <v>1</v>
      </c>
      <c r="S202" s="250">
        <v>3200000</v>
      </c>
      <c r="T202" s="244">
        <v>608000</v>
      </c>
      <c r="U202" s="270">
        <v>3808000</v>
      </c>
    </row>
    <row r="203" spans="15:21" ht="15">
      <c r="O203" s="202">
        <v>202</v>
      </c>
      <c r="P203" s="173" t="s">
        <v>415</v>
      </c>
      <c r="Q203" s="158" t="s">
        <v>398</v>
      </c>
      <c r="R203" s="245">
        <v>1</v>
      </c>
      <c r="S203" s="250">
        <v>1700000</v>
      </c>
      <c r="T203" s="247">
        <v>323000</v>
      </c>
      <c r="U203" s="271">
        <v>2023000</v>
      </c>
    </row>
    <row r="204" spans="15:21" ht="15">
      <c r="O204" s="201">
        <v>203</v>
      </c>
      <c r="P204" s="172" t="s">
        <v>415</v>
      </c>
      <c r="Q204" s="154" t="s">
        <v>399</v>
      </c>
      <c r="R204" s="242">
        <v>1</v>
      </c>
      <c r="S204" s="250">
        <v>170000</v>
      </c>
      <c r="T204" s="244">
        <v>32300</v>
      </c>
      <c r="U204" s="270">
        <v>202300</v>
      </c>
    </row>
    <row r="205" spans="15:21" ht="15">
      <c r="O205" s="202">
        <v>204</v>
      </c>
      <c r="P205" s="173" t="s">
        <v>415</v>
      </c>
      <c r="Q205" s="158" t="s">
        <v>400</v>
      </c>
      <c r="R205" s="245">
        <v>1</v>
      </c>
      <c r="S205" s="250">
        <v>300000</v>
      </c>
      <c r="T205" s="247">
        <v>57000</v>
      </c>
      <c r="U205" s="271">
        <v>357000</v>
      </c>
    </row>
    <row r="206" spans="15:21" ht="15">
      <c r="O206" s="201">
        <v>205</v>
      </c>
      <c r="P206" s="172" t="s">
        <v>415</v>
      </c>
      <c r="Q206" s="154" t="s">
        <v>401</v>
      </c>
      <c r="R206" s="242">
        <v>1</v>
      </c>
      <c r="S206" s="250">
        <v>170000</v>
      </c>
      <c r="T206" s="244">
        <v>32300</v>
      </c>
      <c r="U206" s="270">
        <v>202300</v>
      </c>
    </row>
    <row r="207" spans="15:21" ht="15">
      <c r="O207" s="202">
        <v>206</v>
      </c>
      <c r="P207" s="173" t="s">
        <v>415</v>
      </c>
      <c r="Q207" s="158" t="s">
        <v>402</v>
      </c>
      <c r="R207" s="245">
        <v>1</v>
      </c>
      <c r="S207" s="250">
        <v>345000</v>
      </c>
      <c r="T207" s="247">
        <v>65550</v>
      </c>
      <c r="U207" s="271">
        <v>410550</v>
      </c>
    </row>
    <row r="208" spans="15:21" ht="15">
      <c r="O208" s="201">
        <v>207</v>
      </c>
      <c r="P208" s="172" t="s">
        <v>415</v>
      </c>
      <c r="Q208" s="154" t="s">
        <v>403</v>
      </c>
      <c r="R208" s="242">
        <v>1</v>
      </c>
      <c r="S208" s="250">
        <v>3200000</v>
      </c>
      <c r="T208" s="244">
        <v>608000</v>
      </c>
      <c r="U208" s="270">
        <v>3808000</v>
      </c>
    </row>
    <row r="209" spans="15:21" ht="15">
      <c r="O209" s="202">
        <v>208</v>
      </c>
      <c r="P209" s="173" t="s">
        <v>416</v>
      </c>
      <c r="Q209" s="179" t="s">
        <v>243</v>
      </c>
      <c r="R209" s="245">
        <v>1</v>
      </c>
      <c r="S209" s="250">
        <v>1700000</v>
      </c>
      <c r="T209" s="247">
        <v>323000</v>
      </c>
      <c r="U209" s="271">
        <v>2023000</v>
      </c>
    </row>
    <row r="210" spans="15:21" ht="15">
      <c r="O210" s="201">
        <v>209</v>
      </c>
      <c r="P210" s="172" t="s">
        <v>416</v>
      </c>
      <c r="Q210" s="154" t="s">
        <v>394</v>
      </c>
      <c r="R210" s="242">
        <v>1</v>
      </c>
      <c r="S210" s="250">
        <v>1700000</v>
      </c>
      <c r="T210" s="244">
        <v>323000</v>
      </c>
      <c r="U210" s="270">
        <v>2023000</v>
      </c>
    </row>
    <row r="211" spans="15:21" ht="15">
      <c r="O211" s="202">
        <v>210</v>
      </c>
      <c r="P211" s="173" t="s">
        <v>416</v>
      </c>
      <c r="Q211" s="158" t="s">
        <v>395</v>
      </c>
      <c r="R211" s="245">
        <v>1</v>
      </c>
      <c r="S211" s="250">
        <v>300000</v>
      </c>
      <c r="T211" s="247">
        <v>57000</v>
      </c>
      <c r="U211" s="271">
        <v>357000</v>
      </c>
    </row>
    <row r="212" spans="15:21" ht="15">
      <c r="O212" s="201">
        <v>211</v>
      </c>
      <c r="P212" s="172" t="s">
        <v>416</v>
      </c>
      <c r="Q212" s="154" t="s">
        <v>396</v>
      </c>
      <c r="R212" s="242">
        <v>1</v>
      </c>
      <c r="S212" s="250">
        <v>170000</v>
      </c>
      <c r="T212" s="244">
        <v>32300</v>
      </c>
      <c r="U212" s="270">
        <v>202300</v>
      </c>
    </row>
    <row r="213" spans="15:21" ht="15">
      <c r="O213" s="202">
        <v>212</v>
      </c>
      <c r="P213" s="173" t="s">
        <v>416</v>
      </c>
      <c r="Q213" s="158" t="s">
        <v>397</v>
      </c>
      <c r="R213" s="245">
        <v>1</v>
      </c>
      <c r="S213" s="250">
        <v>3200000</v>
      </c>
      <c r="T213" s="247">
        <v>608000</v>
      </c>
      <c r="U213" s="271">
        <v>3808000</v>
      </c>
    </row>
    <row r="214" spans="15:21" ht="15">
      <c r="O214" s="201">
        <v>213</v>
      </c>
      <c r="P214" s="172" t="s">
        <v>416</v>
      </c>
      <c r="Q214" s="154" t="s">
        <v>398</v>
      </c>
      <c r="R214" s="242">
        <v>1</v>
      </c>
      <c r="S214" s="250">
        <v>1700000</v>
      </c>
      <c r="T214" s="244">
        <v>323000</v>
      </c>
      <c r="U214" s="270">
        <v>2023000</v>
      </c>
    </row>
    <row r="215" spans="15:21" ht="15">
      <c r="O215" s="202">
        <v>214</v>
      </c>
      <c r="P215" s="173" t="s">
        <v>416</v>
      </c>
      <c r="Q215" s="158" t="s">
        <v>399</v>
      </c>
      <c r="R215" s="245">
        <v>1</v>
      </c>
      <c r="S215" s="250">
        <v>170000</v>
      </c>
      <c r="T215" s="247">
        <v>32300</v>
      </c>
      <c r="U215" s="271">
        <v>202300</v>
      </c>
    </row>
    <row r="216" spans="15:21" ht="15">
      <c r="O216" s="201">
        <v>215</v>
      </c>
      <c r="P216" s="172" t="s">
        <v>416</v>
      </c>
      <c r="Q216" s="154" t="s">
        <v>400</v>
      </c>
      <c r="R216" s="242">
        <v>1</v>
      </c>
      <c r="S216" s="250">
        <v>300000</v>
      </c>
      <c r="T216" s="244">
        <v>57000</v>
      </c>
      <c r="U216" s="270">
        <v>357000</v>
      </c>
    </row>
    <row r="217" spans="15:21" ht="15">
      <c r="O217" s="202">
        <v>216</v>
      </c>
      <c r="P217" s="173" t="s">
        <v>416</v>
      </c>
      <c r="Q217" s="158" t="s">
        <v>401</v>
      </c>
      <c r="R217" s="245">
        <v>1</v>
      </c>
      <c r="S217" s="250">
        <v>170000</v>
      </c>
      <c r="T217" s="247">
        <v>32300</v>
      </c>
      <c r="U217" s="271">
        <v>202300</v>
      </c>
    </row>
    <row r="218" spans="15:21" ht="15">
      <c r="O218" s="201">
        <v>217</v>
      </c>
      <c r="P218" s="172" t="s">
        <v>416</v>
      </c>
      <c r="Q218" s="154" t="s">
        <v>402</v>
      </c>
      <c r="R218" s="242">
        <v>1</v>
      </c>
      <c r="S218" s="250">
        <v>345000</v>
      </c>
      <c r="T218" s="244">
        <v>65550</v>
      </c>
      <c r="U218" s="270">
        <v>410550</v>
      </c>
    </row>
    <row r="219" spans="15:21" ht="15">
      <c r="O219" s="202">
        <v>218</v>
      </c>
      <c r="P219" s="173" t="s">
        <v>416</v>
      </c>
      <c r="Q219" s="158" t="s">
        <v>403</v>
      </c>
      <c r="R219" s="245">
        <v>1</v>
      </c>
      <c r="S219" s="250">
        <v>3200000</v>
      </c>
      <c r="T219" s="247">
        <v>608000</v>
      </c>
      <c r="U219" s="271">
        <v>3808000</v>
      </c>
    </row>
    <row r="220" spans="15:21" ht="15">
      <c r="O220" s="201">
        <v>219</v>
      </c>
      <c r="P220" s="172" t="s">
        <v>417</v>
      </c>
      <c r="Q220" s="180" t="s">
        <v>243</v>
      </c>
      <c r="R220" s="242">
        <v>1</v>
      </c>
      <c r="S220" s="250">
        <v>1700000</v>
      </c>
      <c r="T220" s="244">
        <v>323000</v>
      </c>
      <c r="U220" s="270">
        <v>2023000</v>
      </c>
    </row>
    <row r="221" spans="15:21" ht="15">
      <c r="O221" s="202">
        <v>220</v>
      </c>
      <c r="P221" s="173" t="s">
        <v>417</v>
      </c>
      <c r="Q221" s="158" t="s">
        <v>394</v>
      </c>
      <c r="R221" s="245">
        <v>1</v>
      </c>
      <c r="S221" s="250">
        <v>1700000</v>
      </c>
      <c r="T221" s="247">
        <v>323000</v>
      </c>
      <c r="U221" s="271">
        <v>2023000</v>
      </c>
    </row>
    <row r="222" spans="15:21" ht="15">
      <c r="O222" s="201">
        <v>221</v>
      </c>
      <c r="P222" s="172" t="s">
        <v>417</v>
      </c>
      <c r="Q222" s="154" t="s">
        <v>395</v>
      </c>
      <c r="R222" s="242">
        <v>1</v>
      </c>
      <c r="S222" s="250">
        <v>300000</v>
      </c>
      <c r="T222" s="244">
        <v>57000</v>
      </c>
      <c r="U222" s="270">
        <v>357000</v>
      </c>
    </row>
    <row r="223" spans="15:21" ht="15">
      <c r="O223" s="202">
        <v>222</v>
      </c>
      <c r="P223" s="173" t="s">
        <v>417</v>
      </c>
      <c r="Q223" s="158" t="s">
        <v>396</v>
      </c>
      <c r="R223" s="245">
        <v>1</v>
      </c>
      <c r="S223" s="250">
        <v>170000</v>
      </c>
      <c r="T223" s="247">
        <v>32300</v>
      </c>
      <c r="U223" s="271">
        <v>202300</v>
      </c>
    </row>
    <row r="224" spans="15:21" ht="15">
      <c r="O224" s="201">
        <v>223</v>
      </c>
      <c r="P224" s="172" t="s">
        <v>417</v>
      </c>
      <c r="Q224" s="154" t="s">
        <v>397</v>
      </c>
      <c r="R224" s="242">
        <v>1</v>
      </c>
      <c r="S224" s="250">
        <v>3200000</v>
      </c>
      <c r="T224" s="244">
        <v>608000</v>
      </c>
      <c r="U224" s="270">
        <v>3808000</v>
      </c>
    </row>
    <row r="225" spans="15:21" ht="15">
      <c r="O225" s="202">
        <v>224</v>
      </c>
      <c r="P225" s="173" t="s">
        <v>417</v>
      </c>
      <c r="Q225" s="158" t="s">
        <v>398</v>
      </c>
      <c r="R225" s="245">
        <v>1</v>
      </c>
      <c r="S225" s="250">
        <v>1700000</v>
      </c>
      <c r="T225" s="247">
        <v>323000</v>
      </c>
      <c r="U225" s="271">
        <v>2023000</v>
      </c>
    </row>
    <row r="226" spans="15:21" ht="15">
      <c r="O226" s="201">
        <v>225</v>
      </c>
      <c r="P226" s="172" t="s">
        <v>417</v>
      </c>
      <c r="Q226" s="154" t="s">
        <v>399</v>
      </c>
      <c r="R226" s="242">
        <v>1</v>
      </c>
      <c r="S226" s="250">
        <v>170000</v>
      </c>
      <c r="T226" s="244">
        <v>32300</v>
      </c>
      <c r="U226" s="270">
        <v>202300</v>
      </c>
    </row>
    <row r="227" spans="15:21" ht="15">
      <c r="O227" s="202">
        <v>226</v>
      </c>
      <c r="P227" s="173" t="s">
        <v>417</v>
      </c>
      <c r="Q227" s="158" t="s">
        <v>400</v>
      </c>
      <c r="R227" s="245">
        <v>1</v>
      </c>
      <c r="S227" s="250">
        <v>300000</v>
      </c>
      <c r="T227" s="247">
        <v>57000</v>
      </c>
      <c r="U227" s="271">
        <v>357000</v>
      </c>
    </row>
    <row r="228" spans="15:21" ht="15">
      <c r="O228" s="201">
        <v>227</v>
      </c>
      <c r="P228" s="172" t="s">
        <v>417</v>
      </c>
      <c r="Q228" s="154" t="s">
        <v>401</v>
      </c>
      <c r="R228" s="242">
        <v>1</v>
      </c>
      <c r="S228" s="250">
        <v>170000</v>
      </c>
      <c r="T228" s="244">
        <v>32300</v>
      </c>
      <c r="U228" s="270">
        <v>202300</v>
      </c>
    </row>
    <row r="229" spans="15:21" ht="15">
      <c r="O229" s="202">
        <v>228</v>
      </c>
      <c r="P229" s="173" t="s">
        <v>417</v>
      </c>
      <c r="Q229" s="158" t="s">
        <v>402</v>
      </c>
      <c r="R229" s="245">
        <v>1</v>
      </c>
      <c r="S229" s="250">
        <v>345000</v>
      </c>
      <c r="T229" s="247">
        <v>65550</v>
      </c>
      <c r="U229" s="271">
        <v>410550</v>
      </c>
    </row>
    <row r="230" spans="15:21" ht="15">
      <c r="O230" s="201">
        <v>229</v>
      </c>
      <c r="P230" s="172" t="s">
        <v>417</v>
      </c>
      <c r="Q230" s="154" t="s">
        <v>403</v>
      </c>
      <c r="R230" s="242">
        <v>1</v>
      </c>
      <c r="S230" s="250">
        <v>3200000</v>
      </c>
      <c r="T230" s="244">
        <v>608000</v>
      </c>
      <c r="U230" s="270">
        <v>3808000</v>
      </c>
    </row>
    <row r="231" spans="15:21" ht="15">
      <c r="O231" s="202">
        <v>230</v>
      </c>
      <c r="P231" s="173" t="s">
        <v>418</v>
      </c>
      <c r="Q231" s="179" t="s">
        <v>243</v>
      </c>
      <c r="R231" s="245">
        <v>1</v>
      </c>
      <c r="S231" s="250">
        <v>1700000</v>
      </c>
      <c r="T231" s="247">
        <v>323000</v>
      </c>
      <c r="U231" s="271">
        <v>2023000</v>
      </c>
    </row>
    <row r="232" spans="15:21" ht="15">
      <c r="O232" s="201">
        <v>231</v>
      </c>
      <c r="P232" s="172" t="s">
        <v>419</v>
      </c>
      <c r="Q232" s="154" t="s">
        <v>394</v>
      </c>
      <c r="R232" s="242">
        <v>1</v>
      </c>
      <c r="S232" s="250">
        <v>1700000</v>
      </c>
      <c r="T232" s="244">
        <v>323000</v>
      </c>
      <c r="U232" s="270">
        <v>2023000</v>
      </c>
    </row>
    <row r="233" spans="15:21" ht="15">
      <c r="O233" s="202">
        <v>232</v>
      </c>
      <c r="P233" s="173" t="s">
        <v>420</v>
      </c>
      <c r="Q233" s="158" t="s">
        <v>395</v>
      </c>
      <c r="R233" s="245">
        <v>1</v>
      </c>
      <c r="S233" s="250">
        <v>300000</v>
      </c>
      <c r="T233" s="247">
        <v>57000</v>
      </c>
      <c r="U233" s="271">
        <v>357000</v>
      </c>
    </row>
    <row r="234" spans="15:21" ht="15">
      <c r="O234" s="201">
        <v>233</v>
      </c>
      <c r="P234" s="172" t="s">
        <v>421</v>
      </c>
      <c r="Q234" s="154" t="s">
        <v>396</v>
      </c>
      <c r="R234" s="242">
        <v>1</v>
      </c>
      <c r="S234" s="250">
        <v>170000</v>
      </c>
      <c r="T234" s="244">
        <v>32300</v>
      </c>
      <c r="U234" s="270">
        <v>202300</v>
      </c>
    </row>
    <row r="235" spans="15:21" ht="15">
      <c r="O235" s="202">
        <v>234</v>
      </c>
      <c r="P235" s="173" t="s">
        <v>422</v>
      </c>
      <c r="Q235" s="158" t="s">
        <v>397</v>
      </c>
      <c r="R235" s="245">
        <v>1</v>
      </c>
      <c r="S235" s="250">
        <v>3200000</v>
      </c>
      <c r="T235" s="247">
        <v>608000</v>
      </c>
      <c r="U235" s="271">
        <v>3808000</v>
      </c>
    </row>
    <row r="236" spans="15:21" ht="15">
      <c r="O236" s="201">
        <v>235</v>
      </c>
      <c r="P236" s="172" t="s">
        <v>423</v>
      </c>
      <c r="Q236" s="154" t="s">
        <v>398</v>
      </c>
      <c r="R236" s="242">
        <v>1</v>
      </c>
      <c r="S236" s="250">
        <v>1700000</v>
      </c>
      <c r="T236" s="244">
        <v>323000</v>
      </c>
      <c r="U236" s="270">
        <v>2023000</v>
      </c>
    </row>
    <row r="237" spans="15:21" ht="15">
      <c r="O237" s="202">
        <v>236</v>
      </c>
      <c r="P237" s="173" t="s">
        <v>424</v>
      </c>
      <c r="Q237" s="158" t="s">
        <v>399</v>
      </c>
      <c r="R237" s="245">
        <v>1</v>
      </c>
      <c r="S237" s="250">
        <v>170000</v>
      </c>
      <c r="T237" s="247">
        <v>32300</v>
      </c>
      <c r="U237" s="271">
        <v>202300</v>
      </c>
    </row>
    <row r="238" spans="15:21" ht="15">
      <c r="O238" s="201">
        <v>237</v>
      </c>
      <c r="P238" s="172" t="s">
        <v>425</v>
      </c>
      <c r="Q238" s="154" t="s">
        <v>400</v>
      </c>
      <c r="R238" s="242">
        <v>1</v>
      </c>
      <c r="S238" s="250">
        <v>300000</v>
      </c>
      <c r="T238" s="244">
        <v>57000</v>
      </c>
      <c r="U238" s="270">
        <v>357000</v>
      </c>
    </row>
    <row r="239" spans="15:21" ht="15">
      <c r="O239" s="202">
        <v>238</v>
      </c>
      <c r="P239" s="173" t="s">
        <v>426</v>
      </c>
      <c r="Q239" s="158" t="s">
        <v>401</v>
      </c>
      <c r="R239" s="245">
        <v>1</v>
      </c>
      <c r="S239" s="250">
        <v>170000</v>
      </c>
      <c r="T239" s="247">
        <v>32300</v>
      </c>
      <c r="U239" s="271">
        <v>202300</v>
      </c>
    </row>
    <row r="240" spans="15:21" ht="15">
      <c r="O240" s="201">
        <v>239</v>
      </c>
      <c r="P240" s="172" t="s">
        <v>427</v>
      </c>
      <c r="Q240" s="154" t="s">
        <v>402</v>
      </c>
      <c r="R240" s="242">
        <v>1</v>
      </c>
      <c r="S240" s="250">
        <v>345000</v>
      </c>
      <c r="T240" s="244">
        <v>65550</v>
      </c>
      <c r="U240" s="270">
        <v>410550</v>
      </c>
    </row>
    <row r="241" spans="15:21" ht="15">
      <c r="O241" s="202">
        <v>240</v>
      </c>
      <c r="P241" s="173" t="s">
        <v>428</v>
      </c>
      <c r="Q241" s="158" t="s">
        <v>403</v>
      </c>
      <c r="R241" s="245">
        <v>1</v>
      </c>
      <c r="S241" s="250">
        <v>3200000</v>
      </c>
      <c r="T241" s="247">
        <v>608000</v>
      </c>
      <c r="U241" s="271">
        <v>3808000</v>
      </c>
    </row>
    <row r="242" spans="15:21" ht="15">
      <c r="O242" s="201">
        <v>241</v>
      </c>
      <c r="P242" s="172" t="s">
        <v>429</v>
      </c>
      <c r="Q242" s="180" t="s">
        <v>243</v>
      </c>
      <c r="R242" s="242">
        <v>1</v>
      </c>
      <c r="S242" s="250">
        <v>1700000</v>
      </c>
      <c r="T242" s="244">
        <v>323000</v>
      </c>
      <c r="U242" s="270">
        <v>2023000</v>
      </c>
    </row>
    <row r="243" spans="15:21" ht="15">
      <c r="O243" s="202">
        <v>242</v>
      </c>
      <c r="P243" s="173" t="s">
        <v>429</v>
      </c>
      <c r="Q243" s="158" t="s">
        <v>394</v>
      </c>
      <c r="R243" s="245">
        <v>1</v>
      </c>
      <c r="S243" s="250">
        <v>1700000</v>
      </c>
      <c r="T243" s="247">
        <v>323000</v>
      </c>
      <c r="U243" s="271">
        <v>2023000</v>
      </c>
    </row>
    <row r="244" spans="15:21" ht="15">
      <c r="O244" s="201">
        <v>243</v>
      </c>
      <c r="P244" s="172" t="s">
        <v>429</v>
      </c>
      <c r="Q244" s="154" t="s">
        <v>395</v>
      </c>
      <c r="R244" s="242">
        <v>1</v>
      </c>
      <c r="S244" s="250">
        <v>300000</v>
      </c>
      <c r="T244" s="244">
        <v>57000</v>
      </c>
      <c r="U244" s="270">
        <v>357000</v>
      </c>
    </row>
    <row r="245" spans="15:21" ht="15">
      <c r="O245" s="202">
        <v>244</v>
      </c>
      <c r="P245" s="173" t="s">
        <v>429</v>
      </c>
      <c r="Q245" s="158" t="s">
        <v>396</v>
      </c>
      <c r="R245" s="245">
        <v>1</v>
      </c>
      <c r="S245" s="250">
        <v>170000</v>
      </c>
      <c r="T245" s="247">
        <v>32300</v>
      </c>
      <c r="U245" s="271">
        <v>202300</v>
      </c>
    </row>
    <row r="246" spans="15:21" ht="15">
      <c r="O246" s="201">
        <v>245</v>
      </c>
      <c r="P246" s="172" t="s">
        <v>429</v>
      </c>
      <c r="Q246" s="154" t="s">
        <v>397</v>
      </c>
      <c r="R246" s="242">
        <v>1</v>
      </c>
      <c r="S246" s="250">
        <v>3200000</v>
      </c>
      <c r="T246" s="244">
        <v>608000</v>
      </c>
      <c r="U246" s="270">
        <v>3808000</v>
      </c>
    </row>
    <row r="247" spans="15:21" ht="15">
      <c r="O247" s="202">
        <v>246</v>
      </c>
      <c r="P247" s="173" t="s">
        <v>429</v>
      </c>
      <c r="Q247" s="158" t="s">
        <v>398</v>
      </c>
      <c r="R247" s="245">
        <v>1</v>
      </c>
      <c r="S247" s="250">
        <v>1700000</v>
      </c>
      <c r="T247" s="247">
        <v>323000</v>
      </c>
      <c r="U247" s="271">
        <v>2023000</v>
      </c>
    </row>
    <row r="248" spans="15:21" ht="15">
      <c r="O248" s="201">
        <v>247</v>
      </c>
      <c r="P248" s="172" t="s">
        <v>429</v>
      </c>
      <c r="Q248" s="154" t="s">
        <v>399</v>
      </c>
      <c r="R248" s="242">
        <v>1</v>
      </c>
      <c r="S248" s="250">
        <v>170000</v>
      </c>
      <c r="T248" s="244">
        <v>32300</v>
      </c>
      <c r="U248" s="270">
        <v>202300</v>
      </c>
    </row>
    <row r="249" spans="15:21" ht="15">
      <c r="O249" s="202">
        <v>248</v>
      </c>
      <c r="P249" s="173" t="s">
        <v>429</v>
      </c>
      <c r="Q249" s="158" t="s">
        <v>400</v>
      </c>
      <c r="R249" s="245">
        <v>1</v>
      </c>
      <c r="S249" s="250">
        <v>300000</v>
      </c>
      <c r="T249" s="247">
        <v>57000</v>
      </c>
      <c r="U249" s="271">
        <v>357000</v>
      </c>
    </row>
    <row r="250" spans="15:21" ht="15">
      <c r="O250" s="201">
        <v>249</v>
      </c>
      <c r="P250" s="172" t="s">
        <v>429</v>
      </c>
      <c r="Q250" s="154" t="s">
        <v>401</v>
      </c>
      <c r="R250" s="242">
        <v>1</v>
      </c>
      <c r="S250" s="250">
        <v>170000</v>
      </c>
      <c r="T250" s="244">
        <v>32300</v>
      </c>
      <c r="U250" s="270">
        <v>202300</v>
      </c>
    </row>
    <row r="251" spans="15:21" ht="15">
      <c r="O251" s="202">
        <v>250</v>
      </c>
      <c r="P251" s="173" t="s">
        <v>429</v>
      </c>
      <c r="Q251" s="158" t="s">
        <v>402</v>
      </c>
      <c r="R251" s="245">
        <v>1</v>
      </c>
      <c r="S251" s="250">
        <v>345000</v>
      </c>
      <c r="T251" s="247">
        <v>65550</v>
      </c>
      <c r="U251" s="271">
        <v>410550</v>
      </c>
    </row>
    <row r="252" spans="15:21" ht="15">
      <c r="O252" s="201">
        <v>251</v>
      </c>
      <c r="P252" s="172" t="s">
        <v>429</v>
      </c>
      <c r="Q252" s="154" t="s">
        <v>403</v>
      </c>
      <c r="R252" s="242">
        <v>1</v>
      </c>
      <c r="S252" s="250">
        <v>3200000</v>
      </c>
      <c r="T252" s="244">
        <v>608000</v>
      </c>
      <c r="U252" s="270">
        <v>3808000</v>
      </c>
    </row>
    <row r="253" spans="15:21" ht="41.4">
      <c r="O253" s="202">
        <v>252</v>
      </c>
      <c r="P253" s="173" t="s">
        <v>269</v>
      </c>
      <c r="Q253" s="158" t="s">
        <v>430</v>
      </c>
      <c r="R253" s="245">
        <v>1</v>
      </c>
      <c r="S253" s="250">
        <v>472500</v>
      </c>
      <c r="T253" s="247">
        <v>89775</v>
      </c>
      <c r="U253" s="271">
        <v>562275</v>
      </c>
    </row>
    <row r="254" spans="15:21" ht="15">
      <c r="O254" s="201">
        <v>253</v>
      </c>
      <c r="P254" s="172" t="s">
        <v>431</v>
      </c>
      <c r="Q254" s="154" t="s">
        <v>395</v>
      </c>
      <c r="R254" s="242">
        <v>1</v>
      </c>
      <c r="S254" s="250">
        <v>300000</v>
      </c>
      <c r="T254" s="244">
        <v>57000</v>
      </c>
      <c r="U254" s="270">
        <v>357000</v>
      </c>
    </row>
    <row r="255" spans="15:21" ht="15">
      <c r="O255" s="202">
        <v>254</v>
      </c>
      <c r="P255" s="173" t="s">
        <v>431</v>
      </c>
      <c r="Q255" s="158" t="s">
        <v>396</v>
      </c>
      <c r="R255" s="245">
        <v>1</v>
      </c>
      <c r="S255" s="250">
        <v>170000</v>
      </c>
      <c r="T255" s="247">
        <v>32300</v>
      </c>
      <c r="U255" s="271">
        <v>202300</v>
      </c>
    </row>
    <row r="256" spans="15:21" ht="15">
      <c r="O256" s="201">
        <v>255</v>
      </c>
      <c r="P256" s="172" t="s">
        <v>431</v>
      </c>
      <c r="Q256" s="154" t="s">
        <v>399</v>
      </c>
      <c r="R256" s="242">
        <v>1</v>
      </c>
      <c r="S256" s="250">
        <v>170000</v>
      </c>
      <c r="T256" s="244">
        <v>32300</v>
      </c>
      <c r="U256" s="270">
        <v>202300</v>
      </c>
    </row>
    <row r="257" spans="15:21" ht="15">
      <c r="O257" s="202">
        <v>256</v>
      </c>
      <c r="P257" s="173" t="s">
        <v>431</v>
      </c>
      <c r="Q257" s="158" t="s">
        <v>402</v>
      </c>
      <c r="R257" s="245">
        <v>1</v>
      </c>
      <c r="S257" s="250">
        <v>345000</v>
      </c>
      <c r="T257" s="247">
        <v>65550</v>
      </c>
      <c r="U257" s="271">
        <v>410550</v>
      </c>
    </row>
    <row r="258" spans="15:21" ht="41.4">
      <c r="O258" s="203">
        <v>257</v>
      </c>
      <c r="P258" s="199" t="s">
        <v>431</v>
      </c>
      <c r="Q258" s="154" t="s">
        <v>432</v>
      </c>
      <c r="R258" s="242">
        <v>1</v>
      </c>
      <c r="S258" s="250">
        <v>294000</v>
      </c>
      <c r="T258" s="244">
        <v>55860</v>
      </c>
      <c r="U258" s="270">
        <v>349860</v>
      </c>
    </row>
    <row r="259" spans="15:21" ht="15">
      <c r="O259" s="202">
        <v>258</v>
      </c>
      <c r="P259" s="173" t="s">
        <v>433</v>
      </c>
      <c r="Q259" s="158" t="s">
        <v>396</v>
      </c>
      <c r="R259" s="245">
        <v>1</v>
      </c>
      <c r="S259" s="250">
        <v>162000</v>
      </c>
      <c r="T259" s="247">
        <v>30780</v>
      </c>
      <c r="U259" s="271">
        <v>192780</v>
      </c>
    </row>
    <row r="260" spans="15:21" ht="15">
      <c r="O260" s="201">
        <v>259</v>
      </c>
      <c r="P260" s="172" t="s">
        <v>433</v>
      </c>
      <c r="Q260" s="154" t="s">
        <v>399</v>
      </c>
      <c r="R260" s="242">
        <v>1</v>
      </c>
      <c r="S260" s="250">
        <v>162000</v>
      </c>
      <c r="T260" s="244">
        <v>30780</v>
      </c>
      <c r="U260" s="270">
        <v>192780</v>
      </c>
    </row>
    <row r="261" spans="15:21" ht="15">
      <c r="O261" s="202">
        <v>260</v>
      </c>
      <c r="P261" s="173" t="s">
        <v>433</v>
      </c>
      <c r="Q261" s="158" t="s">
        <v>402</v>
      </c>
      <c r="R261" s="245">
        <v>1</v>
      </c>
      <c r="S261" s="250">
        <v>345000</v>
      </c>
      <c r="T261" s="247">
        <v>65550</v>
      </c>
      <c r="U261" s="271">
        <v>410550</v>
      </c>
    </row>
    <row r="262" spans="15:21" ht="41.4">
      <c r="O262" s="203">
        <v>261</v>
      </c>
      <c r="P262" s="199" t="s">
        <v>433</v>
      </c>
      <c r="Q262" s="154" t="s">
        <v>434</v>
      </c>
      <c r="R262" s="242">
        <v>1</v>
      </c>
      <c r="S262" s="250">
        <v>460000</v>
      </c>
      <c r="T262" s="244">
        <v>87400</v>
      </c>
      <c r="U262" s="270">
        <v>547400</v>
      </c>
    </row>
    <row r="263" spans="15:21" ht="15">
      <c r="O263" s="202">
        <v>262</v>
      </c>
      <c r="P263" s="176" t="s">
        <v>87</v>
      </c>
      <c r="Q263" s="179" t="s">
        <v>292</v>
      </c>
      <c r="R263" s="245">
        <v>1</v>
      </c>
      <c r="S263" s="250">
        <v>475000</v>
      </c>
      <c r="T263" s="247">
        <v>90250</v>
      </c>
      <c r="U263" s="271">
        <v>565250</v>
      </c>
    </row>
    <row r="264" spans="15:21" ht="15">
      <c r="O264" s="201">
        <v>263</v>
      </c>
      <c r="P264" s="174" t="s">
        <v>87</v>
      </c>
      <c r="Q264" s="180" t="s">
        <v>293</v>
      </c>
      <c r="R264" s="242">
        <v>1</v>
      </c>
      <c r="S264" s="250">
        <v>530000</v>
      </c>
      <c r="T264" s="244">
        <v>100700</v>
      </c>
      <c r="U264" s="270">
        <v>630700</v>
      </c>
    </row>
    <row r="265" spans="15:21" ht="15">
      <c r="O265" s="202">
        <v>264</v>
      </c>
      <c r="P265" s="176" t="s">
        <v>87</v>
      </c>
      <c r="Q265" s="179" t="s">
        <v>294</v>
      </c>
      <c r="R265" s="245">
        <v>1</v>
      </c>
      <c r="S265" s="250">
        <v>610000</v>
      </c>
      <c r="T265" s="247">
        <v>115900</v>
      </c>
      <c r="U265" s="271">
        <v>725900</v>
      </c>
    </row>
    <row r="266" spans="15:21" ht="55.2">
      <c r="O266" s="203">
        <v>265</v>
      </c>
      <c r="P266" s="197" t="s">
        <v>435</v>
      </c>
      <c r="Q266" s="154" t="s">
        <v>296</v>
      </c>
      <c r="R266" s="242">
        <v>1</v>
      </c>
      <c r="S266" s="250">
        <v>135000</v>
      </c>
      <c r="T266" s="244">
        <v>25650</v>
      </c>
      <c r="U266" s="270">
        <v>160650</v>
      </c>
    </row>
    <row r="267" spans="15:21" ht="15">
      <c r="O267" s="202">
        <v>266</v>
      </c>
      <c r="P267" s="173" t="s">
        <v>436</v>
      </c>
      <c r="Q267" s="158" t="s">
        <v>437</v>
      </c>
      <c r="R267" s="245">
        <v>1</v>
      </c>
      <c r="S267" s="250">
        <v>199900</v>
      </c>
      <c r="T267" s="247">
        <v>37981</v>
      </c>
      <c r="U267" s="271">
        <v>237881</v>
      </c>
    </row>
    <row r="268" spans="15:21" ht="15">
      <c r="O268" s="201">
        <v>267</v>
      </c>
      <c r="P268" s="172" t="s">
        <v>438</v>
      </c>
      <c r="Q268" s="154" t="s">
        <v>437</v>
      </c>
      <c r="R268" s="242">
        <v>1</v>
      </c>
      <c r="S268" s="250">
        <v>199900</v>
      </c>
      <c r="T268" s="244">
        <v>37981</v>
      </c>
      <c r="U268" s="270">
        <v>237881</v>
      </c>
    </row>
    <row r="269" spans="15:21" ht="15">
      <c r="O269" s="202">
        <v>268</v>
      </c>
      <c r="P269" s="173" t="s">
        <v>306</v>
      </c>
      <c r="Q269" s="158" t="s">
        <v>439</v>
      </c>
      <c r="R269" s="245">
        <v>1</v>
      </c>
      <c r="S269" s="250">
        <v>734825</v>
      </c>
      <c r="T269" s="247">
        <v>139617</v>
      </c>
      <c r="U269" s="271">
        <v>874442</v>
      </c>
    </row>
    <row r="270" spans="15:21" ht="15">
      <c r="O270" s="201">
        <v>269</v>
      </c>
      <c r="P270" s="172" t="s">
        <v>306</v>
      </c>
      <c r="Q270" s="154" t="s">
        <v>440</v>
      </c>
      <c r="R270" s="242">
        <v>1</v>
      </c>
      <c r="S270" s="250">
        <v>96915</v>
      </c>
      <c r="T270" s="244">
        <v>18414</v>
      </c>
      <c r="U270" s="270">
        <v>115329</v>
      </c>
    </row>
    <row r="271" spans="15:21" ht="15">
      <c r="O271" s="202">
        <v>270</v>
      </c>
      <c r="P271" s="173" t="s">
        <v>306</v>
      </c>
      <c r="Q271" s="158" t="s">
        <v>441</v>
      </c>
      <c r="R271" s="245">
        <v>1</v>
      </c>
      <c r="S271" s="250">
        <v>175500</v>
      </c>
      <c r="T271" s="247">
        <v>33345</v>
      </c>
      <c r="U271" s="271">
        <v>208845</v>
      </c>
    </row>
    <row r="272" spans="15:21" ht="15">
      <c r="O272" s="201">
        <v>271</v>
      </c>
      <c r="P272" s="172" t="s">
        <v>306</v>
      </c>
      <c r="Q272" s="154" t="s">
        <v>304</v>
      </c>
      <c r="R272" s="242">
        <v>1</v>
      </c>
      <c r="S272" s="250">
        <v>149900</v>
      </c>
      <c r="T272" s="244">
        <v>28481</v>
      </c>
      <c r="U272" s="270">
        <v>178381</v>
      </c>
    </row>
    <row r="273" spans="15:21" ht="27.6">
      <c r="O273" s="202">
        <v>272</v>
      </c>
      <c r="P273" s="173" t="s">
        <v>306</v>
      </c>
      <c r="Q273" s="179" t="s">
        <v>305</v>
      </c>
      <c r="R273" s="245">
        <v>1</v>
      </c>
      <c r="S273" s="250">
        <v>380139</v>
      </c>
      <c r="T273" s="247">
        <v>72226</v>
      </c>
      <c r="U273" s="271">
        <v>452365</v>
      </c>
    </row>
    <row r="274" spans="15:21" ht="15">
      <c r="O274" s="201">
        <v>273</v>
      </c>
      <c r="P274" s="153" t="s">
        <v>306</v>
      </c>
      <c r="Q274" s="154" t="s">
        <v>307</v>
      </c>
      <c r="R274" s="242">
        <v>1</v>
      </c>
      <c r="S274" s="250">
        <v>35000</v>
      </c>
      <c r="T274" s="244">
        <v>6650</v>
      </c>
      <c r="U274" s="270">
        <v>41650</v>
      </c>
    </row>
    <row r="275" spans="15:21" ht="15">
      <c r="O275" s="202">
        <v>274</v>
      </c>
      <c r="P275" s="157" t="s">
        <v>306</v>
      </c>
      <c r="Q275" s="158" t="s">
        <v>308</v>
      </c>
      <c r="R275" s="245">
        <v>1</v>
      </c>
      <c r="S275" s="250">
        <v>40805</v>
      </c>
      <c r="T275" s="247">
        <v>7753</v>
      </c>
      <c r="U275" s="271">
        <v>48558</v>
      </c>
    </row>
    <row r="276" spans="15:21" ht="27.6">
      <c r="O276" s="201">
        <v>275</v>
      </c>
      <c r="P276" s="153" t="s">
        <v>309</v>
      </c>
      <c r="Q276" s="154" t="s">
        <v>310</v>
      </c>
      <c r="R276" s="242">
        <v>1</v>
      </c>
      <c r="S276" s="250">
        <v>299250</v>
      </c>
      <c r="T276" s="244">
        <v>56858</v>
      </c>
      <c r="U276" s="270">
        <v>356108</v>
      </c>
    </row>
    <row r="277" spans="15:21" ht="41.4">
      <c r="O277" s="202">
        <v>276</v>
      </c>
      <c r="P277" s="157" t="s">
        <v>311</v>
      </c>
      <c r="Q277" s="158" t="s">
        <v>312</v>
      </c>
      <c r="R277" s="245">
        <v>1</v>
      </c>
      <c r="S277" s="250">
        <v>199900</v>
      </c>
      <c r="T277" s="247">
        <v>37981</v>
      </c>
      <c r="U277" s="271">
        <v>237881</v>
      </c>
    </row>
    <row r="278" spans="15:21" ht="15">
      <c r="O278" s="201">
        <v>277</v>
      </c>
      <c r="P278" s="160" t="s">
        <v>83</v>
      </c>
      <c r="Q278" s="161" t="s">
        <v>313</v>
      </c>
      <c r="R278" s="242">
        <v>1</v>
      </c>
      <c r="S278" s="250">
        <v>1800000</v>
      </c>
      <c r="T278" s="244">
        <v>342000</v>
      </c>
      <c r="U278" s="270">
        <v>2142000</v>
      </c>
    </row>
    <row r="279" spans="15:21" ht="15">
      <c r="O279" s="202">
        <v>278</v>
      </c>
      <c r="P279" s="157" t="s">
        <v>314</v>
      </c>
      <c r="Q279" s="158" t="s">
        <v>315</v>
      </c>
      <c r="R279" s="245">
        <v>1</v>
      </c>
      <c r="S279" s="250">
        <v>299250</v>
      </c>
      <c r="T279" s="247">
        <v>56858</v>
      </c>
      <c r="U279" s="271">
        <v>356108</v>
      </c>
    </row>
    <row r="280" spans="15:21" ht="27.6">
      <c r="O280" s="201">
        <v>279</v>
      </c>
      <c r="P280" s="153" t="s">
        <v>316</v>
      </c>
      <c r="Q280" s="154" t="s">
        <v>317</v>
      </c>
      <c r="R280" s="242">
        <v>1</v>
      </c>
      <c r="S280" s="250">
        <v>538650</v>
      </c>
      <c r="T280" s="244">
        <v>102344</v>
      </c>
      <c r="U280" s="270">
        <v>640994</v>
      </c>
    </row>
    <row r="281" spans="15:21" ht="27.6">
      <c r="O281" s="202">
        <v>280</v>
      </c>
      <c r="P281" s="157" t="s">
        <v>318</v>
      </c>
      <c r="Q281" s="158" t="s">
        <v>318</v>
      </c>
      <c r="R281" s="245">
        <v>1</v>
      </c>
      <c r="S281" s="250">
        <v>538650</v>
      </c>
      <c r="T281" s="247">
        <v>102344</v>
      </c>
      <c r="U281" s="271">
        <v>640994</v>
      </c>
    </row>
    <row r="282" spans="15:21" ht="27.6">
      <c r="O282" s="201">
        <v>281</v>
      </c>
      <c r="P282" s="153" t="s">
        <v>319</v>
      </c>
      <c r="Q282" s="154" t="s">
        <v>320</v>
      </c>
      <c r="R282" s="242">
        <v>1</v>
      </c>
      <c r="S282" s="250">
        <v>68250</v>
      </c>
      <c r="T282" s="244">
        <v>12968</v>
      </c>
      <c r="U282" s="270">
        <v>81218</v>
      </c>
    </row>
    <row r="283" spans="15:21" ht="15">
      <c r="O283" s="202">
        <v>282</v>
      </c>
      <c r="P283" s="157" t="s">
        <v>321</v>
      </c>
      <c r="Q283" s="158" t="s">
        <v>321</v>
      </c>
      <c r="R283" s="245">
        <v>1</v>
      </c>
      <c r="S283" s="250">
        <v>2154600</v>
      </c>
      <c r="T283" s="247">
        <v>409374</v>
      </c>
      <c r="U283" s="271">
        <v>2563974</v>
      </c>
    </row>
    <row r="284" spans="15:21" ht="27.6">
      <c r="O284" s="203">
        <v>283</v>
      </c>
      <c r="P284" s="197" t="s">
        <v>322</v>
      </c>
      <c r="Q284" s="153" t="s">
        <v>442</v>
      </c>
      <c r="R284" s="242">
        <v>1</v>
      </c>
      <c r="S284" s="250">
        <v>167580</v>
      </c>
      <c r="T284" s="244">
        <v>31840</v>
      </c>
      <c r="U284" s="270">
        <v>199420</v>
      </c>
    </row>
    <row r="285" spans="15:21" ht="15.6">
      <c r="O285" s="202">
        <v>284</v>
      </c>
      <c r="P285" s="157" t="s">
        <v>324</v>
      </c>
      <c r="Q285" s="158" t="s">
        <v>325</v>
      </c>
      <c r="R285" s="245">
        <v>1</v>
      </c>
      <c r="S285" s="251">
        <v>170000</v>
      </c>
      <c r="T285" s="247">
        <v>32300</v>
      </c>
      <c r="U285" s="271">
        <v>202300</v>
      </c>
    </row>
    <row r="286" spans="15:21" ht="27.6">
      <c r="O286" s="201">
        <v>285</v>
      </c>
      <c r="P286" s="153" t="s">
        <v>326</v>
      </c>
      <c r="Q286" s="154" t="s">
        <v>327</v>
      </c>
      <c r="R286" s="242">
        <v>1</v>
      </c>
      <c r="S286" s="251">
        <v>160000</v>
      </c>
      <c r="T286" s="244">
        <v>30400</v>
      </c>
      <c r="U286" s="270">
        <v>190400</v>
      </c>
    </row>
    <row r="287" spans="15:21" ht="15.6">
      <c r="O287" s="202">
        <v>286</v>
      </c>
      <c r="P287" s="157" t="s">
        <v>328</v>
      </c>
      <c r="Q287" s="158" t="s">
        <v>329</v>
      </c>
      <c r="R287" s="245">
        <v>1</v>
      </c>
      <c r="S287" s="251">
        <v>850000</v>
      </c>
      <c r="T287" s="247">
        <v>161500</v>
      </c>
      <c r="U287" s="271">
        <v>1011500</v>
      </c>
    </row>
    <row r="288" spans="15:21" ht="15.6">
      <c r="O288" s="201">
        <v>287</v>
      </c>
      <c r="P288" s="153" t="s">
        <v>330</v>
      </c>
      <c r="Q288" s="154" t="s">
        <v>330</v>
      </c>
      <c r="R288" s="242">
        <v>1</v>
      </c>
      <c r="S288" s="251">
        <v>1560000</v>
      </c>
      <c r="T288" s="244">
        <v>296400</v>
      </c>
      <c r="U288" s="270">
        <v>1856400</v>
      </c>
    </row>
    <row r="289" spans="15:21" ht="15.6">
      <c r="O289" s="202">
        <v>288</v>
      </c>
      <c r="P289" s="175" t="s">
        <v>331</v>
      </c>
      <c r="Q289" s="187" t="s">
        <v>332</v>
      </c>
      <c r="R289" s="245">
        <v>1</v>
      </c>
      <c r="S289" s="251">
        <v>65000</v>
      </c>
      <c r="T289" s="247">
        <v>12350</v>
      </c>
      <c r="U289" s="271">
        <v>77350</v>
      </c>
    </row>
    <row r="290" spans="15:21" ht="28.2">
      <c r="O290" s="201">
        <v>289</v>
      </c>
      <c r="P290" s="188" t="s">
        <v>333</v>
      </c>
      <c r="Q290" s="189" t="s">
        <v>334</v>
      </c>
      <c r="R290" s="242">
        <v>1</v>
      </c>
      <c r="S290" s="251">
        <v>2900000</v>
      </c>
      <c r="T290" s="244">
        <v>551000</v>
      </c>
      <c r="U290" s="270">
        <v>3451000</v>
      </c>
    </row>
    <row r="291" spans="15:21" ht="15.6">
      <c r="O291" s="202">
        <v>290</v>
      </c>
      <c r="P291" s="175" t="s">
        <v>335</v>
      </c>
      <c r="Q291" s="187" t="s">
        <v>336</v>
      </c>
      <c r="R291" s="245">
        <v>1</v>
      </c>
      <c r="S291" s="251">
        <v>350000</v>
      </c>
      <c r="T291" s="247">
        <v>66500</v>
      </c>
      <c r="U291" s="271">
        <v>416500</v>
      </c>
    </row>
    <row r="292" spans="15:21" ht="15.6">
      <c r="O292" s="201">
        <v>291</v>
      </c>
      <c r="P292" s="153" t="s">
        <v>337</v>
      </c>
      <c r="Q292" s="189" t="s">
        <v>338</v>
      </c>
      <c r="R292" s="242">
        <v>1</v>
      </c>
      <c r="S292" s="251">
        <v>6000</v>
      </c>
      <c r="T292" s="244">
        <v>1140</v>
      </c>
      <c r="U292" s="270">
        <v>7140</v>
      </c>
    </row>
    <row r="293" spans="15:21" ht="15.6">
      <c r="O293" s="202">
        <v>292</v>
      </c>
      <c r="P293" s="157" t="s">
        <v>339</v>
      </c>
      <c r="Q293" s="187" t="s">
        <v>339</v>
      </c>
      <c r="R293" s="245">
        <v>1</v>
      </c>
      <c r="S293" s="251">
        <v>250000</v>
      </c>
      <c r="T293" s="247">
        <v>47500</v>
      </c>
      <c r="U293" s="271">
        <v>297500</v>
      </c>
    </row>
    <row r="294" spans="15:21" ht="28.2">
      <c r="O294" s="201">
        <v>293</v>
      </c>
      <c r="P294" s="188" t="s">
        <v>340</v>
      </c>
      <c r="Q294" s="189" t="s">
        <v>341</v>
      </c>
      <c r="R294" s="242">
        <v>1</v>
      </c>
      <c r="S294" s="251">
        <v>125000</v>
      </c>
      <c r="T294" s="244">
        <v>23750</v>
      </c>
      <c r="U294" s="270">
        <v>148750</v>
      </c>
    </row>
    <row r="295" spans="15:21" ht="15.6">
      <c r="O295" s="202">
        <v>294</v>
      </c>
      <c r="P295" s="175" t="s">
        <v>342</v>
      </c>
      <c r="Q295" s="187" t="s">
        <v>343</v>
      </c>
      <c r="R295" s="245">
        <v>1</v>
      </c>
      <c r="S295" s="251">
        <v>185000</v>
      </c>
      <c r="T295" s="247">
        <v>35150</v>
      </c>
      <c r="U295" s="271">
        <v>220150</v>
      </c>
    </row>
    <row r="296" spans="15:21" ht="15.6">
      <c r="O296" s="201">
        <v>295</v>
      </c>
      <c r="P296" s="188" t="s">
        <v>344</v>
      </c>
      <c r="Q296" s="189" t="s">
        <v>345</v>
      </c>
      <c r="R296" s="242">
        <v>1</v>
      </c>
      <c r="S296" s="251">
        <v>850000</v>
      </c>
      <c r="T296" s="244">
        <v>161500</v>
      </c>
      <c r="U296" s="270">
        <v>1011500</v>
      </c>
    </row>
    <row r="297" spans="15:21" ht="15.6">
      <c r="O297" s="202">
        <v>296</v>
      </c>
      <c r="P297" s="175" t="s">
        <v>346</v>
      </c>
      <c r="Q297" s="175" t="s">
        <v>347</v>
      </c>
      <c r="R297" s="245">
        <v>1</v>
      </c>
      <c r="S297" s="251">
        <v>350000</v>
      </c>
      <c r="T297" s="247">
        <v>66500</v>
      </c>
      <c r="U297" s="271">
        <v>416500</v>
      </c>
    </row>
    <row r="298" spans="15:21" ht="151.80000000000001">
      <c r="O298" s="203">
        <v>297</v>
      </c>
      <c r="P298" s="200" t="s">
        <v>348</v>
      </c>
      <c r="Q298" s="188" t="s">
        <v>349</v>
      </c>
      <c r="R298" s="242">
        <v>1</v>
      </c>
      <c r="S298" s="251">
        <v>1020000</v>
      </c>
      <c r="T298" s="244">
        <v>193800</v>
      </c>
      <c r="U298" s="270">
        <v>1213800</v>
      </c>
    </row>
    <row r="299" spans="15:21" ht="96.6">
      <c r="O299" s="202">
        <v>298</v>
      </c>
      <c r="P299" s="175" t="s">
        <v>350</v>
      </c>
      <c r="Q299" s="175" t="s">
        <v>351</v>
      </c>
      <c r="R299" s="245">
        <v>1</v>
      </c>
      <c r="S299" s="251">
        <v>973800</v>
      </c>
      <c r="T299" s="247">
        <v>185022</v>
      </c>
      <c r="U299" s="271">
        <v>1158822</v>
      </c>
    </row>
    <row r="300" spans="15:21" ht="15.6">
      <c r="O300" s="201">
        <v>299</v>
      </c>
      <c r="P300" s="188" t="s">
        <v>352</v>
      </c>
      <c r="Q300" s="189" t="s">
        <v>353</v>
      </c>
      <c r="R300" s="242">
        <v>1</v>
      </c>
      <c r="S300" s="251">
        <v>60000</v>
      </c>
      <c r="T300" s="244">
        <v>11400</v>
      </c>
      <c r="U300" s="270">
        <v>71400</v>
      </c>
    </row>
    <row r="301" spans="15:21" ht="15.6">
      <c r="O301" s="202">
        <v>300</v>
      </c>
      <c r="P301" s="175" t="s">
        <v>352</v>
      </c>
      <c r="Q301" s="187" t="s">
        <v>354</v>
      </c>
      <c r="R301" s="245">
        <v>1</v>
      </c>
      <c r="S301" s="251">
        <v>50000</v>
      </c>
      <c r="T301" s="247">
        <v>9500</v>
      </c>
      <c r="U301" s="271">
        <v>59500</v>
      </c>
    </row>
    <row r="302" spans="15:21" ht="15.6">
      <c r="O302" s="201">
        <v>301</v>
      </c>
      <c r="P302" s="190" t="s">
        <v>355</v>
      </c>
      <c r="Q302" s="191" t="s">
        <v>355</v>
      </c>
      <c r="R302" s="248">
        <v>1</v>
      </c>
      <c r="S302" s="251">
        <v>4155000</v>
      </c>
      <c r="T302" s="244">
        <v>789450</v>
      </c>
      <c r="U302" s="270">
        <v>4944450</v>
      </c>
    </row>
    <row r="303" spans="15:21" ht="15.6">
      <c r="O303" s="202">
        <v>302</v>
      </c>
      <c r="P303" s="168" t="s">
        <v>356</v>
      </c>
      <c r="Q303" s="168" t="s">
        <v>357</v>
      </c>
      <c r="R303" s="249">
        <v>1</v>
      </c>
      <c r="S303" s="251">
        <v>239900</v>
      </c>
      <c r="T303" s="247">
        <v>45581</v>
      </c>
      <c r="U303" s="271">
        <v>285481</v>
      </c>
    </row>
    <row r="304" spans="15:21" ht="15.6">
      <c r="O304" s="201">
        <v>303</v>
      </c>
      <c r="P304" s="164" t="s">
        <v>358</v>
      </c>
      <c r="Q304" s="185" t="s">
        <v>443</v>
      </c>
      <c r="R304" s="252">
        <v>1</v>
      </c>
      <c r="S304" s="251">
        <v>370500</v>
      </c>
      <c r="T304" s="244">
        <v>70395</v>
      </c>
      <c r="U304" s="270">
        <v>440895</v>
      </c>
    </row>
    <row r="305" spans="15:21" ht="28.2">
      <c r="O305" s="215">
        <v>304</v>
      </c>
      <c r="P305" s="216" t="s">
        <v>360</v>
      </c>
      <c r="Q305" s="217" t="s">
        <v>361</v>
      </c>
      <c r="R305" s="272">
        <v>1</v>
      </c>
      <c r="S305" s="273">
        <v>1800000</v>
      </c>
      <c r="T305" s="274">
        <v>342000</v>
      </c>
      <c r="U305" s="275">
        <v>2142000</v>
      </c>
    </row>
  </sheetData>
  <mergeCells count="2">
    <mergeCell ref="A71:H71"/>
    <mergeCell ref="J71:L71"/>
  </mergeCells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CF654-3627-4FC4-B3F2-5ECB724C9DFC}">
  <dimension ref="A1:U305"/>
  <sheetViews>
    <sheetView topLeftCell="N1" zoomScale="70" zoomScaleNormal="70" workbookViewId="0">
      <selection activeCell="S1" sqref="S1"/>
    </sheetView>
  </sheetViews>
  <sheetFormatPr baseColWidth="10" defaultColWidth="11.44140625" defaultRowHeight="14.4"/>
  <cols>
    <col min="2" max="2" width="20.88671875" customWidth="1"/>
    <col min="3" max="3" width="22.5546875" customWidth="1"/>
    <col min="4" max="4" width="32.88671875" customWidth="1"/>
    <col min="5" max="5" width="14" customWidth="1"/>
    <col min="6" max="6" width="60.109375" customWidth="1"/>
    <col min="7" max="7" width="63" customWidth="1"/>
    <col min="8" max="8" width="26.5546875" customWidth="1"/>
    <col min="9" max="9" width="32.6640625" customWidth="1"/>
    <col min="10" max="10" width="60.88671875" customWidth="1"/>
    <col min="11" max="11" width="63.6640625" customWidth="1"/>
    <col min="12" max="12" width="27.6640625" customWidth="1"/>
    <col min="13" max="13" width="49.109375" customWidth="1"/>
    <col min="15" max="15" width="7.88671875" customWidth="1"/>
    <col min="16" max="16" width="48.33203125" bestFit="1" customWidth="1"/>
    <col min="17" max="17" width="79.44140625" bestFit="1" customWidth="1"/>
    <col min="18" max="18" width="13.44140625" customWidth="1"/>
    <col min="19" max="19" width="42.88671875" customWidth="1"/>
    <col min="20" max="20" width="14.33203125" customWidth="1"/>
    <col min="21" max="21" width="32.88671875" customWidth="1"/>
  </cols>
  <sheetData>
    <row r="1" spans="1:21">
      <c r="A1" s="125" t="s">
        <v>3</v>
      </c>
      <c r="B1" s="126" t="s">
        <v>4</v>
      </c>
      <c r="C1" s="126" t="s">
        <v>5</v>
      </c>
      <c r="D1" s="126" t="s">
        <v>6</v>
      </c>
      <c r="E1" s="126" t="s">
        <v>7</v>
      </c>
      <c r="F1" s="127" t="s">
        <v>8</v>
      </c>
      <c r="G1" s="127" t="s">
        <v>9</v>
      </c>
      <c r="H1" s="127" t="s">
        <v>444</v>
      </c>
      <c r="I1" s="127" t="s">
        <v>445</v>
      </c>
      <c r="J1" s="127" t="s">
        <v>446</v>
      </c>
      <c r="K1" s="127" t="s">
        <v>12</v>
      </c>
      <c r="L1" s="127" t="s">
        <v>454</v>
      </c>
      <c r="M1" s="128" t="s">
        <v>449</v>
      </c>
      <c r="O1" s="212" t="s">
        <v>123</v>
      </c>
      <c r="P1" s="213" t="s">
        <v>4</v>
      </c>
      <c r="Q1" s="213" t="s">
        <v>6</v>
      </c>
      <c r="R1" s="213" t="s">
        <v>7</v>
      </c>
      <c r="S1" s="213" t="s">
        <v>124</v>
      </c>
      <c r="T1" s="213" t="s">
        <v>450</v>
      </c>
      <c r="U1" s="214" t="s">
        <v>451</v>
      </c>
    </row>
    <row r="2" spans="1:21" ht="15">
      <c r="A2" s="121">
        <v>1</v>
      </c>
      <c r="B2" s="86" t="s">
        <v>26</v>
      </c>
      <c r="C2" s="86" t="s">
        <v>27</v>
      </c>
      <c r="D2" s="86" t="s">
        <v>28</v>
      </c>
      <c r="E2" s="87">
        <v>1</v>
      </c>
      <c r="F2" s="88">
        <v>215000</v>
      </c>
      <c r="G2" s="89">
        <v>0.19</v>
      </c>
      <c r="H2" s="90">
        <f t="shared" ref="H2:H70" si="0">F2*G2</f>
        <v>40850</v>
      </c>
      <c r="I2" s="90">
        <f t="shared" ref="I2:I70" si="1">H2+F2</f>
        <v>255850</v>
      </c>
      <c r="J2" s="88">
        <v>215000</v>
      </c>
      <c r="K2" s="89">
        <v>0.19</v>
      </c>
      <c r="L2" s="90">
        <f t="shared" ref="L2:L70" si="2">J2*K2</f>
        <v>40850</v>
      </c>
      <c r="M2" s="123">
        <f t="shared" ref="M2:M70" si="3">L2+J2</f>
        <v>255850</v>
      </c>
      <c r="O2" s="201">
        <v>1</v>
      </c>
      <c r="P2" s="153" t="s">
        <v>133</v>
      </c>
      <c r="Q2" s="154" t="s">
        <v>134</v>
      </c>
      <c r="R2" s="242">
        <v>1</v>
      </c>
      <c r="S2" s="243">
        <v>1080000</v>
      </c>
      <c r="T2" s="244">
        <v>205200</v>
      </c>
      <c r="U2" s="270">
        <v>1285200</v>
      </c>
    </row>
    <row r="3" spans="1:21" ht="15">
      <c r="A3" s="121">
        <v>2</v>
      </c>
      <c r="B3" s="91" t="s">
        <v>26</v>
      </c>
      <c r="C3" s="91" t="s">
        <v>27</v>
      </c>
      <c r="D3" s="91" t="s">
        <v>29</v>
      </c>
      <c r="E3" s="92">
        <v>1</v>
      </c>
      <c r="F3" s="93">
        <v>215000</v>
      </c>
      <c r="G3" s="94">
        <v>0.19</v>
      </c>
      <c r="H3" s="95">
        <f t="shared" si="0"/>
        <v>40850</v>
      </c>
      <c r="I3" s="95">
        <f t="shared" si="1"/>
        <v>255850</v>
      </c>
      <c r="J3" s="93">
        <v>215000</v>
      </c>
      <c r="K3" s="94">
        <v>0.19</v>
      </c>
      <c r="L3" s="95">
        <f t="shared" si="2"/>
        <v>40850</v>
      </c>
      <c r="M3" s="124">
        <f t="shared" si="3"/>
        <v>255850</v>
      </c>
      <c r="O3" s="202">
        <v>2</v>
      </c>
      <c r="P3" s="157" t="s">
        <v>133</v>
      </c>
      <c r="Q3" s="158" t="s">
        <v>135</v>
      </c>
      <c r="R3" s="245">
        <v>1</v>
      </c>
      <c r="S3" s="246">
        <v>1735000</v>
      </c>
      <c r="T3" s="247">
        <v>329650</v>
      </c>
      <c r="U3" s="271">
        <v>2064650</v>
      </c>
    </row>
    <row r="4" spans="1:21" ht="15">
      <c r="A4" s="121">
        <v>3</v>
      </c>
      <c r="B4" s="86" t="s">
        <v>26</v>
      </c>
      <c r="C4" s="86" t="s">
        <v>30</v>
      </c>
      <c r="D4" s="86" t="s">
        <v>31</v>
      </c>
      <c r="E4" s="87">
        <v>1</v>
      </c>
      <c r="F4" s="88">
        <v>215000</v>
      </c>
      <c r="G4" s="89">
        <v>0.19</v>
      </c>
      <c r="H4" s="90">
        <f t="shared" si="0"/>
        <v>40850</v>
      </c>
      <c r="I4" s="90">
        <f t="shared" si="1"/>
        <v>255850</v>
      </c>
      <c r="J4" s="88">
        <v>215000</v>
      </c>
      <c r="K4" s="89">
        <v>0.19</v>
      </c>
      <c r="L4" s="90">
        <f t="shared" si="2"/>
        <v>40850</v>
      </c>
      <c r="M4" s="123">
        <f t="shared" si="3"/>
        <v>255850</v>
      </c>
      <c r="O4" s="201">
        <v>3</v>
      </c>
      <c r="P4" s="153" t="s">
        <v>133</v>
      </c>
      <c r="Q4" s="154" t="s">
        <v>136</v>
      </c>
      <c r="R4" s="242">
        <v>1</v>
      </c>
      <c r="S4" s="243">
        <v>1080000</v>
      </c>
      <c r="T4" s="244">
        <v>205200</v>
      </c>
      <c r="U4" s="270">
        <v>1285200</v>
      </c>
    </row>
    <row r="5" spans="1:21" ht="15">
      <c r="A5" s="121">
        <v>4</v>
      </c>
      <c r="B5" s="91" t="s">
        <v>26</v>
      </c>
      <c r="C5" s="91" t="s">
        <v>30</v>
      </c>
      <c r="D5" s="91" t="s">
        <v>32</v>
      </c>
      <c r="E5" s="92">
        <v>1</v>
      </c>
      <c r="F5" s="93">
        <v>215000</v>
      </c>
      <c r="G5" s="94">
        <v>0.19</v>
      </c>
      <c r="H5" s="95">
        <f t="shared" si="0"/>
        <v>40850</v>
      </c>
      <c r="I5" s="95">
        <f t="shared" si="1"/>
        <v>255850</v>
      </c>
      <c r="J5" s="93">
        <v>215000</v>
      </c>
      <c r="K5" s="94">
        <v>0.19</v>
      </c>
      <c r="L5" s="95">
        <f t="shared" si="2"/>
        <v>40850</v>
      </c>
      <c r="M5" s="124">
        <f t="shared" si="3"/>
        <v>255850</v>
      </c>
      <c r="O5" s="202">
        <v>4</v>
      </c>
      <c r="P5" s="157" t="s">
        <v>133</v>
      </c>
      <c r="Q5" s="158" t="s">
        <v>137</v>
      </c>
      <c r="R5" s="245">
        <v>1</v>
      </c>
      <c r="S5" s="246">
        <v>1735000</v>
      </c>
      <c r="T5" s="247">
        <v>329650</v>
      </c>
      <c r="U5" s="271">
        <v>2064650</v>
      </c>
    </row>
    <row r="6" spans="1:21" ht="15">
      <c r="A6" s="121">
        <v>5</v>
      </c>
      <c r="B6" s="86" t="s">
        <v>26</v>
      </c>
      <c r="C6" s="86" t="s">
        <v>30</v>
      </c>
      <c r="D6" s="86" t="s">
        <v>33</v>
      </c>
      <c r="E6" s="87">
        <v>1</v>
      </c>
      <c r="F6" s="88">
        <v>215000</v>
      </c>
      <c r="G6" s="89">
        <v>0.19</v>
      </c>
      <c r="H6" s="90">
        <f t="shared" si="0"/>
        <v>40850</v>
      </c>
      <c r="I6" s="90">
        <f t="shared" si="1"/>
        <v>255850</v>
      </c>
      <c r="J6" s="88">
        <v>215000</v>
      </c>
      <c r="K6" s="89">
        <v>0.19</v>
      </c>
      <c r="L6" s="90">
        <f t="shared" si="2"/>
        <v>40850</v>
      </c>
      <c r="M6" s="123">
        <f t="shared" si="3"/>
        <v>255850</v>
      </c>
      <c r="O6" s="201">
        <v>5</v>
      </c>
      <c r="P6" s="160" t="s">
        <v>133</v>
      </c>
      <c r="Q6" s="161" t="s">
        <v>138</v>
      </c>
      <c r="R6" s="242">
        <v>1</v>
      </c>
      <c r="S6" s="243">
        <v>173500</v>
      </c>
      <c r="T6" s="244">
        <v>32965</v>
      </c>
      <c r="U6" s="270">
        <v>206465</v>
      </c>
    </row>
    <row r="7" spans="1:21" ht="15">
      <c r="A7" s="121">
        <v>6</v>
      </c>
      <c r="B7" s="91" t="s">
        <v>26</v>
      </c>
      <c r="C7" s="91" t="s">
        <v>34</v>
      </c>
      <c r="D7" s="91">
        <v>2620</v>
      </c>
      <c r="E7" s="92">
        <v>1</v>
      </c>
      <c r="F7" s="93">
        <v>215000</v>
      </c>
      <c r="G7" s="94">
        <v>0.19</v>
      </c>
      <c r="H7" s="95">
        <f t="shared" si="0"/>
        <v>40850</v>
      </c>
      <c r="I7" s="95">
        <f t="shared" si="1"/>
        <v>255850</v>
      </c>
      <c r="J7" s="93">
        <v>215000</v>
      </c>
      <c r="K7" s="94">
        <v>0.19</v>
      </c>
      <c r="L7" s="95">
        <f t="shared" si="2"/>
        <v>40850</v>
      </c>
      <c r="M7" s="124">
        <f t="shared" si="3"/>
        <v>255850</v>
      </c>
      <c r="O7" s="202">
        <v>6</v>
      </c>
      <c r="P7" s="157" t="s">
        <v>133</v>
      </c>
      <c r="Q7" s="158" t="s">
        <v>139</v>
      </c>
      <c r="R7" s="245">
        <v>1</v>
      </c>
      <c r="S7" s="246">
        <v>1080000</v>
      </c>
      <c r="T7" s="247">
        <v>205200</v>
      </c>
      <c r="U7" s="271">
        <v>1285200</v>
      </c>
    </row>
    <row r="8" spans="1:21" ht="15">
      <c r="A8" s="121">
        <v>7</v>
      </c>
      <c r="B8" s="86" t="s">
        <v>26</v>
      </c>
      <c r="C8" s="86" t="s">
        <v>34</v>
      </c>
      <c r="D8" s="86" t="s">
        <v>35</v>
      </c>
      <c r="E8" s="87">
        <v>1</v>
      </c>
      <c r="F8" s="88">
        <v>215000</v>
      </c>
      <c r="G8" s="89">
        <v>0.19</v>
      </c>
      <c r="H8" s="90">
        <f t="shared" si="0"/>
        <v>40850</v>
      </c>
      <c r="I8" s="90">
        <f t="shared" si="1"/>
        <v>255850</v>
      </c>
      <c r="J8" s="88">
        <v>215000</v>
      </c>
      <c r="K8" s="89">
        <v>0.19</v>
      </c>
      <c r="L8" s="90">
        <f t="shared" si="2"/>
        <v>40850</v>
      </c>
      <c r="M8" s="123">
        <f t="shared" si="3"/>
        <v>255850</v>
      </c>
      <c r="O8" s="201">
        <v>7</v>
      </c>
      <c r="P8" s="153" t="s">
        <v>133</v>
      </c>
      <c r="Q8" s="154" t="s">
        <v>140</v>
      </c>
      <c r="R8" s="242">
        <v>1</v>
      </c>
      <c r="S8" s="243">
        <v>1735000</v>
      </c>
      <c r="T8" s="244">
        <v>329650</v>
      </c>
      <c r="U8" s="270">
        <v>2064650</v>
      </c>
    </row>
    <row r="9" spans="1:21" ht="15">
      <c r="A9" s="121">
        <v>8</v>
      </c>
      <c r="B9" s="91" t="s">
        <v>36</v>
      </c>
      <c r="C9" s="91" t="s">
        <v>37</v>
      </c>
      <c r="D9" s="91" t="s">
        <v>38</v>
      </c>
      <c r="E9" s="92">
        <v>1</v>
      </c>
      <c r="F9" s="93">
        <v>215000</v>
      </c>
      <c r="G9" s="94">
        <v>0.19</v>
      </c>
      <c r="H9" s="95">
        <f t="shared" si="0"/>
        <v>40850</v>
      </c>
      <c r="I9" s="95">
        <f t="shared" si="1"/>
        <v>255850</v>
      </c>
      <c r="J9" s="93">
        <v>215000</v>
      </c>
      <c r="K9" s="94">
        <v>0.19</v>
      </c>
      <c r="L9" s="95">
        <f t="shared" si="2"/>
        <v>40850</v>
      </c>
      <c r="M9" s="124">
        <f t="shared" si="3"/>
        <v>255850</v>
      </c>
      <c r="O9" s="202">
        <v>8</v>
      </c>
      <c r="P9" s="157" t="s">
        <v>133</v>
      </c>
      <c r="Q9" s="158" t="s">
        <v>141</v>
      </c>
      <c r="R9" s="245">
        <v>1</v>
      </c>
      <c r="S9" s="246">
        <v>1080000</v>
      </c>
      <c r="T9" s="247">
        <v>205200</v>
      </c>
      <c r="U9" s="271">
        <v>1285200</v>
      </c>
    </row>
    <row r="10" spans="1:21" ht="15">
      <c r="A10" s="121">
        <v>9</v>
      </c>
      <c r="B10" s="86" t="s">
        <v>36</v>
      </c>
      <c r="C10" s="86" t="s">
        <v>39</v>
      </c>
      <c r="D10" s="86" t="s">
        <v>40</v>
      </c>
      <c r="E10" s="87">
        <v>1</v>
      </c>
      <c r="F10" s="88">
        <v>215000</v>
      </c>
      <c r="G10" s="89">
        <v>0.19</v>
      </c>
      <c r="H10" s="90">
        <f t="shared" si="0"/>
        <v>40850</v>
      </c>
      <c r="I10" s="90">
        <f t="shared" si="1"/>
        <v>255850</v>
      </c>
      <c r="J10" s="88">
        <v>215000</v>
      </c>
      <c r="K10" s="89">
        <v>0.19</v>
      </c>
      <c r="L10" s="90">
        <f t="shared" si="2"/>
        <v>40850</v>
      </c>
      <c r="M10" s="123">
        <f t="shared" si="3"/>
        <v>255850</v>
      </c>
      <c r="O10" s="201">
        <v>9</v>
      </c>
      <c r="P10" s="153" t="s">
        <v>133</v>
      </c>
      <c r="Q10" s="154" t="s">
        <v>142</v>
      </c>
      <c r="R10" s="242">
        <v>1</v>
      </c>
      <c r="S10" s="243">
        <v>1735000</v>
      </c>
      <c r="T10" s="244">
        <v>329650</v>
      </c>
      <c r="U10" s="270">
        <v>2064650</v>
      </c>
    </row>
    <row r="11" spans="1:21" ht="15">
      <c r="A11" s="121">
        <v>10</v>
      </c>
      <c r="B11" s="91" t="s">
        <v>36</v>
      </c>
      <c r="C11" s="91" t="s">
        <v>39</v>
      </c>
      <c r="D11" s="91" t="s">
        <v>41</v>
      </c>
      <c r="E11" s="92">
        <v>1</v>
      </c>
      <c r="F11" s="93">
        <v>215000</v>
      </c>
      <c r="G11" s="94">
        <v>0.19</v>
      </c>
      <c r="H11" s="95">
        <f t="shared" si="0"/>
        <v>40850</v>
      </c>
      <c r="I11" s="95">
        <f t="shared" si="1"/>
        <v>255850</v>
      </c>
      <c r="J11" s="93">
        <v>215000</v>
      </c>
      <c r="K11" s="94">
        <v>0.19</v>
      </c>
      <c r="L11" s="95">
        <f t="shared" si="2"/>
        <v>40850</v>
      </c>
      <c r="M11" s="124">
        <f t="shared" si="3"/>
        <v>255850</v>
      </c>
      <c r="O11" s="202">
        <v>10</v>
      </c>
      <c r="P11" s="157" t="s">
        <v>133</v>
      </c>
      <c r="Q11" s="158" t="s">
        <v>143</v>
      </c>
      <c r="R11" s="245">
        <v>1</v>
      </c>
      <c r="S11" s="246">
        <v>1735000</v>
      </c>
      <c r="T11" s="247">
        <v>329650</v>
      </c>
      <c r="U11" s="271">
        <v>2064650</v>
      </c>
    </row>
    <row r="12" spans="1:21" ht="27.6">
      <c r="A12" s="121">
        <v>11</v>
      </c>
      <c r="B12" s="86" t="s">
        <v>36</v>
      </c>
      <c r="C12" s="86" t="s">
        <v>39</v>
      </c>
      <c r="D12" s="86" t="s">
        <v>42</v>
      </c>
      <c r="E12" s="87">
        <v>1</v>
      </c>
      <c r="F12" s="88">
        <v>215000</v>
      </c>
      <c r="G12" s="89">
        <v>0.19</v>
      </c>
      <c r="H12" s="90">
        <f t="shared" si="0"/>
        <v>40850</v>
      </c>
      <c r="I12" s="90">
        <f t="shared" si="1"/>
        <v>255850</v>
      </c>
      <c r="J12" s="88">
        <v>215000</v>
      </c>
      <c r="K12" s="89">
        <v>0.19</v>
      </c>
      <c r="L12" s="90">
        <f t="shared" si="2"/>
        <v>40850</v>
      </c>
      <c r="M12" s="123">
        <f t="shared" si="3"/>
        <v>255850</v>
      </c>
      <c r="O12" s="201">
        <v>11</v>
      </c>
      <c r="P12" s="153" t="s">
        <v>133</v>
      </c>
      <c r="Q12" s="154" t="s">
        <v>144</v>
      </c>
      <c r="R12" s="242">
        <v>1</v>
      </c>
      <c r="S12" s="243">
        <v>1735000</v>
      </c>
      <c r="T12" s="244">
        <v>329650</v>
      </c>
      <c r="U12" s="270">
        <v>2064650</v>
      </c>
    </row>
    <row r="13" spans="1:21" ht="15">
      <c r="A13" s="121">
        <v>12</v>
      </c>
      <c r="B13" s="96" t="s">
        <v>36</v>
      </c>
      <c r="C13" s="96" t="s">
        <v>43</v>
      </c>
      <c r="D13" s="96" t="s">
        <v>44</v>
      </c>
      <c r="E13" s="92">
        <v>1</v>
      </c>
      <c r="F13" s="93">
        <v>215000</v>
      </c>
      <c r="G13" s="94">
        <v>0.19</v>
      </c>
      <c r="H13" s="95">
        <f t="shared" si="0"/>
        <v>40850</v>
      </c>
      <c r="I13" s="95">
        <f t="shared" si="1"/>
        <v>255850</v>
      </c>
      <c r="J13" s="93">
        <v>215000</v>
      </c>
      <c r="K13" s="94">
        <v>0.19</v>
      </c>
      <c r="L13" s="95">
        <f t="shared" si="2"/>
        <v>40850</v>
      </c>
      <c r="M13" s="124">
        <f t="shared" si="3"/>
        <v>255850</v>
      </c>
      <c r="O13" s="202">
        <v>12</v>
      </c>
      <c r="P13" s="157" t="s">
        <v>145</v>
      </c>
      <c r="Q13" s="158" t="s">
        <v>138</v>
      </c>
      <c r="R13" s="245">
        <v>1</v>
      </c>
      <c r="S13" s="246">
        <v>173500</v>
      </c>
      <c r="T13" s="247">
        <v>32965</v>
      </c>
      <c r="U13" s="271">
        <v>206465</v>
      </c>
    </row>
    <row r="14" spans="1:21" ht="15">
      <c r="A14" s="121">
        <v>13</v>
      </c>
      <c r="B14" s="97" t="s">
        <v>36</v>
      </c>
      <c r="C14" s="97" t="s">
        <v>43</v>
      </c>
      <c r="D14" s="97" t="s">
        <v>45</v>
      </c>
      <c r="E14" s="87">
        <v>1</v>
      </c>
      <c r="F14" s="88">
        <v>215000</v>
      </c>
      <c r="G14" s="89">
        <v>0.19</v>
      </c>
      <c r="H14" s="90">
        <f t="shared" si="0"/>
        <v>40850</v>
      </c>
      <c r="I14" s="90">
        <f t="shared" si="1"/>
        <v>255850</v>
      </c>
      <c r="J14" s="88">
        <v>215000</v>
      </c>
      <c r="K14" s="89">
        <v>0.19</v>
      </c>
      <c r="L14" s="90">
        <f t="shared" si="2"/>
        <v>40850</v>
      </c>
      <c r="M14" s="123">
        <f t="shared" si="3"/>
        <v>255850</v>
      </c>
      <c r="O14" s="201">
        <v>13</v>
      </c>
      <c r="P14" s="153" t="s">
        <v>145</v>
      </c>
      <c r="Q14" s="154" t="s">
        <v>146</v>
      </c>
      <c r="R14" s="242">
        <v>1</v>
      </c>
      <c r="S14" s="243">
        <v>758100</v>
      </c>
      <c r="T14" s="244">
        <v>144039</v>
      </c>
      <c r="U14" s="270">
        <v>902139</v>
      </c>
    </row>
    <row r="15" spans="1:21" ht="15">
      <c r="A15" s="121">
        <v>14</v>
      </c>
      <c r="B15" s="96" t="s">
        <v>36</v>
      </c>
      <c r="C15" s="96" t="s">
        <v>46</v>
      </c>
      <c r="D15" s="96" t="s">
        <v>47</v>
      </c>
      <c r="E15" s="92">
        <v>1</v>
      </c>
      <c r="F15" s="93">
        <v>215000</v>
      </c>
      <c r="G15" s="94">
        <v>0.19</v>
      </c>
      <c r="H15" s="95">
        <f t="shared" si="0"/>
        <v>40850</v>
      </c>
      <c r="I15" s="95">
        <f t="shared" si="1"/>
        <v>255850</v>
      </c>
      <c r="J15" s="93">
        <v>215000</v>
      </c>
      <c r="K15" s="94">
        <v>0.19</v>
      </c>
      <c r="L15" s="95">
        <f t="shared" si="2"/>
        <v>40850</v>
      </c>
      <c r="M15" s="124">
        <f t="shared" si="3"/>
        <v>255850</v>
      </c>
      <c r="O15" s="202">
        <v>14</v>
      </c>
      <c r="P15" s="157" t="s">
        <v>147</v>
      </c>
      <c r="Q15" s="158" t="s">
        <v>146</v>
      </c>
      <c r="R15" s="245">
        <v>1</v>
      </c>
      <c r="S15" s="246">
        <v>1115000</v>
      </c>
      <c r="T15" s="247">
        <v>211850</v>
      </c>
      <c r="U15" s="271">
        <v>1326850</v>
      </c>
    </row>
    <row r="16" spans="1:21" ht="27.6">
      <c r="A16" s="121">
        <v>15</v>
      </c>
      <c r="B16" s="97" t="s">
        <v>36</v>
      </c>
      <c r="C16" s="97" t="s">
        <v>37</v>
      </c>
      <c r="D16" s="97" t="s">
        <v>48</v>
      </c>
      <c r="E16" s="87">
        <v>1</v>
      </c>
      <c r="F16" s="88">
        <v>215000</v>
      </c>
      <c r="G16" s="89">
        <v>0.19</v>
      </c>
      <c r="H16" s="90">
        <f t="shared" si="0"/>
        <v>40850</v>
      </c>
      <c r="I16" s="90">
        <f t="shared" si="1"/>
        <v>255850</v>
      </c>
      <c r="J16" s="88">
        <v>215000</v>
      </c>
      <c r="K16" s="89">
        <v>0.19</v>
      </c>
      <c r="L16" s="90">
        <f t="shared" si="2"/>
        <v>40850</v>
      </c>
      <c r="M16" s="123">
        <f t="shared" si="3"/>
        <v>255850</v>
      </c>
      <c r="O16" s="201">
        <v>15</v>
      </c>
      <c r="P16" s="164" t="s">
        <v>148</v>
      </c>
      <c r="Q16" s="165" t="s">
        <v>149</v>
      </c>
      <c r="R16" s="248">
        <v>1</v>
      </c>
      <c r="S16" s="243">
        <v>1900000</v>
      </c>
      <c r="T16" s="244">
        <v>361000</v>
      </c>
      <c r="U16" s="270">
        <v>2261000</v>
      </c>
    </row>
    <row r="17" spans="1:21" ht="15">
      <c r="A17" s="121">
        <v>16</v>
      </c>
      <c r="B17" s="91" t="s">
        <v>49</v>
      </c>
      <c r="C17" s="91" t="s">
        <v>30</v>
      </c>
      <c r="D17" s="91" t="s">
        <v>50</v>
      </c>
      <c r="E17" s="92">
        <v>1</v>
      </c>
      <c r="F17" s="93">
        <v>215000</v>
      </c>
      <c r="G17" s="94">
        <v>0.19</v>
      </c>
      <c r="H17" s="95">
        <f t="shared" si="0"/>
        <v>40850</v>
      </c>
      <c r="I17" s="95">
        <f t="shared" si="1"/>
        <v>255850</v>
      </c>
      <c r="J17" s="93">
        <v>215000</v>
      </c>
      <c r="K17" s="94">
        <v>0.19</v>
      </c>
      <c r="L17" s="95">
        <f t="shared" si="2"/>
        <v>40850</v>
      </c>
      <c r="M17" s="124">
        <f t="shared" si="3"/>
        <v>255850</v>
      </c>
      <c r="O17" s="202">
        <v>16</v>
      </c>
      <c r="P17" s="168" t="s">
        <v>150</v>
      </c>
      <c r="Q17" s="169" t="s">
        <v>151</v>
      </c>
      <c r="R17" s="249">
        <v>1</v>
      </c>
      <c r="S17" s="246">
        <v>5100000</v>
      </c>
      <c r="T17" s="247">
        <v>969000</v>
      </c>
      <c r="U17" s="271">
        <v>6069000</v>
      </c>
    </row>
    <row r="18" spans="1:21" ht="15">
      <c r="A18" s="121">
        <v>17</v>
      </c>
      <c r="B18" s="86" t="s">
        <v>49</v>
      </c>
      <c r="C18" s="86" t="s">
        <v>30</v>
      </c>
      <c r="D18" s="86" t="s">
        <v>51</v>
      </c>
      <c r="E18" s="87">
        <v>1</v>
      </c>
      <c r="F18" s="88">
        <v>215000</v>
      </c>
      <c r="G18" s="89">
        <v>0.19</v>
      </c>
      <c r="H18" s="90">
        <f t="shared" si="0"/>
        <v>40850</v>
      </c>
      <c r="I18" s="90">
        <f t="shared" si="1"/>
        <v>255850</v>
      </c>
      <c r="J18" s="88">
        <v>215000</v>
      </c>
      <c r="K18" s="89">
        <v>0.19</v>
      </c>
      <c r="L18" s="90">
        <f t="shared" si="2"/>
        <v>40850</v>
      </c>
      <c r="M18" s="123">
        <f t="shared" si="3"/>
        <v>255850</v>
      </c>
      <c r="O18" s="201">
        <v>17</v>
      </c>
      <c r="P18" s="164" t="s">
        <v>150</v>
      </c>
      <c r="Q18" s="165" t="s">
        <v>152</v>
      </c>
      <c r="R18" s="248">
        <v>1</v>
      </c>
      <c r="S18" s="243">
        <v>5550000</v>
      </c>
      <c r="T18" s="244">
        <v>1054500</v>
      </c>
      <c r="U18" s="270">
        <v>6604500</v>
      </c>
    </row>
    <row r="19" spans="1:21" ht="27.6">
      <c r="A19" s="121">
        <v>18</v>
      </c>
      <c r="B19" s="91" t="s">
        <v>49</v>
      </c>
      <c r="C19" s="91" t="s">
        <v>30</v>
      </c>
      <c r="D19" s="91" t="s">
        <v>52</v>
      </c>
      <c r="E19" s="92">
        <v>1</v>
      </c>
      <c r="F19" s="93">
        <v>215000</v>
      </c>
      <c r="G19" s="94">
        <v>0.19</v>
      </c>
      <c r="H19" s="95">
        <f t="shared" si="0"/>
        <v>40850</v>
      </c>
      <c r="I19" s="95">
        <f t="shared" si="1"/>
        <v>255850</v>
      </c>
      <c r="J19" s="93">
        <v>215000</v>
      </c>
      <c r="K19" s="94">
        <v>0.19</v>
      </c>
      <c r="L19" s="95">
        <f t="shared" si="2"/>
        <v>40850</v>
      </c>
      <c r="M19" s="124">
        <f t="shared" si="3"/>
        <v>255850</v>
      </c>
      <c r="O19" s="202">
        <v>18</v>
      </c>
      <c r="P19" s="168" t="s">
        <v>153</v>
      </c>
      <c r="Q19" s="169" t="s">
        <v>154</v>
      </c>
      <c r="R19" s="249">
        <v>1</v>
      </c>
      <c r="S19" s="246">
        <v>1827500</v>
      </c>
      <c r="T19" s="247">
        <v>347225</v>
      </c>
      <c r="U19" s="271">
        <v>2174725</v>
      </c>
    </row>
    <row r="20" spans="1:21" ht="15">
      <c r="A20" s="121">
        <v>19</v>
      </c>
      <c r="B20" s="86" t="s">
        <v>49</v>
      </c>
      <c r="C20" s="86" t="s">
        <v>30</v>
      </c>
      <c r="D20" s="86" t="s">
        <v>53</v>
      </c>
      <c r="E20" s="87">
        <v>1</v>
      </c>
      <c r="F20" s="88">
        <v>215000</v>
      </c>
      <c r="G20" s="89">
        <v>0.19</v>
      </c>
      <c r="H20" s="90">
        <f t="shared" si="0"/>
        <v>40850</v>
      </c>
      <c r="I20" s="90">
        <f t="shared" si="1"/>
        <v>255850</v>
      </c>
      <c r="J20" s="88">
        <v>215000</v>
      </c>
      <c r="K20" s="89">
        <v>0.19</v>
      </c>
      <c r="L20" s="90">
        <f t="shared" si="2"/>
        <v>40850</v>
      </c>
      <c r="M20" s="123">
        <f t="shared" si="3"/>
        <v>255850</v>
      </c>
      <c r="O20" s="201">
        <v>19</v>
      </c>
      <c r="P20" s="164" t="s">
        <v>155</v>
      </c>
      <c r="Q20" s="165" t="s">
        <v>156</v>
      </c>
      <c r="R20" s="248">
        <v>1</v>
      </c>
      <c r="S20" s="243">
        <v>1700000</v>
      </c>
      <c r="T20" s="244">
        <v>323000</v>
      </c>
      <c r="U20" s="270">
        <v>2023000</v>
      </c>
    </row>
    <row r="21" spans="1:21" ht="15">
      <c r="A21" s="121">
        <v>20</v>
      </c>
      <c r="B21" s="91" t="s">
        <v>49</v>
      </c>
      <c r="C21" s="91" t="s">
        <v>30</v>
      </c>
      <c r="D21" s="91" t="s">
        <v>54</v>
      </c>
      <c r="E21" s="92">
        <v>1</v>
      </c>
      <c r="F21" s="93">
        <v>215000</v>
      </c>
      <c r="G21" s="94">
        <v>0.19</v>
      </c>
      <c r="H21" s="95">
        <f t="shared" si="0"/>
        <v>40850</v>
      </c>
      <c r="I21" s="95">
        <f t="shared" si="1"/>
        <v>255850</v>
      </c>
      <c r="J21" s="93">
        <v>215000</v>
      </c>
      <c r="K21" s="94">
        <v>0.19</v>
      </c>
      <c r="L21" s="95">
        <f t="shared" si="2"/>
        <v>40850</v>
      </c>
      <c r="M21" s="124">
        <f t="shared" si="3"/>
        <v>255850</v>
      </c>
      <c r="O21" s="202">
        <v>20</v>
      </c>
      <c r="P21" s="157" t="s">
        <v>133</v>
      </c>
      <c r="Q21" s="158" t="s">
        <v>157</v>
      </c>
      <c r="R21" s="245">
        <v>1</v>
      </c>
      <c r="S21" s="250">
        <v>1050420</v>
      </c>
      <c r="T21" s="247">
        <v>199580</v>
      </c>
      <c r="U21" s="271">
        <v>1250000</v>
      </c>
    </row>
    <row r="22" spans="1:21" ht="15">
      <c r="A22" s="121">
        <v>21</v>
      </c>
      <c r="B22" s="86" t="s">
        <v>49</v>
      </c>
      <c r="C22" s="86" t="s">
        <v>30</v>
      </c>
      <c r="D22" s="86" t="s">
        <v>50</v>
      </c>
      <c r="E22" s="87">
        <v>1</v>
      </c>
      <c r="F22" s="88">
        <v>215000</v>
      </c>
      <c r="G22" s="89">
        <v>0.19</v>
      </c>
      <c r="H22" s="90">
        <f t="shared" si="0"/>
        <v>40850</v>
      </c>
      <c r="I22" s="90">
        <f t="shared" si="1"/>
        <v>255850</v>
      </c>
      <c r="J22" s="88">
        <v>215000</v>
      </c>
      <c r="K22" s="89">
        <v>0.19</v>
      </c>
      <c r="L22" s="90">
        <f t="shared" si="2"/>
        <v>40850</v>
      </c>
      <c r="M22" s="123">
        <f t="shared" si="3"/>
        <v>255850</v>
      </c>
      <c r="O22" s="201">
        <v>21</v>
      </c>
      <c r="P22" s="153" t="s">
        <v>158</v>
      </c>
      <c r="Q22" s="154" t="s">
        <v>159</v>
      </c>
      <c r="R22" s="242">
        <v>1</v>
      </c>
      <c r="S22" s="243">
        <v>218487</v>
      </c>
      <c r="T22" s="244">
        <v>41513</v>
      </c>
      <c r="U22" s="270">
        <v>260000</v>
      </c>
    </row>
    <row r="23" spans="1:21" ht="15">
      <c r="A23" s="121">
        <v>22</v>
      </c>
      <c r="B23" s="91" t="s">
        <v>49</v>
      </c>
      <c r="C23" s="91" t="s">
        <v>30</v>
      </c>
      <c r="D23" s="91" t="s">
        <v>55</v>
      </c>
      <c r="E23" s="92">
        <v>1</v>
      </c>
      <c r="F23" s="93">
        <v>215000</v>
      </c>
      <c r="G23" s="94">
        <v>0.19</v>
      </c>
      <c r="H23" s="95">
        <f t="shared" si="0"/>
        <v>40850</v>
      </c>
      <c r="I23" s="95">
        <f t="shared" si="1"/>
        <v>255850</v>
      </c>
      <c r="J23" s="93">
        <v>215000</v>
      </c>
      <c r="K23" s="94">
        <v>0.19</v>
      </c>
      <c r="L23" s="95">
        <f t="shared" si="2"/>
        <v>40850</v>
      </c>
      <c r="M23" s="124">
        <f t="shared" si="3"/>
        <v>255850</v>
      </c>
      <c r="O23" s="202">
        <v>22</v>
      </c>
      <c r="P23" s="157" t="s">
        <v>158</v>
      </c>
      <c r="Q23" s="158" t="s">
        <v>160</v>
      </c>
      <c r="R23" s="245">
        <v>1</v>
      </c>
      <c r="S23" s="250">
        <v>134453</v>
      </c>
      <c r="T23" s="247">
        <v>25546</v>
      </c>
      <c r="U23" s="271">
        <v>159999</v>
      </c>
    </row>
    <row r="24" spans="1:21" ht="15">
      <c r="A24" s="121">
        <v>23</v>
      </c>
      <c r="B24" s="86" t="s">
        <v>49</v>
      </c>
      <c r="C24" s="86" t="s">
        <v>30</v>
      </c>
      <c r="D24" s="86" t="s">
        <v>56</v>
      </c>
      <c r="E24" s="87">
        <v>1</v>
      </c>
      <c r="F24" s="88">
        <v>215000</v>
      </c>
      <c r="G24" s="89">
        <v>0.19</v>
      </c>
      <c r="H24" s="90">
        <f t="shared" si="0"/>
        <v>40850</v>
      </c>
      <c r="I24" s="90">
        <f t="shared" si="1"/>
        <v>255850</v>
      </c>
      <c r="J24" s="88">
        <v>215000</v>
      </c>
      <c r="K24" s="89">
        <v>0.19</v>
      </c>
      <c r="L24" s="90">
        <f t="shared" si="2"/>
        <v>40850</v>
      </c>
      <c r="M24" s="123">
        <f t="shared" si="3"/>
        <v>255850</v>
      </c>
      <c r="O24" s="201">
        <v>23</v>
      </c>
      <c r="P24" s="153" t="s">
        <v>161</v>
      </c>
      <c r="Q24" s="154" t="s">
        <v>162</v>
      </c>
      <c r="R24" s="242">
        <v>1</v>
      </c>
      <c r="S24" s="243">
        <v>179550</v>
      </c>
      <c r="T24" s="244">
        <v>34115</v>
      </c>
      <c r="U24" s="270">
        <v>213665</v>
      </c>
    </row>
    <row r="25" spans="1:21" ht="15">
      <c r="A25" s="121">
        <v>24</v>
      </c>
      <c r="B25" s="91" t="s">
        <v>49</v>
      </c>
      <c r="C25" s="91" t="s">
        <v>30</v>
      </c>
      <c r="D25" s="91" t="s">
        <v>57</v>
      </c>
      <c r="E25" s="92">
        <v>1</v>
      </c>
      <c r="F25" s="93">
        <v>215000</v>
      </c>
      <c r="G25" s="94">
        <v>0.19</v>
      </c>
      <c r="H25" s="95">
        <f t="shared" si="0"/>
        <v>40850</v>
      </c>
      <c r="I25" s="95">
        <f t="shared" si="1"/>
        <v>255850</v>
      </c>
      <c r="J25" s="93">
        <v>215000</v>
      </c>
      <c r="K25" s="94">
        <v>0.19</v>
      </c>
      <c r="L25" s="95">
        <f t="shared" si="2"/>
        <v>40850</v>
      </c>
      <c r="M25" s="124">
        <f t="shared" si="3"/>
        <v>255850</v>
      </c>
      <c r="O25" s="202">
        <v>24</v>
      </c>
      <c r="P25" s="157" t="s">
        <v>161</v>
      </c>
      <c r="Q25" s="158" t="s">
        <v>163</v>
      </c>
      <c r="R25" s="245">
        <v>1</v>
      </c>
      <c r="S25" s="246">
        <v>219450</v>
      </c>
      <c r="T25" s="247">
        <v>41696</v>
      </c>
      <c r="U25" s="271">
        <v>261146</v>
      </c>
    </row>
    <row r="26" spans="1:21" ht="15">
      <c r="A26" s="121">
        <v>25</v>
      </c>
      <c r="B26" s="86" t="s">
        <v>49</v>
      </c>
      <c r="C26" s="86" t="s">
        <v>30</v>
      </c>
      <c r="D26" s="86" t="s">
        <v>58</v>
      </c>
      <c r="E26" s="87">
        <v>1</v>
      </c>
      <c r="F26" s="88">
        <v>215000</v>
      </c>
      <c r="G26" s="89">
        <v>0.19</v>
      </c>
      <c r="H26" s="90">
        <f t="shared" si="0"/>
        <v>40850</v>
      </c>
      <c r="I26" s="90">
        <f t="shared" si="1"/>
        <v>255850</v>
      </c>
      <c r="J26" s="88">
        <v>215000</v>
      </c>
      <c r="K26" s="89">
        <v>0.19</v>
      </c>
      <c r="L26" s="90">
        <f t="shared" si="2"/>
        <v>40850</v>
      </c>
      <c r="M26" s="123">
        <f t="shared" si="3"/>
        <v>255850</v>
      </c>
      <c r="O26" s="202">
        <v>25</v>
      </c>
      <c r="P26" s="197" t="s">
        <v>164</v>
      </c>
      <c r="Q26" s="154" t="s">
        <v>363</v>
      </c>
      <c r="R26" s="242">
        <v>1</v>
      </c>
      <c r="S26" s="243">
        <v>580000</v>
      </c>
      <c r="T26" s="244">
        <v>110200</v>
      </c>
      <c r="U26" s="270">
        <v>690200</v>
      </c>
    </row>
    <row r="27" spans="1:21" ht="15">
      <c r="A27" s="121">
        <v>26</v>
      </c>
      <c r="B27" s="91" t="s">
        <v>49</v>
      </c>
      <c r="C27" s="91" t="s">
        <v>30</v>
      </c>
      <c r="D27" s="91" t="s">
        <v>59</v>
      </c>
      <c r="E27" s="92">
        <v>1</v>
      </c>
      <c r="F27" s="93">
        <v>215000</v>
      </c>
      <c r="G27" s="94">
        <v>0.19</v>
      </c>
      <c r="H27" s="95">
        <f t="shared" si="0"/>
        <v>40850</v>
      </c>
      <c r="I27" s="95">
        <f t="shared" si="1"/>
        <v>255850</v>
      </c>
      <c r="J27" s="93">
        <v>215000</v>
      </c>
      <c r="K27" s="94">
        <v>0.19</v>
      </c>
      <c r="L27" s="95">
        <f t="shared" si="2"/>
        <v>40850</v>
      </c>
      <c r="M27" s="124">
        <f t="shared" si="3"/>
        <v>255850</v>
      </c>
      <c r="O27" s="202">
        <v>26</v>
      </c>
      <c r="P27" s="157" t="s">
        <v>164</v>
      </c>
      <c r="Q27" s="158" t="s">
        <v>166</v>
      </c>
      <c r="R27" s="245">
        <v>1</v>
      </c>
      <c r="S27" s="250">
        <v>902208</v>
      </c>
      <c r="T27" s="247">
        <v>171420</v>
      </c>
      <c r="U27" s="271">
        <v>1073628</v>
      </c>
    </row>
    <row r="28" spans="1:21" ht="15">
      <c r="A28" s="121">
        <v>27</v>
      </c>
      <c r="B28" s="86" t="s">
        <v>49</v>
      </c>
      <c r="C28" s="86" t="s">
        <v>30</v>
      </c>
      <c r="D28" s="86" t="s">
        <v>60</v>
      </c>
      <c r="E28" s="87">
        <v>1</v>
      </c>
      <c r="F28" s="88">
        <v>215000</v>
      </c>
      <c r="G28" s="89">
        <v>0.19</v>
      </c>
      <c r="H28" s="90">
        <f t="shared" si="0"/>
        <v>40850</v>
      </c>
      <c r="I28" s="90">
        <f t="shared" si="1"/>
        <v>255850</v>
      </c>
      <c r="J28" s="88">
        <v>215000</v>
      </c>
      <c r="K28" s="89">
        <v>0.19</v>
      </c>
      <c r="L28" s="90">
        <f t="shared" si="2"/>
        <v>40850</v>
      </c>
      <c r="M28" s="123">
        <f t="shared" si="3"/>
        <v>255850</v>
      </c>
      <c r="O28" s="201">
        <v>27</v>
      </c>
      <c r="P28" s="153" t="s">
        <v>164</v>
      </c>
      <c r="Q28" s="154" t="s">
        <v>167</v>
      </c>
      <c r="R28" s="242">
        <v>1</v>
      </c>
      <c r="S28" s="250">
        <v>1051539</v>
      </c>
      <c r="T28" s="244">
        <v>199792</v>
      </c>
      <c r="U28" s="270">
        <v>1251331</v>
      </c>
    </row>
    <row r="29" spans="1:21" ht="27.6">
      <c r="A29" s="121">
        <v>28</v>
      </c>
      <c r="B29" s="91" t="s">
        <v>49</v>
      </c>
      <c r="C29" s="91" t="s">
        <v>39</v>
      </c>
      <c r="D29" s="91" t="s">
        <v>61</v>
      </c>
      <c r="E29" s="92">
        <v>1</v>
      </c>
      <c r="F29" s="93">
        <v>215000</v>
      </c>
      <c r="G29" s="94">
        <v>0.19</v>
      </c>
      <c r="H29" s="95">
        <f t="shared" si="0"/>
        <v>40850</v>
      </c>
      <c r="I29" s="95">
        <f t="shared" si="1"/>
        <v>255850</v>
      </c>
      <c r="J29" s="93">
        <v>215000</v>
      </c>
      <c r="K29" s="94">
        <v>0.19</v>
      </c>
      <c r="L29" s="95">
        <f t="shared" si="2"/>
        <v>40850</v>
      </c>
      <c r="M29" s="124">
        <f t="shared" si="3"/>
        <v>255850</v>
      </c>
      <c r="O29" s="202">
        <v>28</v>
      </c>
      <c r="P29" s="157" t="s">
        <v>168</v>
      </c>
      <c r="Q29" s="158" t="s">
        <v>169</v>
      </c>
      <c r="R29" s="245">
        <v>1</v>
      </c>
      <c r="S29" s="250">
        <v>357889</v>
      </c>
      <c r="T29" s="247">
        <v>67999</v>
      </c>
      <c r="U29" s="271">
        <v>425888</v>
      </c>
    </row>
    <row r="30" spans="1:21" ht="27.6">
      <c r="A30" s="121">
        <v>29</v>
      </c>
      <c r="B30" s="86" t="s">
        <v>49</v>
      </c>
      <c r="C30" s="86" t="s">
        <v>39</v>
      </c>
      <c r="D30" s="86" t="s">
        <v>62</v>
      </c>
      <c r="E30" s="87">
        <v>1</v>
      </c>
      <c r="F30" s="88">
        <v>215000</v>
      </c>
      <c r="G30" s="89">
        <v>0.19</v>
      </c>
      <c r="H30" s="90">
        <f t="shared" si="0"/>
        <v>40850</v>
      </c>
      <c r="I30" s="90">
        <f t="shared" si="1"/>
        <v>255850</v>
      </c>
      <c r="J30" s="88">
        <v>215000</v>
      </c>
      <c r="K30" s="89">
        <v>0.19</v>
      </c>
      <c r="L30" s="90">
        <f t="shared" si="2"/>
        <v>40850</v>
      </c>
      <c r="M30" s="123">
        <f t="shared" si="3"/>
        <v>255850</v>
      </c>
      <c r="O30" s="201">
        <v>29</v>
      </c>
      <c r="P30" s="153" t="s">
        <v>170</v>
      </c>
      <c r="Q30" s="154" t="s">
        <v>171</v>
      </c>
      <c r="R30" s="242">
        <v>1</v>
      </c>
      <c r="S30" s="250">
        <v>545029</v>
      </c>
      <c r="T30" s="244">
        <v>103556</v>
      </c>
      <c r="U30" s="270">
        <v>648585</v>
      </c>
    </row>
    <row r="31" spans="1:21" ht="27.6">
      <c r="A31" s="121">
        <v>30</v>
      </c>
      <c r="B31" s="91" t="s">
        <v>49</v>
      </c>
      <c r="C31" s="91" t="s">
        <v>39</v>
      </c>
      <c r="D31" s="91" t="s">
        <v>63</v>
      </c>
      <c r="E31" s="92">
        <v>1</v>
      </c>
      <c r="F31" s="93">
        <v>215000</v>
      </c>
      <c r="G31" s="94">
        <v>0.19</v>
      </c>
      <c r="H31" s="95">
        <f t="shared" si="0"/>
        <v>40850</v>
      </c>
      <c r="I31" s="95">
        <f t="shared" si="1"/>
        <v>255850</v>
      </c>
      <c r="J31" s="93">
        <v>215000</v>
      </c>
      <c r="K31" s="94">
        <v>0.19</v>
      </c>
      <c r="L31" s="95">
        <f t="shared" si="2"/>
        <v>40850</v>
      </c>
      <c r="M31" s="124">
        <f t="shared" si="3"/>
        <v>255850</v>
      </c>
      <c r="O31" s="202">
        <v>30</v>
      </c>
      <c r="P31" s="157" t="s">
        <v>170</v>
      </c>
      <c r="Q31" s="158" t="s">
        <v>172</v>
      </c>
      <c r="R31" s="245">
        <v>1</v>
      </c>
      <c r="S31" s="250">
        <v>1480000</v>
      </c>
      <c r="T31" s="247">
        <v>281200</v>
      </c>
      <c r="U31" s="271">
        <v>1761200</v>
      </c>
    </row>
    <row r="32" spans="1:21" ht="15">
      <c r="A32" s="121">
        <v>31</v>
      </c>
      <c r="B32" s="97" t="s">
        <v>49</v>
      </c>
      <c r="C32" s="97" t="s">
        <v>39</v>
      </c>
      <c r="D32" s="97" t="s">
        <v>64</v>
      </c>
      <c r="E32" s="87">
        <v>1</v>
      </c>
      <c r="F32" s="88">
        <v>215000</v>
      </c>
      <c r="G32" s="89">
        <v>0.19</v>
      </c>
      <c r="H32" s="90">
        <f t="shared" si="0"/>
        <v>40850</v>
      </c>
      <c r="I32" s="90">
        <f t="shared" si="1"/>
        <v>255850</v>
      </c>
      <c r="J32" s="88">
        <v>215000</v>
      </c>
      <c r="K32" s="89">
        <v>0.19</v>
      </c>
      <c r="L32" s="90">
        <f t="shared" si="2"/>
        <v>40850</v>
      </c>
      <c r="M32" s="123">
        <f t="shared" si="3"/>
        <v>255850</v>
      </c>
      <c r="O32" s="201">
        <v>31</v>
      </c>
      <c r="P32" s="153" t="s">
        <v>173</v>
      </c>
      <c r="Q32" s="154" t="s">
        <v>174</v>
      </c>
      <c r="R32" s="242">
        <v>1</v>
      </c>
      <c r="S32" s="250">
        <v>450000</v>
      </c>
      <c r="T32" s="244">
        <v>85500</v>
      </c>
      <c r="U32" s="270">
        <v>535500</v>
      </c>
    </row>
    <row r="33" spans="1:21" ht="15">
      <c r="A33" s="121">
        <v>32</v>
      </c>
      <c r="B33" s="91" t="s">
        <v>49</v>
      </c>
      <c r="C33" s="91" t="s">
        <v>65</v>
      </c>
      <c r="D33" s="91" t="s">
        <v>66</v>
      </c>
      <c r="E33" s="92">
        <v>1</v>
      </c>
      <c r="F33" s="93">
        <v>215000</v>
      </c>
      <c r="G33" s="94">
        <v>0.19</v>
      </c>
      <c r="H33" s="95">
        <f t="shared" si="0"/>
        <v>40850</v>
      </c>
      <c r="I33" s="95">
        <f t="shared" si="1"/>
        <v>255850</v>
      </c>
      <c r="J33" s="93">
        <v>215000</v>
      </c>
      <c r="K33" s="94">
        <v>0.19</v>
      </c>
      <c r="L33" s="95">
        <f t="shared" si="2"/>
        <v>40850</v>
      </c>
      <c r="M33" s="124">
        <f t="shared" si="3"/>
        <v>255850</v>
      </c>
      <c r="O33" s="202">
        <v>32</v>
      </c>
      <c r="P33" s="157" t="s">
        <v>173</v>
      </c>
      <c r="Q33" s="158" t="s">
        <v>175</v>
      </c>
      <c r="R33" s="245">
        <v>1</v>
      </c>
      <c r="S33" s="250">
        <v>630000</v>
      </c>
      <c r="T33" s="247">
        <v>119700</v>
      </c>
      <c r="U33" s="271">
        <v>749700</v>
      </c>
    </row>
    <row r="34" spans="1:21" ht="15">
      <c r="A34" s="121">
        <v>33</v>
      </c>
      <c r="B34" s="86" t="s">
        <v>49</v>
      </c>
      <c r="C34" s="86" t="s">
        <v>65</v>
      </c>
      <c r="D34" s="86" t="s">
        <v>67</v>
      </c>
      <c r="E34" s="87">
        <v>1</v>
      </c>
      <c r="F34" s="88">
        <v>215000</v>
      </c>
      <c r="G34" s="89">
        <v>0.19</v>
      </c>
      <c r="H34" s="90">
        <f t="shared" si="0"/>
        <v>40850</v>
      </c>
      <c r="I34" s="90">
        <f t="shared" si="1"/>
        <v>255850</v>
      </c>
      <c r="J34" s="88">
        <v>215000</v>
      </c>
      <c r="K34" s="89">
        <v>0.19</v>
      </c>
      <c r="L34" s="90">
        <f t="shared" si="2"/>
        <v>40850</v>
      </c>
      <c r="M34" s="123">
        <f t="shared" si="3"/>
        <v>255850</v>
      </c>
      <c r="O34" s="201">
        <v>33</v>
      </c>
      <c r="P34" s="153" t="s">
        <v>173</v>
      </c>
      <c r="Q34" s="154" t="s">
        <v>176</v>
      </c>
      <c r="R34" s="242">
        <v>1</v>
      </c>
      <c r="S34" s="250">
        <v>1050000</v>
      </c>
      <c r="T34" s="244">
        <v>199500</v>
      </c>
      <c r="U34" s="270">
        <v>1249500</v>
      </c>
    </row>
    <row r="35" spans="1:21" ht="15">
      <c r="A35" s="121">
        <v>34</v>
      </c>
      <c r="B35" s="91" t="s">
        <v>49</v>
      </c>
      <c r="C35" s="91" t="s">
        <v>65</v>
      </c>
      <c r="D35" s="91" t="s">
        <v>68</v>
      </c>
      <c r="E35" s="92">
        <v>1</v>
      </c>
      <c r="F35" s="93">
        <v>215000</v>
      </c>
      <c r="G35" s="94">
        <v>0.19</v>
      </c>
      <c r="H35" s="95">
        <f t="shared" si="0"/>
        <v>40850</v>
      </c>
      <c r="I35" s="95">
        <f t="shared" si="1"/>
        <v>255850</v>
      </c>
      <c r="J35" s="93">
        <v>215000</v>
      </c>
      <c r="K35" s="94">
        <v>0.19</v>
      </c>
      <c r="L35" s="95">
        <f t="shared" si="2"/>
        <v>40850</v>
      </c>
      <c r="M35" s="124">
        <f t="shared" si="3"/>
        <v>255850</v>
      </c>
      <c r="O35" s="202">
        <v>34</v>
      </c>
      <c r="P35" s="157" t="s">
        <v>173</v>
      </c>
      <c r="Q35" s="158" t="s">
        <v>177</v>
      </c>
      <c r="R35" s="245">
        <v>1</v>
      </c>
      <c r="S35" s="250">
        <v>650000</v>
      </c>
      <c r="T35" s="247">
        <v>123500</v>
      </c>
      <c r="U35" s="271">
        <v>773500</v>
      </c>
    </row>
    <row r="36" spans="1:21" ht="15">
      <c r="A36" s="121">
        <v>35</v>
      </c>
      <c r="B36" s="97" t="s">
        <v>49</v>
      </c>
      <c r="C36" s="97" t="s">
        <v>65</v>
      </c>
      <c r="D36" s="97" t="s">
        <v>69</v>
      </c>
      <c r="E36" s="87">
        <v>1</v>
      </c>
      <c r="F36" s="88">
        <v>215000</v>
      </c>
      <c r="G36" s="89">
        <v>0.19</v>
      </c>
      <c r="H36" s="90">
        <f t="shared" si="0"/>
        <v>40850</v>
      </c>
      <c r="I36" s="90">
        <f t="shared" si="1"/>
        <v>255850</v>
      </c>
      <c r="J36" s="88">
        <v>215000</v>
      </c>
      <c r="K36" s="89">
        <v>0.19</v>
      </c>
      <c r="L36" s="90">
        <f t="shared" si="2"/>
        <v>40850</v>
      </c>
      <c r="M36" s="123">
        <f t="shared" si="3"/>
        <v>255850</v>
      </c>
      <c r="O36" s="201">
        <v>35</v>
      </c>
      <c r="P36" s="172" t="s">
        <v>364</v>
      </c>
      <c r="Q36" s="154" t="s">
        <v>179</v>
      </c>
      <c r="R36" s="242">
        <v>1</v>
      </c>
      <c r="S36" s="250">
        <v>811165</v>
      </c>
      <c r="T36" s="244">
        <v>154121</v>
      </c>
      <c r="U36" s="270">
        <v>965286</v>
      </c>
    </row>
    <row r="37" spans="1:21" ht="27.6">
      <c r="A37" s="121">
        <v>36</v>
      </c>
      <c r="B37" s="91" t="s">
        <v>49</v>
      </c>
      <c r="C37" s="91" t="s">
        <v>70</v>
      </c>
      <c r="D37" s="91" t="s">
        <v>71</v>
      </c>
      <c r="E37" s="92">
        <v>1</v>
      </c>
      <c r="F37" s="93">
        <v>215000</v>
      </c>
      <c r="G37" s="94">
        <v>0.19</v>
      </c>
      <c r="H37" s="95">
        <f t="shared" si="0"/>
        <v>40850</v>
      </c>
      <c r="I37" s="95">
        <f t="shared" si="1"/>
        <v>255850</v>
      </c>
      <c r="J37" s="93">
        <v>215000</v>
      </c>
      <c r="K37" s="94">
        <v>0.19</v>
      </c>
      <c r="L37" s="95">
        <f t="shared" si="2"/>
        <v>40850</v>
      </c>
      <c r="M37" s="124">
        <f t="shared" si="3"/>
        <v>255850</v>
      </c>
      <c r="O37" s="202">
        <v>36</v>
      </c>
      <c r="P37" s="173" t="s">
        <v>365</v>
      </c>
      <c r="Q37" s="158" t="s">
        <v>181</v>
      </c>
      <c r="R37" s="245">
        <v>1</v>
      </c>
      <c r="S37" s="250">
        <v>165900</v>
      </c>
      <c r="T37" s="247">
        <v>31521</v>
      </c>
      <c r="U37" s="271">
        <v>197421</v>
      </c>
    </row>
    <row r="38" spans="1:21" ht="27.6">
      <c r="A38" s="121">
        <v>37</v>
      </c>
      <c r="B38" s="86" t="s">
        <v>72</v>
      </c>
      <c r="C38" s="86" t="s">
        <v>39</v>
      </c>
      <c r="D38" s="86" t="s">
        <v>73</v>
      </c>
      <c r="E38" s="87">
        <v>1</v>
      </c>
      <c r="F38" s="88">
        <v>215000</v>
      </c>
      <c r="G38" s="89">
        <v>0.19</v>
      </c>
      <c r="H38" s="90">
        <f t="shared" si="0"/>
        <v>40850</v>
      </c>
      <c r="I38" s="90">
        <f t="shared" si="1"/>
        <v>255850</v>
      </c>
      <c r="J38" s="88">
        <v>215000</v>
      </c>
      <c r="K38" s="89">
        <v>0.19</v>
      </c>
      <c r="L38" s="90">
        <f t="shared" si="2"/>
        <v>40850</v>
      </c>
      <c r="M38" s="123">
        <f t="shared" si="3"/>
        <v>255850</v>
      </c>
      <c r="O38" s="201">
        <v>37</v>
      </c>
      <c r="P38" s="172" t="s">
        <v>366</v>
      </c>
      <c r="Q38" s="154" t="s">
        <v>183</v>
      </c>
      <c r="R38" s="242">
        <v>1</v>
      </c>
      <c r="S38" s="250">
        <v>89250</v>
      </c>
      <c r="T38" s="244">
        <v>16958</v>
      </c>
      <c r="U38" s="270">
        <v>106208</v>
      </c>
    </row>
    <row r="39" spans="1:21" ht="27.6">
      <c r="A39" s="121">
        <v>38</v>
      </c>
      <c r="B39" s="91" t="s">
        <v>72</v>
      </c>
      <c r="C39" s="91" t="s">
        <v>39</v>
      </c>
      <c r="D39" s="91" t="s">
        <v>74</v>
      </c>
      <c r="E39" s="92">
        <v>1</v>
      </c>
      <c r="F39" s="93">
        <v>215000</v>
      </c>
      <c r="G39" s="94">
        <v>0.19</v>
      </c>
      <c r="H39" s="95">
        <f t="shared" si="0"/>
        <v>40850</v>
      </c>
      <c r="I39" s="95">
        <f t="shared" si="1"/>
        <v>255850</v>
      </c>
      <c r="J39" s="93">
        <v>215000</v>
      </c>
      <c r="K39" s="94">
        <v>0.19</v>
      </c>
      <c r="L39" s="95">
        <f t="shared" si="2"/>
        <v>40850</v>
      </c>
      <c r="M39" s="124">
        <f t="shared" si="3"/>
        <v>255850</v>
      </c>
      <c r="O39" s="202">
        <v>38</v>
      </c>
      <c r="P39" s="173" t="s">
        <v>366</v>
      </c>
      <c r="Q39" s="158" t="s">
        <v>184</v>
      </c>
      <c r="R39" s="245">
        <v>1</v>
      </c>
      <c r="S39" s="250">
        <v>102375</v>
      </c>
      <c r="T39" s="247">
        <v>19451</v>
      </c>
      <c r="U39" s="271">
        <v>121826</v>
      </c>
    </row>
    <row r="40" spans="1:21" ht="15">
      <c r="A40" s="121">
        <v>39</v>
      </c>
      <c r="B40" s="86" t="s">
        <v>72</v>
      </c>
      <c r="C40" s="86" t="s">
        <v>39</v>
      </c>
      <c r="D40" s="86" t="s">
        <v>75</v>
      </c>
      <c r="E40" s="87">
        <v>1</v>
      </c>
      <c r="F40" s="88">
        <v>215000</v>
      </c>
      <c r="G40" s="89">
        <v>0.19</v>
      </c>
      <c r="H40" s="90">
        <f t="shared" si="0"/>
        <v>40850</v>
      </c>
      <c r="I40" s="90">
        <f t="shared" si="1"/>
        <v>255850</v>
      </c>
      <c r="J40" s="88">
        <v>215000</v>
      </c>
      <c r="K40" s="89">
        <v>0.19</v>
      </c>
      <c r="L40" s="90">
        <f t="shared" si="2"/>
        <v>40850</v>
      </c>
      <c r="M40" s="123">
        <f t="shared" si="3"/>
        <v>255850</v>
      </c>
      <c r="O40" s="201">
        <v>39</v>
      </c>
      <c r="P40" s="174" t="s">
        <v>185</v>
      </c>
      <c r="Q40" s="154" t="s">
        <v>186</v>
      </c>
      <c r="R40" s="242">
        <v>1</v>
      </c>
      <c r="S40" s="250">
        <v>59850</v>
      </c>
      <c r="T40" s="244">
        <v>11372</v>
      </c>
      <c r="U40" s="270">
        <v>71222</v>
      </c>
    </row>
    <row r="41" spans="1:21" ht="27.6">
      <c r="A41" s="121">
        <v>40</v>
      </c>
      <c r="B41" s="91" t="s">
        <v>72</v>
      </c>
      <c r="C41" s="91" t="s">
        <v>76</v>
      </c>
      <c r="D41" s="91" t="s">
        <v>77</v>
      </c>
      <c r="E41" s="92">
        <v>1</v>
      </c>
      <c r="F41" s="93">
        <v>215000</v>
      </c>
      <c r="G41" s="94">
        <v>0.19</v>
      </c>
      <c r="H41" s="95">
        <f t="shared" si="0"/>
        <v>40850</v>
      </c>
      <c r="I41" s="95">
        <f t="shared" si="1"/>
        <v>255850</v>
      </c>
      <c r="J41" s="93">
        <v>215000</v>
      </c>
      <c r="K41" s="94">
        <v>0.19</v>
      </c>
      <c r="L41" s="95">
        <f t="shared" si="2"/>
        <v>40850</v>
      </c>
      <c r="M41" s="124">
        <f t="shared" si="3"/>
        <v>255850</v>
      </c>
      <c r="O41" s="202">
        <v>40</v>
      </c>
      <c r="P41" s="175" t="s">
        <v>187</v>
      </c>
      <c r="Q41" s="158" t="s">
        <v>187</v>
      </c>
      <c r="R41" s="245">
        <v>1</v>
      </c>
      <c r="S41" s="250">
        <v>11970</v>
      </c>
      <c r="T41" s="247">
        <v>2274</v>
      </c>
      <c r="U41" s="271">
        <v>14244</v>
      </c>
    </row>
    <row r="42" spans="1:21" ht="27.6">
      <c r="A42" s="121">
        <v>41</v>
      </c>
      <c r="B42" s="97" t="s">
        <v>72</v>
      </c>
      <c r="C42" s="97" t="s">
        <v>76</v>
      </c>
      <c r="D42" s="97" t="s">
        <v>78</v>
      </c>
      <c r="E42" s="87">
        <v>1</v>
      </c>
      <c r="F42" s="88">
        <v>215000</v>
      </c>
      <c r="G42" s="89">
        <v>0.19</v>
      </c>
      <c r="H42" s="90">
        <f t="shared" si="0"/>
        <v>40850</v>
      </c>
      <c r="I42" s="90">
        <f t="shared" si="1"/>
        <v>255850</v>
      </c>
      <c r="J42" s="88">
        <v>215000</v>
      </c>
      <c r="K42" s="89">
        <v>0.19</v>
      </c>
      <c r="L42" s="90">
        <f t="shared" si="2"/>
        <v>40850</v>
      </c>
      <c r="M42" s="123">
        <f t="shared" si="3"/>
        <v>255850</v>
      </c>
      <c r="O42" s="201">
        <v>41</v>
      </c>
      <c r="P42" s="174" t="s">
        <v>188</v>
      </c>
      <c r="Q42" s="154" t="s">
        <v>189</v>
      </c>
      <c r="R42" s="242">
        <v>1</v>
      </c>
      <c r="S42" s="250">
        <v>115000</v>
      </c>
      <c r="T42" s="244">
        <v>21850</v>
      </c>
      <c r="U42" s="270">
        <v>136850</v>
      </c>
    </row>
    <row r="43" spans="1:21" ht="15">
      <c r="A43" s="121">
        <v>42</v>
      </c>
      <c r="B43" s="91" t="s">
        <v>72</v>
      </c>
      <c r="C43" s="91" t="s">
        <v>70</v>
      </c>
      <c r="D43" s="91" t="s">
        <v>79</v>
      </c>
      <c r="E43" s="92">
        <v>1</v>
      </c>
      <c r="F43" s="93">
        <v>215000</v>
      </c>
      <c r="G43" s="94">
        <v>0.19</v>
      </c>
      <c r="H43" s="95">
        <f t="shared" si="0"/>
        <v>40850</v>
      </c>
      <c r="I43" s="95">
        <f t="shared" si="1"/>
        <v>255850</v>
      </c>
      <c r="J43" s="93">
        <v>215000</v>
      </c>
      <c r="K43" s="94">
        <v>0.19</v>
      </c>
      <c r="L43" s="95">
        <f t="shared" si="2"/>
        <v>40850</v>
      </c>
      <c r="M43" s="124">
        <f t="shared" si="3"/>
        <v>255850</v>
      </c>
      <c r="O43" s="202">
        <v>42</v>
      </c>
      <c r="P43" s="176" t="s">
        <v>188</v>
      </c>
      <c r="Q43" s="177" t="s">
        <v>190</v>
      </c>
      <c r="R43" s="245">
        <v>1</v>
      </c>
      <c r="S43" s="250">
        <v>119700</v>
      </c>
      <c r="T43" s="247">
        <v>22743</v>
      </c>
      <c r="U43" s="271">
        <v>142443</v>
      </c>
    </row>
    <row r="44" spans="1:21" ht="27.6">
      <c r="A44" s="121">
        <v>43</v>
      </c>
      <c r="B44" s="86" t="s">
        <v>80</v>
      </c>
      <c r="C44" s="86" t="s">
        <v>30</v>
      </c>
      <c r="D44" s="86" t="s">
        <v>81</v>
      </c>
      <c r="E44" s="87">
        <v>1</v>
      </c>
      <c r="F44" s="88">
        <v>215000</v>
      </c>
      <c r="G44" s="89">
        <v>0.19</v>
      </c>
      <c r="H44" s="90">
        <f t="shared" si="0"/>
        <v>40850</v>
      </c>
      <c r="I44" s="90">
        <f t="shared" si="1"/>
        <v>255850</v>
      </c>
      <c r="J44" s="88">
        <v>215000</v>
      </c>
      <c r="K44" s="89">
        <v>0.19</v>
      </c>
      <c r="L44" s="90">
        <f t="shared" si="2"/>
        <v>40850</v>
      </c>
      <c r="M44" s="123">
        <f t="shared" si="3"/>
        <v>255850</v>
      </c>
      <c r="O44" s="201">
        <v>43</v>
      </c>
      <c r="P44" s="174" t="s">
        <v>191</v>
      </c>
      <c r="Q44" s="154" t="s">
        <v>192</v>
      </c>
      <c r="R44" s="242">
        <v>1</v>
      </c>
      <c r="S44" s="250">
        <v>778050</v>
      </c>
      <c r="T44" s="244">
        <v>147830</v>
      </c>
      <c r="U44" s="270">
        <v>925880</v>
      </c>
    </row>
    <row r="45" spans="1:21" ht="27.6">
      <c r="A45" s="121">
        <v>44</v>
      </c>
      <c r="B45" s="91" t="s">
        <v>80</v>
      </c>
      <c r="C45" s="91" t="s">
        <v>30</v>
      </c>
      <c r="D45" s="91" t="s">
        <v>82</v>
      </c>
      <c r="E45" s="92">
        <v>1</v>
      </c>
      <c r="F45" s="93">
        <v>215000</v>
      </c>
      <c r="G45" s="94">
        <v>0.19</v>
      </c>
      <c r="H45" s="95">
        <f t="shared" si="0"/>
        <v>40850</v>
      </c>
      <c r="I45" s="95">
        <f t="shared" si="1"/>
        <v>255850</v>
      </c>
      <c r="J45" s="93">
        <v>215000</v>
      </c>
      <c r="K45" s="94">
        <v>0.19</v>
      </c>
      <c r="L45" s="95">
        <f t="shared" si="2"/>
        <v>40850</v>
      </c>
      <c r="M45" s="124">
        <f t="shared" si="3"/>
        <v>255850</v>
      </c>
      <c r="O45" s="202">
        <v>44</v>
      </c>
      <c r="P45" s="176" t="s">
        <v>193</v>
      </c>
      <c r="Q45" s="158" t="s">
        <v>194</v>
      </c>
      <c r="R45" s="245">
        <v>1</v>
      </c>
      <c r="S45" s="250">
        <v>933660</v>
      </c>
      <c r="T45" s="247">
        <v>177395</v>
      </c>
      <c r="U45" s="271">
        <v>1111055</v>
      </c>
    </row>
    <row r="46" spans="1:21" ht="27.6">
      <c r="A46" s="121">
        <v>45</v>
      </c>
      <c r="B46" s="97" t="s">
        <v>83</v>
      </c>
      <c r="C46" s="97" t="s">
        <v>84</v>
      </c>
      <c r="D46" s="97" t="s">
        <v>85</v>
      </c>
      <c r="E46" s="87">
        <v>1</v>
      </c>
      <c r="F46" s="88">
        <v>215000</v>
      </c>
      <c r="G46" s="89">
        <v>0.19</v>
      </c>
      <c r="H46" s="90">
        <f t="shared" si="0"/>
        <v>40850</v>
      </c>
      <c r="I46" s="90">
        <f t="shared" si="1"/>
        <v>255850</v>
      </c>
      <c r="J46" s="88">
        <v>215000</v>
      </c>
      <c r="K46" s="89">
        <v>0.19</v>
      </c>
      <c r="L46" s="90">
        <f t="shared" si="2"/>
        <v>40850</v>
      </c>
      <c r="M46" s="123">
        <f t="shared" si="3"/>
        <v>255850</v>
      </c>
      <c r="O46" s="201">
        <v>45</v>
      </c>
      <c r="P46" s="174" t="s">
        <v>195</v>
      </c>
      <c r="Q46" s="178" t="s">
        <v>196</v>
      </c>
      <c r="R46" s="242">
        <v>1</v>
      </c>
      <c r="S46" s="250">
        <v>85000</v>
      </c>
      <c r="T46" s="244">
        <v>16150</v>
      </c>
      <c r="U46" s="270">
        <v>101150</v>
      </c>
    </row>
    <row r="47" spans="1:21" ht="41.4">
      <c r="A47" s="121">
        <v>46</v>
      </c>
      <c r="B47" s="98" t="s">
        <v>86</v>
      </c>
      <c r="C47" s="96" t="s">
        <v>87</v>
      </c>
      <c r="D47" s="96" t="s">
        <v>88</v>
      </c>
      <c r="E47" s="92">
        <v>1</v>
      </c>
      <c r="F47" s="93">
        <v>215000</v>
      </c>
      <c r="G47" s="94">
        <v>0.19</v>
      </c>
      <c r="H47" s="95">
        <f t="shared" si="0"/>
        <v>40850</v>
      </c>
      <c r="I47" s="95">
        <f t="shared" si="1"/>
        <v>255850</v>
      </c>
      <c r="J47" s="93">
        <v>215000</v>
      </c>
      <c r="K47" s="94">
        <v>0.19</v>
      </c>
      <c r="L47" s="95">
        <f t="shared" si="2"/>
        <v>40850</v>
      </c>
      <c r="M47" s="124">
        <f t="shared" si="3"/>
        <v>255850</v>
      </c>
      <c r="O47" s="202">
        <v>46</v>
      </c>
      <c r="P47" s="173" t="s">
        <v>367</v>
      </c>
      <c r="Q47" s="158" t="s">
        <v>198</v>
      </c>
      <c r="R47" s="245">
        <v>1</v>
      </c>
      <c r="S47" s="250">
        <v>96000</v>
      </c>
      <c r="T47" s="247">
        <v>18240</v>
      </c>
      <c r="U47" s="271">
        <v>114240</v>
      </c>
    </row>
    <row r="48" spans="1:21" ht="15">
      <c r="A48" s="121">
        <v>47</v>
      </c>
      <c r="B48" s="86" t="s">
        <v>89</v>
      </c>
      <c r="C48" s="86" t="s">
        <v>39</v>
      </c>
      <c r="D48" s="86" t="s">
        <v>90</v>
      </c>
      <c r="E48" s="87">
        <v>1</v>
      </c>
      <c r="F48" s="88">
        <v>215000</v>
      </c>
      <c r="G48" s="89">
        <v>0.19</v>
      </c>
      <c r="H48" s="90">
        <f t="shared" si="0"/>
        <v>40850</v>
      </c>
      <c r="I48" s="90">
        <f t="shared" si="1"/>
        <v>255850</v>
      </c>
      <c r="J48" s="88">
        <v>215000</v>
      </c>
      <c r="K48" s="89">
        <v>0.19</v>
      </c>
      <c r="L48" s="90">
        <f t="shared" si="2"/>
        <v>40850</v>
      </c>
      <c r="M48" s="123">
        <f t="shared" si="3"/>
        <v>255850</v>
      </c>
      <c r="O48" s="201">
        <v>47</v>
      </c>
      <c r="P48" s="172" t="s">
        <v>201</v>
      </c>
      <c r="Q48" s="154" t="s">
        <v>200</v>
      </c>
      <c r="R48" s="242">
        <v>1</v>
      </c>
      <c r="S48" s="250">
        <v>18000</v>
      </c>
      <c r="T48" s="244">
        <v>3420</v>
      </c>
      <c r="U48" s="270">
        <v>21420</v>
      </c>
    </row>
    <row r="49" spans="1:21" ht="15">
      <c r="A49" s="121">
        <v>48</v>
      </c>
      <c r="B49" s="91" t="s">
        <v>89</v>
      </c>
      <c r="C49" s="91" t="s">
        <v>39</v>
      </c>
      <c r="D49" s="91" t="s">
        <v>91</v>
      </c>
      <c r="E49" s="92">
        <v>1</v>
      </c>
      <c r="F49" s="93">
        <v>215000</v>
      </c>
      <c r="G49" s="94">
        <v>0.19</v>
      </c>
      <c r="H49" s="95">
        <f t="shared" si="0"/>
        <v>40850</v>
      </c>
      <c r="I49" s="95">
        <f t="shared" si="1"/>
        <v>255850</v>
      </c>
      <c r="J49" s="93">
        <v>215000</v>
      </c>
      <c r="K49" s="94">
        <v>0.19</v>
      </c>
      <c r="L49" s="95">
        <f t="shared" si="2"/>
        <v>40850</v>
      </c>
      <c r="M49" s="124">
        <f t="shared" si="3"/>
        <v>255850</v>
      </c>
      <c r="O49" s="202">
        <v>48</v>
      </c>
      <c r="P49" s="173" t="s">
        <v>201</v>
      </c>
      <c r="Q49" s="158" t="s">
        <v>202</v>
      </c>
      <c r="R49" s="245">
        <v>1</v>
      </c>
      <c r="S49" s="250">
        <v>56000</v>
      </c>
      <c r="T49" s="247">
        <v>10640</v>
      </c>
      <c r="U49" s="271">
        <v>66640</v>
      </c>
    </row>
    <row r="50" spans="1:21" ht="15">
      <c r="A50" s="121">
        <v>49</v>
      </c>
      <c r="B50" s="97" t="s">
        <v>89</v>
      </c>
      <c r="C50" s="97" t="s">
        <v>39</v>
      </c>
      <c r="D50" s="97" t="s">
        <v>92</v>
      </c>
      <c r="E50" s="99">
        <v>1</v>
      </c>
      <c r="F50" s="88">
        <v>215000</v>
      </c>
      <c r="G50" s="89">
        <v>0.19</v>
      </c>
      <c r="H50" s="90">
        <f t="shared" si="0"/>
        <v>40850</v>
      </c>
      <c r="I50" s="90">
        <f t="shared" si="1"/>
        <v>255850</v>
      </c>
      <c r="J50" s="88">
        <v>215000</v>
      </c>
      <c r="K50" s="89">
        <v>0.19</v>
      </c>
      <c r="L50" s="90">
        <f t="shared" si="2"/>
        <v>40850</v>
      </c>
      <c r="M50" s="123">
        <f t="shared" si="3"/>
        <v>255850</v>
      </c>
      <c r="O50" s="201">
        <v>49</v>
      </c>
      <c r="P50" s="172" t="s">
        <v>368</v>
      </c>
      <c r="Q50" s="154" t="s">
        <v>369</v>
      </c>
      <c r="R50" s="242">
        <v>1</v>
      </c>
      <c r="S50" s="250">
        <v>30000</v>
      </c>
      <c r="T50" s="244">
        <v>5700</v>
      </c>
      <c r="U50" s="270">
        <v>35700</v>
      </c>
    </row>
    <row r="51" spans="1:21" ht="15">
      <c r="A51" s="121">
        <v>50</v>
      </c>
      <c r="B51" s="91" t="s">
        <v>93</v>
      </c>
      <c r="C51" s="91" t="s">
        <v>39</v>
      </c>
      <c r="D51" s="91" t="s">
        <v>94</v>
      </c>
      <c r="E51" s="92">
        <v>1</v>
      </c>
      <c r="F51" s="93">
        <v>215000</v>
      </c>
      <c r="G51" s="94">
        <v>0.19</v>
      </c>
      <c r="H51" s="95">
        <f t="shared" si="0"/>
        <v>40850</v>
      </c>
      <c r="I51" s="95">
        <f t="shared" si="1"/>
        <v>255850</v>
      </c>
      <c r="J51" s="93">
        <v>215000</v>
      </c>
      <c r="K51" s="94">
        <v>0.19</v>
      </c>
      <c r="L51" s="95">
        <f t="shared" si="2"/>
        <v>40850</v>
      </c>
      <c r="M51" s="124">
        <f t="shared" si="3"/>
        <v>255850</v>
      </c>
      <c r="O51" s="202">
        <v>50</v>
      </c>
      <c r="P51" s="173" t="s">
        <v>368</v>
      </c>
      <c r="Q51" s="158" t="s">
        <v>370</v>
      </c>
      <c r="R51" s="245">
        <v>1</v>
      </c>
      <c r="S51" s="250">
        <v>49000</v>
      </c>
      <c r="T51" s="247">
        <v>9310</v>
      </c>
      <c r="U51" s="271">
        <v>58310</v>
      </c>
    </row>
    <row r="52" spans="1:21" ht="15">
      <c r="A52" s="121">
        <v>51</v>
      </c>
      <c r="B52" s="86" t="s">
        <v>93</v>
      </c>
      <c r="C52" s="86" t="s">
        <v>39</v>
      </c>
      <c r="D52" s="86" t="s">
        <v>95</v>
      </c>
      <c r="E52" s="87">
        <v>1</v>
      </c>
      <c r="F52" s="88">
        <v>215000</v>
      </c>
      <c r="G52" s="89">
        <v>0.19</v>
      </c>
      <c r="H52" s="90">
        <f t="shared" si="0"/>
        <v>40850</v>
      </c>
      <c r="I52" s="90">
        <f t="shared" si="1"/>
        <v>255850</v>
      </c>
      <c r="J52" s="88">
        <v>215000</v>
      </c>
      <c r="K52" s="89">
        <v>0.19</v>
      </c>
      <c r="L52" s="90">
        <f t="shared" si="2"/>
        <v>40850</v>
      </c>
      <c r="M52" s="123">
        <f t="shared" si="3"/>
        <v>255850</v>
      </c>
      <c r="O52" s="201">
        <v>51</v>
      </c>
      <c r="P52" s="172" t="s">
        <v>368</v>
      </c>
      <c r="Q52" s="154" t="s">
        <v>371</v>
      </c>
      <c r="R52" s="242">
        <v>1</v>
      </c>
      <c r="S52" s="250">
        <v>43320</v>
      </c>
      <c r="T52" s="244">
        <v>8231</v>
      </c>
      <c r="U52" s="270">
        <v>51551</v>
      </c>
    </row>
    <row r="53" spans="1:21" ht="27.6">
      <c r="A53" s="121">
        <v>52</v>
      </c>
      <c r="B53" s="91" t="s">
        <v>96</v>
      </c>
      <c r="C53" s="91" t="s">
        <v>97</v>
      </c>
      <c r="D53" s="91" t="s">
        <v>98</v>
      </c>
      <c r="E53" s="92">
        <v>1</v>
      </c>
      <c r="F53" s="93">
        <v>215000</v>
      </c>
      <c r="G53" s="94">
        <v>0.19</v>
      </c>
      <c r="H53" s="95">
        <f t="shared" si="0"/>
        <v>40850</v>
      </c>
      <c r="I53" s="95">
        <f t="shared" si="1"/>
        <v>255850</v>
      </c>
      <c r="J53" s="93">
        <v>215000</v>
      </c>
      <c r="K53" s="94">
        <v>0.19</v>
      </c>
      <c r="L53" s="95">
        <f t="shared" si="2"/>
        <v>40850</v>
      </c>
      <c r="M53" s="124">
        <f t="shared" si="3"/>
        <v>255850</v>
      </c>
      <c r="O53" s="202">
        <v>52</v>
      </c>
      <c r="P53" s="173" t="s">
        <v>368</v>
      </c>
      <c r="Q53" s="158" t="s">
        <v>372</v>
      </c>
      <c r="R53" s="245">
        <v>1</v>
      </c>
      <c r="S53" s="250">
        <v>59000</v>
      </c>
      <c r="T53" s="247">
        <v>11210</v>
      </c>
      <c r="U53" s="271">
        <v>70210</v>
      </c>
    </row>
    <row r="54" spans="1:21" ht="15">
      <c r="A54" s="121">
        <v>53</v>
      </c>
      <c r="B54" s="86" t="s">
        <v>99</v>
      </c>
      <c r="C54" s="86" t="s">
        <v>37</v>
      </c>
      <c r="D54" s="86" t="s">
        <v>100</v>
      </c>
      <c r="E54" s="87">
        <v>1</v>
      </c>
      <c r="F54" s="88">
        <v>215000</v>
      </c>
      <c r="G54" s="89">
        <v>0.19</v>
      </c>
      <c r="H54" s="90">
        <f t="shared" si="0"/>
        <v>40850</v>
      </c>
      <c r="I54" s="90">
        <f t="shared" si="1"/>
        <v>255850</v>
      </c>
      <c r="J54" s="88">
        <v>215000</v>
      </c>
      <c r="K54" s="89">
        <v>0.19</v>
      </c>
      <c r="L54" s="90">
        <f t="shared" si="2"/>
        <v>40850</v>
      </c>
      <c r="M54" s="123">
        <f t="shared" si="3"/>
        <v>255850</v>
      </c>
      <c r="O54" s="201">
        <v>53</v>
      </c>
      <c r="P54" s="172" t="s">
        <v>373</v>
      </c>
      <c r="Q54" s="154" t="s">
        <v>374</v>
      </c>
      <c r="R54" s="242">
        <v>1</v>
      </c>
      <c r="S54" s="250">
        <v>68000</v>
      </c>
      <c r="T54" s="244">
        <v>12920</v>
      </c>
      <c r="U54" s="270">
        <v>80920</v>
      </c>
    </row>
    <row r="55" spans="1:21" ht="15">
      <c r="A55" s="121">
        <v>54</v>
      </c>
      <c r="B55" s="91" t="s">
        <v>99</v>
      </c>
      <c r="C55" s="91" t="s">
        <v>43</v>
      </c>
      <c r="D55" s="91" t="s">
        <v>100</v>
      </c>
      <c r="E55" s="92">
        <v>1</v>
      </c>
      <c r="F55" s="93">
        <v>215000</v>
      </c>
      <c r="G55" s="94">
        <v>0.19</v>
      </c>
      <c r="H55" s="95">
        <f t="shared" si="0"/>
        <v>40850</v>
      </c>
      <c r="I55" s="95">
        <f t="shared" si="1"/>
        <v>255850</v>
      </c>
      <c r="J55" s="93">
        <v>215000</v>
      </c>
      <c r="K55" s="94">
        <v>0.19</v>
      </c>
      <c r="L55" s="95">
        <f t="shared" si="2"/>
        <v>40850</v>
      </c>
      <c r="M55" s="124">
        <f t="shared" si="3"/>
        <v>255850</v>
      </c>
      <c r="O55" s="202">
        <v>54</v>
      </c>
      <c r="P55" s="173" t="s">
        <v>373</v>
      </c>
      <c r="Q55" s="158" t="s">
        <v>375</v>
      </c>
      <c r="R55" s="245">
        <v>1</v>
      </c>
      <c r="S55" s="250">
        <v>125000</v>
      </c>
      <c r="T55" s="247">
        <v>23750</v>
      </c>
      <c r="U55" s="271">
        <v>148750</v>
      </c>
    </row>
    <row r="56" spans="1:21" ht="15">
      <c r="A56" s="121">
        <v>55</v>
      </c>
      <c r="B56" s="86" t="s">
        <v>99</v>
      </c>
      <c r="C56" s="86" t="s">
        <v>46</v>
      </c>
      <c r="D56" s="86" t="s">
        <v>100</v>
      </c>
      <c r="E56" s="87">
        <v>1</v>
      </c>
      <c r="F56" s="88">
        <v>215000</v>
      </c>
      <c r="G56" s="89">
        <v>0.19</v>
      </c>
      <c r="H56" s="90">
        <f t="shared" si="0"/>
        <v>40850</v>
      </c>
      <c r="I56" s="90">
        <f t="shared" si="1"/>
        <v>255850</v>
      </c>
      <c r="J56" s="88">
        <v>215000</v>
      </c>
      <c r="K56" s="89">
        <v>0.19</v>
      </c>
      <c r="L56" s="90">
        <f t="shared" si="2"/>
        <v>40850</v>
      </c>
      <c r="M56" s="123">
        <f t="shared" si="3"/>
        <v>255850</v>
      </c>
      <c r="O56" s="201">
        <v>55</v>
      </c>
      <c r="P56" s="172" t="s">
        <v>373</v>
      </c>
      <c r="Q56" s="154" t="s">
        <v>376</v>
      </c>
      <c r="R56" s="242">
        <v>1</v>
      </c>
      <c r="S56" s="250">
        <v>185000</v>
      </c>
      <c r="T56" s="244">
        <v>35150</v>
      </c>
      <c r="U56" s="270">
        <v>220150</v>
      </c>
    </row>
    <row r="57" spans="1:21" ht="15">
      <c r="A57" s="121">
        <v>56</v>
      </c>
      <c r="B57" s="91" t="s">
        <v>99</v>
      </c>
      <c r="C57" s="91" t="s">
        <v>39</v>
      </c>
      <c r="D57" s="91" t="s">
        <v>100</v>
      </c>
      <c r="E57" s="92">
        <v>1</v>
      </c>
      <c r="F57" s="93">
        <v>215000</v>
      </c>
      <c r="G57" s="94">
        <v>0.19</v>
      </c>
      <c r="H57" s="95">
        <f t="shared" si="0"/>
        <v>40850</v>
      </c>
      <c r="I57" s="95">
        <f t="shared" si="1"/>
        <v>255850</v>
      </c>
      <c r="J57" s="93">
        <v>215000</v>
      </c>
      <c r="K57" s="94">
        <v>0.19</v>
      </c>
      <c r="L57" s="95">
        <f t="shared" si="2"/>
        <v>40850</v>
      </c>
      <c r="M57" s="124">
        <f t="shared" si="3"/>
        <v>255850</v>
      </c>
      <c r="O57" s="202">
        <v>56</v>
      </c>
      <c r="P57" s="173" t="s">
        <v>377</v>
      </c>
      <c r="Q57" s="179" t="s">
        <v>213</v>
      </c>
      <c r="R57" s="245">
        <v>1</v>
      </c>
      <c r="S57" s="250">
        <v>199000</v>
      </c>
      <c r="T57" s="247">
        <v>37810</v>
      </c>
      <c r="U57" s="271">
        <v>236810</v>
      </c>
    </row>
    <row r="58" spans="1:21" ht="15">
      <c r="A58" s="121">
        <v>57</v>
      </c>
      <c r="B58" s="86" t="s">
        <v>99</v>
      </c>
      <c r="C58" s="86" t="s">
        <v>101</v>
      </c>
      <c r="D58" s="86" t="s">
        <v>100</v>
      </c>
      <c r="E58" s="87">
        <v>1</v>
      </c>
      <c r="F58" s="88">
        <v>215000</v>
      </c>
      <c r="G58" s="89">
        <v>0.19</v>
      </c>
      <c r="H58" s="90">
        <f t="shared" si="0"/>
        <v>40850</v>
      </c>
      <c r="I58" s="90">
        <f t="shared" si="1"/>
        <v>255850</v>
      </c>
      <c r="J58" s="88">
        <v>215000</v>
      </c>
      <c r="K58" s="89">
        <v>0.19</v>
      </c>
      <c r="L58" s="90">
        <f t="shared" si="2"/>
        <v>40850</v>
      </c>
      <c r="M58" s="123">
        <f t="shared" si="3"/>
        <v>255850</v>
      </c>
      <c r="O58" s="201">
        <v>57</v>
      </c>
      <c r="P58" s="172" t="s">
        <v>378</v>
      </c>
      <c r="Q58" s="180" t="s">
        <v>215</v>
      </c>
      <c r="R58" s="242">
        <v>1</v>
      </c>
      <c r="S58" s="250">
        <v>85000</v>
      </c>
      <c r="T58" s="244">
        <v>16150</v>
      </c>
      <c r="U58" s="270">
        <v>101150</v>
      </c>
    </row>
    <row r="59" spans="1:21" ht="15">
      <c r="A59" s="121">
        <v>58</v>
      </c>
      <c r="B59" s="91" t="s">
        <v>102</v>
      </c>
      <c r="C59" s="91" t="s">
        <v>30</v>
      </c>
      <c r="D59" s="91"/>
      <c r="E59" s="92">
        <v>1</v>
      </c>
      <c r="F59" s="93">
        <v>215000</v>
      </c>
      <c r="G59" s="94">
        <v>0.19</v>
      </c>
      <c r="H59" s="95">
        <f t="shared" si="0"/>
        <v>40850</v>
      </c>
      <c r="I59" s="95">
        <f t="shared" si="1"/>
        <v>255850</v>
      </c>
      <c r="J59" s="93">
        <v>215000</v>
      </c>
      <c r="K59" s="94">
        <v>0.19</v>
      </c>
      <c r="L59" s="95">
        <f t="shared" si="2"/>
        <v>40850</v>
      </c>
      <c r="M59" s="124">
        <f t="shared" si="3"/>
        <v>255850</v>
      </c>
      <c r="O59" s="202">
        <v>58</v>
      </c>
      <c r="P59" s="173" t="s">
        <v>379</v>
      </c>
      <c r="Q59" s="179" t="s">
        <v>217</v>
      </c>
      <c r="R59" s="245">
        <v>1</v>
      </c>
      <c r="S59" s="250">
        <v>265000</v>
      </c>
      <c r="T59" s="247">
        <v>50350</v>
      </c>
      <c r="U59" s="271">
        <v>315350</v>
      </c>
    </row>
    <row r="60" spans="1:21" ht="82.8">
      <c r="A60" s="121">
        <v>59</v>
      </c>
      <c r="B60" s="86" t="s">
        <v>102</v>
      </c>
      <c r="C60" s="86" t="s">
        <v>103</v>
      </c>
      <c r="D60" s="86"/>
      <c r="E60" s="87">
        <v>1</v>
      </c>
      <c r="F60" s="88">
        <v>215000</v>
      </c>
      <c r="G60" s="89">
        <v>0.19</v>
      </c>
      <c r="H60" s="90">
        <f t="shared" si="0"/>
        <v>40850</v>
      </c>
      <c r="I60" s="90">
        <f t="shared" si="1"/>
        <v>255850</v>
      </c>
      <c r="J60" s="88">
        <v>215000</v>
      </c>
      <c r="K60" s="89">
        <v>0.19</v>
      </c>
      <c r="L60" s="90">
        <f t="shared" si="2"/>
        <v>40850</v>
      </c>
      <c r="M60" s="123">
        <f t="shared" si="3"/>
        <v>255850</v>
      </c>
      <c r="O60" s="201">
        <v>59</v>
      </c>
      <c r="P60" s="172" t="s">
        <v>218</v>
      </c>
      <c r="Q60" s="180" t="s">
        <v>380</v>
      </c>
      <c r="R60" s="242">
        <v>1</v>
      </c>
      <c r="S60" s="251">
        <v>399000</v>
      </c>
      <c r="T60" s="244">
        <v>75810</v>
      </c>
      <c r="U60" s="270">
        <v>474810</v>
      </c>
    </row>
    <row r="61" spans="1:21" ht="82.8">
      <c r="A61" s="121">
        <v>60</v>
      </c>
      <c r="B61" s="91" t="s">
        <v>104</v>
      </c>
      <c r="C61" s="91" t="s">
        <v>105</v>
      </c>
      <c r="D61" s="91" t="s">
        <v>106</v>
      </c>
      <c r="E61" s="92">
        <v>1</v>
      </c>
      <c r="F61" s="93">
        <v>215000</v>
      </c>
      <c r="G61" s="94">
        <v>0.19</v>
      </c>
      <c r="H61" s="95">
        <f t="shared" si="0"/>
        <v>40850</v>
      </c>
      <c r="I61" s="95">
        <f t="shared" si="1"/>
        <v>255850</v>
      </c>
      <c r="J61" s="93">
        <v>215000</v>
      </c>
      <c r="K61" s="94">
        <v>0.19</v>
      </c>
      <c r="L61" s="95">
        <f t="shared" si="2"/>
        <v>40850</v>
      </c>
      <c r="M61" s="124">
        <f t="shared" si="3"/>
        <v>255850</v>
      </c>
      <c r="O61" s="202">
        <v>60</v>
      </c>
      <c r="P61" s="173" t="s">
        <v>220</v>
      </c>
      <c r="Q61" s="179" t="s">
        <v>381</v>
      </c>
      <c r="R61" s="245">
        <v>1</v>
      </c>
      <c r="S61" s="253">
        <v>2799000</v>
      </c>
      <c r="T61" s="247">
        <v>531810</v>
      </c>
      <c r="U61" s="271">
        <v>3330810</v>
      </c>
    </row>
    <row r="62" spans="1:21" ht="15">
      <c r="A62" s="121">
        <v>61</v>
      </c>
      <c r="B62" s="86" t="s">
        <v>104</v>
      </c>
      <c r="C62" s="86" t="s">
        <v>107</v>
      </c>
      <c r="D62" s="86" t="s">
        <v>108</v>
      </c>
      <c r="E62" s="87">
        <v>1</v>
      </c>
      <c r="F62" s="88">
        <v>215000</v>
      </c>
      <c r="G62" s="89">
        <v>0.19</v>
      </c>
      <c r="H62" s="90">
        <f t="shared" si="0"/>
        <v>40850</v>
      </c>
      <c r="I62" s="90">
        <f t="shared" si="1"/>
        <v>255850</v>
      </c>
      <c r="J62" s="88">
        <v>215000</v>
      </c>
      <c r="K62" s="89">
        <v>0.19</v>
      </c>
      <c r="L62" s="90">
        <f t="shared" si="2"/>
        <v>40850</v>
      </c>
      <c r="M62" s="123">
        <f t="shared" si="3"/>
        <v>255850</v>
      </c>
      <c r="O62" s="201">
        <v>61</v>
      </c>
      <c r="P62" s="172" t="s">
        <v>382</v>
      </c>
      <c r="Q62" s="154" t="s">
        <v>383</v>
      </c>
      <c r="R62" s="242">
        <v>1</v>
      </c>
      <c r="S62" s="250">
        <v>855000</v>
      </c>
      <c r="T62" s="244">
        <v>162450</v>
      </c>
      <c r="U62" s="270">
        <v>1017450</v>
      </c>
    </row>
    <row r="63" spans="1:21" ht="15">
      <c r="A63" s="121">
        <v>62</v>
      </c>
      <c r="B63" s="91" t="s">
        <v>104</v>
      </c>
      <c r="C63" s="91" t="s">
        <v>109</v>
      </c>
      <c r="D63" s="91" t="s">
        <v>110</v>
      </c>
      <c r="E63" s="92">
        <v>1</v>
      </c>
      <c r="F63" s="93">
        <v>215000</v>
      </c>
      <c r="G63" s="94">
        <v>0.19</v>
      </c>
      <c r="H63" s="95">
        <f t="shared" si="0"/>
        <v>40850</v>
      </c>
      <c r="I63" s="95">
        <f t="shared" si="1"/>
        <v>255850</v>
      </c>
      <c r="J63" s="93">
        <v>215000</v>
      </c>
      <c r="K63" s="94">
        <v>0.19</v>
      </c>
      <c r="L63" s="95">
        <f t="shared" si="2"/>
        <v>40850</v>
      </c>
      <c r="M63" s="124">
        <f t="shared" si="3"/>
        <v>255850</v>
      </c>
      <c r="O63" s="202">
        <v>62</v>
      </c>
      <c r="P63" s="173" t="s">
        <v>382</v>
      </c>
      <c r="Q63" s="179" t="s">
        <v>224</v>
      </c>
      <c r="R63" s="245">
        <v>1</v>
      </c>
      <c r="S63" s="250">
        <v>949900</v>
      </c>
      <c r="T63" s="247">
        <v>180481</v>
      </c>
      <c r="U63" s="271">
        <v>1130381</v>
      </c>
    </row>
    <row r="64" spans="1:21" ht="27.6">
      <c r="A64" s="121">
        <v>63</v>
      </c>
      <c r="B64" s="86" t="s">
        <v>111</v>
      </c>
      <c r="C64" s="86" t="s">
        <v>112</v>
      </c>
      <c r="D64" s="86"/>
      <c r="E64" s="87">
        <v>1</v>
      </c>
      <c r="F64" s="103">
        <v>480000</v>
      </c>
      <c r="G64" s="89">
        <v>0.19</v>
      </c>
      <c r="H64" s="90">
        <f t="shared" si="0"/>
        <v>91200</v>
      </c>
      <c r="I64" s="90">
        <f t="shared" si="1"/>
        <v>571200</v>
      </c>
      <c r="J64" s="103">
        <v>480000</v>
      </c>
      <c r="K64" s="89">
        <v>0.19</v>
      </c>
      <c r="L64" s="90">
        <f t="shared" si="2"/>
        <v>91200</v>
      </c>
      <c r="M64" s="123">
        <f t="shared" si="3"/>
        <v>571200</v>
      </c>
      <c r="O64" s="201">
        <v>63</v>
      </c>
      <c r="P64" s="172" t="s">
        <v>384</v>
      </c>
      <c r="Q64" s="181" t="s">
        <v>226</v>
      </c>
      <c r="R64" s="242">
        <v>1</v>
      </c>
      <c r="S64" s="250">
        <v>530000</v>
      </c>
      <c r="T64" s="244">
        <v>100700</v>
      </c>
      <c r="U64" s="270">
        <v>630700</v>
      </c>
    </row>
    <row r="65" spans="1:21" ht="27.6">
      <c r="A65" s="121">
        <v>64</v>
      </c>
      <c r="B65" s="91" t="s">
        <v>111</v>
      </c>
      <c r="C65" s="91" t="s">
        <v>70</v>
      </c>
      <c r="D65" s="91"/>
      <c r="E65" s="92">
        <v>1</v>
      </c>
      <c r="F65" s="104">
        <v>460000</v>
      </c>
      <c r="G65" s="94">
        <v>0.19</v>
      </c>
      <c r="H65" s="95">
        <f t="shared" si="0"/>
        <v>87400</v>
      </c>
      <c r="I65" s="95">
        <f t="shared" si="1"/>
        <v>547400</v>
      </c>
      <c r="J65" s="104">
        <v>460000</v>
      </c>
      <c r="K65" s="94">
        <v>0.19</v>
      </c>
      <c r="L65" s="95">
        <f t="shared" si="2"/>
        <v>87400</v>
      </c>
      <c r="M65" s="124">
        <f t="shared" si="3"/>
        <v>547400</v>
      </c>
      <c r="O65" s="202">
        <v>64</v>
      </c>
      <c r="P65" s="173" t="s">
        <v>384</v>
      </c>
      <c r="Q65" s="158" t="s">
        <v>385</v>
      </c>
      <c r="R65" s="245">
        <v>1</v>
      </c>
      <c r="S65" s="250">
        <v>199900</v>
      </c>
      <c r="T65" s="247">
        <v>37981</v>
      </c>
      <c r="U65" s="271">
        <v>237881</v>
      </c>
    </row>
    <row r="66" spans="1:21" ht="28.2">
      <c r="A66" s="121">
        <v>65</v>
      </c>
      <c r="B66" s="86" t="s">
        <v>113</v>
      </c>
      <c r="C66" s="86" t="s">
        <v>114</v>
      </c>
      <c r="D66" s="86"/>
      <c r="E66" s="87">
        <v>1</v>
      </c>
      <c r="F66" s="88">
        <v>270000</v>
      </c>
      <c r="G66" s="89">
        <v>0.19</v>
      </c>
      <c r="H66" s="90">
        <f t="shared" si="0"/>
        <v>51300</v>
      </c>
      <c r="I66" s="90">
        <f t="shared" si="1"/>
        <v>321300</v>
      </c>
      <c r="J66" s="88">
        <v>270000</v>
      </c>
      <c r="K66" s="89">
        <v>0.19</v>
      </c>
      <c r="L66" s="90">
        <f t="shared" si="2"/>
        <v>51300</v>
      </c>
      <c r="M66" s="123">
        <f t="shared" si="3"/>
        <v>321300</v>
      </c>
      <c r="O66" s="201">
        <v>65</v>
      </c>
      <c r="P66" s="172" t="s">
        <v>386</v>
      </c>
      <c r="Q66" s="181" t="s">
        <v>229</v>
      </c>
      <c r="R66" s="242">
        <v>1</v>
      </c>
      <c r="S66" s="250">
        <v>275000</v>
      </c>
      <c r="T66" s="244">
        <v>52250</v>
      </c>
      <c r="U66" s="270">
        <v>327250</v>
      </c>
    </row>
    <row r="67" spans="1:21" ht="27.6">
      <c r="A67" s="121">
        <v>66</v>
      </c>
      <c r="B67" s="91" t="s">
        <v>115</v>
      </c>
      <c r="C67" s="91" t="s">
        <v>116</v>
      </c>
      <c r="D67" s="91"/>
      <c r="E67" s="92">
        <v>1</v>
      </c>
      <c r="F67" s="93">
        <v>270000</v>
      </c>
      <c r="G67" s="94">
        <v>0.19</v>
      </c>
      <c r="H67" s="95">
        <f t="shared" si="0"/>
        <v>51300</v>
      </c>
      <c r="I67" s="95">
        <f t="shared" si="1"/>
        <v>321300</v>
      </c>
      <c r="J67" s="93">
        <v>270000</v>
      </c>
      <c r="K67" s="94">
        <v>0.19</v>
      </c>
      <c r="L67" s="95">
        <f t="shared" si="2"/>
        <v>51300</v>
      </c>
      <c r="M67" s="124">
        <f t="shared" si="3"/>
        <v>321300</v>
      </c>
      <c r="O67" s="202">
        <v>66</v>
      </c>
      <c r="P67" s="173" t="s">
        <v>387</v>
      </c>
      <c r="Q67" s="158" t="s">
        <v>388</v>
      </c>
      <c r="R67" s="245">
        <v>1</v>
      </c>
      <c r="S67" s="250">
        <v>189000</v>
      </c>
      <c r="T67" s="247">
        <v>35910</v>
      </c>
      <c r="U67" s="271">
        <v>224910</v>
      </c>
    </row>
    <row r="68" spans="1:21" ht="27.6">
      <c r="A68" s="121">
        <v>67</v>
      </c>
      <c r="B68" s="86" t="s">
        <v>117</v>
      </c>
      <c r="C68" s="86"/>
      <c r="D68" s="86"/>
      <c r="E68" s="87">
        <v>1</v>
      </c>
      <c r="F68" s="88">
        <v>350000</v>
      </c>
      <c r="G68" s="89">
        <v>0.19</v>
      </c>
      <c r="H68" s="90">
        <f t="shared" si="0"/>
        <v>66500</v>
      </c>
      <c r="I68" s="90">
        <f t="shared" si="1"/>
        <v>416500</v>
      </c>
      <c r="J68" s="88">
        <v>350000</v>
      </c>
      <c r="K68" s="89">
        <v>0.19</v>
      </c>
      <c r="L68" s="90">
        <f t="shared" si="2"/>
        <v>66500</v>
      </c>
      <c r="M68" s="123">
        <f t="shared" si="3"/>
        <v>416500</v>
      </c>
      <c r="O68" s="201">
        <v>67</v>
      </c>
      <c r="P68" s="172" t="s">
        <v>387</v>
      </c>
      <c r="Q68" s="154" t="s">
        <v>389</v>
      </c>
      <c r="R68" s="242">
        <v>1</v>
      </c>
      <c r="S68" s="250">
        <v>489900</v>
      </c>
      <c r="T68" s="244">
        <v>93081</v>
      </c>
      <c r="U68" s="270">
        <v>582981</v>
      </c>
    </row>
    <row r="69" spans="1:21" ht="27.6">
      <c r="A69" s="122">
        <v>68</v>
      </c>
      <c r="B69" s="96" t="s">
        <v>118</v>
      </c>
      <c r="C69" s="96" t="s">
        <v>119</v>
      </c>
      <c r="D69" s="96" t="s">
        <v>120</v>
      </c>
      <c r="E69" s="101">
        <v>1</v>
      </c>
      <c r="F69" s="93">
        <v>225000</v>
      </c>
      <c r="G69" s="94">
        <v>0.19</v>
      </c>
      <c r="H69" s="95">
        <f t="shared" si="0"/>
        <v>42750</v>
      </c>
      <c r="I69" s="95">
        <f t="shared" si="1"/>
        <v>267750</v>
      </c>
      <c r="J69" s="93">
        <v>225000</v>
      </c>
      <c r="K69" s="94">
        <v>0.19</v>
      </c>
      <c r="L69" s="95">
        <f t="shared" si="2"/>
        <v>42750</v>
      </c>
      <c r="M69" s="124">
        <f t="shared" si="3"/>
        <v>267750</v>
      </c>
      <c r="O69" s="202">
        <v>68</v>
      </c>
      <c r="P69" s="173" t="s">
        <v>390</v>
      </c>
      <c r="Q69" s="179" t="s">
        <v>234</v>
      </c>
      <c r="R69" s="245">
        <v>1</v>
      </c>
      <c r="S69" s="250">
        <v>65000</v>
      </c>
      <c r="T69" s="247">
        <v>12350</v>
      </c>
      <c r="U69" s="271">
        <v>77350</v>
      </c>
    </row>
    <row r="70" spans="1:21" ht="41.4">
      <c r="A70" s="122">
        <v>69</v>
      </c>
      <c r="B70" s="97" t="s">
        <v>121</v>
      </c>
      <c r="C70" s="97" t="s">
        <v>122</v>
      </c>
      <c r="D70" s="97"/>
      <c r="E70" s="99">
        <v>1</v>
      </c>
      <c r="F70" s="88">
        <v>225000</v>
      </c>
      <c r="G70" s="89">
        <v>0.19</v>
      </c>
      <c r="H70" s="90">
        <f t="shared" si="0"/>
        <v>42750</v>
      </c>
      <c r="I70" s="90">
        <f t="shared" si="1"/>
        <v>267750</v>
      </c>
      <c r="J70" s="88">
        <v>225000</v>
      </c>
      <c r="K70" s="89">
        <v>0.19</v>
      </c>
      <c r="L70" s="90">
        <f t="shared" si="2"/>
        <v>42750</v>
      </c>
      <c r="M70" s="123">
        <f t="shared" si="3"/>
        <v>267750</v>
      </c>
      <c r="O70" s="201">
        <v>69</v>
      </c>
      <c r="P70" s="178" t="s">
        <v>235</v>
      </c>
      <c r="Q70" s="180" t="s">
        <v>236</v>
      </c>
      <c r="R70" s="242">
        <v>1</v>
      </c>
      <c r="S70" s="250">
        <v>29925</v>
      </c>
      <c r="T70" s="244">
        <v>5686</v>
      </c>
      <c r="U70" s="270">
        <v>35611</v>
      </c>
    </row>
    <row r="71" spans="1:21" ht="15">
      <c r="A71" s="136" t="s">
        <v>452</v>
      </c>
      <c r="B71" s="137"/>
      <c r="C71" s="137"/>
      <c r="D71" s="137"/>
      <c r="E71" s="137"/>
      <c r="F71" s="137"/>
      <c r="G71" s="137"/>
      <c r="H71" s="137"/>
      <c r="I71" s="138" t="e">
        <f>SUM(#REF!)</f>
        <v>#REF!</v>
      </c>
      <c r="J71" s="139" t="s">
        <v>452</v>
      </c>
      <c r="K71" s="139"/>
      <c r="L71" s="139"/>
      <c r="M71" s="140" t="e">
        <f>SUM(#REF!)</f>
        <v>#REF!</v>
      </c>
      <c r="O71" s="202">
        <v>70</v>
      </c>
      <c r="P71" s="176" t="s">
        <v>237</v>
      </c>
      <c r="Q71" s="158" t="s">
        <v>391</v>
      </c>
      <c r="R71" s="245">
        <v>1</v>
      </c>
      <c r="S71" s="250">
        <v>299250</v>
      </c>
      <c r="T71" s="247">
        <v>56858</v>
      </c>
      <c r="U71" s="271">
        <v>356108</v>
      </c>
    </row>
    <row r="72" spans="1:21" ht="15">
      <c r="O72" s="201">
        <v>71</v>
      </c>
      <c r="P72" s="174" t="s">
        <v>237</v>
      </c>
      <c r="Q72" s="154" t="s">
        <v>392</v>
      </c>
      <c r="R72" s="242">
        <v>1</v>
      </c>
      <c r="S72" s="250">
        <v>28728</v>
      </c>
      <c r="T72" s="244">
        <v>5458</v>
      </c>
      <c r="U72" s="270">
        <v>34186</v>
      </c>
    </row>
    <row r="73" spans="1:21" ht="15">
      <c r="O73" s="202">
        <v>72</v>
      </c>
      <c r="P73" s="176" t="s">
        <v>240</v>
      </c>
      <c r="Q73" s="179" t="s">
        <v>241</v>
      </c>
      <c r="R73" s="245">
        <v>1</v>
      </c>
      <c r="S73" s="250">
        <v>65000</v>
      </c>
      <c r="T73" s="247">
        <v>12350</v>
      </c>
      <c r="U73" s="271">
        <v>77350</v>
      </c>
    </row>
    <row r="74" spans="1:21" ht="15">
      <c r="O74" s="201">
        <v>73</v>
      </c>
      <c r="P74" s="172" t="s">
        <v>393</v>
      </c>
      <c r="Q74" s="180" t="s">
        <v>243</v>
      </c>
      <c r="R74" s="242">
        <v>1</v>
      </c>
      <c r="S74" s="250">
        <v>1750000</v>
      </c>
      <c r="T74" s="244">
        <v>332500</v>
      </c>
      <c r="U74" s="270">
        <v>2082500</v>
      </c>
    </row>
    <row r="75" spans="1:21" ht="15">
      <c r="O75" s="202">
        <v>74</v>
      </c>
      <c r="P75" s="173" t="s">
        <v>393</v>
      </c>
      <c r="Q75" s="158" t="s">
        <v>394</v>
      </c>
      <c r="R75" s="245">
        <v>1</v>
      </c>
      <c r="S75" s="250">
        <v>1750000</v>
      </c>
      <c r="T75" s="247">
        <v>332500</v>
      </c>
      <c r="U75" s="271">
        <v>2082500</v>
      </c>
    </row>
    <row r="76" spans="1:21" ht="15">
      <c r="O76" s="201">
        <v>75</v>
      </c>
      <c r="P76" s="172" t="s">
        <v>393</v>
      </c>
      <c r="Q76" s="154" t="s">
        <v>395</v>
      </c>
      <c r="R76" s="242">
        <v>1</v>
      </c>
      <c r="S76" s="250">
        <v>319900</v>
      </c>
      <c r="T76" s="244">
        <v>60781</v>
      </c>
      <c r="U76" s="270">
        <v>380681</v>
      </c>
    </row>
    <row r="77" spans="1:21" ht="15">
      <c r="O77" s="202">
        <v>76</v>
      </c>
      <c r="P77" s="173" t="s">
        <v>393</v>
      </c>
      <c r="Q77" s="158" t="s">
        <v>396</v>
      </c>
      <c r="R77" s="245">
        <v>1</v>
      </c>
      <c r="S77" s="250">
        <v>189900</v>
      </c>
      <c r="T77" s="247">
        <v>36081</v>
      </c>
      <c r="U77" s="271">
        <v>225981</v>
      </c>
    </row>
    <row r="78" spans="1:21" ht="15">
      <c r="O78" s="201">
        <v>77</v>
      </c>
      <c r="P78" s="172" t="s">
        <v>393</v>
      </c>
      <c r="Q78" s="154" t="s">
        <v>397</v>
      </c>
      <c r="R78" s="242">
        <v>1</v>
      </c>
      <c r="S78" s="250">
        <v>3250000</v>
      </c>
      <c r="T78" s="244">
        <v>617500</v>
      </c>
      <c r="U78" s="270">
        <v>3867500</v>
      </c>
    </row>
    <row r="79" spans="1:21" ht="15">
      <c r="O79" s="202">
        <v>78</v>
      </c>
      <c r="P79" s="173" t="s">
        <v>393</v>
      </c>
      <c r="Q79" s="158" t="s">
        <v>398</v>
      </c>
      <c r="R79" s="245">
        <v>1</v>
      </c>
      <c r="S79" s="250">
        <v>1750000</v>
      </c>
      <c r="T79" s="247">
        <v>332500</v>
      </c>
      <c r="U79" s="271">
        <v>2082500</v>
      </c>
    </row>
    <row r="80" spans="1:21" ht="15">
      <c r="O80" s="201">
        <v>79</v>
      </c>
      <c r="P80" s="172" t="s">
        <v>393</v>
      </c>
      <c r="Q80" s="154" t="s">
        <v>399</v>
      </c>
      <c r="R80" s="242">
        <v>1</v>
      </c>
      <c r="S80" s="250">
        <v>189900</v>
      </c>
      <c r="T80" s="244">
        <v>36081</v>
      </c>
      <c r="U80" s="270">
        <v>225981</v>
      </c>
    </row>
    <row r="81" spans="15:21" ht="15">
      <c r="O81" s="202">
        <v>80</v>
      </c>
      <c r="P81" s="173" t="s">
        <v>393</v>
      </c>
      <c r="Q81" s="158" t="s">
        <v>400</v>
      </c>
      <c r="R81" s="245">
        <v>1</v>
      </c>
      <c r="S81" s="250">
        <v>319900</v>
      </c>
      <c r="T81" s="247">
        <v>60781</v>
      </c>
      <c r="U81" s="271">
        <v>380681</v>
      </c>
    </row>
    <row r="82" spans="15:21" ht="15">
      <c r="O82" s="201">
        <v>81</v>
      </c>
      <c r="P82" s="172" t="s">
        <v>393</v>
      </c>
      <c r="Q82" s="154" t="s">
        <v>401</v>
      </c>
      <c r="R82" s="242">
        <v>1</v>
      </c>
      <c r="S82" s="250">
        <v>189900</v>
      </c>
      <c r="T82" s="244">
        <v>36081</v>
      </c>
      <c r="U82" s="270">
        <v>225981</v>
      </c>
    </row>
    <row r="83" spans="15:21" ht="15">
      <c r="O83" s="202">
        <v>82</v>
      </c>
      <c r="P83" s="173" t="s">
        <v>393</v>
      </c>
      <c r="Q83" s="158" t="s">
        <v>402</v>
      </c>
      <c r="R83" s="245">
        <v>1</v>
      </c>
      <c r="S83" s="250">
        <v>360000</v>
      </c>
      <c r="T83" s="247">
        <v>68400</v>
      </c>
      <c r="U83" s="271">
        <v>428400</v>
      </c>
    </row>
    <row r="84" spans="15:21" ht="15">
      <c r="O84" s="201">
        <v>83</v>
      </c>
      <c r="P84" s="172" t="s">
        <v>393</v>
      </c>
      <c r="Q84" s="154" t="s">
        <v>403</v>
      </c>
      <c r="R84" s="242">
        <v>1</v>
      </c>
      <c r="S84" s="250">
        <v>3250000</v>
      </c>
      <c r="T84" s="244">
        <v>617500</v>
      </c>
      <c r="U84" s="270">
        <v>3867500</v>
      </c>
    </row>
    <row r="85" spans="15:21" ht="15">
      <c r="O85" s="202">
        <v>84</v>
      </c>
      <c r="P85" s="173" t="s">
        <v>393</v>
      </c>
      <c r="Q85" s="158" t="s">
        <v>404</v>
      </c>
      <c r="R85" s="245">
        <v>1</v>
      </c>
      <c r="S85" s="250">
        <v>88993</v>
      </c>
      <c r="T85" s="247">
        <v>16909</v>
      </c>
      <c r="U85" s="271">
        <v>105902</v>
      </c>
    </row>
    <row r="86" spans="15:21" ht="15">
      <c r="O86" s="201">
        <v>85</v>
      </c>
      <c r="P86" s="172" t="s">
        <v>393</v>
      </c>
      <c r="Q86" s="154" t="s">
        <v>405</v>
      </c>
      <c r="R86" s="242">
        <v>1</v>
      </c>
      <c r="S86" s="250">
        <v>439415</v>
      </c>
      <c r="T86" s="244">
        <v>83489</v>
      </c>
      <c r="U86" s="270">
        <v>522904</v>
      </c>
    </row>
    <row r="87" spans="15:21" ht="15">
      <c r="O87" s="202">
        <v>86</v>
      </c>
      <c r="P87" s="173" t="s">
        <v>393</v>
      </c>
      <c r="Q87" s="158" t="s">
        <v>406</v>
      </c>
      <c r="R87" s="245">
        <v>1</v>
      </c>
      <c r="S87" s="250">
        <v>66745</v>
      </c>
      <c r="T87" s="247">
        <v>12682</v>
      </c>
      <c r="U87" s="271">
        <v>79427</v>
      </c>
    </row>
    <row r="88" spans="15:21" ht="15">
      <c r="O88" s="201">
        <v>87</v>
      </c>
      <c r="P88" s="172" t="s">
        <v>407</v>
      </c>
      <c r="Q88" s="180" t="s">
        <v>243</v>
      </c>
      <c r="R88" s="242">
        <v>1</v>
      </c>
      <c r="S88" s="250">
        <v>1750000</v>
      </c>
      <c r="T88" s="244">
        <v>332500</v>
      </c>
      <c r="U88" s="270">
        <v>2082500</v>
      </c>
    </row>
    <row r="89" spans="15:21" ht="15">
      <c r="O89" s="202">
        <v>88</v>
      </c>
      <c r="P89" s="173" t="s">
        <v>407</v>
      </c>
      <c r="Q89" s="158" t="s">
        <v>394</v>
      </c>
      <c r="R89" s="245">
        <v>1</v>
      </c>
      <c r="S89" s="250">
        <v>1750000</v>
      </c>
      <c r="T89" s="247">
        <v>332500</v>
      </c>
      <c r="U89" s="271">
        <v>2082500</v>
      </c>
    </row>
    <row r="90" spans="15:21" ht="15">
      <c r="O90" s="201">
        <v>89</v>
      </c>
      <c r="P90" s="172" t="s">
        <v>407</v>
      </c>
      <c r="Q90" s="154" t="s">
        <v>395</v>
      </c>
      <c r="R90" s="242">
        <v>1</v>
      </c>
      <c r="S90" s="250">
        <v>319900</v>
      </c>
      <c r="T90" s="244">
        <v>60781</v>
      </c>
      <c r="U90" s="270">
        <v>380681</v>
      </c>
    </row>
    <row r="91" spans="15:21" ht="15">
      <c r="O91" s="202">
        <v>90</v>
      </c>
      <c r="P91" s="173" t="s">
        <v>407</v>
      </c>
      <c r="Q91" s="158" t="s">
        <v>396</v>
      </c>
      <c r="R91" s="245">
        <v>1</v>
      </c>
      <c r="S91" s="250">
        <v>189900</v>
      </c>
      <c r="T91" s="247">
        <v>36081</v>
      </c>
      <c r="U91" s="271">
        <v>225981</v>
      </c>
    </row>
    <row r="92" spans="15:21" ht="15">
      <c r="O92" s="201">
        <v>91</v>
      </c>
      <c r="P92" s="172" t="s">
        <v>407</v>
      </c>
      <c r="Q92" s="154" t="s">
        <v>397</v>
      </c>
      <c r="R92" s="242">
        <v>1</v>
      </c>
      <c r="S92" s="250">
        <v>3250000</v>
      </c>
      <c r="T92" s="244">
        <v>617500</v>
      </c>
      <c r="U92" s="270">
        <v>3867500</v>
      </c>
    </row>
    <row r="93" spans="15:21" ht="15">
      <c r="O93" s="202">
        <v>92</v>
      </c>
      <c r="P93" s="173" t="s">
        <v>407</v>
      </c>
      <c r="Q93" s="158" t="s">
        <v>398</v>
      </c>
      <c r="R93" s="245">
        <v>1</v>
      </c>
      <c r="S93" s="250">
        <v>1750000</v>
      </c>
      <c r="T93" s="247">
        <v>332500</v>
      </c>
      <c r="U93" s="271">
        <v>2082500</v>
      </c>
    </row>
    <row r="94" spans="15:21" ht="15">
      <c r="O94" s="201">
        <v>93</v>
      </c>
      <c r="P94" s="172" t="s">
        <v>407</v>
      </c>
      <c r="Q94" s="154" t="s">
        <v>399</v>
      </c>
      <c r="R94" s="242">
        <v>1</v>
      </c>
      <c r="S94" s="250">
        <v>189900</v>
      </c>
      <c r="T94" s="244">
        <v>36081</v>
      </c>
      <c r="U94" s="270">
        <v>225981</v>
      </c>
    </row>
    <row r="95" spans="15:21" ht="15">
      <c r="O95" s="202">
        <v>94</v>
      </c>
      <c r="P95" s="173" t="s">
        <v>407</v>
      </c>
      <c r="Q95" s="158" t="s">
        <v>400</v>
      </c>
      <c r="R95" s="245">
        <v>1</v>
      </c>
      <c r="S95" s="250">
        <v>319900</v>
      </c>
      <c r="T95" s="247">
        <v>60781</v>
      </c>
      <c r="U95" s="271">
        <v>380681</v>
      </c>
    </row>
    <row r="96" spans="15:21" ht="15">
      <c r="O96" s="201">
        <v>95</v>
      </c>
      <c r="P96" s="172" t="s">
        <v>407</v>
      </c>
      <c r="Q96" s="154" t="s">
        <v>401</v>
      </c>
      <c r="R96" s="242">
        <v>1</v>
      </c>
      <c r="S96" s="250">
        <v>189900</v>
      </c>
      <c r="T96" s="244">
        <v>36081</v>
      </c>
      <c r="U96" s="270">
        <v>225981</v>
      </c>
    </row>
    <row r="97" spans="15:21" ht="15">
      <c r="O97" s="202">
        <v>96</v>
      </c>
      <c r="P97" s="173" t="s">
        <v>407</v>
      </c>
      <c r="Q97" s="158" t="s">
        <v>402</v>
      </c>
      <c r="R97" s="245">
        <v>1</v>
      </c>
      <c r="S97" s="250">
        <v>360000</v>
      </c>
      <c r="T97" s="247">
        <v>68400</v>
      </c>
      <c r="U97" s="271">
        <v>428400</v>
      </c>
    </row>
    <row r="98" spans="15:21" ht="15">
      <c r="O98" s="201">
        <v>97</v>
      </c>
      <c r="P98" s="172" t="s">
        <v>407</v>
      </c>
      <c r="Q98" s="154" t="s">
        <v>403</v>
      </c>
      <c r="R98" s="242">
        <v>1</v>
      </c>
      <c r="S98" s="250">
        <v>3250000</v>
      </c>
      <c r="T98" s="244">
        <v>617500</v>
      </c>
      <c r="U98" s="270">
        <v>3867500</v>
      </c>
    </row>
    <row r="99" spans="15:21" ht="15">
      <c r="O99" s="202">
        <v>98</v>
      </c>
      <c r="P99" s="173" t="s">
        <v>407</v>
      </c>
      <c r="Q99" s="158" t="s">
        <v>404</v>
      </c>
      <c r="R99" s="245">
        <v>1</v>
      </c>
      <c r="S99" s="250">
        <v>88993</v>
      </c>
      <c r="T99" s="247">
        <v>16909</v>
      </c>
      <c r="U99" s="271">
        <v>105902</v>
      </c>
    </row>
    <row r="100" spans="15:21" ht="15">
      <c r="O100" s="201">
        <v>99</v>
      </c>
      <c r="P100" s="172" t="s">
        <v>407</v>
      </c>
      <c r="Q100" s="154" t="s">
        <v>405</v>
      </c>
      <c r="R100" s="242">
        <v>1</v>
      </c>
      <c r="S100" s="250">
        <v>439415</v>
      </c>
      <c r="T100" s="244">
        <v>83489</v>
      </c>
      <c r="U100" s="270">
        <v>522904</v>
      </c>
    </row>
    <row r="101" spans="15:21" ht="15">
      <c r="O101" s="202">
        <v>100</v>
      </c>
      <c r="P101" s="182" t="s">
        <v>258</v>
      </c>
      <c r="Q101" s="183" t="s">
        <v>243</v>
      </c>
      <c r="R101" s="249">
        <v>1</v>
      </c>
      <c r="S101" s="250">
        <v>1750000</v>
      </c>
      <c r="T101" s="247">
        <v>332500</v>
      </c>
      <c r="U101" s="271">
        <v>2082500</v>
      </c>
    </row>
    <row r="102" spans="15:21" ht="15">
      <c r="O102" s="201">
        <v>101</v>
      </c>
      <c r="P102" s="184" t="s">
        <v>258</v>
      </c>
      <c r="Q102" s="185" t="s">
        <v>394</v>
      </c>
      <c r="R102" s="248">
        <v>1</v>
      </c>
      <c r="S102" s="250">
        <v>1750000</v>
      </c>
      <c r="T102" s="244">
        <v>332500</v>
      </c>
      <c r="U102" s="270">
        <v>2082500</v>
      </c>
    </row>
    <row r="103" spans="15:21" ht="15">
      <c r="O103" s="202">
        <v>102</v>
      </c>
      <c r="P103" s="182" t="s">
        <v>258</v>
      </c>
      <c r="Q103" s="186" t="s">
        <v>395</v>
      </c>
      <c r="R103" s="249">
        <v>1</v>
      </c>
      <c r="S103" s="250">
        <v>319900</v>
      </c>
      <c r="T103" s="247">
        <v>60781</v>
      </c>
      <c r="U103" s="271">
        <v>380681</v>
      </c>
    </row>
    <row r="104" spans="15:21" ht="15">
      <c r="O104" s="201">
        <v>103</v>
      </c>
      <c r="P104" s="184" t="s">
        <v>258</v>
      </c>
      <c r="Q104" s="185" t="s">
        <v>396</v>
      </c>
      <c r="R104" s="248">
        <v>1</v>
      </c>
      <c r="S104" s="250">
        <v>189900</v>
      </c>
      <c r="T104" s="244">
        <v>36081</v>
      </c>
      <c r="U104" s="270">
        <v>225981</v>
      </c>
    </row>
    <row r="105" spans="15:21" ht="15">
      <c r="O105" s="202">
        <v>104</v>
      </c>
      <c r="P105" s="182" t="s">
        <v>258</v>
      </c>
      <c r="Q105" s="186" t="s">
        <v>397</v>
      </c>
      <c r="R105" s="249">
        <v>1</v>
      </c>
      <c r="S105" s="250">
        <v>3250000</v>
      </c>
      <c r="T105" s="247">
        <v>617500</v>
      </c>
      <c r="U105" s="271">
        <v>3867500</v>
      </c>
    </row>
    <row r="106" spans="15:21" ht="15">
      <c r="O106" s="201">
        <v>105</v>
      </c>
      <c r="P106" s="184" t="s">
        <v>258</v>
      </c>
      <c r="Q106" s="185" t="s">
        <v>398</v>
      </c>
      <c r="R106" s="248">
        <v>1</v>
      </c>
      <c r="S106" s="250">
        <v>1750000</v>
      </c>
      <c r="T106" s="244">
        <v>332500</v>
      </c>
      <c r="U106" s="270">
        <v>2082500</v>
      </c>
    </row>
    <row r="107" spans="15:21" ht="15">
      <c r="O107" s="202">
        <v>106</v>
      </c>
      <c r="P107" s="182" t="s">
        <v>258</v>
      </c>
      <c r="Q107" s="186" t="s">
        <v>399</v>
      </c>
      <c r="R107" s="249">
        <v>1</v>
      </c>
      <c r="S107" s="250">
        <v>189900</v>
      </c>
      <c r="T107" s="247">
        <v>36081</v>
      </c>
      <c r="U107" s="271">
        <v>225981</v>
      </c>
    </row>
    <row r="108" spans="15:21" ht="15">
      <c r="O108" s="201">
        <v>107</v>
      </c>
      <c r="P108" s="184" t="s">
        <v>258</v>
      </c>
      <c r="Q108" s="185" t="s">
        <v>400</v>
      </c>
      <c r="R108" s="248">
        <v>1</v>
      </c>
      <c r="S108" s="250">
        <v>319900</v>
      </c>
      <c r="T108" s="244">
        <v>60781</v>
      </c>
      <c r="U108" s="270">
        <v>380681</v>
      </c>
    </row>
    <row r="109" spans="15:21" ht="15">
      <c r="O109" s="202">
        <v>108</v>
      </c>
      <c r="P109" s="182" t="s">
        <v>258</v>
      </c>
      <c r="Q109" s="186" t="s">
        <v>401</v>
      </c>
      <c r="R109" s="249">
        <v>1</v>
      </c>
      <c r="S109" s="250">
        <v>189900</v>
      </c>
      <c r="T109" s="247">
        <v>36081</v>
      </c>
      <c r="U109" s="271">
        <v>225981</v>
      </c>
    </row>
    <row r="110" spans="15:21" ht="15">
      <c r="O110" s="201">
        <v>109</v>
      </c>
      <c r="P110" s="184" t="s">
        <v>258</v>
      </c>
      <c r="Q110" s="185" t="s">
        <v>402</v>
      </c>
      <c r="R110" s="248">
        <v>1</v>
      </c>
      <c r="S110" s="250">
        <v>360000</v>
      </c>
      <c r="T110" s="244">
        <v>68400</v>
      </c>
      <c r="U110" s="270">
        <v>428400</v>
      </c>
    </row>
    <row r="111" spans="15:21" ht="15">
      <c r="O111" s="202">
        <v>110</v>
      </c>
      <c r="P111" s="182" t="s">
        <v>258</v>
      </c>
      <c r="Q111" s="186" t="s">
        <v>403</v>
      </c>
      <c r="R111" s="249">
        <v>1</v>
      </c>
      <c r="S111" s="250">
        <v>3250000</v>
      </c>
      <c r="T111" s="247">
        <v>617500</v>
      </c>
      <c r="U111" s="271">
        <v>3867500</v>
      </c>
    </row>
    <row r="112" spans="15:21" ht="15">
      <c r="O112" s="201">
        <v>111</v>
      </c>
      <c r="P112" s="184" t="s">
        <v>258</v>
      </c>
      <c r="Q112" s="185" t="s">
        <v>404</v>
      </c>
      <c r="R112" s="248">
        <v>1</v>
      </c>
      <c r="S112" s="250">
        <v>88993</v>
      </c>
      <c r="T112" s="244">
        <v>16909</v>
      </c>
      <c r="U112" s="270">
        <v>105902</v>
      </c>
    </row>
    <row r="113" spans="15:21" ht="15">
      <c r="O113" s="202">
        <v>112</v>
      </c>
      <c r="P113" s="182" t="s">
        <v>258</v>
      </c>
      <c r="Q113" s="186" t="s">
        <v>405</v>
      </c>
      <c r="R113" s="249">
        <v>1</v>
      </c>
      <c r="S113" s="250">
        <v>439415</v>
      </c>
      <c r="T113" s="247">
        <v>83489</v>
      </c>
      <c r="U113" s="271">
        <v>522904</v>
      </c>
    </row>
    <row r="114" spans="15:21" ht="15">
      <c r="O114" s="201">
        <v>113</v>
      </c>
      <c r="P114" s="172" t="s">
        <v>407</v>
      </c>
      <c r="Q114" s="154" t="s">
        <v>406</v>
      </c>
      <c r="R114" s="242">
        <v>1</v>
      </c>
      <c r="S114" s="250">
        <v>66745</v>
      </c>
      <c r="T114" s="244">
        <v>12682</v>
      </c>
      <c r="U114" s="270">
        <v>79427</v>
      </c>
    </row>
    <row r="115" spans="15:21" ht="15">
      <c r="O115" s="202">
        <v>114</v>
      </c>
      <c r="P115" s="176" t="s">
        <v>259</v>
      </c>
      <c r="Q115" s="179" t="s">
        <v>243</v>
      </c>
      <c r="R115" s="245">
        <v>1</v>
      </c>
      <c r="S115" s="250">
        <v>1750000</v>
      </c>
      <c r="T115" s="247">
        <v>332500</v>
      </c>
      <c r="U115" s="271">
        <v>2082500</v>
      </c>
    </row>
    <row r="116" spans="15:21" ht="15">
      <c r="O116" s="201">
        <v>115</v>
      </c>
      <c r="P116" s="174" t="s">
        <v>259</v>
      </c>
      <c r="Q116" s="154" t="s">
        <v>394</v>
      </c>
      <c r="R116" s="242">
        <v>1</v>
      </c>
      <c r="S116" s="250">
        <v>1750000</v>
      </c>
      <c r="T116" s="244">
        <v>332500</v>
      </c>
      <c r="U116" s="270">
        <v>2082500</v>
      </c>
    </row>
    <row r="117" spans="15:21" ht="15">
      <c r="O117" s="202">
        <v>116</v>
      </c>
      <c r="P117" s="176" t="s">
        <v>259</v>
      </c>
      <c r="Q117" s="158" t="s">
        <v>395</v>
      </c>
      <c r="R117" s="245">
        <v>1</v>
      </c>
      <c r="S117" s="250">
        <v>319900</v>
      </c>
      <c r="T117" s="247">
        <v>60781</v>
      </c>
      <c r="U117" s="271">
        <v>380681</v>
      </c>
    </row>
    <row r="118" spans="15:21" ht="15">
      <c r="O118" s="201">
        <v>117</v>
      </c>
      <c r="P118" s="174" t="s">
        <v>259</v>
      </c>
      <c r="Q118" s="154" t="s">
        <v>396</v>
      </c>
      <c r="R118" s="242">
        <v>1</v>
      </c>
      <c r="S118" s="250">
        <v>189900</v>
      </c>
      <c r="T118" s="244">
        <v>36081</v>
      </c>
      <c r="U118" s="270">
        <v>225981</v>
      </c>
    </row>
    <row r="119" spans="15:21" ht="15">
      <c r="O119" s="202">
        <v>118</v>
      </c>
      <c r="P119" s="176" t="s">
        <v>259</v>
      </c>
      <c r="Q119" s="158" t="s">
        <v>397</v>
      </c>
      <c r="R119" s="245">
        <v>1</v>
      </c>
      <c r="S119" s="250">
        <v>3250000</v>
      </c>
      <c r="T119" s="247">
        <v>617500</v>
      </c>
      <c r="U119" s="271">
        <v>3867500</v>
      </c>
    </row>
    <row r="120" spans="15:21" ht="15">
      <c r="O120" s="201">
        <v>119</v>
      </c>
      <c r="P120" s="174" t="s">
        <v>259</v>
      </c>
      <c r="Q120" s="180" t="s">
        <v>260</v>
      </c>
      <c r="R120" s="242">
        <v>1</v>
      </c>
      <c r="S120" s="250">
        <v>1750000</v>
      </c>
      <c r="T120" s="244">
        <v>332500</v>
      </c>
      <c r="U120" s="270">
        <v>2082500</v>
      </c>
    </row>
    <row r="121" spans="15:21" ht="15">
      <c r="O121" s="202">
        <v>120</v>
      </c>
      <c r="P121" s="176" t="s">
        <v>259</v>
      </c>
      <c r="Q121" s="158" t="s">
        <v>399</v>
      </c>
      <c r="R121" s="245">
        <v>1</v>
      </c>
      <c r="S121" s="250">
        <v>189900</v>
      </c>
      <c r="T121" s="247">
        <v>36081</v>
      </c>
      <c r="U121" s="271">
        <v>225981</v>
      </c>
    </row>
    <row r="122" spans="15:21" ht="15">
      <c r="O122" s="201">
        <v>121</v>
      </c>
      <c r="P122" s="174" t="s">
        <v>259</v>
      </c>
      <c r="Q122" s="154" t="s">
        <v>400</v>
      </c>
      <c r="R122" s="242">
        <v>1</v>
      </c>
      <c r="S122" s="250">
        <v>319900</v>
      </c>
      <c r="T122" s="244">
        <v>60781</v>
      </c>
      <c r="U122" s="270">
        <v>380681</v>
      </c>
    </row>
    <row r="123" spans="15:21" ht="15">
      <c r="O123" s="202">
        <v>122</v>
      </c>
      <c r="P123" s="176" t="s">
        <v>259</v>
      </c>
      <c r="Q123" s="158" t="s">
        <v>401</v>
      </c>
      <c r="R123" s="245">
        <v>1</v>
      </c>
      <c r="S123" s="250">
        <v>189900</v>
      </c>
      <c r="T123" s="247">
        <v>36081</v>
      </c>
      <c r="U123" s="271">
        <v>225981</v>
      </c>
    </row>
    <row r="124" spans="15:21" ht="15">
      <c r="O124" s="201">
        <v>123</v>
      </c>
      <c r="P124" s="174" t="s">
        <v>259</v>
      </c>
      <c r="Q124" s="154" t="s">
        <v>402</v>
      </c>
      <c r="R124" s="242">
        <v>1</v>
      </c>
      <c r="S124" s="250">
        <v>360000</v>
      </c>
      <c r="T124" s="244">
        <v>68400</v>
      </c>
      <c r="U124" s="270">
        <v>428400</v>
      </c>
    </row>
    <row r="125" spans="15:21" ht="15">
      <c r="O125" s="202">
        <v>124</v>
      </c>
      <c r="P125" s="176" t="s">
        <v>259</v>
      </c>
      <c r="Q125" s="158" t="s">
        <v>403</v>
      </c>
      <c r="R125" s="245">
        <v>1</v>
      </c>
      <c r="S125" s="250">
        <v>3250000</v>
      </c>
      <c r="T125" s="247">
        <v>617500</v>
      </c>
      <c r="U125" s="271">
        <v>3867500</v>
      </c>
    </row>
    <row r="126" spans="15:21" ht="15">
      <c r="O126" s="201">
        <v>125</v>
      </c>
      <c r="P126" s="172" t="s">
        <v>408</v>
      </c>
      <c r="Q126" s="180" t="s">
        <v>262</v>
      </c>
      <c r="R126" s="242">
        <v>1</v>
      </c>
      <c r="S126" s="250">
        <v>49900</v>
      </c>
      <c r="T126" s="244">
        <v>9481</v>
      </c>
      <c r="U126" s="270">
        <v>59381</v>
      </c>
    </row>
    <row r="127" spans="15:21" ht="15">
      <c r="O127" s="202">
        <v>126</v>
      </c>
      <c r="P127" s="173" t="s">
        <v>408</v>
      </c>
      <c r="Q127" s="158" t="s">
        <v>395</v>
      </c>
      <c r="R127" s="245">
        <v>1</v>
      </c>
      <c r="S127" s="250">
        <v>319900</v>
      </c>
      <c r="T127" s="247">
        <v>60781</v>
      </c>
      <c r="U127" s="271">
        <v>380681</v>
      </c>
    </row>
    <row r="128" spans="15:21" ht="15">
      <c r="O128" s="201">
        <v>127</v>
      </c>
      <c r="P128" s="172" t="s">
        <v>408</v>
      </c>
      <c r="Q128" s="154" t="s">
        <v>396</v>
      </c>
      <c r="R128" s="242">
        <v>1</v>
      </c>
      <c r="S128" s="250">
        <v>189900</v>
      </c>
      <c r="T128" s="244">
        <v>36081</v>
      </c>
      <c r="U128" s="270">
        <v>225981</v>
      </c>
    </row>
    <row r="129" spans="15:21" ht="15">
      <c r="O129" s="202">
        <v>128</v>
      </c>
      <c r="P129" s="173" t="s">
        <v>408</v>
      </c>
      <c r="Q129" s="158" t="s">
        <v>401</v>
      </c>
      <c r="R129" s="245">
        <v>1</v>
      </c>
      <c r="S129" s="250">
        <v>189900</v>
      </c>
      <c r="T129" s="247">
        <v>36081</v>
      </c>
      <c r="U129" s="271">
        <v>225981</v>
      </c>
    </row>
    <row r="130" spans="15:21" ht="15">
      <c r="O130" s="201">
        <v>129</v>
      </c>
      <c r="P130" s="172" t="s">
        <v>408</v>
      </c>
      <c r="Q130" s="154" t="s">
        <v>402</v>
      </c>
      <c r="R130" s="242">
        <v>1</v>
      </c>
      <c r="S130" s="250">
        <v>360000</v>
      </c>
      <c r="T130" s="244">
        <v>68400</v>
      </c>
      <c r="U130" s="270">
        <v>428400</v>
      </c>
    </row>
    <row r="131" spans="15:21" ht="15">
      <c r="O131" s="202">
        <v>130</v>
      </c>
      <c r="P131" s="173" t="s">
        <v>408</v>
      </c>
      <c r="Q131" s="158" t="s">
        <v>403</v>
      </c>
      <c r="R131" s="245">
        <v>1</v>
      </c>
      <c r="S131" s="250">
        <v>3250000</v>
      </c>
      <c r="T131" s="247">
        <v>617500</v>
      </c>
      <c r="U131" s="271">
        <v>3867500</v>
      </c>
    </row>
    <row r="132" spans="15:21" ht="15">
      <c r="O132" s="201">
        <v>131</v>
      </c>
      <c r="P132" s="172" t="s">
        <v>409</v>
      </c>
      <c r="Q132" s="180" t="s">
        <v>262</v>
      </c>
      <c r="R132" s="242">
        <v>1</v>
      </c>
      <c r="S132" s="250">
        <v>49900</v>
      </c>
      <c r="T132" s="244">
        <v>9481</v>
      </c>
      <c r="U132" s="270">
        <v>59381</v>
      </c>
    </row>
    <row r="133" spans="15:21" ht="15">
      <c r="O133" s="202">
        <v>132</v>
      </c>
      <c r="P133" s="173" t="s">
        <v>409</v>
      </c>
      <c r="Q133" s="158" t="s">
        <v>395</v>
      </c>
      <c r="R133" s="245">
        <v>1</v>
      </c>
      <c r="S133" s="250">
        <v>319900</v>
      </c>
      <c r="T133" s="247">
        <v>60781</v>
      </c>
      <c r="U133" s="271">
        <v>380681</v>
      </c>
    </row>
    <row r="134" spans="15:21" ht="15">
      <c r="O134" s="201">
        <v>133</v>
      </c>
      <c r="P134" s="172" t="s">
        <v>409</v>
      </c>
      <c r="Q134" s="154" t="s">
        <v>396</v>
      </c>
      <c r="R134" s="242">
        <v>1</v>
      </c>
      <c r="S134" s="250">
        <v>189900</v>
      </c>
      <c r="T134" s="244">
        <v>36081</v>
      </c>
      <c r="U134" s="270">
        <v>225981</v>
      </c>
    </row>
    <row r="135" spans="15:21" ht="15">
      <c r="O135" s="202">
        <v>134</v>
      </c>
      <c r="P135" s="173" t="s">
        <v>409</v>
      </c>
      <c r="Q135" s="158" t="s">
        <v>401</v>
      </c>
      <c r="R135" s="245">
        <v>1</v>
      </c>
      <c r="S135" s="250">
        <v>189900</v>
      </c>
      <c r="T135" s="247">
        <v>36081</v>
      </c>
      <c r="U135" s="271">
        <v>225981</v>
      </c>
    </row>
    <row r="136" spans="15:21" ht="15">
      <c r="O136" s="201">
        <v>135</v>
      </c>
      <c r="P136" s="172" t="s">
        <v>409</v>
      </c>
      <c r="Q136" s="154" t="s">
        <v>402</v>
      </c>
      <c r="R136" s="242">
        <v>1</v>
      </c>
      <c r="S136" s="250">
        <v>360000</v>
      </c>
      <c r="T136" s="244">
        <v>68400</v>
      </c>
      <c r="U136" s="270">
        <v>428400</v>
      </c>
    </row>
    <row r="137" spans="15:21" ht="15">
      <c r="O137" s="202">
        <v>136</v>
      </c>
      <c r="P137" s="173" t="s">
        <v>409</v>
      </c>
      <c r="Q137" s="158" t="s">
        <v>403</v>
      </c>
      <c r="R137" s="245">
        <v>1</v>
      </c>
      <c r="S137" s="250">
        <v>3250000</v>
      </c>
      <c r="T137" s="247">
        <v>617500</v>
      </c>
      <c r="U137" s="271">
        <v>3867500</v>
      </c>
    </row>
    <row r="138" spans="15:21" ht="15">
      <c r="O138" s="201">
        <v>137</v>
      </c>
      <c r="P138" s="172" t="s">
        <v>410</v>
      </c>
      <c r="Q138" s="180" t="s">
        <v>262</v>
      </c>
      <c r="R138" s="242">
        <v>1</v>
      </c>
      <c r="S138" s="250">
        <v>49900</v>
      </c>
      <c r="T138" s="244">
        <v>9481</v>
      </c>
      <c r="U138" s="270">
        <v>59381</v>
      </c>
    </row>
    <row r="139" spans="15:21" ht="15">
      <c r="O139" s="202">
        <v>138</v>
      </c>
      <c r="P139" s="173" t="s">
        <v>410</v>
      </c>
      <c r="Q139" s="158" t="s">
        <v>395</v>
      </c>
      <c r="R139" s="245">
        <v>1</v>
      </c>
      <c r="S139" s="250">
        <v>319900</v>
      </c>
      <c r="T139" s="247">
        <v>60781</v>
      </c>
      <c r="U139" s="271">
        <v>380681</v>
      </c>
    </row>
    <row r="140" spans="15:21" ht="15">
      <c r="O140" s="201">
        <v>139</v>
      </c>
      <c r="P140" s="172" t="s">
        <v>410</v>
      </c>
      <c r="Q140" s="154" t="s">
        <v>396</v>
      </c>
      <c r="R140" s="242">
        <v>1</v>
      </c>
      <c r="S140" s="250">
        <v>189900</v>
      </c>
      <c r="T140" s="244">
        <v>36081</v>
      </c>
      <c r="U140" s="270">
        <v>225981</v>
      </c>
    </row>
    <row r="141" spans="15:21" ht="15">
      <c r="O141" s="202">
        <v>140</v>
      </c>
      <c r="P141" s="173" t="s">
        <v>410</v>
      </c>
      <c r="Q141" s="158" t="s">
        <v>401</v>
      </c>
      <c r="R141" s="245">
        <v>1</v>
      </c>
      <c r="S141" s="250">
        <v>189900</v>
      </c>
      <c r="T141" s="247">
        <v>36081</v>
      </c>
      <c r="U141" s="271">
        <v>225981</v>
      </c>
    </row>
    <row r="142" spans="15:21" ht="15">
      <c r="O142" s="201">
        <v>141</v>
      </c>
      <c r="P142" s="172" t="s">
        <v>410</v>
      </c>
      <c r="Q142" s="154" t="s">
        <v>402</v>
      </c>
      <c r="R142" s="242">
        <v>1</v>
      </c>
      <c r="S142" s="250">
        <v>360000</v>
      </c>
      <c r="T142" s="244">
        <v>68400</v>
      </c>
      <c r="U142" s="270">
        <v>428400</v>
      </c>
    </row>
    <row r="143" spans="15:21" ht="15">
      <c r="O143" s="202">
        <v>142</v>
      </c>
      <c r="P143" s="173" t="s">
        <v>410</v>
      </c>
      <c r="Q143" s="158" t="s">
        <v>403</v>
      </c>
      <c r="R143" s="245">
        <v>1</v>
      </c>
      <c r="S143" s="250">
        <v>3250000</v>
      </c>
      <c r="T143" s="247">
        <v>617500</v>
      </c>
      <c r="U143" s="271">
        <v>3867500</v>
      </c>
    </row>
    <row r="144" spans="15:21" ht="15">
      <c r="O144" s="201">
        <v>143</v>
      </c>
      <c r="P144" s="172" t="s">
        <v>411</v>
      </c>
      <c r="Q144" s="180" t="s">
        <v>262</v>
      </c>
      <c r="R144" s="242">
        <v>1</v>
      </c>
      <c r="S144" s="250">
        <v>49900</v>
      </c>
      <c r="T144" s="244">
        <v>9481</v>
      </c>
      <c r="U144" s="270">
        <v>59381</v>
      </c>
    </row>
    <row r="145" spans="15:21" ht="15">
      <c r="O145" s="202">
        <v>144</v>
      </c>
      <c r="P145" s="173" t="s">
        <v>411</v>
      </c>
      <c r="Q145" s="158" t="s">
        <v>395</v>
      </c>
      <c r="R145" s="245">
        <v>1</v>
      </c>
      <c r="S145" s="250">
        <v>319900</v>
      </c>
      <c r="T145" s="247">
        <v>60781</v>
      </c>
      <c r="U145" s="271">
        <v>380681</v>
      </c>
    </row>
    <row r="146" spans="15:21" ht="15">
      <c r="O146" s="201">
        <v>145</v>
      </c>
      <c r="P146" s="172" t="s">
        <v>411</v>
      </c>
      <c r="Q146" s="154" t="s">
        <v>396</v>
      </c>
      <c r="R146" s="242">
        <v>1</v>
      </c>
      <c r="S146" s="250">
        <v>189900</v>
      </c>
      <c r="T146" s="244">
        <v>36081</v>
      </c>
      <c r="U146" s="270">
        <v>225981</v>
      </c>
    </row>
    <row r="147" spans="15:21" ht="15">
      <c r="O147" s="202">
        <v>146</v>
      </c>
      <c r="P147" s="173" t="s">
        <v>411</v>
      </c>
      <c r="Q147" s="158" t="s">
        <v>401</v>
      </c>
      <c r="R147" s="245">
        <v>1</v>
      </c>
      <c r="S147" s="250">
        <v>189900</v>
      </c>
      <c r="T147" s="247">
        <v>36081</v>
      </c>
      <c r="U147" s="271">
        <v>225981</v>
      </c>
    </row>
    <row r="148" spans="15:21" ht="15">
      <c r="O148" s="201">
        <v>147</v>
      </c>
      <c r="P148" s="172" t="s">
        <v>411</v>
      </c>
      <c r="Q148" s="154" t="s">
        <v>402</v>
      </c>
      <c r="R148" s="242">
        <v>1</v>
      </c>
      <c r="S148" s="250">
        <v>360000</v>
      </c>
      <c r="T148" s="244">
        <v>68400</v>
      </c>
      <c r="U148" s="270">
        <v>428400</v>
      </c>
    </row>
    <row r="149" spans="15:21" ht="15">
      <c r="O149" s="202">
        <v>148</v>
      </c>
      <c r="P149" s="173" t="s">
        <v>411</v>
      </c>
      <c r="Q149" s="158" t="s">
        <v>403</v>
      </c>
      <c r="R149" s="245">
        <v>1</v>
      </c>
      <c r="S149" s="250">
        <v>3250000</v>
      </c>
      <c r="T149" s="247">
        <v>617500</v>
      </c>
      <c r="U149" s="271">
        <v>3867500</v>
      </c>
    </row>
    <row r="150" spans="15:21" ht="15">
      <c r="O150" s="201">
        <v>149</v>
      </c>
      <c r="P150" s="172" t="s">
        <v>412</v>
      </c>
      <c r="Q150" s="180" t="s">
        <v>243</v>
      </c>
      <c r="R150" s="242">
        <v>1</v>
      </c>
      <c r="S150" s="250">
        <v>1750000</v>
      </c>
      <c r="T150" s="244">
        <v>332500</v>
      </c>
      <c r="U150" s="270">
        <v>2082500</v>
      </c>
    </row>
    <row r="151" spans="15:21" ht="15">
      <c r="O151" s="202">
        <v>150</v>
      </c>
      <c r="P151" s="173" t="s">
        <v>412</v>
      </c>
      <c r="Q151" s="158" t="s">
        <v>394</v>
      </c>
      <c r="R151" s="245">
        <v>1</v>
      </c>
      <c r="S151" s="250">
        <v>1750000</v>
      </c>
      <c r="T151" s="247">
        <v>332500</v>
      </c>
      <c r="U151" s="271">
        <v>2082500</v>
      </c>
    </row>
    <row r="152" spans="15:21" ht="15">
      <c r="O152" s="201">
        <v>151</v>
      </c>
      <c r="P152" s="172" t="s">
        <v>412</v>
      </c>
      <c r="Q152" s="154" t="s">
        <v>395</v>
      </c>
      <c r="R152" s="242">
        <v>1</v>
      </c>
      <c r="S152" s="250">
        <v>319900</v>
      </c>
      <c r="T152" s="244">
        <v>60781</v>
      </c>
      <c r="U152" s="270">
        <v>380681</v>
      </c>
    </row>
    <row r="153" spans="15:21" ht="15">
      <c r="O153" s="202">
        <v>152</v>
      </c>
      <c r="P153" s="173" t="s">
        <v>412</v>
      </c>
      <c r="Q153" s="158" t="s">
        <v>396</v>
      </c>
      <c r="R153" s="245">
        <v>1</v>
      </c>
      <c r="S153" s="250">
        <v>189900</v>
      </c>
      <c r="T153" s="247">
        <v>36081</v>
      </c>
      <c r="U153" s="271">
        <v>225981</v>
      </c>
    </row>
    <row r="154" spans="15:21" ht="15">
      <c r="O154" s="201">
        <v>153</v>
      </c>
      <c r="P154" s="172" t="s">
        <v>412</v>
      </c>
      <c r="Q154" s="154" t="s">
        <v>397</v>
      </c>
      <c r="R154" s="242">
        <v>1</v>
      </c>
      <c r="S154" s="250">
        <v>3250000</v>
      </c>
      <c r="T154" s="244">
        <v>617500</v>
      </c>
      <c r="U154" s="270">
        <v>3867500</v>
      </c>
    </row>
    <row r="155" spans="15:21" ht="15">
      <c r="O155" s="202">
        <v>154</v>
      </c>
      <c r="P155" s="173" t="s">
        <v>412</v>
      </c>
      <c r="Q155" s="158" t="s">
        <v>398</v>
      </c>
      <c r="R155" s="245">
        <v>1</v>
      </c>
      <c r="S155" s="250">
        <v>1750000</v>
      </c>
      <c r="T155" s="247">
        <v>332500</v>
      </c>
      <c r="U155" s="271">
        <v>2082500</v>
      </c>
    </row>
    <row r="156" spans="15:21" ht="15">
      <c r="O156" s="201">
        <v>155</v>
      </c>
      <c r="P156" s="172" t="s">
        <v>412</v>
      </c>
      <c r="Q156" s="154" t="s">
        <v>399</v>
      </c>
      <c r="R156" s="242">
        <v>1</v>
      </c>
      <c r="S156" s="250">
        <v>189900</v>
      </c>
      <c r="T156" s="244">
        <v>36081</v>
      </c>
      <c r="U156" s="270">
        <v>225981</v>
      </c>
    </row>
    <row r="157" spans="15:21" ht="15">
      <c r="O157" s="202">
        <v>156</v>
      </c>
      <c r="P157" s="173" t="s">
        <v>412</v>
      </c>
      <c r="Q157" s="158" t="s">
        <v>400</v>
      </c>
      <c r="R157" s="245">
        <v>1</v>
      </c>
      <c r="S157" s="250">
        <v>319900</v>
      </c>
      <c r="T157" s="247">
        <v>60781</v>
      </c>
      <c r="U157" s="271">
        <v>380681</v>
      </c>
    </row>
    <row r="158" spans="15:21" ht="15">
      <c r="O158" s="201">
        <v>157</v>
      </c>
      <c r="P158" s="172" t="s">
        <v>412</v>
      </c>
      <c r="Q158" s="154" t="s">
        <v>401</v>
      </c>
      <c r="R158" s="242">
        <v>1</v>
      </c>
      <c r="S158" s="250">
        <v>189900</v>
      </c>
      <c r="T158" s="244">
        <v>36081</v>
      </c>
      <c r="U158" s="270">
        <v>225981</v>
      </c>
    </row>
    <row r="159" spans="15:21" ht="15">
      <c r="O159" s="202">
        <v>158</v>
      </c>
      <c r="P159" s="173" t="s">
        <v>412</v>
      </c>
      <c r="Q159" s="158" t="s">
        <v>402</v>
      </c>
      <c r="R159" s="245">
        <v>1</v>
      </c>
      <c r="S159" s="250">
        <v>360000</v>
      </c>
      <c r="T159" s="247">
        <v>68400</v>
      </c>
      <c r="U159" s="271">
        <v>428400</v>
      </c>
    </row>
    <row r="160" spans="15:21" ht="15">
      <c r="O160" s="201">
        <v>159</v>
      </c>
      <c r="P160" s="172" t="s">
        <v>412</v>
      </c>
      <c r="Q160" s="154" t="s">
        <v>403</v>
      </c>
      <c r="R160" s="242">
        <v>1</v>
      </c>
      <c r="S160" s="250">
        <v>3250000</v>
      </c>
      <c r="T160" s="244">
        <v>617500</v>
      </c>
      <c r="U160" s="270">
        <v>3867500</v>
      </c>
    </row>
    <row r="161" spans="15:21" ht="15">
      <c r="O161" s="202">
        <v>160</v>
      </c>
      <c r="P161" s="173" t="s">
        <v>413</v>
      </c>
      <c r="Q161" s="179" t="s">
        <v>243</v>
      </c>
      <c r="R161" s="245">
        <v>1</v>
      </c>
      <c r="S161" s="250">
        <v>1750000</v>
      </c>
      <c r="T161" s="247">
        <v>332500</v>
      </c>
      <c r="U161" s="271">
        <v>2082500</v>
      </c>
    </row>
    <row r="162" spans="15:21" ht="15">
      <c r="O162" s="201">
        <v>161</v>
      </c>
      <c r="P162" s="172" t="s">
        <v>413</v>
      </c>
      <c r="Q162" s="154" t="s">
        <v>394</v>
      </c>
      <c r="R162" s="242">
        <v>1</v>
      </c>
      <c r="S162" s="250">
        <v>1750000</v>
      </c>
      <c r="T162" s="244">
        <v>332500</v>
      </c>
      <c r="U162" s="270">
        <v>2082500</v>
      </c>
    </row>
    <row r="163" spans="15:21" ht="15">
      <c r="O163" s="202">
        <v>162</v>
      </c>
      <c r="P163" s="173" t="s">
        <v>413</v>
      </c>
      <c r="Q163" s="158" t="s">
        <v>395</v>
      </c>
      <c r="R163" s="245">
        <v>1</v>
      </c>
      <c r="S163" s="250">
        <v>319900</v>
      </c>
      <c r="T163" s="247">
        <v>60781</v>
      </c>
      <c r="U163" s="271">
        <v>380681</v>
      </c>
    </row>
    <row r="164" spans="15:21" ht="15">
      <c r="O164" s="201">
        <v>163</v>
      </c>
      <c r="P164" s="172" t="s">
        <v>413</v>
      </c>
      <c r="Q164" s="154" t="s">
        <v>396</v>
      </c>
      <c r="R164" s="242">
        <v>1</v>
      </c>
      <c r="S164" s="250">
        <v>189900</v>
      </c>
      <c r="T164" s="244">
        <v>36081</v>
      </c>
      <c r="U164" s="270">
        <v>225981</v>
      </c>
    </row>
    <row r="165" spans="15:21" ht="15">
      <c r="O165" s="202">
        <v>164</v>
      </c>
      <c r="P165" s="173" t="s">
        <v>413</v>
      </c>
      <c r="Q165" s="158" t="s">
        <v>397</v>
      </c>
      <c r="R165" s="245">
        <v>1</v>
      </c>
      <c r="S165" s="250">
        <v>3250000</v>
      </c>
      <c r="T165" s="247">
        <v>617500</v>
      </c>
      <c r="U165" s="271">
        <v>3867500</v>
      </c>
    </row>
    <row r="166" spans="15:21" ht="15">
      <c r="O166" s="201">
        <v>165</v>
      </c>
      <c r="P166" s="172" t="s">
        <v>413</v>
      </c>
      <c r="Q166" s="154" t="s">
        <v>398</v>
      </c>
      <c r="R166" s="242">
        <v>1</v>
      </c>
      <c r="S166" s="250">
        <v>1750000</v>
      </c>
      <c r="T166" s="244">
        <v>332500</v>
      </c>
      <c r="U166" s="270">
        <v>2082500</v>
      </c>
    </row>
    <row r="167" spans="15:21" ht="15">
      <c r="O167" s="202">
        <v>166</v>
      </c>
      <c r="P167" s="173" t="s">
        <v>413</v>
      </c>
      <c r="Q167" s="158" t="s">
        <v>399</v>
      </c>
      <c r="R167" s="245">
        <v>1</v>
      </c>
      <c r="S167" s="250">
        <v>189900</v>
      </c>
      <c r="T167" s="247">
        <v>36081</v>
      </c>
      <c r="U167" s="271">
        <v>225981</v>
      </c>
    </row>
    <row r="168" spans="15:21" ht="15">
      <c r="O168" s="201">
        <v>167</v>
      </c>
      <c r="P168" s="172" t="s">
        <v>413</v>
      </c>
      <c r="Q168" s="154" t="s">
        <v>400</v>
      </c>
      <c r="R168" s="242">
        <v>1</v>
      </c>
      <c r="S168" s="250">
        <v>319900</v>
      </c>
      <c r="T168" s="244">
        <v>60781</v>
      </c>
      <c r="U168" s="270">
        <v>380681</v>
      </c>
    </row>
    <row r="169" spans="15:21" ht="15">
      <c r="O169" s="202">
        <v>168</v>
      </c>
      <c r="P169" s="173" t="s">
        <v>413</v>
      </c>
      <c r="Q169" s="158" t="s">
        <v>401</v>
      </c>
      <c r="R169" s="245">
        <v>1</v>
      </c>
      <c r="S169" s="250">
        <v>189900</v>
      </c>
      <c r="T169" s="247">
        <v>36081</v>
      </c>
      <c r="U169" s="271">
        <v>225981</v>
      </c>
    </row>
    <row r="170" spans="15:21" ht="15">
      <c r="O170" s="201">
        <v>169</v>
      </c>
      <c r="P170" s="172" t="s">
        <v>413</v>
      </c>
      <c r="Q170" s="154" t="s">
        <v>402</v>
      </c>
      <c r="R170" s="242">
        <v>1</v>
      </c>
      <c r="S170" s="250">
        <v>360000</v>
      </c>
      <c r="T170" s="244">
        <v>68400</v>
      </c>
      <c r="U170" s="270">
        <v>428400</v>
      </c>
    </row>
    <row r="171" spans="15:21" ht="15">
      <c r="O171" s="202">
        <v>170</v>
      </c>
      <c r="P171" s="173" t="s">
        <v>413</v>
      </c>
      <c r="Q171" s="158" t="s">
        <v>403</v>
      </c>
      <c r="R171" s="245">
        <v>1</v>
      </c>
      <c r="S171" s="250">
        <v>3250000</v>
      </c>
      <c r="T171" s="247">
        <v>617500</v>
      </c>
      <c r="U171" s="271">
        <v>3867500</v>
      </c>
    </row>
    <row r="172" spans="15:21" ht="15">
      <c r="O172" s="201">
        <v>171</v>
      </c>
      <c r="P172" s="172" t="s">
        <v>73</v>
      </c>
      <c r="Q172" s="180" t="s">
        <v>243</v>
      </c>
      <c r="R172" s="242">
        <v>1</v>
      </c>
      <c r="S172" s="250">
        <v>1750000</v>
      </c>
      <c r="T172" s="244">
        <v>332500</v>
      </c>
      <c r="U172" s="270">
        <v>2082500</v>
      </c>
    </row>
    <row r="173" spans="15:21" ht="15">
      <c r="O173" s="202">
        <v>172</v>
      </c>
      <c r="P173" s="173" t="s">
        <v>73</v>
      </c>
      <c r="Q173" s="158" t="s">
        <v>394</v>
      </c>
      <c r="R173" s="245">
        <v>1</v>
      </c>
      <c r="S173" s="250">
        <v>1750000</v>
      </c>
      <c r="T173" s="247">
        <v>332500</v>
      </c>
      <c r="U173" s="271">
        <v>2082500</v>
      </c>
    </row>
    <row r="174" spans="15:21" ht="15">
      <c r="O174" s="201">
        <v>173</v>
      </c>
      <c r="P174" s="172" t="s">
        <v>73</v>
      </c>
      <c r="Q174" s="154" t="s">
        <v>395</v>
      </c>
      <c r="R174" s="242">
        <v>1</v>
      </c>
      <c r="S174" s="250">
        <v>319900</v>
      </c>
      <c r="T174" s="244">
        <v>60781</v>
      </c>
      <c r="U174" s="270">
        <v>380681</v>
      </c>
    </row>
    <row r="175" spans="15:21" ht="15">
      <c r="O175" s="202">
        <v>174</v>
      </c>
      <c r="P175" s="173" t="s">
        <v>73</v>
      </c>
      <c r="Q175" s="158" t="s">
        <v>396</v>
      </c>
      <c r="R175" s="245">
        <v>1</v>
      </c>
      <c r="S175" s="250">
        <v>189900</v>
      </c>
      <c r="T175" s="247">
        <v>36081</v>
      </c>
      <c r="U175" s="271">
        <v>225981</v>
      </c>
    </row>
    <row r="176" spans="15:21" ht="15">
      <c r="O176" s="201">
        <v>175</v>
      </c>
      <c r="P176" s="172" t="s">
        <v>73</v>
      </c>
      <c r="Q176" s="154" t="s">
        <v>397</v>
      </c>
      <c r="R176" s="242">
        <v>1</v>
      </c>
      <c r="S176" s="250">
        <v>3250000</v>
      </c>
      <c r="T176" s="244">
        <v>617500</v>
      </c>
      <c r="U176" s="270">
        <v>3867500</v>
      </c>
    </row>
    <row r="177" spans="15:21" ht="15">
      <c r="O177" s="202">
        <v>176</v>
      </c>
      <c r="P177" s="173" t="s">
        <v>73</v>
      </c>
      <c r="Q177" s="158" t="s">
        <v>398</v>
      </c>
      <c r="R177" s="245">
        <v>1</v>
      </c>
      <c r="S177" s="250">
        <v>1750000</v>
      </c>
      <c r="T177" s="247">
        <v>332500</v>
      </c>
      <c r="U177" s="271">
        <v>2082500</v>
      </c>
    </row>
    <row r="178" spans="15:21" ht="15">
      <c r="O178" s="201">
        <v>177</v>
      </c>
      <c r="P178" s="172" t="s">
        <v>73</v>
      </c>
      <c r="Q178" s="154" t="s">
        <v>399</v>
      </c>
      <c r="R178" s="242">
        <v>1</v>
      </c>
      <c r="S178" s="250">
        <v>189900</v>
      </c>
      <c r="T178" s="244">
        <v>36081</v>
      </c>
      <c r="U178" s="270">
        <v>225981</v>
      </c>
    </row>
    <row r="179" spans="15:21" ht="15">
      <c r="O179" s="202">
        <v>178</v>
      </c>
      <c r="P179" s="173" t="s">
        <v>73</v>
      </c>
      <c r="Q179" s="158" t="s">
        <v>400</v>
      </c>
      <c r="R179" s="245">
        <v>1</v>
      </c>
      <c r="S179" s="250">
        <v>319900</v>
      </c>
      <c r="T179" s="247">
        <v>60781</v>
      </c>
      <c r="U179" s="271">
        <v>380681</v>
      </c>
    </row>
    <row r="180" spans="15:21" ht="15">
      <c r="O180" s="201">
        <v>179</v>
      </c>
      <c r="P180" s="172" t="s">
        <v>73</v>
      </c>
      <c r="Q180" s="154" t="s">
        <v>401</v>
      </c>
      <c r="R180" s="242">
        <v>1</v>
      </c>
      <c r="S180" s="250">
        <v>189900</v>
      </c>
      <c r="T180" s="244">
        <v>36081</v>
      </c>
      <c r="U180" s="270">
        <v>225981</v>
      </c>
    </row>
    <row r="181" spans="15:21" ht="15">
      <c r="O181" s="202">
        <v>180</v>
      </c>
      <c r="P181" s="173" t="s">
        <v>73</v>
      </c>
      <c r="Q181" s="158" t="s">
        <v>402</v>
      </c>
      <c r="R181" s="245">
        <v>1</v>
      </c>
      <c r="S181" s="250">
        <v>360000</v>
      </c>
      <c r="T181" s="247">
        <v>68400</v>
      </c>
      <c r="U181" s="271">
        <v>428400</v>
      </c>
    </row>
    <row r="182" spans="15:21" ht="15">
      <c r="O182" s="201">
        <v>181</v>
      </c>
      <c r="P182" s="172" t="s">
        <v>73</v>
      </c>
      <c r="Q182" s="154" t="s">
        <v>403</v>
      </c>
      <c r="R182" s="242">
        <v>1</v>
      </c>
      <c r="S182" s="250">
        <v>3250000</v>
      </c>
      <c r="T182" s="244">
        <v>617500</v>
      </c>
      <c r="U182" s="270">
        <v>3867500</v>
      </c>
    </row>
    <row r="183" spans="15:21" ht="15">
      <c r="O183" s="202">
        <v>182</v>
      </c>
      <c r="P183" s="176" t="s">
        <v>269</v>
      </c>
      <c r="Q183" s="158" t="s">
        <v>395</v>
      </c>
      <c r="R183" s="245">
        <v>1</v>
      </c>
      <c r="S183" s="250">
        <v>319900</v>
      </c>
      <c r="T183" s="247">
        <v>60781</v>
      </c>
      <c r="U183" s="271">
        <v>380681</v>
      </c>
    </row>
    <row r="184" spans="15:21" ht="15">
      <c r="O184" s="201">
        <v>183</v>
      </c>
      <c r="P184" s="172" t="s">
        <v>269</v>
      </c>
      <c r="Q184" s="154" t="s">
        <v>396</v>
      </c>
      <c r="R184" s="242">
        <v>1</v>
      </c>
      <c r="S184" s="250">
        <v>189900</v>
      </c>
      <c r="T184" s="244">
        <v>36081</v>
      </c>
      <c r="U184" s="270">
        <v>225981</v>
      </c>
    </row>
    <row r="185" spans="15:21" ht="15">
      <c r="O185" s="202">
        <v>184</v>
      </c>
      <c r="P185" s="173" t="s">
        <v>269</v>
      </c>
      <c r="Q185" s="158" t="s">
        <v>399</v>
      </c>
      <c r="R185" s="245">
        <v>1</v>
      </c>
      <c r="S185" s="250">
        <v>189900</v>
      </c>
      <c r="T185" s="247">
        <v>36081</v>
      </c>
      <c r="U185" s="271">
        <v>225981</v>
      </c>
    </row>
    <row r="186" spans="15:21" ht="15">
      <c r="O186" s="201">
        <v>185</v>
      </c>
      <c r="P186" s="172" t="s">
        <v>269</v>
      </c>
      <c r="Q186" s="154" t="s">
        <v>402</v>
      </c>
      <c r="R186" s="242">
        <v>1</v>
      </c>
      <c r="S186" s="250">
        <v>360000</v>
      </c>
      <c r="T186" s="244">
        <v>68400</v>
      </c>
      <c r="U186" s="270">
        <v>428400</v>
      </c>
    </row>
    <row r="187" spans="15:21" ht="15">
      <c r="O187" s="202">
        <v>186</v>
      </c>
      <c r="P187" s="173" t="s">
        <v>414</v>
      </c>
      <c r="Q187" s="179" t="s">
        <v>243</v>
      </c>
      <c r="R187" s="245">
        <v>1</v>
      </c>
      <c r="S187" s="250">
        <v>1750000</v>
      </c>
      <c r="T187" s="247">
        <v>332500</v>
      </c>
      <c r="U187" s="271">
        <v>2082500</v>
      </c>
    </row>
    <row r="188" spans="15:21" ht="15">
      <c r="O188" s="201">
        <v>187</v>
      </c>
      <c r="P188" s="172" t="s">
        <v>414</v>
      </c>
      <c r="Q188" s="154" t="s">
        <v>394</v>
      </c>
      <c r="R188" s="242">
        <v>1</v>
      </c>
      <c r="S188" s="250">
        <v>1750000</v>
      </c>
      <c r="T188" s="244">
        <v>332500</v>
      </c>
      <c r="U188" s="270">
        <v>2082500</v>
      </c>
    </row>
    <row r="189" spans="15:21" ht="15">
      <c r="O189" s="202">
        <v>188</v>
      </c>
      <c r="P189" s="173" t="s">
        <v>414</v>
      </c>
      <c r="Q189" s="158" t="s">
        <v>395</v>
      </c>
      <c r="R189" s="245">
        <v>1</v>
      </c>
      <c r="S189" s="250">
        <v>319900</v>
      </c>
      <c r="T189" s="247">
        <v>60781</v>
      </c>
      <c r="U189" s="271">
        <v>380681</v>
      </c>
    </row>
    <row r="190" spans="15:21" ht="15">
      <c r="O190" s="201">
        <v>189</v>
      </c>
      <c r="P190" s="172" t="s">
        <v>414</v>
      </c>
      <c r="Q190" s="154" t="s">
        <v>396</v>
      </c>
      <c r="R190" s="242">
        <v>1</v>
      </c>
      <c r="S190" s="250">
        <v>189900</v>
      </c>
      <c r="T190" s="244">
        <v>36081</v>
      </c>
      <c r="U190" s="270">
        <v>225981</v>
      </c>
    </row>
    <row r="191" spans="15:21" ht="15">
      <c r="O191" s="202">
        <v>190</v>
      </c>
      <c r="P191" s="173" t="s">
        <v>414</v>
      </c>
      <c r="Q191" s="158" t="s">
        <v>397</v>
      </c>
      <c r="R191" s="245">
        <v>1</v>
      </c>
      <c r="S191" s="250">
        <v>3250000</v>
      </c>
      <c r="T191" s="247">
        <v>617500</v>
      </c>
      <c r="U191" s="271">
        <v>3867500</v>
      </c>
    </row>
    <row r="192" spans="15:21" ht="15">
      <c r="O192" s="201">
        <v>191</v>
      </c>
      <c r="P192" s="172" t="s">
        <v>414</v>
      </c>
      <c r="Q192" s="154" t="s">
        <v>398</v>
      </c>
      <c r="R192" s="242">
        <v>1</v>
      </c>
      <c r="S192" s="250">
        <v>1750000</v>
      </c>
      <c r="T192" s="244">
        <v>332500</v>
      </c>
      <c r="U192" s="270">
        <v>2082500</v>
      </c>
    </row>
    <row r="193" spans="15:21" ht="15">
      <c r="O193" s="202">
        <v>192</v>
      </c>
      <c r="P193" s="173" t="s">
        <v>414</v>
      </c>
      <c r="Q193" s="158" t="s">
        <v>399</v>
      </c>
      <c r="R193" s="245">
        <v>1</v>
      </c>
      <c r="S193" s="250">
        <v>189900</v>
      </c>
      <c r="T193" s="247">
        <v>36081</v>
      </c>
      <c r="U193" s="271">
        <v>225981</v>
      </c>
    </row>
    <row r="194" spans="15:21" ht="15">
      <c r="O194" s="201">
        <v>193</v>
      </c>
      <c r="P194" s="172" t="s">
        <v>414</v>
      </c>
      <c r="Q194" s="154" t="s">
        <v>400</v>
      </c>
      <c r="R194" s="242">
        <v>1</v>
      </c>
      <c r="S194" s="250">
        <v>319900</v>
      </c>
      <c r="T194" s="244">
        <v>60781</v>
      </c>
      <c r="U194" s="270">
        <v>380681</v>
      </c>
    </row>
    <row r="195" spans="15:21" ht="15">
      <c r="O195" s="202">
        <v>194</v>
      </c>
      <c r="P195" s="173" t="s">
        <v>414</v>
      </c>
      <c r="Q195" s="158" t="s">
        <v>401</v>
      </c>
      <c r="R195" s="245">
        <v>1</v>
      </c>
      <c r="S195" s="250">
        <v>189900</v>
      </c>
      <c r="T195" s="247">
        <v>36081</v>
      </c>
      <c r="U195" s="271">
        <v>225981</v>
      </c>
    </row>
    <row r="196" spans="15:21" ht="15">
      <c r="O196" s="201">
        <v>195</v>
      </c>
      <c r="P196" s="172" t="s">
        <v>414</v>
      </c>
      <c r="Q196" s="154" t="s">
        <v>402</v>
      </c>
      <c r="R196" s="242">
        <v>1</v>
      </c>
      <c r="S196" s="250">
        <v>360000</v>
      </c>
      <c r="T196" s="244">
        <v>68400</v>
      </c>
      <c r="U196" s="270">
        <v>428400</v>
      </c>
    </row>
    <row r="197" spans="15:21" ht="15">
      <c r="O197" s="202">
        <v>196</v>
      </c>
      <c r="P197" s="173" t="s">
        <v>414</v>
      </c>
      <c r="Q197" s="158" t="s">
        <v>403</v>
      </c>
      <c r="R197" s="245">
        <v>1</v>
      </c>
      <c r="S197" s="250">
        <v>3250000</v>
      </c>
      <c r="T197" s="247">
        <v>617500</v>
      </c>
      <c r="U197" s="271">
        <v>3867500</v>
      </c>
    </row>
    <row r="198" spans="15:21" ht="15">
      <c r="O198" s="201">
        <v>197</v>
      </c>
      <c r="P198" s="172" t="s">
        <v>415</v>
      </c>
      <c r="Q198" s="180" t="s">
        <v>243</v>
      </c>
      <c r="R198" s="242">
        <v>1</v>
      </c>
      <c r="S198" s="250">
        <v>1750000</v>
      </c>
      <c r="T198" s="244">
        <v>332500</v>
      </c>
      <c r="U198" s="270">
        <v>2082500</v>
      </c>
    </row>
    <row r="199" spans="15:21" ht="15">
      <c r="O199" s="202">
        <v>198</v>
      </c>
      <c r="P199" s="173" t="s">
        <v>415</v>
      </c>
      <c r="Q199" s="158" t="s">
        <v>394</v>
      </c>
      <c r="R199" s="245">
        <v>1</v>
      </c>
      <c r="S199" s="250">
        <v>1750000</v>
      </c>
      <c r="T199" s="247">
        <v>332500</v>
      </c>
      <c r="U199" s="271">
        <v>2082500</v>
      </c>
    </row>
    <row r="200" spans="15:21" ht="15">
      <c r="O200" s="201">
        <v>199</v>
      </c>
      <c r="P200" s="172" t="s">
        <v>415</v>
      </c>
      <c r="Q200" s="154" t="s">
        <v>395</v>
      </c>
      <c r="R200" s="242">
        <v>1</v>
      </c>
      <c r="S200" s="250">
        <v>319900</v>
      </c>
      <c r="T200" s="244">
        <v>60781</v>
      </c>
      <c r="U200" s="270">
        <v>380681</v>
      </c>
    </row>
    <row r="201" spans="15:21" ht="15">
      <c r="O201" s="202">
        <v>200</v>
      </c>
      <c r="P201" s="173" t="s">
        <v>415</v>
      </c>
      <c r="Q201" s="158" t="s">
        <v>396</v>
      </c>
      <c r="R201" s="245">
        <v>1</v>
      </c>
      <c r="S201" s="250">
        <v>189900</v>
      </c>
      <c r="T201" s="247">
        <v>36081</v>
      </c>
      <c r="U201" s="271">
        <v>225981</v>
      </c>
    </row>
    <row r="202" spans="15:21" ht="15">
      <c r="O202" s="201">
        <v>201</v>
      </c>
      <c r="P202" s="172" t="s">
        <v>415</v>
      </c>
      <c r="Q202" s="154" t="s">
        <v>397</v>
      </c>
      <c r="R202" s="242">
        <v>1</v>
      </c>
      <c r="S202" s="250">
        <v>3250000</v>
      </c>
      <c r="T202" s="244">
        <v>617500</v>
      </c>
      <c r="U202" s="270">
        <v>3867500</v>
      </c>
    </row>
    <row r="203" spans="15:21" ht="15">
      <c r="O203" s="202">
        <v>202</v>
      </c>
      <c r="P203" s="173" t="s">
        <v>415</v>
      </c>
      <c r="Q203" s="158" t="s">
        <v>398</v>
      </c>
      <c r="R203" s="245">
        <v>1</v>
      </c>
      <c r="S203" s="250">
        <v>1750000</v>
      </c>
      <c r="T203" s="247">
        <v>332500</v>
      </c>
      <c r="U203" s="271">
        <v>2082500</v>
      </c>
    </row>
    <row r="204" spans="15:21" ht="15">
      <c r="O204" s="201">
        <v>203</v>
      </c>
      <c r="P204" s="172" t="s">
        <v>415</v>
      </c>
      <c r="Q204" s="154" t="s">
        <v>399</v>
      </c>
      <c r="R204" s="242">
        <v>1</v>
      </c>
      <c r="S204" s="250">
        <v>189900</v>
      </c>
      <c r="T204" s="244">
        <v>36081</v>
      </c>
      <c r="U204" s="270">
        <v>225981</v>
      </c>
    </row>
    <row r="205" spans="15:21" ht="15">
      <c r="O205" s="202">
        <v>204</v>
      </c>
      <c r="P205" s="173" t="s">
        <v>415</v>
      </c>
      <c r="Q205" s="158" t="s">
        <v>400</v>
      </c>
      <c r="R205" s="245">
        <v>1</v>
      </c>
      <c r="S205" s="250">
        <v>319900</v>
      </c>
      <c r="T205" s="247">
        <v>60781</v>
      </c>
      <c r="U205" s="271">
        <v>380681</v>
      </c>
    </row>
    <row r="206" spans="15:21" ht="15">
      <c r="O206" s="201">
        <v>205</v>
      </c>
      <c r="P206" s="172" t="s">
        <v>415</v>
      </c>
      <c r="Q206" s="154" t="s">
        <v>401</v>
      </c>
      <c r="R206" s="242">
        <v>1</v>
      </c>
      <c r="S206" s="250">
        <v>189900</v>
      </c>
      <c r="T206" s="244">
        <v>36081</v>
      </c>
      <c r="U206" s="270">
        <v>225981</v>
      </c>
    </row>
    <row r="207" spans="15:21" ht="15">
      <c r="O207" s="202">
        <v>206</v>
      </c>
      <c r="P207" s="173" t="s">
        <v>415</v>
      </c>
      <c r="Q207" s="158" t="s">
        <v>402</v>
      </c>
      <c r="R207" s="245">
        <v>1</v>
      </c>
      <c r="S207" s="250">
        <v>360000</v>
      </c>
      <c r="T207" s="247">
        <v>68400</v>
      </c>
      <c r="U207" s="271">
        <v>428400</v>
      </c>
    </row>
    <row r="208" spans="15:21" ht="15">
      <c r="O208" s="201">
        <v>207</v>
      </c>
      <c r="P208" s="172" t="s">
        <v>415</v>
      </c>
      <c r="Q208" s="154" t="s">
        <v>403</v>
      </c>
      <c r="R208" s="242">
        <v>1</v>
      </c>
      <c r="S208" s="250">
        <v>3250000</v>
      </c>
      <c r="T208" s="244">
        <v>617500</v>
      </c>
      <c r="U208" s="270">
        <v>3867500</v>
      </c>
    </row>
    <row r="209" spans="15:21" ht="15">
      <c r="O209" s="202">
        <v>208</v>
      </c>
      <c r="P209" s="173" t="s">
        <v>416</v>
      </c>
      <c r="Q209" s="179" t="s">
        <v>243</v>
      </c>
      <c r="R209" s="245">
        <v>1</v>
      </c>
      <c r="S209" s="250">
        <v>1750000</v>
      </c>
      <c r="T209" s="247">
        <v>332500</v>
      </c>
      <c r="U209" s="271">
        <v>2082500</v>
      </c>
    </row>
    <row r="210" spans="15:21" ht="15">
      <c r="O210" s="201">
        <v>209</v>
      </c>
      <c r="P210" s="172" t="s">
        <v>416</v>
      </c>
      <c r="Q210" s="154" t="s">
        <v>394</v>
      </c>
      <c r="R210" s="242">
        <v>1</v>
      </c>
      <c r="S210" s="250">
        <v>1750000</v>
      </c>
      <c r="T210" s="244">
        <v>332500</v>
      </c>
      <c r="U210" s="270">
        <v>2082500</v>
      </c>
    </row>
    <row r="211" spans="15:21" ht="15">
      <c r="O211" s="202">
        <v>210</v>
      </c>
      <c r="P211" s="173" t="s">
        <v>416</v>
      </c>
      <c r="Q211" s="158" t="s">
        <v>395</v>
      </c>
      <c r="R211" s="245">
        <v>1</v>
      </c>
      <c r="S211" s="250">
        <v>319900</v>
      </c>
      <c r="T211" s="247">
        <v>60781</v>
      </c>
      <c r="U211" s="271">
        <v>380681</v>
      </c>
    </row>
    <row r="212" spans="15:21" ht="15">
      <c r="O212" s="201">
        <v>211</v>
      </c>
      <c r="P212" s="172" t="s">
        <v>416</v>
      </c>
      <c r="Q212" s="154" t="s">
        <v>396</v>
      </c>
      <c r="R212" s="242">
        <v>1</v>
      </c>
      <c r="S212" s="250">
        <v>189900</v>
      </c>
      <c r="T212" s="244">
        <v>36081</v>
      </c>
      <c r="U212" s="270">
        <v>225981</v>
      </c>
    </row>
    <row r="213" spans="15:21" ht="15">
      <c r="O213" s="202">
        <v>212</v>
      </c>
      <c r="P213" s="173" t="s">
        <v>416</v>
      </c>
      <c r="Q213" s="158" t="s">
        <v>397</v>
      </c>
      <c r="R213" s="245">
        <v>1</v>
      </c>
      <c r="S213" s="250">
        <v>3250000</v>
      </c>
      <c r="T213" s="247">
        <v>617500</v>
      </c>
      <c r="U213" s="271">
        <v>3867500</v>
      </c>
    </row>
    <row r="214" spans="15:21" ht="15">
      <c r="O214" s="201">
        <v>213</v>
      </c>
      <c r="P214" s="172" t="s">
        <v>416</v>
      </c>
      <c r="Q214" s="154" t="s">
        <v>398</v>
      </c>
      <c r="R214" s="242">
        <v>1</v>
      </c>
      <c r="S214" s="250">
        <v>1750000</v>
      </c>
      <c r="T214" s="244">
        <v>332500</v>
      </c>
      <c r="U214" s="270">
        <v>2082500</v>
      </c>
    </row>
    <row r="215" spans="15:21" ht="15">
      <c r="O215" s="202">
        <v>214</v>
      </c>
      <c r="P215" s="173" t="s">
        <v>416</v>
      </c>
      <c r="Q215" s="158" t="s">
        <v>399</v>
      </c>
      <c r="R215" s="245">
        <v>1</v>
      </c>
      <c r="S215" s="250">
        <v>189900</v>
      </c>
      <c r="T215" s="247">
        <v>36081</v>
      </c>
      <c r="U215" s="271">
        <v>225981</v>
      </c>
    </row>
    <row r="216" spans="15:21" ht="15">
      <c r="O216" s="201">
        <v>215</v>
      </c>
      <c r="P216" s="172" t="s">
        <v>416</v>
      </c>
      <c r="Q216" s="154" t="s">
        <v>400</v>
      </c>
      <c r="R216" s="242">
        <v>1</v>
      </c>
      <c r="S216" s="250">
        <v>319900</v>
      </c>
      <c r="T216" s="244">
        <v>60781</v>
      </c>
      <c r="U216" s="270">
        <v>380681</v>
      </c>
    </row>
    <row r="217" spans="15:21" ht="15">
      <c r="O217" s="202">
        <v>216</v>
      </c>
      <c r="P217" s="173" t="s">
        <v>416</v>
      </c>
      <c r="Q217" s="158" t="s">
        <v>401</v>
      </c>
      <c r="R217" s="245">
        <v>1</v>
      </c>
      <c r="S217" s="250">
        <v>189900</v>
      </c>
      <c r="T217" s="247">
        <v>36081</v>
      </c>
      <c r="U217" s="271">
        <v>225981</v>
      </c>
    </row>
    <row r="218" spans="15:21" ht="15">
      <c r="O218" s="201">
        <v>217</v>
      </c>
      <c r="P218" s="172" t="s">
        <v>416</v>
      </c>
      <c r="Q218" s="154" t="s">
        <v>402</v>
      </c>
      <c r="R218" s="242">
        <v>1</v>
      </c>
      <c r="S218" s="250">
        <v>360000</v>
      </c>
      <c r="T218" s="244">
        <v>68400</v>
      </c>
      <c r="U218" s="270">
        <v>428400</v>
      </c>
    </row>
    <row r="219" spans="15:21" ht="15">
      <c r="O219" s="202">
        <v>218</v>
      </c>
      <c r="P219" s="173" t="s">
        <v>416</v>
      </c>
      <c r="Q219" s="158" t="s">
        <v>403</v>
      </c>
      <c r="R219" s="245">
        <v>1</v>
      </c>
      <c r="S219" s="250">
        <v>3250000</v>
      </c>
      <c r="T219" s="247">
        <v>617500</v>
      </c>
      <c r="U219" s="271">
        <v>3867500</v>
      </c>
    </row>
    <row r="220" spans="15:21" ht="15">
      <c r="O220" s="201">
        <v>219</v>
      </c>
      <c r="P220" s="172" t="s">
        <v>417</v>
      </c>
      <c r="Q220" s="180" t="s">
        <v>243</v>
      </c>
      <c r="R220" s="242">
        <v>1</v>
      </c>
      <c r="S220" s="250">
        <v>1750000</v>
      </c>
      <c r="T220" s="244">
        <v>332500</v>
      </c>
      <c r="U220" s="270">
        <v>2082500</v>
      </c>
    </row>
    <row r="221" spans="15:21" ht="15">
      <c r="O221" s="202">
        <v>220</v>
      </c>
      <c r="P221" s="173" t="s">
        <v>417</v>
      </c>
      <c r="Q221" s="158" t="s">
        <v>394</v>
      </c>
      <c r="R221" s="245">
        <v>1</v>
      </c>
      <c r="S221" s="250">
        <v>1750000</v>
      </c>
      <c r="T221" s="247">
        <v>332500</v>
      </c>
      <c r="U221" s="271">
        <v>2082500</v>
      </c>
    </row>
    <row r="222" spans="15:21" ht="15">
      <c r="O222" s="201">
        <v>221</v>
      </c>
      <c r="P222" s="172" t="s">
        <v>417</v>
      </c>
      <c r="Q222" s="154" t="s">
        <v>395</v>
      </c>
      <c r="R222" s="242">
        <v>1</v>
      </c>
      <c r="S222" s="250">
        <v>319900</v>
      </c>
      <c r="T222" s="244">
        <v>60781</v>
      </c>
      <c r="U222" s="270">
        <v>380681</v>
      </c>
    </row>
    <row r="223" spans="15:21" ht="15">
      <c r="O223" s="202">
        <v>222</v>
      </c>
      <c r="P223" s="173" t="s">
        <v>417</v>
      </c>
      <c r="Q223" s="158" t="s">
        <v>396</v>
      </c>
      <c r="R223" s="245">
        <v>1</v>
      </c>
      <c r="S223" s="250">
        <v>189900</v>
      </c>
      <c r="T223" s="247">
        <v>36081</v>
      </c>
      <c r="U223" s="271">
        <v>225981</v>
      </c>
    </row>
    <row r="224" spans="15:21" ht="15">
      <c r="O224" s="201">
        <v>223</v>
      </c>
      <c r="P224" s="172" t="s">
        <v>417</v>
      </c>
      <c r="Q224" s="154" t="s">
        <v>397</v>
      </c>
      <c r="R224" s="242">
        <v>1</v>
      </c>
      <c r="S224" s="250">
        <v>3250000</v>
      </c>
      <c r="T224" s="244">
        <v>617500</v>
      </c>
      <c r="U224" s="270">
        <v>3867500</v>
      </c>
    </row>
    <row r="225" spans="15:21" ht="15">
      <c r="O225" s="202">
        <v>224</v>
      </c>
      <c r="P225" s="173" t="s">
        <v>417</v>
      </c>
      <c r="Q225" s="158" t="s">
        <v>398</v>
      </c>
      <c r="R225" s="245">
        <v>1</v>
      </c>
      <c r="S225" s="250">
        <v>1750000</v>
      </c>
      <c r="T225" s="247">
        <v>332500</v>
      </c>
      <c r="U225" s="271">
        <v>2082500</v>
      </c>
    </row>
    <row r="226" spans="15:21" ht="15">
      <c r="O226" s="201">
        <v>225</v>
      </c>
      <c r="P226" s="172" t="s">
        <v>417</v>
      </c>
      <c r="Q226" s="154" t="s">
        <v>399</v>
      </c>
      <c r="R226" s="242">
        <v>1</v>
      </c>
      <c r="S226" s="250">
        <v>189900</v>
      </c>
      <c r="T226" s="244">
        <v>36081</v>
      </c>
      <c r="U226" s="270">
        <v>225981</v>
      </c>
    </row>
    <row r="227" spans="15:21" ht="15">
      <c r="O227" s="202">
        <v>226</v>
      </c>
      <c r="P227" s="173" t="s">
        <v>417</v>
      </c>
      <c r="Q227" s="158" t="s">
        <v>400</v>
      </c>
      <c r="R227" s="245">
        <v>1</v>
      </c>
      <c r="S227" s="250">
        <v>319900</v>
      </c>
      <c r="T227" s="247">
        <v>60781</v>
      </c>
      <c r="U227" s="271">
        <v>380681</v>
      </c>
    </row>
    <row r="228" spans="15:21" ht="15">
      <c r="O228" s="201">
        <v>227</v>
      </c>
      <c r="P228" s="172" t="s">
        <v>417</v>
      </c>
      <c r="Q228" s="154" t="s">
        <v>401</v>
      </c>
      <c r="R228" s="242">
        <v>1</v>
      </c>
      <c r="S228" s="250">
        <v>189900</v>
      </c>
      <c r="T228" s="244">
        <v>36081</v>
      </c>
      <c r="U228" s="270">
        <v>225981</v>
      </c>
    </row>
    <row r="229" spans="15:21" ht="15">
      <c r="O229" s="202">
        <v>228</v>
      </c>
      <c r="P229" s="173" t="s">
        <v>417</v>
      </c>
      <c r="Q229" s="158" t="s">
        <v>402</v>
      </c>
      <c r="R229" s="245">
        <v>1</v>
      </c>
      <c r="S229" s="250">
        <v>360000</v>
      </c>
      <c r="T229" s="247">
        <v>68400</v>
      </c>
      <c r="U229" s="271">
        <v>428400</v>
      </c>
    </row>
    <row r="230" spans="15:21" ht="15">
      <c r="O230" s="201">
        <v>229</v>
      </c>
      <c r="P230" s="172" t="s">
        <v>417</v>
      </c>
      <c r="Q230" s="154" t="s">
        <v>403</v>
      </c>
      <c r="R230" s="242">
        <v>1</v>
      </c>
      <c r="S230" s="250">
        <v>3250000</v>
      </c>
      <c r="T230" s="244">
        <v>617500</v>
      </c>
      <c r="U230" s="270">
        <v>3867500</v>
      </c>
    </row>
    <row r="231" spans="15:21" ht="15">
      <c r="O231" s="202">
        <v>230</v>
      </c>
      <c r="P231" s="173" t="s">
        <v>418</v>
      </c>
      <c r="Q231" s="179" t="s">
        <v>243</v>
      </c>
      <c r="R231" s="245">
        <v>1</v>
      </c>
      <c r="S231" s="250">
        <v>1750000</v>
      </c>
      <c r="T231" s="247">
        <v>332500</v>
      </c>
      <c r="U231" s="271">
        <v>2082500</v>
      </c>
    </row>
    <row r="232" spans="15:21" ht="15">
      <c r="O232" s="201">
        <v>231</v>
      </c>
      <c r="P232" s="172" t="s">
        <v>419</v>
      </c>
      <c r="Q232" s="154" t="s">
        <v>394</v>
      </c>
      <c r="R232" s="242">
        <v>1</v>
      </c>
      <c r="S232" s="250">
        <v>1750000</v>
      </c>
      <c r="T232" s="244">
        <v>332500</v>
      </c>
      <c r="U232" s="270">
        <v>2082500</v>
      </c>
    </row>
    <row r="233" spans="15:21" ht="15">
      <c r="O233" s="202">
        <v>232</v>
      </c>
      <c r="P233" s="173" t="s">
        <v>420</v>
      </c>
      <c r="Q233" s="158" t="s">
        <v>395</v>
      </c>
      <c r="R233" s="245">
        <v>1</v>
      </c>
      <c r="S233" s="250">
        <v>319900</v>
      </c>
      <c r="T233" s="247">
        <v>60781</v>
      </c>
      <c r="U233" s="271">
        <v>380681</v>
      </c>
    </row>
    <row r="234" spans="15:21" ht="15">
      <c r="O234" s="201">
        <v>233</v>
      </c>
      <c r="P234" s="172" t="s">
        <v>421</v>
      </c>
      <c r="Q234" s="154" t="s">
        <v>396</v>
      </c>
      <c r="R234" s="242">
        <v>1</v>
      </c>
      <c r="S234" s="250">
        <v>189900</v>
      </c>
      <c r="T234" s="244">
        <v>36081</v>
      </c>
      <c r="U234" s="270">
        <v>225981</v>
      </c>
    </row>
    <row r="235" spans="15:21" ht="15">
      <c r="O235" s="202">
        <v>234</v>
      </c>
      <c r="P235" s="173" t="s">
        <v>422</v>
      </c>
      <c r="Q235" s="158" t="s">
        <v>397</v>
      </c>
      <c r="R235" s="245">
        <v>1</v>
      </c>
      <c r="S235" s="250">
        <v>3250000</v>
      </c>
      <c r="T235" s="247">
        <v>617500</v>
      </c>
      <c r="U235" s="271">
        <v>3867500</v>
      </c>
    </row>
    <row r="236" spans="15:21" ht="15">
      <c r="O236" s="201">
        <v>235</v>
      </c>
      <c r="P236" s="172" t="s">
        <v>423</v>
      </c>
      <c r="Q236" s="154" t="s">
        <v>398</v>
      </c>
      <c r="R236" s="242">
        <v>1</v>
      </c>
      <c r="S236" s="250">
        <v>1750000</v>
      </c>
      <c r="T236" s="244">
        <v>332500</v>
      </c>
      <c r="U236" s="270">
        <v>2082500</v>
      </c>
    </row>
    <row r="237" spans="15:21" ht="15">
      <c r="O237" s="202">
        <v>236</v>
      </c>
      <c r="P237" s="173" t="s">
        <v>424</v>
      </c>
      <c r="Q237" s="158" t="s">
        <v>399</v>
      </c>
      <c r="R237" s="245">
        <v>1</v>
      </c>
      <c r="S237" s="250">
        <v>189900</v>
      </c>
      <c r="T237" s="247">
        <v>36081</v>
      </c>
      <c r="U237" s="271">
        <v>225981</v>
      </c>
    </row>
    <row r="238" spans="15:21" ht="15">
      <c r="O238" s="201">
        <v>237</v>
      </c>
      <c r="P238" s="172" t="s">
        <v>425</v>
      </c>
      <c r="Q238" s="154" t="s">
        <v>400</v>
      </c>
      <c r="R238" s="242">
        <v>1</v>
      </c>
      <c r="S238" s="250">
        <v>319900</v>
      </c>
      <c r="T238" s="244">
        <v>60781</v>
      </c>
      <c r="U238" s="270">
        <v>380681</v>
      </c>
    </row>
    <row r="239" spans="15:21" ht="15">
      <c r="O239" s="202">
        <v>238</v>
      </c>
      <c r="P239" s="173" t="s">
        <v>426</v>
      </c>
      <c r="Q239" s="158" t="s">
        <v>401</v>
      </c>
      <c r="R239" s="245">
        <v>1</v>
      </c>
      <c r="S239" s="250">
        <v>189900</v>
      </c>
      <c r="T239" s="247">
        <v>36081</v>
      </c>
      <c r="U239" s="271">
        <v>225981</v>
      </c>
    </row>
    <row r="240" spans="15:21" ht="15">
      <c r="O240" s="201">
        <v>239</v>
      </c>
      <c r="P240" s="172" t="s">
        <v>427</v>
      </c>
      <c r="Q240" s="154" t="s">
        <v>402</v>
      </c>
      <c r="R240" s="242">
        <v>1</v>
      </c>
      <c r="S240" s="250">
        <v>360000</v>
      </c>
      <c r="T240" s="244">
        <v>68400</v>
      </c>
      <c r="U240" s="270">
        <v>428400</v>
      </c>
    </row>
    <row r="241" spans="15:21" ht="15">
      <c r="O241" s="202">
        <v>240</v>
      </c>
      <c r="P241" s="173" t="s">
        <v>428</v>
      </c>
      <c r="Q241" s="158" t="s">
        <v>403</v>
      </c>
      <c r="R241" s="245">
        <v>1</v>
      </c>
      <c r="S241" s="250">
        <v>3250000</v>
      </c>
      <c r="T241" s="247">
        <v>617500</v>
      </c>
      <c r="U241" s="271">
        <v>3867500</v>
      </c>
    </row>
    <row r="242" spans="15:21" ht="15">
      <c r="O242" s="201">
        <v>241</v>
      </c>
      <c r="P242" s="172" t="s">
        <v>429</v>
      </c>
      <c r="Q242" s="180" t="s">
        <v>243</v>
      </c>
      <c r="R242" s="242">
        <v>1</v>
      </c>
      <c r="S242" s="250">
        <v>1750000</v>
      </c>
      <c r="T242" s="244">
        <v>332500</v>
      </c>
      <c r="U242" s="270">
        <v>2082500</v>
      </c>
    </row>
    <row r="243" spans="15:21" ht="15">
      <c r="O243" s="202">
        <v>242</v>
      </c>
      <c r="P243" s="173" t="s">
        <v>429</v>
      </c>
      <c r="Q243" s="158" t="s">
        <v>394</v>
      </c>
      <c r="R243" s="245">
        <v>1</v>
      </c>
      <c r="S243" s="250">
        <v>1750000</v>
      </c>
      <c r="T243" s="247">
        <v>332500</v>
      </c>
      <c r="U243" s="271">
        <v>2082500</v>
      </c>
    </row>
    <row r="244" spans="15:21" ht="15">
      <c r="O244" s="201">
        <v>243</v>
      </c>
      <c r="P244" s="172" t="s">
        <v>429</v>
      </c>
      <c r="Q244" s="154" t="s">
        <v>395</v>
      </c>
      <c r="R244" s="242">
        <v>1</v>
      </c>
      <c r="S244" s="250">
        <v>319900</v>
      </c>
      <c r="T244" s="244">
        <v>60781</v>
      </c>
      <c r="U244" s="270">
        <v>380681</v>
      </c>
    </row>
    <row r="245" spans="15:21" ht="15">
      <c r="O245" s="202">
        <v>244</v>
      </c>
      <c r="P245" s="173" t="s">
        <v>429</v>
      </c>
      <c r="Q245" s="158" t="s">
        <v>396</v>
      </c>
      <c r="R245" s="245">
        <v>1</v>
      </c>
      <c r="S245" s="250">
        <v>189900</v>
      </c>
      <c r="T245" s="247">
        <v>36081</v>
      </c>
      <c r="U245" s="271">
        <v>225981</v>
      </c>
    </row>
    <row r="246" spans="15:21" ht="15">
      <c r="O246" s="201">
        <v>245</v>
      </c>
      <c r="P246" s="172" t="s">
        <v>429</v>
      </c>
      <c r="Q246" s="154" t="s">
        <v>397</v>
      </c>
      <c r="R246" s="242">
        <v>1</v>
      </c>
      <c r="S246" s="250">
        <v>3250000</v>
      </c>
      <c r="T246" s="244">
        <v>617500</v>
      </c>
      <c r="U246" s="270">
        <v>3867500</v>
      </c>
    </row>
    <row r="247" spans="15:21" ht="15">
      <c r="O247" s="202">
        <v>246</v>
      </c>
      <c r="P247" s="173" t="s">
        <v>429</v>
      </c>
      <c r="Q247" s="158" t="s">
        <v>398</v>
      </c>
      <c r="R247" s="245">
        <v>1</v>
      </c>
      <c r="S247" s="250">
        <v>1750000</v>
      </c>
      <c r="T247" s="247">
        <v>332500</v>
      </c>
      <c r="U247" s="271">
        <v>2082500</v>
      </c>
    </row>
    <row r="248" spans="15:21" ht="15">
      <c r="O248" s="201">
        <v>247</v>
      </c>
      <c r="P248" s="172" t="s">
        <v>429</v>
      </c>
      <c r="Q248" s="154" t="s">
        <v>399</v>
      </c>
      <c r="R248" s="242">
        <v>1</v>
      </c>
      <c r="S248" s="250">
        <v>189900</v>
      </c>
      <c r="T248" s="244">
        <v>36081</v>
      </c>
      <c r="U248" s="270">
        <v>225981</v>
      </c>
    </row>
    <row r="249" spans="15:21" ht="15">
      <c r="O249" s="202">
        <v>248</v>
      </c>
      <c r="P249" s="173" t="s">
        <v>429</v>
      </c>
      <c r="Q249" s="158" t="s">
        <v>400</v>
      </c>
      <c r="R249" s="245">
        <v>1</v>
      </c>
      <c r="S249" s="250">
        <v>319900</v>
      </c>
      <c r="T249" s="247">
        <v>60781</v>
      </c>
      <c r="U249" s="271">
        <v>380681</v>
      </c>
    </row>
    <row r="250" spans="15:21" ht="15">
      <c r="O250" s="201">
        <v>249</v>
      </c>
      <c r="P250" s="172" t="s">
        <v>429</v>
      </c>
      <c r="Q250" s="154" t="s">
        <v>401</v>
      </c>
      <c r="R250" s="242">
        <v>1</v>
      </c>
      <c r="S250" s="250">
        <v>189900</v>
      </c>
      <c r="T250" s="244">
        <v>36081</v>
      </c>
      <c r="U250" s="270">
        <v>225981</v>
      </c>
    </row>
    <row r="251" spans="15:21" ht="15">
      <c r="O251" s="202">
        <v>250</v>
      </c>
      <c r="P251" s="173" t="s">
        <v>429</v>
      </c>
      <c r="Q251" s="158" t="s">
        <v>402</v>
      </c>
      <c r="R251" s="245">
        <v>1</v>
      </c>
      <c r="S251" s="250">
        <v>360000</v>
      </c>
      <c r="T251" s="247">
        <v>68400</v>
      </c>
      <c r="U251" s="271">
        <v>428400</v>
      </c>
    </row>
    <row r="252" spans="15:21" ht="15">
      <c r="O252" s="201">
        <v>251</v>
      </c>
      <c r="P252" s="172" t="s">
        <v>429</v>
      </c>
      <c r="Q252" s="154" t="s">
        <v>403</v>
      </c>
      <c r="R252" s="242">
        <v>1</v>
      </c>
      <c r="S252" s="250">
        <v>3250000</v>
      </c>
      <c r="T252" s="244">
        <v>617500</v>
      </c>
      <c r="U252" s="270">
        <v>3867500</v>
      </c>
    </row>
    <row r="253" spans="15:21" ht="41.4">
      <c r="O253" s="202">
        <v>252</v>
      </c>
      <c r="P253" s="173" t="s">
        <v>269</v>
      </c>
      <c r="Q253" s="158" t="s">
        <v>430</v>
      </c>
      <c r="R253" s="245">
        <v>1</v>
      </c>
      <c r="S253" s="250">
        <v>472500</v>
      </c>
      <c r="T253" s="247">
        <v>89775</v>
      </c>
      <c r="U253" s="271">
        <v>562275</v>
      </c>
    </row>
    <row r="254" spans="15:21" ht="15">
      <c r="O254" s="201">
        <v>253</v>
      </c>
      <c r="P254" s="172" t="s">
        <v>431</v>
      </c>
      <c r="Q254" s="154" t="s">
        <v>395</v>
      </c>
      <c r="R254" s="242">
        <v>1</v>
      </c>
      <c r="S254" s="250">
        <v>319900</v>
      </c>
      <c r="T254" s="244">
        <v>60781</v>
      </c>
      <c r="U254" s="270">
        <v>380681</v>
      </c>
    </row>
    <row r="255" spans="15:21" ht="15">
      <c r="O255" s="202">
        <v>254</v>
      </c>
      <c r="P255" s="173" t="s">
        <v>431</v>
      </c>
      <c r="Q255" s="158" t="s">
        <v>396</v>
      </c>
      <c r="R255" s="245">
        <v>1</v>
      </c>
      <c r="S255" s="250">
        <v>189900</v>
      </c>
      <c r="T255" s="247">
        <v>36081</v>
      </c>
      <c r="U255" s="271">
        <v>225981</v>
      </c>
    </row>
    <row r="256" spans="15:21" ht="15">
      <c r="O256" s="201">
        <v>255</v>
      </c>
      <c r="P256" s="172" t="s">
        <v>431</v>
      </c>
      <c r="Q256" s="154" t="s">
        <v>399</v>
      </c>
      <c r="R256" s="242">
        <v>1</v>
      </c>
      <c r="S256" s="250">
        <v>189900</v>
      </c>
      <c r="T256" s="244">
        <v>36081</v>
      </c>
      <c r="U256" s="270">
        <v>225981</v>
      </c>
    </row>
    <row r="257" spans="15:21" ht="15">
      <c r="O257" s="202">
        <v>256</v>
      </c>
      <c r="P257" s="173" t="s">
        <v>431</v>
      </c>
      <c r="Q257" s="158" t="s">
        <v>402</v>
      </c>
      <c r="R257" s="245">
        <v>1</v>
      </c>
      <c r="S257" s="250">
        <v>360000</v>
      </c>
      <c r="T257" s="247">
        <v>68400</v>
      </c>
      <c r="U257" s="271">
        <v>428400</v>
      </c>
    </row>
    <row r="258" spans="15:21" ht="41.4">
      <c r="O258" s="203">
        <v>257</v>
      </c>
      <c r="P258" s="199" t="s">
        <v>431</v>
      </c>
      <c r="Q258" s="154" t="s">
        <v>432</v>
      </c>
      <c r="R258" s="242">
        <v>1</v>
      </c>
      <c r="S258" s="250">
        <v>294000</v>
      </c>
      <c r="T258" s="244">
        <v>55860</v>
      </c>
      <c r="U258" s="270">
        <v>349860</v>
      </c>
    </row>
    <row r="259" spans="15:21" ht="15">
      <c r="O259" s="202">
        <v>258</v>
      </c>
      <c r="P259" s="173" t="s">
        <v>433</v>
      </c>
      <c r="Q259" s="158" t="s">
        <v>396</v>
      </c>
      <c r="R259" s="245">
        <v>1</v>
      </c>
      <c r="S259" s="250">
        <v>189900</v>
      </c>
      <c r="T259" s="247">
        <v>36081</v>
      </c>
      <c r="U259" s="271">
        <v>225981</v>
      </c>
    </row>
    <row r="260" spans="15:21" ht="15">
      <c r="O260" s="201">
        <v>259</v>
      </c>
      <c r="P260" s="172" t="s">
        <v>433</v>
      </c>
      <c r="Q260" s="154" t="s">
        <v>399</v>
      </c>
      <c r="R260" s="242">
        <v>1</v>
      </c>
      <c r="S260" s="250">
        <v>189900</v>
      </c>
      <c r="T260" s="244">
        <v>36081</v>
      </c>
      <c r="U260" s="270">
        <v>225981</v>
      </c>
    </row>
    <row r="261" spans="15:21" ht="15">
      <c r="O261" s="202">
        <v>260</v>
      </c>
      <c r="P261" s="173" t="s">
        <v>433</v>
      </c>
      <c r="Q261" s="158" t="s">
        <v>402</v>
      </c>
      <c r="R261" s="245">
        <v>1</v>
      </c>
      <c r="S261" s="250">
        <v>360000</v>
      </c>
      <c r="T261" s="247">
        <v>68400</v>
      </c>
      <c r="U261" s="271">
        <v>428400</v>
      </c>
    </row>
    <row r="262" spans="15:21" ht="41.4">
      <c r="O262" s="203">
        <v>261</v>
      </c>
      <c r="P262" s="199" t="s">
        <v>433</v>
      </c>
      <c r="Q262" s="154" t="s">
        <v>434</v>
      </c>
      <c r="R262" s="242">
        <v>1</v>
      </c>
      <c r="S262" s="250">
        <v>451500</v>
      </c>
      <c r="T262" s="244">
        <v>85785</v>
      </c>
      <c r="U262" s="270">
        <v>537285</v>
      </c>
    </row>
    <row r="263" spans="15:21" ht="15">
      <c r="O263" s="202">
        <v>262</v>
      </c>
      <c r="P263" s="176" t="s">
        <v>87</v>
      </c>
      <c r="Q263" s="179" t="s">
        <v>292</v>
      </c>
      <c r="R263" s="245">
        <v>1</v>
      </c>
      <c r="S263" s="250">
        <v>456218</v>
      </c>
      <c r="T263" s="247">
        <v>86681</v>
      </c>
      <c r="U263" s="271">
        <v>542899</v>
      </c>
    </row>
    <row r="264" spans="15:21" ht="15">
      <c r="O264" s="201">
        <v>263</v>
      </c>
      <c r="P264" s="174" t="s">
        <v>87</v>
      </c>
      <c r="Q264" s="180" t="s">
        <v>293</v>
      </c>
      <c r="R264" s="242">
        <v>1</v>
      </c>
      <c r="S264" s="250">
        <v>630252</v>
      </c>
      <c r="T264" s="244">
        <v>119748</v>
      </c>
      <c r="U264" s="270">
        <v>750000</v>
      </c>
    </row>
    <row r="265" spans="15:21" ht="15">
      <c r="O265" s="202">
        <v>264</v>
      </c>
      <c r="P265" s="176" t="s">
        <v>87</v>
      </c>
      <c r="Q265" s="179" t="s">
        <v>294</v>
      </c>
      <c r="R265" s="245">
        <v>1</v>
      </c>
      <c r="S265" s="250">
        <v>546218</v>
      </c>
      <c r="T265" s="247">
        <v>103781</v>
      </c>
      <c r="U265" s="271">
        <v>649999</v>
      </c>
    </row>
    <row r="266" spans="15:21" ht="55.2">
      <c r="O266" s="203">
        <v>265</v>
      </c>
      <c r="P266" s="197" t="s">
        <v>435</v>
      </c>
      <c r="Q266" s="154" t="s">
        <v>296</v>
      </c>
      <c r="R266" s="242">
        <v>1</v>
      </c>
      <c r="S266" s="250">
        <v>101745</v>
      </c>
      <c r="T266" s="244">
        <v>19332</v>
      </c>
      <c r="U266" s="270">
        <v>121077</v>
      </c>
    </row>
    <row r="267" spans="15:21" ht="15">
      <c r="O267" s="202">
        <v>266</v>
      </c>
      <c r="P267" s="173" t="s">
        <v>436</v>
      </c>
      <c r="Q267" s="158" t="s">
        <v>437</v>
      </c>
      <c r="R267" s="245">
        <v>1</v>
      </c>
      <c r="S267" s="250">
        <v>179550</v>
      </c>
      <c r="T267" s="247">
        <v>34115</v>
      </c>
      <c r="U267" s="271">
        <v>213665</v>
      </c>
    </row>
    <row r="268" spans="15:21" ht="15">
      <c r="O268" s="201">
        <v>267</v>
      </c>
      <c r="P268" s="172" t="s">
        <v>438</v>
      </c>
      <c r="Q268" s="154" t="s">
        <v>437</v>
      </c>
      <c r="R268" s="242">
        <v>1</v>
      </c>
      <c r="S268" s="250">
        <v>179550</v>
      </c>
      <c r="T268" s="244">
        <v>34115</v>
      </c>
      <c r="U268" s="270">
        <v>213665</v>
      </c>
    </row>
    <row r="269" spans="15:21" ht="15">
      <c r="O269" s="202">
        <v>268</v>
      </c>
      <c r="P269" s="173" t="s">
        <v>306</v>
      </c>
      <c r="Q269" s="158" t="s">
        <v>439</v>
      </c>
      <c r="R269" s="245">
        <v>1</v>
      </c>
      <c r="S269" s="250">
        <v>734825</v>
      </c>
      <c r="T269" s="247">
        <v>139617</v>
      </c>
      <c r="U269" s="271">
        <v>874442</v>
      </c>
    </row>
    <row r="270" spans="15:21" ht="15">
      <c r="O270" s="201">
        <v>269</v>
      </c>
      <c r="P270" s="172" t="s">
        <v>306</v>
      </c>
      <c r="Q270" s="154" t="s">
        <v>440</v>
      </c>
      <c r="R270" s="242">
        <v>1</v>
      </c>
      <c r="S270" s="250">
        <v>96915</v>
      </c>
      <c r="T270" s="244">
        <v>18414</v>
      </c>
      <c r="U270" s="270">
        <v>115329</v>
      </c>
    </row>
    <row r="271" spans="15:21" ht="15">
      <c r="O271" s="202">
        <v>270</v>
      </c>
      <c r="P271" s="173" t="s">
        <v>306</v>
      </c>
      <c r="Q271" s="158" t="s">
        <v>441</v>
      </c>
      <c r="R271" s="245">
        <v>1</v>
      </c>
      <c r="S271" s="250">
        <v>149625</v>
      </c>
      <c r="T271" s="247">
        <v>28429</v>
      </c>
      <c r="U271" s="271">
        <v>178054</v>
      </c>
    </row>
    <row r="272" spans="15:21" ht="15">
      <c r="O272" s="201">
        <v>271</v>
      </c>
      <c r="P272" s="172" t="s">
        <v>306</v>
      </c>
      <c r="Q272" s="154" t="s">
        <v>304</v>
      </c>
      <c r="R272" s="242">
        <v>1</v>
      </c>
      <c r="S272" s="250">
        <v>126064</v>
      </c>
      <c r="T272" s="244">
        <v>23952</v>
      </c>
      <c r="U272" s="270">
        <v>150016</v>
      </c>
    </row>
    <row r="273" spans="15:21" ht="27.6">
      <c r="O273" s="202">
        <v>272</v>
      </c>
      <c r="P273" s="173" t="s">
        <v>306</v>
      </c>
      <c r="Q273" s="179" t="s">
        <v>305</v>
      </c>
      <c r="R273" s="245">
        <v>1</v>
      </c>
      <c r="S273" s="250">
        <v>380139</v>
      </c>
      <c r="T273" s="247">
        <v>72226</v>
      </c>
      <c r="U273" s="271">
        <v>452365</v>
      </c>
    </row>
    <row r="274" spans="15:21" ht="15">
      <c r="O274" s="201">
        <v>273</v>
      </c>
      <c r="P274" s="153" t="s">
        <v>306</v>
      </c>
      <c r="Q274" s="154" t="s">
        <v>307</v>
      </c>
      <c r="R274" s="242">
        <v>1</v>
      </c>
      <c r="S274" s="250">
        <v>29925</v>
      </c>
      <c r="T274" s="244">
        <v>5686</v>
      </c>
      <c r="U274" s="270">
        <v>35611</v>
      </c>
    </row>
    <row r="275" spans="15:21" ht="15">
      <c r="O275" s="202">
        <v>274</v>
      </c>
      <c r="P275" s="157" t="s">
        <v>306</v>
      </c>
      <c r="Q275" s="158" t="s">
        <v>308</v>
      </c>
      <c r="R275" s="245">
        <v>1</v>
      </c>
      <c r="S275" s="250">
        <v>40805</v>
      </c>
      <c r="T275" s="247">
        <v>7753</v>
      </c>
      <c r="U275" s="271">
        <v>48558</v>
      </c>
    </row>
    <row r="276" spans="15:21" ht="27.6">
      <c r="O276" s="201">
        <v>275</v>
      </c>
      <c r="P276" s="153" t="s">
        <v>309</v>
      </c>
      <c r="Q276" s="154" t="s">
        <v>310</v>
      </c>
      <c r="R276" s="242">
        <v>1</v>
      </c>
      <c r="S276" s="250">
        <v>315000</v>
      </c>
      <c r="T276" s="244">
        <v>59850</v>
      </c>
      <c r="U276" s="270">
        <v>374850</v>
      </c>
    </row>
    <row r="277" spans="15:21" ht="41.4">
      <c r="O277" s="202">
        <v>276</v>
      </c>
      <c r="P277" s="157" t="s">
        <v>311</v>
      </c>
      <c r="Q277" s="158" t="s">
        <v>312</v>
      </c>
      <c r="R277" s="245">
        <v>1</v>
      </c>
      <c r="S277" s="250">
        <v>210000</v>
      </c>
      <c r="T277" s="247">
        <v>39900</v>
      </c>
      <c r="U277" s="271">
        <v>249900</v>
      </c>
    </row>
    <row r="278" spans="15:21" ht="15">
      <c r="O278" s="201">
        <v>277</v>
      </c>
      <c r="P278" s="160" t="s">
        <v>83</v>
      </c>
      <c r="Q278" s="161" t="s">
        <v>313</v>
      </c>
      <c r="R278" s="242">
        <v>1</v>
      </c>
      <c r="S278" s="250">
        <v>1850000</v>
      </c>
      <c r="T278" s="244">
        <v>351500</v>
      </c>
      <c r="U278" s="270">
        <v>2201500</v>
      </c>
    </row>
    <row r="279" spans="15:21" ht="15">
      <c r="O279" s="202">
        <v>278</v>
      </c>
      <c r="P279" s="157" t="s">
        <v>314</v>
      </c>
      <c r="Q279" s="158" t="s">
        <v>315</v>
      </c>
      <c r="R279" s="245">
        <v>1</v>
      </c>
      <c r="S279" s="250">
        <v>315000</v>
      </c>
      <c r="T279" s="247">
        <v>59850</v>
      </c>
      <c r="U279" s="271">
        <v>374850</v>
      </c>
    </row>
    <row r="280" spans="15:21" ht="27.6">
      <c r="O280" s="201">
        <v>279</v>
      </c>
      <c r="P280" s="153" t="s">
        <v>316</v>
      </c>
      <c r="Q280" s="154" t="s">
        <v>317</v>
      </c>
      <c r="R280" s="242">
        <v>1</v>
      </c>
      <c r="S280" s="250">
        <v>580000</v>
      </c>
      <c r="T280" s="244">
        <v>110200</v>
      </c>
      <c r="U280" s="270">
        <v>690200</v>
      </c>
    </row>
    <row r="281" spans="15:21" ht="27.6">
      <c r="O281" s="202">
        <v>280</v>
      </c>
      <c r="P281" s="157" t="s">
        <v>318</v>
      </c>
      <c r="Q281" s="158" t="s">
        <v>318</v>
      </c>
      <c r="R281" s="245">
        <v>1</v>
      </c>
      <c r="S281" s="250">
        <v>580000</v>
      </c>
      <c r="T281" s="247">
        <v>110200</v>
      </c>
      <c r="U281" s="271">
        <v>690200</v>
      </c>
    </row>
    <row r="282" spans="15:21" ht="27.6">
      <c r="O282" s="201">
        <v>281</v>
      </c>
      <c r="P282" s="153" t="s">
        <v>319</v>
      </c>
      <c r="Q282" s="154" t="s">
        <v>320</v>
      </c>
      <c r="R282" s="242">
        <v>1</v>
      </c>
      <c r="S282" s="250">
        <v>75000</v>
      </c>
      <c r="T282" s="244">
        <v>14250</v>
      </c>
      <c r="U282" s="270">
        <v>89250</v>
      </c>
    </row>
    <row r="283" spans="15:21" ht="15">
      <c r="O283" s="202">
        <v>282</v>
      </c>
      <c r="P283" s="157" t="s">
        <v>321</v>
      </c>
      <c r="Q283" s="158" t="s">
        <v>321</v>
      </c>
      <c r="R283" s="245">
        <v>1</v>
      </c>
      <c r="S283" s="250">
        <v>2300000</v>
      </c>
      <c r="T283" s="247">
        <v>437000</v>
      </c>
      <c r="U283" s="271">
        <v>2737000</v>
      </c>
    </row>
    <row r="284" spans="15:21" ht="27.6">
      <c r="O284" s="203">
        <v>283</v>
      </c>
      <c r="P284" s="197" t="s">
        <v>322</v>
      </c>
      <c r="Q284" s="153" t="s">
        <v>442</v>
      </c>
      <c r="R284" s="242">
        <v>1</v>
      </c>
      <c r="S284" s="250">
        <v>199800</v>
      </c>
      <c r="T284" s="244">
        <v>37962</v>
      </c>
      <c r="U284" s="270">
        <v>237762</v>
      </c>
    </row>
    <row r="285" spans="15:21" ht="15.6">
      <c r="O285" s="202">
        <v>284</v>
      </c>
      <c r="P285" s="157" t="s">
        <v>324</v>
      </c>
      <c r="Q285" s="158" t="s">
        <v>325</v>
      </c>
      <c r="R285" s="245">
        <v>1</v>
      </c>
      <c r="S285" s="251">
        <v>200000</v>
      </c>
      <c r="T285" s="247">
        <v>38000</v>
      </c>
      <c r="U285" s="271">
        <v>238000</v>
      </c>
    </row>
    <row r="286" spans="15:21" ht="27.6">
      <c r="O286" s="201">
        <v>285</v>
      </c>
      <c r="P286" s="153" t="s">
        <v>326</v>
      </c>
      <c r="Q286" s="154" t="s">
        <v>327</v>
      </c>
      <c r="R286" s="242">
        <v>1</v>
      </c>
      <c r="S286" s="251">
        <v>190000</v>
      </c>
      <c r="T286" s="244">
        <v>36100</v>
      </c>
      <c r="U286" s="270">
        <v>226100</v>
      </c>
    </row>
    <row r="287" spans="15:21" ht="15.6">
      <c r="O287" s="202">
        <v>286</v>
      </c>
      <c r="P287" s="157" t="s">
        <v>328</v>
      </c>
      <c r="Q287" s="158" t="s">
        <v>329</v>
      </c>
      <c r="R287" s="245">
        <v>1</v>
      </c>
      <c r="S287" s="251">
        <v>870000</v>
      </c>
      <c r="T287" s="247">
        <v>165300</v>
      </c>
      <c r="U287" s="271">
        <v>1035300</v>
      </c>
    </row>
    <row r="288" spans="15:21" ht="15.6">
      <c r="O288" s="201">
        <v>287</v>
      </c>
      <c r="P288" s="153" t="s">
        <v>330</v>
      </c>
      <c r="Q288" s="154" t="s">
        <v>330</v>
      </c>
      <c r="R288" s="242">
        <v>1</v>
      </c>
      <c r="S288" s="251">
        <v>1590000</v>
      </c>
      <c r="T288" s="244">
        <v>302100</v>
      </c>
      <c r="U288" s="270">
        <v>1892100</v>
      </c>
    </row>
    <row r="289" spans="15:21" ht="15.6">
      <c r="O289" s="202">
        <v>288</v>
      </c>
      <c r="P289" s="175" t="s">
        <v>331</v>
      </c>
      <c r="Q289" s="187" t="s">
        <v>332</v>
      </c>
      <c r="R289" s="245">
        <v>1</v>
      </c>
      <c r="S289" s="251">
        <v>85000</v>
      </c>
      <c r="T289" s="247">
        <v>16150</v>
      </c>
      <c r="U289" s="271">
        <v>101150</v>
      </c>
    </row>
    <row r="290" spans="15:21" ht="28.2">
      <c r="O290" s="201">
        <v>289</v>
      </c>
      <c r="P290" s="188" t="s">
        <v>333</v>
      </c>
      <c r="Q290" s="189" t="s">
        <v>334</v>
      </c>
      <c r="R290" s="242">
        <v>1</v>
      </c>
      <c r="S290" s="251">
        <v>3100000</v>
      </c>
      <c r="T290" s="244">
        <v>589000</v>
      </c>
      <c r="U290" s="270">
        <v>3689000</v>
      </c>
    </row>
    <row r="291" spans="15:21" ht="15.6">
      <c r="O291" s="202">
        <v>290</v>
      </c>
      <c r="P291" s="175" t="s">
        <v>335</v>
      </c>
      <c r="Q291" s="187" t="s">
        <v>336</v>
      </c>
      <c r="R291" s="245">
        <v>1</v>
      </c>
      <c r="S291" s="251">
        <v>375000</v>
      </c>
      <c r="T291" s="247">
        <v>71250</v>
      </c>
      <c r="U291" s="271">
        <v>446250</v>
      </c>
    </row>
    <row r="292" spans="15:21" ht="15.6">
      <c r="O292" s="201">
        <v>291</v>
      </c>
      <c r="P292" s="153" t="s">
        <v>337</v>
      </c>
      <c r="Q292" s="189" t="s">
        <v>338</v>
      </c>
      <c r="R292" s="242">
        <v>1</v>
      </c>
      <c r="S292" s="251">
        <v>9000</v>
      </c>
      <c r="T292" s="244">
        <v>1710</v>
      </c>
      <c r="U292" s="270">
        <v>10710</v>
      </c>
    </row>
    <row r="293" spans="15:21" ht="15.6">
      <c r="O293" s="202">
        <v>292</v>
      </c>
      <c r="P293" s="157" t="s">
        <v>339</v>
      </c>
      <c r="Q293" s="187" t="s">
        <v>339</v>
      </c>
      <c r="R293" s="245">
        <v>1</v>
      </c>
      <c r="S293" s="251">
        <v>275000</v>
      </c>
      <c r="T293" s="247">
        <v>52250</v>
      </c>
      <c r="U293" s="271">
        <v>327250</v>
      </c>
    </row>
    <row r="294" spans="15:21" ht="28.2">
      <c r="O294" s="201">
        <v>293</v>
      </c>
      <c r="P294" s="188" t="s">
        <v>340</v>
      </c>
      <c r="Q294" s="189" t="s">
        <v>341</v>
      </c>
      <c r="R294" s="242">
        <v>1</v>
      </c>
      <c r="S294" s="251">
        <v>150000</v>
      </c>
      <c r="T294" s="244">
        <v>28500</v>
      </c>
      <c r="U294" s="270">
        <v>178500</v>
      </c>
    </row>
    <row r="295" spans="15:21" ht="15.6">
      <c r="O295" s="202">
        <v>294</v>
      </c>
      <c r="P295" s="175" t="s">
        <v>342</v>
      </c>
      <c r="Q295" s="187" t="s">
        <v>343</v>
      </c>
      <c r="R295" s="245">
        <v>1</v>
      </c>
      <c r="S295" s="251">
        <v>190000</v>
      </c>
      <c r="T295" s="247">
        <v>36100</v>
      </c>
      <c r="U295" s="276" t="e">
        <v>#REF!</v>
      </c>
    </row>
    <row r="296" spans="15:21" ht="15.6">
      <c r="O296" s="201">
        <v>295</v>
      </c>
      <c r="P296" s="188" t="s">
        <v>344</v>
      </c>
      <c r="Q296" s="189" t="s">
        <v>345</v>
      </c>
      <c r="R296" s="242">
        <v>1</v>
      </c>
      <c r="S296" s="251">
        <v>875000</v>
      </c>
      <c r="T296" s="244">
        <v>36100</v>
      </c>
      <c r="U296" s="270">
        <v>226100</v>
      </c>
    </row>
    <row r="297" spans="15:21" ht="15.6">
      <c r="O297" s="202">
        <v>296</v>
      </c>
      <c r="P297" s="175" t="s">
        <v>346</v>
      </c>
      <c r="Q297" s="175" t="s">
        <v>347</v>
      </c>
      <c r="R297" s="245">
        <v>1</v>
      </c>
      <c r="S297" s="251">
        <v>375000</v>
      </c>
      <c r="T297" s="247">
        <v>71250</v>
      </c>
      <c r="U297" s="271">
        <v>446250</v>
      </c>
    </row>
    <row r="298" spans="15:21" ht="151.80000000000001">
      <c r="O298" s="203">
        <v>297</v>
      </c>
      <c r="P298" s="200" t="s">
        <v>348</v>
      </c>
      <c r="Q298" s="188" t="s">
        <v>349</v>
      </c>
      <c r="R298" s="242">
        <v>1</v>
      </c>
      <c r="S298" s="251">
        <v>1070000</v>
      </c>
      <c r="T298" s="244">
        <v>203300</v>
      </c>
      <c r="U298" s="270">
        <v>1273300</v>
      </c>
    </row>
    <row r="299" spans="15:21" ht="96.6">
      <c r="O299" s="202">
        <v>298</v>
      </c>
      <c r="P299" s="175" t="s">
        <v>350</v>
      </c>
      <c r="Q299" s="175" t="s">
        <v>351</v>
      </c>
      <c r="R299" s="245">
        <v>1</v>
      </c>
      <c r="S299" s="251">
        <v>999800</v>
      </c>
      <c r="T299" s="247">
        <v>189962</v>
      </c>
      <c r="U299" s="271">
        <v>1189762</v>
      </c>
    </row>
    <row r="300" spans="15:21" ht="15.6">
      <c r="O300" s="201">
        <v>299</v>
      </c>
      <c r="P300" s="188" t="s">
        <v>352</v>
      </c>
      <c r="Q300" s="189" t="s">
        <v>353</v>
      </c>
      <c r="R300" s="242">
        <v>1</v>
      </c>
      <c r="S300" s="251">
        <v>70000</v>
      </c>
      <c r="T300" s="244">
        <v>13300</v>
      </c>
      <c r="U300" s="270">
        <v>83300</v>
      </c>
    </row>
    <row r="301" spans="15:21" ht="15.6">
      <c r="O301" s="202">
        <v>300</v>
      </c>
      <c r="P301" s="175" t="s">
        <v>352</v>
      </c>
      <c r="Q301" s="187" t="s">
        <v>354</v>
      </c>
      <c r="R301" s="245">
        <v>1</v>
      </c>
      <c r="S301" s="251">
        <v>60000</v>
      </c>
      <c r="T301" s="247">
        <v>11400</v>
      </c>
      <c r="U301" s="271">
        <v>71400</v>
      </c>
    </row>
    <row r="302" spans="15:21" ht="15.6">
      <c r="O302" s="201">
        <v>301</v>
      </c>
      <c r="P302" s="190" t="s">
        <v>355</v>
      </c>
      <c r="Q302" s="191" t="s">
        <v>355</v>
      </c>
      <c r="R302" s="248">
        <v>1</v>
      </c>
      <c r="S302" s="251">
        <v>4180000</v>
      </c>
      <c r="T302" s="244">
        <v>794200</v>
      </c>
      <c r="U302" s="270">
        <v>4974200</v>
      </c>
    </row>
    <row r="303" spans="15:21" ht="15.6">
      <c r="O303" s="202">
        <v>302</v>
      </c>
      <c r="P303" s="168" t="s">
        <v>356</v>
      </c>
      <c r="Q303" s="168" t="s">
        <v>357</v>
      </c>
      <c r="R303" s="249">
        <v>1</v>
      </c>
      <c r="S303" s="251">
        <v>269900</v>
      </c>
      <c r="T303" s="247">
        <v>51281</v>
      </c>
      <c r="U303" s="271">
        <v>321181</v>
      </c>
    </row>
    <row r="304" spans="15:21" ht="15.6">
      <c r="O304" s="201">
        <v>303</v>
      </c>
      <c r="P304" s="164" t="s">
        <v>358</v>
      </c>
      <c r="Q304" s="185" t="s">
        <v>443</v>
      </c>
      <c r="R304" s="252">
        <v>1</v>
      </c>
      <c r="S304" s="251">
        <v>389900</v>
      </c>
      <c r="T304" s="244">
        <v>74081</v>
      </c>
      <c r="U304" s="270">
        <v>463981</v>
      </c>
    </row>
    <row r="305" spans="15:21" ht="28.2">
      <c r="O305" s="215">
        <v>304</v>
      </c>
      <c r="P305" s="216" t="s">
        <v>360</v>
      </c>
      <c r="Q305" s="217" t="s">
        <v>361</v>
      </c>
      <c r="R305" s="272">
        <v>1</v>
      </c>
      <c r="S305" s="273">
        <v>1830000</v>
      </c>
      <c r="T305" s="274">
        <v>347700</v>
      </c>
      <c r="U305" s="275">
        <v>2177700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79AC0-B0E7-4303-8905-D1F6842CCD6A}">
  <dimension ref="A1:S305"/>
  <sheetViews>
    <sheetView topLeftCell="O1" zoomScale="82" workbookViewId="0">
      <selection activeCell="Q1" sqref="Q1"/>
    </sheetView>
  </sheetViews>
  <sheetFormatPr baseColWidth="10" defaultColWidth="11.44140625" defaultRowHeight="14.4"/>
  <cols>
    <col min="2" max="2" width="27.109375" customWidth="1"/>
    <col min="3" max="3" width="18.6640625" customWidth="1"/>
    <col min="4" max="4" width="24" customWidth="1"/>
    <col min="5" max="5" width="17.88671875" customWidth="1"/>
    <col min="6" max="6" width="30.5546875" customWidth="1"/>
    <col min="7" max="7" width="24.88671875" customWidth="1"/>
    <col min="8" max="8" width="23.33203125" customWidth="1"/>
    <col min="9" max="9" width="24.88671875" customWidth="1"/>
    <col min="10" max="10" width="21.33203125" customWidth="1"/>
    <col min="11" max="11" width="22.109375" customWidth="1"/>
    <col min="13" max="13" width="8" customWidth="1"/>
    <col min="14" max="14" width="46.33203125" bestFit="1" customWidth="1"/>
    <col min="15" max="15" width="74.88671875" bestFit="1" customWidth="1"/>
    <col min="16" max="16" width="13.33203125" customWidth="1"/>
    <col min="17" max="17" width="42.109375" customWidth="1"/>
    <col min="18" max="18" width="44.88671875" customWidth="1"/>
    <col min="19" max="19" width="39.109375" customWidth="1"/>
  </cols>
  <sheetData>
    <row r="1" spans="1:19" ht="55.2">
      <c r="A1" s="1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362</v>
      </c>
      <c r="I1" s="105" t="s">
        <v>11</v>
      </c>
      <c r="J1" s="105" t="s">
        <v>12</v>
      </c>
      <c r="K1" s="105" t="s">
        <v>13</v>
      </c>
      <c r="M1" s="212" t="s">
        <v>123</v>
      </c>
      <c r="N1" s="213" t="s">
        <v>4</v>
      </c>
      <c r="O1" s="213" t="s">
        <v>6</v>
      </c>
      <c r="P1" s="213" t="s">
        <v>7</v>
      </c>
      <c r="Q1" s="213" t="s">
        <v>124</v>
      </c>
      <c r="R1" s="213" t="s">
        <v>125</v>
      </c>
      <c r="S1" s="214" t="s">
        <v>126</v>
      </c>
    </row>
    <row r="2" spans="1:19">
      <c r="A2" s="141">
        <v>1</v>
      </c>
      <c r="B2" s="5" t="s">
        <v>26</v>
      </c>
      <c r="C2" s="5" t="s">
        <v>27</v>
      </c>
      <c r="D2" s="5" t="s">
        <v>28</v>
      </c>
      <c r="E2" s="40">
        <v>1</v>
      </c>
      <c r="F2" s="106">
        <v>247376.89052061885</v>
      </c>
      <c r="G2" s="106">
        <v>47001.609198917584</v>
      </c>
      <c r="H2" s="106">
        <v>294378.49971953646</v>
      </c>
      <c r="I2" s="107">
        <v>197901.51241649507</v>
      </c>
      <c r="J2" s="107">
        <v>37601.287359134061</v>
      </c>
      <c r="K2" s="107">
        <v>235502.79977562913</v>
      </c>
      <c r="M2" s="201">
        <v>1</v>
      </c>
      <c r="N2" s="153" t="s">
        <v>133</v>
      </c>
      <c r="O2" s="154" t="s">
        <v>134</v>
      </c>
      <c r="P2" s="242">
        <v>1</v>
      </c>
      <c r="Q2" s="254">
        <v>2271369.63</v>
      </c>
      <c r="R2" s="254">
        <v>431560.23</v>
      </c>
      <c r="S2" s="277">
        <v>2702929.86</v>
      </c>
    </row>
    <row r="3" spans="1:19">
      <c r="A3" s="141">
        <v>2</v>
      </c>
      <c r="B3" s="5" t="s">
        <v>26</v>
      </c>
      <c r="C3" s="5" t="s">
        <v>27</v>
      </c>
      <c r="D3" s="5" t="s">
        <v>29</v>
      </c>
      <c r="E3" s="40">
        <v>1</v>
      </c>
      <c r="F3" s="106">
        <v>247376.89052061885</v>
      </c>
      <c r="G3" s="106">
        <v>47001.609198917584</v>
      </c>
      <c r="H3" s="106">
        <v>294378.49971953646</v>
      </c>
      <c r="I3" s="106">
        <v>222639.20146855697</v>
      </c>
      <c r="J3" s="106">
        <v>42301.448279025826</v>
      </c>
      <c r="K3" s="106">
        <v>264940.64974758279</v>
      </c>
      <c r="M3" s="202">
        <v>2</v>
      </c>
      <c r="N3" s="157" t="s">
        <v>133</v>
      </c>
      <c r="O3" s="158" t="s">
        <v>135</v>
      </c>
      <c r="P3" s="245">
        <v>1</v>
      </c>
      <c r="Q3" s="255">
        <v>3710653.36</v>
      </c>
      <c r="R3" s="255">
        <v>705024.14</v>
      </c>
      <c r="S3" s="278">
        <v>4415677.5</v>
      </c>
    </row>
    <row r="4" spans="1:19">
      <c r="A4" s="141">
        <v>3</v>
      </c>
      <c r="B4" s="5" t="s">
        <v>26</v>
      </c>
      <c r="C4" s="5" t="s">
        <v>30</v>
      </c>
      <c r="D4" s="5" t="s">
        <v>31</v>
      </c>
      <c r="E4" s="40">
        <v>1</v>
      </c>
      <c r="F4" s="106">
        <v>247376.89052061885</v>
      </c>
      <c r="G4" s="106">
        <v>47001.609198917584</v>
      </c>
      <c r="H4" s="106">
        <v>294378.49971953646</v>
      </c>
      <c r="I4" s="107">
        <v>222639.20146855697</v>
      </c>
      <c r="J4" s="107">
        <v>42301.448279025826</v>
      </c>
      <c r="K4" s="107">
        <v>264940.64974758279</v>
      </c>
      <c r="M4" s="201">
        <v>3</v>
      </c>
      <c r="N4" s="153" t="s">
        <v>133</v>
      </c>
      <c r="O4" s="154" t="s">
        <v>136</v>
      </c>
      <c r="P4" s="242">
        <v>1</v>
      </c>
      <c r="Q4" s="254">
        <v>2271369.63</v>
      </c>
      <c r="R4" s="254">
        <v>431560.23</v>
      </c>
      <c r="S4" s="277">
        <v>2702929.86</v>
      </c>
    </row>
    <row r="5" spans="1:19">
      <c r="A5" s="141">
        <v>4</v>
      </c>
      <c r="B5" s="5" t="s">
        <v>26</v>
      </c>
      <c r="C5" s="5" t="s">
        <v>30</v>
      </c>
      <c r="D5" s="5" t="s">
        <v>32</v>
      </c>
      <c r="E5" s="40">
        <v>1</v>
      </c>
      <c r="F5" s="106">
        <v>247376.89052061885</v>
      </c>
      <c r="G5" s="106">
        <v>47001.609198917584</v>
      </c>
      <c r="H5" s="106">
        <v>294378.49971953646</v>
      </c>
      <c r="I5" s="106">
        <v>222639.20146855697</v>
      </c>
      <c r="J5" s="106">
        <v>42301.448279025826</v>
      </c>
      <c r="K5" s="106">
        <v>264940.64974758279</v>
      </c>
      <c r="M5" s="202">
        <v>4</v>
      </c>
      <c r="N5" s="157" t="s">
        <v>133</v>
      </c>
      <c r="O5" s="158" t="s">
        <v>137</v>
      </c>
      <c r="P5" s="245">
        <v>1</v>
      </c>
      <c r="Q5" s="255">
        <v>3710653.36</v>
      </c>
      <c r="R5" s="255">
        <v>705024.14</v>
      </c>
      <c r="S5" s="278">
        <v>4415677.5</v>
      </c>
    </row>
    <row r="6" spans="1:19">
      <c r="A6" s="141">
        <v>5</v>
      </c>
      <c r="B6" s="5" t="s">
        <v>26</v>
      </c>
      <c r="C6" s="5" t="s">
        <v>30</v>
      </c>
      <c r="D6" s="5" t="s">
        <v>33</v>
      </c>
      <c r="E6" s="40">
        <v>1</v>
      </c>
      <c r="F6" s="106">
        <v>247376.89052061885</v>
      </c>
      <c r="G6" s="106">
        <v>47001.609198917584</v>
      </c>
      <c r="H6" s="106">
        <v>294378.49971953646</v>
      </c>
      <c r="I6" s="107">
        <v>222639.20146855697</v>
      </c>
      <c r="J6" s="107">
        <v>42301.448279025826</v>
      </c>
      <c r="K6" s="107">
        <v>264940.64974758279</v>
      </c>
      <c r="M6" s="201">
        <v>5</v>
      </c>
      <c r="N6" s="160" t="s">
        <v>133</v>
      </c>
      <c r="O6" s="161" t="s">
        <v>138</v>
      </c>
      <c r="P6" s="242">
        <v>1</v>
      </c>
      <c r="Q6" s="256">
        <v>404798.55</v>
      </c>
      <c r="R6" s="256">
        <v>76911.72</v>
      </c>
      <c r="S6" s="279">
        <v>481710.27</v>
      </c>
    </row>
    <row r="7" spans="1:19">
      <c r="A7" s="141">
        <v>6</v>
      </c>
      <c r="B7" s="5" t="s">
        <v>26</v>
      </c>
      <c r="C7" s="5" t="s">
        <v>34</v>
      </c>
      <c r="D7" s="5">
        <v>2620</v>
      </c>
      <c r="E7" s="40">
        <v>1</v>
      </c>
      <c r="F7" s="106">
        <v>247376.89052061885</v>
      </c>
      <c r="G7" s="106">
        <v>47001.609198917584</v>
      </c>
      <c r="H7" s="106">
        <v>294378.49971953646</v>
      </c>
      <c r="I7" s="106">
        <v>222639.20146855697</v>
      </c>
      <c r="J7" s="106">
        <v>42301.448279025826</v>
      </c>
      <c r="K7" s="106">
        <v>264940.64974758279</v>
      </c>
      <c r="M7" s="202">
        <v>6</v>
      </c>
      <c r="N7" s="157" t="s">
        <v>133</v>
      </c>
      <c r="O7" s="158" t="s">
        <v>139</v>
      </c>
      <c r="P7" s="245">
        <v>1</v>
      </c>
      <c r="Q7" s="255">
        <v>2271369.63</v>
      </c>
      <c r="R7" s="255">
        <v>431560.23</v>
      </c>
      <c r="S7" s="278">
        <v>2702929.86</v>
      </c>
    </row>
    <row r="8" spans="1:19">
      <c r="A8" s="141">
        <v>7</v>
      </c>
      <c r="B8" s="5" t="s">
        <v>26</v>
      </c>
      <c r="C8" s="5" t="s">
        <v>34</v>
      </c>
      <c r="D8" s="5" t="s">
        <v>35</v>
      </c>
      <c r="E8" s="40">
        <v>1</v>
      </c>
      <c r="F8" s="106">
        <v>247376.89052061885</v>
      </c>
      <c r="G8" s="106">
        <v>47001.609198917584</v>
      </c>
      <c r="H8" s="106">
        <v>294378.49971953646</v>
      </c>
      <c r="I8" s="107">
        <v>222639.20146855697</v>
      </c>
      <c r="J8" s="107">
        <v>42301.448279025826</v>
      </c>
      <c r="K8" s="107">
        <v>264940.64974758279</v>
      </c>
      <c r="M8" s="201">
        <v>7</v>
      </c>
      <c r="N8" s="153" t="s">
        <v>133</v>
      </c>
      <c r="O8" s="154" t="s">
        <v>140</v>
      </c>
      <c r="P8" s="242">
        <v>1</v>
      </c>
      <c r="Q8" s="254">
        <v>3710653.36</v>
      </c>
      <c r="R8" s="254">
        <v>705024.14</v>
      </c>
      <c r="S8" s="277">
        <v>4415677.5</v>
      </c>
    </row>
    <row r="9" spans="1:19">
      <c r="A9" s="141">
        <v>8</v>
      </c>
      <c r="B9" s="5" t="s">
        <v>36</v>
      </c>
      <c r="C9" s="5" t="s">
        <v>37</v>
      </c>
      <c r="D9" s="5" t="s">
        <v>38</v>
      </c>
      <c r="E9" s="40">
        <v>1</v>
      </c>
      <c r="F9" s="106">
        <v>179910.46583317732</v>
      </c>
      <c r="G9" s="106">
        <v>34182.988508303693</v>
      </c>
      <c r="H9" s="106">
        <v>214093.45434148103</v>
      </c>
      <c r="I9" s="106">
        <v>161919.41924985961</v>
      </c>
      <c r="J9" s="106">
        <v>30764.689657473325</v>
      </c>
      <c r="K9" s="106">
        <v>192684.10890733293</v>
      </c>
      <c r="M9" s="202">
        <v>8</v>
      </c>
      <c r="N9" s="157" t="s">
        <v>133</v>
      </c>
      <c r="O9" s="158" t="s">
        <v>141</v>
      </c>
      <c r="P9" s="245">
        <v>1</v>
      </c>
      <c r="Q9" s="255">
        <v>2271369.63</v>
      </c>
      <c r="R9" s="255">
        <v>431560.23</v>
      </c>
      <c r="S9" s="278">
        <v>2702929.86</v>
      </c>
    </row>
    <row r="10" spans="1:19" ht="27.6">
      <c r="A10" s="141">
        <v>9</v>
      </c>
      <c r="B10" s="5" t="s">
        <v>36</v>
      </c>
      <c r="C10" s="5" t="s">
        <v>39</v>
      </c>
      <c r="D10" s="5" t="s">
        <v>40</v>
      </c>
      <c r="E10" s="40">
        <v>1</v>
      </c>
      <c r="F10" s="106">
        <v>179910.46583317732</v>
      </c>
      <c r="G10" s="106">
        <v>34182.988508303693</v>
      </c>
      <c r="H10" s="106">
        <v>214093.45434148103</v>
      </c>
      <c r="I10" s="107">
        <v>161919.41924985961</v>
      </c>
      <c r="J10" s="107">
        <v>30764.689657473325</v>
      </c>
      <c r="K10" s="107">
        <v>192684.10890733293</v>
      </c>
      <c r="M10" s="201">
        <v>9</v>
      </c>
      <c r="N10" s="153" t="s">
        <v>133</v>
      </c>
      <c r="O10" s="154" t="s">
        <v>142</v>
      </c>
      <c r="P10" s="242">
        <v>1</v>
      </c>
      <c r="Q10" s="254">
        <v>3710653.36</v>
      </c>
      <c r="R10" s="254">
        <v>705024.14</v>
      </c>
      <c r="S10" s="277">
        <v>4415677.5</v>
      </c>
    </row>
    <row r="11" spans="1:19" ht="27.6">
      <c r="A11" s="141">
        <v>10</v>
      </c>
      <c r="B11" s="5" t="s">
        <v>36</v>
      </c>
      <c r="C11" s="5" t="s">
        <v>39</v>
      </c>
      <c r="D11" s="5" t="s">
        <v>41</v>
      </c>
      <c r="E11" s="40">
        <v>1</v>
      </c>
      <c r="F11" s="106">
        <v>179910.46583317732</v>
      </c>
      <c r="G11" s="106">
        <v>34182.988508303693</v>
      </c>
      <c r="H11" s="106">
        <v>214093.45434148103</v>
      </c>
      <c r="I11" s="106">
        <v>161919.41924985961</v>
      </c>
      <c r="J11" s="106">
        <v>30764.689657473325</v>
      </c>
      <c r="K11" s="106">
        <v>192684.10890733293</v>
      </c>
      <c r="M11" s="202">
        <v>10</v>
      </c>
      <c r="N11" s="157" t="s">
        <v>133</v>
      </c>
      <c r="O11" s="158" t="s">
        <v>143</v>
      </c>
      <c r="P11" s="245">
        <v>1</v>
      </c>
      <c r="Q11" s="255">
        <v>3710653.36</v>
      </c>
      <c r="R11" s="255">
        <v>705024.14</v>
      </c>
      <c r="S11" s="278">
        <v>4415677.5</v>
      </c>
    </row>
    <row r="12" spans="1:19" ht="27.6">
      <c r="A12" s="141">
        <v>11</v>
      </c>
      <c r="B12" s="5" t="s">
        <v>36</v>
      </c>
      <c r="C12" s="5" t="s">
        <v>39</v>
      </c>
      <c r="D12" s="5" t="s">
        <v>42</v>
      </c>
      <c r="E12" s="40">
        <v>1</v>
      </c>
      <c r="F12" s="106">
        <v>179910.46583317732</v>
      </c>
      <c r="G12" s="106">
        <v>34182.988508303693</v>
      </c>
      <c r="H12" s="106">
        <v>214093.45434148103</v>
      </c>
      <c r="I12" s="107">
        <v>161919.41924985961</v>
      </c>
      <c r="J12" s="107">
        <v>30764.689657473325</v>
      </c>
      <c r="K12" s="107">
        <v>192684.10890733293</v>
      </c>
      <c r="M12" s="201">
        <v>11</v>
      </c>
      <c r="N12" s="153" t="s">
        <v>133</v>
      </c>
      <c r="O12" s="154" t="s">
        <v>144</v>
      </c>
      <c r="P12" s="242">
        <v>1</v>
      </c>
      <c r="Q12" s="254">
        <v>4497761.6500000004</v>
      </c>
      <c r="R12" s="254">
        <v>854574.71</v>
      </c>
      <c r="S12" s="277">
        <v>5352336.3600000003</v>
      </c>
    </row>
    <row r="13" spans="1:19">
      <c r="A13" s="141">
        <v>12</v>
      </c>
      <c r="B13" s="6" t="s">
        <v>36</v>
      </c>
      <c r="C13" s="6" t="s">
        <v>43</v>
      </c>
      <c r="D13" s="6" t="s">
        <v>44</v>
      </c>
      <c r="E13" s="40">
        <v>1</v>
      </c>
      <c r="F13" s="106">
        <v>179910.46583317732</v>
      </c>
      <c r="G13" s="106">
        <v>34182.988508303693</v>
      </c>
      <c r="H13" s="106">
        <v>214093.45434148103</v>
      </c>
      <c r="I13" s="106">
        <v>161919.41924985961</v>
      </c>
      <c r="J13" s="106">
        <v>30764.689657473325</v>
      </c>
      <c r="K13" s="106">
        <v>192684.10890733293</v>
      </c>
      <c r="M13" s="202">
        <v>12</v>
      </c>
      <c r="N13" s="157" t="s">
        <v>145</v>
      </c>
      <c r="O13" s="158" t="s">
        <v>138</v>
      </c>
      <c r="P13" s="245">
        <v>1</v>
      </c>
      <c r="Q13" s="255">
        <v>404798.55</v>
      </c>
      <c r="R13" s="255">
        <v>76911.72</v>
      </c>
      <c r="S13" s="278">
        <v>481710.27</v>
      </c>
    </row>
    <row r="14" spans="1:19">
      <c r="A14" s="141">
        <v>13</v>
      </c>
      <c r="B14" s="6" t="s">
        <v>36</v>
      </c>
      <c r="C14" s="6" t="s">
        <v>43</v>
      </c>
      <c r="D14" s="6" t="s">
        <v>45</v>
      </c>
      <c r="E14" s="40">
        <v>1</v>
      </c>
      <c r="F14" s="106">
        <v>179910.46583317732</v>
      </c>
      <c r="G14" s="106">
        <v>34182.988508303693</v>
      </c>
      <c r="H14" s="106">
        <v>214093.45434148103</v>
      </c>
      <c r="I14" s="107">
        <v>161919.41924985961</v>
      </c>
      <c r="J14" s="107">
        <v>30764.689657473325</v>
      </c>
      <c r="K14" s="107">
        <v>192684.10890733293</v>
      </c>
      <c r="M14" s="201">
        <v>13</v>
      </c>
      <c r="N14" s="153" t="s">
        <v>145</v>
      </c>
      <c r="O14" s="154" t="s">
        <v>146</v>
      </c>
      <c r="P14" s="242">
        <v>1</v>
      </c>
      <c r="Q14" s="254">
        <v>1799104.66</v>
      </c>
      <c r="R14" s="254">
        <v>341829.89</v>
      </c>
      <c r="S14" s="277">
        <v>2140934.54</v>
      </c>
    </row>
    <row r="15" spans="1:19">
      <c r="A15" s="141">
        <v>14</v>
      </c>
      <c r="B15" s="6" t="s">
        <v>36</v>
      </c>
      <c r="C15" s="6" t="s">
        <v>46</v>
      </c>
      <c r="D15" s="6" t="s">
        <v>47</v>
      </c>
      <c r="E15" s="40">
        <v>1</v>
      </c>
      <c r="F15" s="106">
        <v>179910.46583317732</v>
      </c>
      <c r="G15" s="106">
        <v>34182.988508303693</v>
      </c>
      <c r="H15" s="106">
        <v>214093.45434148103</v>
      </c>
      <c r="I15" s="106">
        <v>161919.41924985961</v>
      </c>
      <c r="J15" s="106">
        <v>30764.689657473325</v>
      </c>
      <c r="K15" s="106">
        <v>192684.10890733293</v>
      </c>
      <c r="M15" s="202">
        <v>14</v>
      </c>
      <c r="N15" s="157" t="s">
        <v>147</v>
      </c>
      <c r="O15" s="158" t="s">
        <v>146</v>
      </c>
      <c r="P15" s="245">
        <v>1</v>
      </c>
      <c r="Q15" s="255">
        <v>2698656.99</v>
      </c>
      <c r="R15" s="255">
        <v>512744.83</v>
      </c>
      <c r="S15" s="278">
        <v>3211401.82</v>
      </c>
    </row>
    <row r="16" spans="1:19" ht="27.6">
      <c r="A16" s="141">
        <v>15</v>
      </c>
      <c r="B16" s="6" t="s">
        <v>36</v>
      </c>
      <c r="C16" s="6" t="s">
        <v>37</v>
      </c>
      <c r="D16" s="6" t="s">
        <v>48</v>
      </c>
      <c r="E16" s="40">
        <v>1</v>
      </c>
      <c r="F16" s="106">
        <v>179910.46583317732</v>
      </c>
      <c r="G16" s="106">
        <v>34182.988508303693</v>
      </c>
      <c r="H16" s="106">
        <v>214093.45434148103</v>
      </c>
      <c r="I16" s="107">
        <v>161919.41924985961</v>
      </c>
      <c r="J16" s="107">
        <v>30764.689657473325</v>
      </c>
      <c r="K16" s="107">
        <v>192684.10890733293</v>
      </c>
      <c r="M16" s="201">
        <v>15</v>
      </c>
      <c r="N16" s="164" t="s">
        <v>148</v>
      </c>
      <c r="O16" s="165" t="s">
        <v>149</v>
      </c>
      <c r="P16" s="248">
        <v>1</v>
      </c>
      <c r="Q16" s="257">
        <v>3823097.4</v>
      </c>
      <c r="R16" s="257">
        <v>726388.51</v>
      </c>
      <c r="S16" s="280">
        <v>4549485.9000000004</v>
      </c>
    </row>
    <row r="17" spans="1:19">
      <c r="A17" s="141">
        <v>16</v>
      </c>
      <c r="B17" s="5" t="s">
        <v>49</v>
      </c>
      <c r="C17" s="5" t="s">
        <v>30</v>
      </c>
      <c r="D17" s="5" t="s">
        <v>50</v>
      </c>
      <c r="E17" s="40">
        <v>1</v>
      </c>
      <c r="F17" s="106">
        <v>247376.89052061885</v>
      </c>
      <c r="G17" s="106">
        <v>47001.609198917584</v>
      </c>
      <c r="H17" s="106">
        <v>294378.49971953646</v>
      </c>
      <c r="I17" s="106">
        <v>222639.20146855697</v>
      </c>
      <c r="J17" s="106">
        <v>42301.448279025826</v>
      </c>
      <c r="K17" s="106">
        <v>264940.64974758279</v>
      </c>
      <c r="M17" s="202">
        <v>16</v>
      </c>
      <c r="N17" s="168" t="s">
        <v>150</v>
      </c>
      <c r="O17" s="169" t="s">
        <v>151</v>
      </c>
      <c r="P17" s="249">
        <v>1</v>
      </c>
      <c r="Q17" s="258">
        <v>3823097.4</v>
      </c>
      <c r="R17" s="258">
        <v>726388.51</v>
      </c>
      <c r="S17" s="281">
        <v>4549485.9000000004</v>
      </c>
    </row>
    <row r="18" spans="1:19">
      <c r="A18" s="141">
        <v>17</v>
      </c>
      <c r="B18" s="5" t="s">
        <v>49</v>
      </c>
      <c r="C18" s="5" t="s">
        <v>30</v>
      </c>
      <c r="D18" s="5" t="s">
        <v>51</v>
      </c>
      <c r="E18" s="40">
        <v>1</v>
      </c>
      <c r="F18" s="106">
        <v>247376.89052061885</v>
      </c>
      <c r="G18" s="106">
        <v>47001.609198917584</v>
      </c>
      <c r="H18" s="106">
        <v>294378.49971953646</v>
      </c>
      <c r="I18" s="107">
        <v>222639.20146855697</v>
      </c>
      <c r="J18" s="107">
        <v>42301.448279025826</v>
      </c>
      <c r="K18" s="107">
        <v>264940.64974758279</v>
      </c>
      <c r="M18" s="201">
        <v>17</v>
      </c>
      <c r="N18" s="164" t="s">
        <v>150</v>
      </c>
      <c r="O18" s="165" t="s">
        <v>152</v>
      </c>
      <c r="P18" s="248">
        <v>1</v>
      </c>
      <c r="Q18" s="257">
        <v>3823097.4</v>
      </c>
      <c r="R18" s="257">
        <v>726388.51</v>
      </c>
      <c r="S18" s="280">
        <v>4549485.9000000004</v>
      </c>
    </row>
    <row r="19" spans="1:19" ht="27.6">
      <c r="A19" s="141">
        <v>18</v>
      </c>
      <c r="B19" s="5" t="s">
        <v>49</v>
      </c>
      <c r="C19" s="5" t="s">
        <v>30</v>
      </c>
      <c r="D19" s="5" t="s">
        <v>52</v>
      </c>
      <c r="E19" s="40">
        <v>1</v>
      </c>
      <c r="F19" s="106">
        <v>247376.89052061885</v>
      </c>
      <c r="G19" s="106">
        <v>47001.609198917584</v>
      </c>
      <c r="H19" s="106">
        <v>294378.49971953646</v>
      </c>
      <c r="I19" s="106">
        <v>222639.20146855697</v>
      </c>
      <c r="J19" s="106">
        <v>42301.448279025826</v>
      </c>
      <c r="K19" s="106">
        <v>264940.64974758279</v>
      </c>
      <c r="M19" s="202">
        <v>18</v>
      </c>
      <c r="N19" s="168" t="s">
        <v>153</v>
      </c>
      <c r="O19" s="169" t="s">
        <v>154</v>
      </c>
      <c r="P19" s="249">
        <v>1</v>
      </c>
      <c r="Q19" s="258">
        <v>1461772.53</v>
      </c>
      <c r="R19" s="258">
        <v>277736.78000000003</v>
      </c>
      <c r="S19" s="281">
        <v>1739509.32</v>
      </c>
    </row>
    <row r="20" spans="1:19" ht="27.6">
      <c r="A20" s="141">
        <v>19</v>
      </c>
      <c r="B20" s="5" t="s">
        <v>49</v>
      </c>
      <c r="C20" s="5" t="s">
        <v>30</v>
      </c>
      <c r="D20" s="5" t="s">
        <v>53</v>
      </c>
      <c r="E20" s="40">
        <v>1</v>
      </c>
      <c r="F20" s="106">
        <v>247376.89052061885</v>
      </c>
      <c r="G20" s="106">
        <v>47001.609198917584</v>
      </c>
      <c r="H20" s="106">
        <v>294378.49971953646</v>
      </c>
      <c r="I20" s="107">
        <v>222639.20146855697</v>
      </c>
      <c r="J20" s="107">
        <v>42301.448279025826</v>
      </c>
      <c r="K20" s="107">
        <v>264940.64974758279</v>
      </c>
      <c r="M20" s="201">
        <v>19</v>
      </c>
      <c r="N20" s="164" t="s">
        <v>155</v>
      </c>
      <c r="O20" s="165" t="s">
        <v>156</v>
      </c>
      <c r="P20" s="248">
        <v>1</v>
      </c>
      <c r="Q20" s="257">
        <v>5622202.0599999996</v>
      </c>
      <c r="R20" s="257">
        <v>1068218.3899999999</v>
      </c>
      <c r="S20" s="280">
        <v>6690420.4500000002</v>
      </c>
    </row>
    <row r="21" spans="1:19">
      <c r="A21" s="141">
        <v>20</v>
      </c>
      <c r="B21" s="5" t="s">
        <v>49</v>
      </c>
      <c r="C21" s="5" t="s">
        <v>30</v>
      </c>
      <c r="D21" s="5" t="s">
        <v>54</v>
      </c>
      <c r="E21" s="40">
        <v>1</v>
      </c>
      <c r="F21" s="106">
        <v>247376.89052061885</v>
      </c>
      <c r="G21" s="106">
        <v>47001.609198917584</v>
      </c>
      <c r="H21" s="106">
        <v>294378.49971953646</v>
      </c>
      <c r="I21" s="106">
        <v>222639.20146855697</v>
      </c>
      <c r="J21" s="106">
        <v>42301.448279025826</v>
      </c>
      <c r="K21" s="106">
        <v>264940.64974758279</v>
      </c>
      <c r="M21" s="202">
        <v>20</v>
      </c>
      <c r="N21" s="157" t="s">
        <v>133</v>
      </c>
      <c r="O21" s="158" t="s">
        <v>157</v>
      </c>
      <c r="P21" s="245">
        <v>1</v>
      </c>
      <c r="Q21" s="255">
        <v>2698656.99</v>
      </c>
      <c r="R21" s="255">
        <v>512744.83</v>
      </c>
      <c r="S21" s="278">
        <v>3211401.82</v>
      </c>
    </row>
    <row r="22" spans="1:19">
      <c r="A22" s="141">
        <v>21</v>
      </c>
      <c r="B22" s="5" t="s">
        <v>49</v>
      </c>
      <c r="C22" s="5" t="s">
        <v>30</v>
      </c>
      <c r="D22" s="5" t="s">
        <v>50</v>
      </c>
      <c r="E22" s="40">
        <v>1</v>
      </c>
      <c r="F22" s="106">
        <v>247376.89052061885</v>
      </c>
      <c r="G22" s="106">
        <v>47001.609198917584</v>
      </c>
      <c r="H22" s="106">
        <v>294378.49971953646</v>
      </c>
      <c r="I22" s="107">
        <v>222639.20146855697</v>
      </c>
      <c r="J22" s="107">
        <v>42301.448279025826</v>
      </c>
      <c r="K22" s="107">
        <v>264940.64974758279</v>
      </c>
      <c r="M22" s="201">
        <v>21</v>
      </c>
      <c r="N22" s="153" t="s">
        <v>158</v>
      </c>
      <c r="O22" s="154" t="s">
        <v>159</v>
      </c>
      <c r="P22" s="242">
        <v>1</v>
      </c>
      <c r="Q22" s="254">
        <v>562220.21</v>
      </c>
      <c r="R22" s="254">
        <v>106821.84</v>
      </c>
      <c r="S22" s="277">
        <v>669042.04</v>
      </c>
    </row>
    <row r="23" spans="1:19">
      <c r="A23" s="141">
        <v>22</v>
      </c>
      <c r="B23" s="5" t="s">
        <v>49</v>
      </c>
      <c r="C23" s="5" t="s">
        <v>30</v>
      </c>
      <c r="D23" s="5" t="s">
        <v>55</v>
      </c>
      <c r="E23" s="40">
        <v>1</v>
      </c>
      <c r="F23" s="106">
        <v>247376.89052061885</v>
      </c>
      <c r="G23" s="106">
        <v>47001.609198917584</v>
      </c>
      <c r="H23" s="106">
        <v>294378.49971953646</v>
      </c>
      <c r="I23" s="106">
        <v>222639.20146855697</v>
      </c>
      <c r="J23" s="106">
        <v>42301.448279025826</v>
      </c>
      <c r="K23" s="106">
        <v>264940.64974758279</v>
      </c>
      <c r="M23" s="202">
        <v>22</v>
      </c>
      <c r="N23" s="157" t="s">
        <v>158</v>
      </c>
      <c r="O23" s="158" t="s">
        <v>160</v>
      </c>
      <c r="P23" s="245">
        <v>1</v>
      </c>
      <c r="Q23" s="255">
        <v>697153.06</v>
      </c>
      <c r="R23" s="255">
        <v>132459.07999999999</v>
      </c>
      <c r="S23" s="278">
        <v>829612.14</v>
      </c>
    </row>
    <row r="24" spans="1:19">
      <c r="A24" s="141">
        <v>23</v>
      </c>
      <c r="B24" s="5" t="s">
        <v>49</v>
      </c>
      <c r="C24" s="5" t="s">
        <v>30</v>
      </c>
      <c r="D24" s="5" t="s">
        <v>56</v>
      </c>
      <c r="E24" s="40">
        <v>1</v>
      </c>
      <c r="F24" s="106">
        <v>247376.89052061885</v>
      </c>
      <c r="G24" s="106">
        <v>47001.609198917584</v>
      </c>
      <c r="H24" s="106">
        <v>294378.49971953646</v>
      </c>
      <c r="I24" s="107">
        <v>222639.20146855697</v>
      </c>
      <c r="J24" s="107">
        <v>42301.448279025826</v>
      </c>
      <c r="K24" s="107">
        <v>264940.64974758279</v>
      </c>
      <c r="M24" s="201">
        <v>23</v>
      </c>
      <c r="N24" s="153" t="s">
        <v>161</v>
      </c>
      <c r="O24" s="154" t="s">
        <v>162</v>
      </c>
      <c r="P24" s="242">
        <v>1</v>
      </c>
      <c r="Q24" s="254">
        <v>449776.16</v>
      </c>
      <c r="R24" s="254">
        <v>85457.47</v>
      </c>
      <c r="S24" s="277">
        <v>535233.64</v>
      </c>
    </row>
    <row r="25" spans="1:19">
      <c r="A25" s="141">
        <v>24</v>
      </c>
      <c r="B25" s="5" t="s">
        <v>49</v>
      </c>
      <c r="C25" s="5" t="s">
        <v>30</v>
      </c>
      <c r="D25" s="5" t="s">
        <v>57</v>
      </c>
      <c r="E25" s="40">
        <v>1</v>
      </c>
      <c r="F25" s="106">
        <v>247376.89052061885</v>
      </c>
      <c r="G25" s="106">
        <v>47001.609198917584</v>
      </c>
      <c r="H25" s="106">
        <v>294378.49971953646</v>
      </c>
      <c r="I25" s="106">
        <v>222639.20146855697</v>
      </c>
      <c r="J25" s="106">
        <v>42301.448279025826</v>
      </c>
      <c r="K25" s="106">
        <v>264940.64974758279</v>
      </c>
      <c r="M25" s="202">
        <v>24</v>
      </c>
      <c r="N25" s="157" t="s">
        <v>161</v>
      </c>
      <c r="O25" s="158" t="s">
        <v>163</v>
      </c>
      <c r="P25" s="245">
        <v>1</v>
      </c>
      <c r="Q25" s="255">
        <v>697153.06</v>
      </c>
      <c r="R25" s="255">
        <v>132459.07999999999</v>
      </c>
      <c r="S25" s="278">
        <v>829612.14</v>
      </c>
    </row>
    <row r="26" spans="1:19">
      <c r="A26" s="141">
        <v>25</v>
      </c>
      <c r="B26" s="5" t="s">
        <v>49</v>
      </c>
      <c r="C26" s="5" t="s">
        <v>30</v>
      </c>
      <c r="D26" s="5" t="s">
        <v>58</v>
      </c>
      <c r="E26" s="40">
        <v>1</v>
      </c>
      <c r="F26" s="106">
        <v>247376.89052061885</v>
      </c>
      <c r="G26" s="106">
        <v>47001.609198917584</v>
      </c>
      <c r="H26" s="106">
        <v>294378.49971953646</v>
      </c>
      <c r="I26" s="107">
        <v>222639.20146855697</v>
      </c>
      <c r="J26" s="107">
        <v>42301.448279025826</v>
      </c>
      <c r="K26" s="107">
        <v>264940.64974758279</v>
      </c>
      <c r="M26" s="202">
        <v>25</v>
      </c>
      <c r="N26" s="197" t="s">
        <v>164</v>
      </c>
      <c r="O26" s="154" t="s">
        <v>363</v>
      </c>
      <c r="P26" s="242">
        <v>1</v>
      </c>
      <c r="Q26" s="254">
        <v>1079462.79</v>
      </c>
      <c r="R26" s="254">
        <v>205097.93</v>
      </c>
      <c r="S26" s="277">
        <v>1284560.73</v>
      </c>
    </row>
    <row r="27" spans="1:19">
      <c r="A27" s="141">
        <v>26</v>
      </c>
      <c r="B27" s="5" t="s">
        <v>49</v>
      </c>
      <c r="C27" s="5" t="s">
        <v>30</v>
      </c>
      <c r="D27" s="5" t="s">
        <v>59</v>
      </c>
      <c r="E27" s="40">
        <v>1</v>
      </c>
      <c r="F27" s="106">
        <v>247376.89052061885</v>
      </c>
      <c r="G27" s="106">
        <v>47001.609198917584</v>
      </c>
      <c r="H27" s="106">
        <v>294378.49971953646</v>
      </c>
      <c r="I27" s="106">
        <v>222639.20146855697</v>
      </c>
      <c r="J27" s="106">
        <v>42301.448279025826</v>
      </c>
      <c r="K27" s="106">
        <v>264940.64974758279</v>
      </c>
      <c r="M27" s="202">
        <v>26</v>
      </c>
      <c r="N27" s="157" t="s">
        <v>164</v>
      </c>
      <c r="O27" s="158" t="s">
        <v>166</v>
      </c>
      <c r="P27" s="245">
        <v>1</v>
      </c>
      <c r="Q27" s="255">
        <v>2248880.8199999998</v>
      </c>
      <c r="R27" s="255">
        <v>427287.36</v>
      </c>
      <c r="S27" s="278">
        <v>2676168.1800000002</v>
      </c>
    </row>
    <row r="28" spans="1:19">
      <c r="A28" s="141">
        <v>27</v>
      </c>
      <c r="B28" s="5" t="s">
        <v>49</v>
      </c>
      <c r="C28" s="5" t="s">
        <v>30</v>
      </c>
      <c r="D28" s="5" t="s">
        <v>60</v>
      </c>
      <c r="E28" s="40">
        <v>1</v>
      </c>
      <c r="F28" s="106">
        <v>247376.89052061885</v>
      </c>
      <c r="G28" s="106">
        <v>47001.609198917584</v>
      </c>
      <c r="H28" s="106">
        <v>294378.49971953646</v>
      </c>
      <c r="I28" s="107">
        <v>222639.20146855697</v>
      </c>
      <c r="J28" s="107">
        <v>42301.448279025826</v>
      </c>
      <c r="K28" s="107">
        <v>264940.64974758279</v>
      </c>
      <c r="M28" s="201">
        <v>27</v>
      </c>
      <c r="N28" s="153" t="s">
        <v>164</v>
      </c>
      <c r="O28" s="154" t="s">
        <v>167</v>
      </c>
      <c r="P28" s="242">
        <v>1</v>
      </c>
      <c r="Q28" s="254">
        <v>2473768.91</v>
      </c>
      <c r="R28" s="254">
        <v>470016.09</v>
      </c>
      <c r="S28" s="277">
        <v>2943785</v>
      </c>
    </row>
    <row r="29" spans="1:19" ht="27.6">
      <c r="A29" s="141">
        <v>28</v>
      </c>
      <c r="B29" s="5" t="s">
        <v>49</v>
      </c>
      <c r="C29" s="5" t="s">
        <v>39</v>
      </c>
      <c r="D29" s="5" t="s">
        <v>61</v>
      </c>
      <c r="E29" s="40">
        <v>1</v>
      </c>
      <c r="F29" s="106">
        <v>247376.89052061885</v>
      </c>
      <c r="G29" s="106">
        <v>47001.609198917584</v>
      </c>
      <c r="H29" s="106">
        <v>294378.49971953646</v>
      </c>
      <c r="I29" s="106">
        <v>222639.20146855697</v>
      </c>
      <c r="J29" s="106">
        <v>42301.448279025826</v>
      </c>
      <c r="K29" s="106">
        <v>264940.64974758279</v>
      </c>
      <c r="M29" s="202">
        <v>28</v>
      </c>
      <c r="N29" s="157" t="s">
        <v>168</v>
      </c>
      <c r="O29" s="158" t="s">
        <v>169</v>
      </c>
      <c r="P29" s="245">
        <v>1</v>
      </c>
      <c r="Q29" s="255">
        <v>1011996.37</v>
      </c>
      <c r="R29" s="255">
        <v>192279.31</v>
      </c>
      <c r="S29" s="278">
        <v>1204275.68</v>
      </c>
    </row>
    <row r="30" spans="1:19" ht="27.6">
      <c r="A30" s="141">
        <v>29</v>
      </c>
      <c r="B30" s="5" t="s">
        <v>49</v>
      </c>
      <c r="C30" s="5" t="s">
        <v>39</v>
      </c>
      <c r="D30" s="5" t="s">
        <v>62</v>
      </c>
      <c r="E30" s="40">
        <v>1</v>
      </c>
      <c r="F30" s="106">
        <v>247376.89052061885</v>
      </c>
      <c r="G30" s="106">
        <v>47001.609198917584</v>
      </c>
      <c r="H30" s="106">
        <v>294378.49971953646</v>
      </c>
      <c r="I30" s="107">
        <v>222639.20146855697</v>
      </c>
      <c r="J30" s="107">
        <v>42301.448279025826</v>
      </c>
      <c r="K30" s="107">
        <v>264940.64974758279</v>
      </c>
      <c r="M30" s="201">
        <v>29</v>
      </c>
      <c r="N30" s="153" t="s">
        <v>170</v>
      </c>
      <c r="O30" s="154" t="s">
        <v>171</v>
      </c>
      <c r="P30" s="242">
        <v>1</v>
      </c>
      <c r="Q30" s="254">
        <v>1326839.69</v>
      </c>
      <c r="R30" s="254">
        <v>252099.54</v>
      </c>
      <c r="S30" s="277">
        <v>1578939.23</v>
      </c>
    </row>
    <row r="31" spans="1:19" ht="27.6">
      <c r="A31" s="141">
        <v>30</v>
      </c>
      <c r="B31" s="5" t="s">
        <v>49</v>
      </c>
      <c r="C31" s="5" t="s">
        <v>39</v>
      </c>
      <c r="D31" s="5" t="s">
        <v>63</v>
      </c>
      <c r="E31" s="40">
        <v>1</v>
      </c>
      <c r="F31" s="106">
        <v>247376.89052061885</v>
      </c>
      <c r="G31" s="106">
        <v>47001.609198917584</v>
      </c>
      <c r="H31" s="106">
        <v>294378.49971953646</v>
      </c>
      <c r="I31" s="106">
        <v>222639.20146855697</v>
      </c>
      <c r="J31" s="106">
        <v>42301.448279025826</v>
      </c>
      <c r="K31" s="106">
        <v>264940.64974758279</v>
      </c>
      <c r="M31" s="202">
        <v>30</v>
      </c>
      <c r="N31" s="157" t="s">
        <v>170</v>
      </c>
      <c r="O31" s="158" t="s">
        <v>172</v>
      </c>
      <c r="P31" s="245">
        <v>1</v>
      </c>
      <c r="Q31" s="255">
        <v>2473768.91</v>
      </c>
      <c r="R31" s="255">
        <v>470016.09</v>
      </c>
      <c r="S31" s="278">
        <v>2943785</v>
      </c>
    </row>
    <row r="32" spans="1:19" ht="27.6">
      <c r="A32" s="141">
        <v>31</v>
      </c>
      <c r="B32" s="6" t="s">
        <v>49</v>
      </c>
      <c r="C32" s="6" t="s">
        <v>39</v>
      </c>
      <c r="D32" s="6" t="s">
        <v>64</v>
      </c>
      <c r="E32" s="40">
        <v>1</v>
      </c>
      <c r="F32" s="106">
        <v>247376.89052061885</v>
      </c>
      <c r="G32" s="106">
        <v>47001.609198917584</v>
      </c>
      <c r="H32" s="106">
        <v>294378.49971953646</v>
      </c>
      <c r="I32" s="107">
        <v>222639.20146855697</v>
      </c>
      <c r="J32" s="107">
        <v>42301.448279025826</v>
      </c>
      <c r="K32" s="107">
        <v>264940.64974758279</v>
      </c>
      <c r="M32" s="201">
        <v>31</v>
      </c>
      <c r="N32" s="153" t="s">
        <v>173</v>
      </c>
      <c r="O32" s="154" t="s">
        <v>174</v>
      </c>
      <c r="P32" s="242">
        <v>1</v>
      </c>
      <c r="Q32" s="254">
        <v>733135.15</v>
      </c>
      <c r="R32" s="254">
        <v>139295.67999999999</v>
      </c>
      <c r="S32" s="277">
        <v>872430.83</v>
      </c>
    </row>
    <row r="33" spans="1:19">
      <c r="A33" s="141">
        <v>32</v>
      </c>
      <c r="B33" s="5" t="s">
        <v>49</v>
      </c>
      <c r="C33" s="5" t="s">
        <v>65</v>
      </c>
      <c r="D33" s="5" t="s">
        <v>66</v>
      </c>
      <c r="E33" s="40">
        <v>1</v>
      </c>
      <c r="F33" s="106">
        <v>247376.89052061885</v>
      </c>
      <c r="G33" s="106">
        <v>47001.609198917584</v>
      </c>
      <c r="H33" s="106">
        <v>294378.49971953646</v>
      </c>
      <c r="I33" s="106">
        <v>222639.20146855697</v>
      </c>
      <c r="J33" s="106">
        <v>42301.448279025826</v>
      </c>
      <c r="K33" s="106">
        <v>264940.64974758279</v>
      </c>
      <c r="M33" s="202">
        <v>32</v>
      </c>
      <c r="N33" s="157" t="s">
        <v>173</v>
      </c>
      <c r="O33" s="158" t="s">
        <v>175</v>
      </c>
      <c r="P33" s="245">
        <v>1</v>
      </c>
      <c r="Q33" s="255">
        <v>1011996.37</v>
      </c>
      <c r="R33" s="255">
        <v>192279.31</v>
      </c>
      <c r="S33" s="278">
        <v>1204275.68</v>
      </c>
    </row>
    <row r="34" spans="1:19">
      <c r="A34" s="141">
        <v>33</v>
      </c>
      <c r="B34" s="5" t="s">
        <v>49</v>
      </c>
      <c r="C34" s="5" t="s">
        <v>65</v>
      </c>
      <c r="D34" s="5" t="s">
        <v>67</v>
      </c>
      <c r="E34" s="40">
        <v>1</v>
      </c>
      <c r="F34" s="106">
        <v>247376.89052061885</v>
      </c>
      <c r="G34" s="106">
        <v>47001.609198917584</v>
      </c>
      <c r="H34" s="106">
        <v>294378.49971953646</v>
      </c>
      <c r="I34" s="107">
        <v>222639.20146855697</v>
      </c>
      <c r="J34" s="107">
        <v>42301.448279025826</v>
      </c>
      <c r="K34" s="107">
        <v>264940.64974758279</v>
      </c>
      <c r="M34" s="201">
        <v>33</v>
      </c>
      <c r="N34" s="153" t="s">
        <v>173</v>
      </c>
      <c r="O34" s="154" t="s">
        <v>176</v>
      </c>
      <c r="P34" s="242">
        <v>1</v>
      </c>
      <c r="Q34" s="254">
        <v>1574216.58</v>
      </c>
      <c r="R34" s="254">
        <v>299101.15000000002</v>
      </c>
      <c r="S34" s="277">
        <v>1873317.73</v>
      </c>
    </row>
    <row r="35" spans="1:19">
      <c r="A35" s="141">
        <v>34</v>
      </c>
      <c r="B35" s="5" t="s">
        <v>49</v>
      </c>
      <c r="C35" s="5" t="s">
        <v>65</v>
      </c>
      <c r="D35" s="5" t="s">
        <v>68</v>
      </c>
      <c r="E35" s="40">
        <v>1</v>
      </c>
      <c r="F35" s="106">
        <v>247376.89052061885</v>
      </c>
      <c r="G35" s="106">
        <v>47001.609198917584</v>
      </c>
      <c r="H35" s="106">
        <v>294378.49971953646</v>
      </c>
      <c r="I35" s="106">
        <v>222639.20146855697</v>
      </c>
      <c r="J35" s="106">
        <v>42301.448279025826</v>
      </c>
      <c r="K35" s="106">
        <v>264940.64974758279</v>
      </c>
      <c r="M35" s="202">
        <v>34</v>
      </c>
      <c r="N35" s="157" t="s">
        <v>173</v>
      </c>
      <c r="O35" s="158" t="s">
        <v>177</v>
      </c>
      <c r="P35" s="245">
        <v>1</v>
      </c>
      <c r="Q35" s="255">
        <v>967018.75</v>
      </c>
      <c r="R35" s="255">
        <v>183733.56</v>
      </c>
      <c r="S35" s="278">
        <v>1150752.32</v>
      </c>
    </row>
    <row r="36" spans="1:19">
      <c r="A36" s="141">
        <v>35</v>
      </c>
      <c r="B36" s="6" t="s">
        <v>49</v>
      </c>
      <c r="C36" s="6" t="s">
        <v>65</v>
      </c>
      <c r="D36" s="6" t="s">
        <v>69</v>
      </c>
      <c r="E36" s="40">
        <v>1</v>
      </c>
      <c r="F36" s="106">
        <v>247376.89052061885</v>
      </c>
      <c r="G36" s="106">
        <v>47001.609198917584</v>
      </c>
      <c r="H36" s="106">
        <v>294378.49971953646</v>
      </c>
      <c r="I36" s="107">
        <v>222639.20146855697</v>
      </c>
      <c r="J36" s="107">
        <v>42301.448279025826</v>
      </c>
      <c r="K36" s="107">
        <v>264940.64974758279</v>
      </c>
      <c r="M36" s="201">
        <v>35</v>
      </c>
      <c r="N36" s="172" t="s">
        <v>364</v>
      </c>
      <c r="O36" s="154" t="s">
        <v>179</v>
      </c>
      <c r="P36" s="242">
        <v>1</v>
      </c>
      <c r="Q36" s="254">
        <v>1574216.58</v>
      </c>
      <c r="R36" s="254">
        <v>299101.15000000002</v>
      </c>
      <c r="S36" s="277">
        <v>1873317.73</v>
      </c>
    </row>
    <row r="37" spans="1:19" ht="27.6">
      <c r="A37" s="141">
        <v>36</v>
      </c>
      <c r="B37" s="8" t="s">
        <v>49</v>
      </c>
      <c r="C37" s="5" t="s">
        <v>70</v>
      </c>
      <c r="D37" s="5" t="s">
        <v>71</v>
      </c>
      <c r="E37" s="40">
        <v>1</v>
      </c>
      <c r="F37" s="106">
        <v>247376.89052061885</v>
      </c>
      <c r="G37" s="106">
        <v>47001.609198917584</v>
      </c>
      <c r="H37" s="106">
        <v>294378.49971953646</v>
      </c>
      <c r="I37" s="106">
        <v>222639.20146855697</v>
      </c>
      <c r="J37" s="106">
        <v>42301.448279025826</v>
      </c>
      <c r="K37" s="106">
        <v>264940.64974758279</v>
      </c>
      <c r="M37" s="202">
        <v>36</v>
      </c>
      <c r="N37" s="173" t="s">
        <v>365</v>
      </c>
      <c r="O37" s="158" t="s">
        <v>181</v>
      </c>
      <c r="P37" s="245">
        <v>1</v>
      </c>
      <c r="Q37" s="255">
        <v>449776.16</v>
      </c>
      <c r="R37" s="255">
        <v>85457.47</v>
      </c>
      <c r="S37" s="278">
        <v>535233.64</v>
      </c>
    </row>
    <row r="38" spans="1:19" ht="27.6">
      <c r="A38" s="141">
        <v>37</v>
      </c>
      <c r="B38" s="5" t="s">
        <v>72</v>
      </c>
      <c r="C38" s="5" t="s">
        <v>39</v>
      </c>
      <c r="D38" s="5" t="s">
        <v>73</v>
      </c>
      <c r="E38" s="40">
        <v>1</v>
      </c>
      <c r="F38" s="106">
        <v>247376.89052061885</v>
      </c>
      <c r="G38" s="106">
        <v>47001.609198917584</v>
      </c>
      <c r="H38" s="106">
        <v>294378.49971953646</v>
      </c>
      <c r="I38" s="107">
        <v>222639.20146855697</v>
      </c>
      <c r="J38" s="107">
        <v>42301.448279025826</v>
      </c>
      <c r="K38" s="107">
        <v>264940.64974758279</v>
      </c>
      <c r="M38" s="201">
        <v>37</v>
      </c>
      <c r="N38" s="172" t="s">
        <v>366</v>
      </c>
      <c r="O38" s="154" t="s">
        <v>183</v>
      </c>
      <c r="P38" s="242">
        <v>1</v>
      </c>
      <c r="Q38" s="254">
        <v>247376.89</v>
      </c>
      <c r="R38" s="254">
        <v>47001.61</v>
      </c>
      <c r="S38" s="277">
        <v>294378.5</v>
      </c>
    </row>
    <row r="39" spans="1:19" ht="27.6">
      <c r="A39" s="141">
        <v>38</v>
      </c>
      <c r="B39" s="5" t="s">
        <v>72</v>
      </c>
      <c r="C39" s="5" t="s">
        <v>39</v>
      </c>
      <c r="D39" s="5" t="s">
        <v>74</v>
      </c>
      <c r="E39" s="40">
        <v>1</v>
      </c>
      <c r="F39" s="106">
        <v>247376.89052061885</v>
      </c>
      <c r="G39" s="106">
        <v>47001.609198917584</v>
      </c>
      <c r="H39" s="106">
        <v>294378.49971953646</v>
      </c>
      <c r="I39" s="106">
        <v>222639.20146855697</v>
      </c>
      <c r="J39" s="106">
        <v>42301.448279025826</v>
      </c>
      <c r="K39" s="106">
        <v>264940.64974758279</v>
      </c>
      <c r="M39" s="202">
        <v>38</v>
      </c>
      <c r="N39" s="173" t="s">
        <v>366</v>
      </c>
      <c r="O39" s="158" t="s">
        <v>184</v>
      </c>
      <c r="P39" s="245">
        <v>1</v>
      </c>
      <c r="Q39" s="255">
        <v>337332.12</v>
      </c>
      <c r="R39" s="255">
        <v>64093.1</v>
      </c>
      <c r="S39" s="278">
        <v>401425.23</v>
      </c>
    </row>
    <row r="40" spans="1:19" ht="27.6">
      <c r="A40" s="141">
        <v>39</v>
      </c>
      <c r="B40" s="5" t="s">
        <v>72</v>
      </c>
      <c r="C40" s="5" t="s">
        <v>39</v>
      </c>
      <c r="D40" s="5" t="s">
        <v>75</v>
      </c>
      <c r="E40" s="40">
        <v>1</v>
      </c>
      <c r="F40" s="106">
        <v>247376.89052061885</v>
      </c>
      <c r="G40" s="106">
        <v>47001.609198917584</v>
      </c>
      <c r="H40" s="106">
        <v>294378.49971953646</v>
      </c>
      <c r="I40" s="107">
        <v>222639.20146855697</v>
      </c>
      <c r="J40" s="107">
        <v>42301.448279025826</v>
      </c>
      <c r="K40" s="107">
        <v>264940.64974758279</v>
      </c>
      <c r="M40" s="201">
        <v>39</v>
      </c>
      <c r="N40" s="174" t="s">
        <v>185</v>
      </c>
      <c r="O40" s="154" t="s">
        <v>186</v>
      </c>
      <c r="P40" s="242">
        <v>1</v>
      </c>
      <c r="Q40" s="254">
        <v>404798.55</v>
      </c>
      <c r="R40" s="254">
        <v>76911.72</v>
      </c>
      <c r="S40" s="277">
        <v>481710.27</v>
      </c>
    </row>
    <row r="41" spans="1:19" ht="27.6">
      <c r="A41" s="141">
        <v>40</v>
      </c>
      <c r="B41" s="5" t="s">
        <v>72</v>
      </c>
      <c r="C41" s="5" t="s">
        <v>76</v>
      </c>
      <c r="D41" s="5" t="s">
        <v>77</v>
      </c>
      <c r="E41" s="40">
        <v>1</v>
      </c>
      <c r="F41" s="106">
        <v>247376.89052061885</v>
      </c>
      <c r="G41" s="106">
        <v>47001.609198917584</v>
      </c>
      <c r="H41" s="106">
        <v>294378.49971953646</v>
      </c>
      <c r="I41" s="106">
        <v>222639.20146855697</v>
      </c>
      <c r="J41" s="106">
        <v>42301.448279025826</v>
      </c>
      <c r="K41" s="106">
        <v>264940.64974758279</v>
      </c>
      <c r="M41" s="202">
        <v>40</v>
      </c>
      <c r="N41" s="175" t="s">
        <v>187</v>
      </c>
      <c r="O41" s="158" t="s">
        <v>187</v>
      </c>
      <c r="P41" s="245">
        <v>1</v>
      </c>
      <c r="Q41" s="255">
        <v>44977.62</v>
      </c>
      <c r="R41" s="255">
        <v>8545.75</v>
      </c>
      <c r="S41" s="278">
        <v>53523.360000000001</v>
      </c>
    </row>
    <row r="42" spans="1:19" ht="27.6">
      <c r="A42" s="141">
        <v>41</v>
      </c>
      <c r="B42" s="6" t="s">
        <v>72</v>
      </c>
      <c r="C42" s="6" t="s">
        <v>76</v>
      </c>
      <c r="D42" s="6" t="s">
        <v>78</v>
      </c>
      <c r="E42" s="40">
        <v>1</v>
      </c>
      <c r="F42" s="106">
        <v>247376.89052061885</v>
      </c>
      <c r="G42" s="106">
        <v>47001.609198917584</v>
      </c>
      <c r="H42" s="106">
        <v>294378.49971953646</v>
      </c>
      <c r="I42" s="107">
        <v>222639.20146855697</v>
      </c>
      <c r="J42" s="107">
        <v>42301.448279025826</v>
      </c>
      <c r="K42" s="107">
        <v>264940.64974758279</v>
      </c>
      <c r="M42" s="201">
        <v>41</v>
      </c>
      <c r="N42" s="174" t="s">
        <v>188</v>
      </c>
      <c r="O42" s="154" t="s">
        <v>189</v>
      </c>
      <c r="P42" s="242">
        <v>1</v>
      </c>
      <c r="Q42" s="254">
        <v>269865.7</v>
      </c>
      <c r="R42" s="254">
        <v>51274.48</v>
      </c>
      <c r="S42" s="277">
        <v>321140.18</v>
      </c>
    </row>
    <row r="43" spans="1:19">
      <c r="A43" s="141">
        <v>42</v>
      </c>
      <c r="B43" s="5" t="s">
        <v>72</v>
      </c>
      <c r="C43" s="5" t="s">
        <v>70</v>
      </c>
      <c r="D43" s="5" t="s">
        <v>79</v>
      </c>
      <c r="E43" s="40">
        <v>1</v>
      </c>
      <c r="F43" s="106">
        <v>247376.89052061885</v>
      </c>
      <c r="G43" s="106">
        <v>47001.609198917584</v>
      </c>
      <c r="H43" s="106">
        <v>294378.49971953646</v>
      </c>
      <c r="I43" s="106">
        <v>222639.20146855697</v>
      </c>
      <c r="J43" s="106">
        <v>42301.448279025826</v>
      </c>
      <c r="K43" s="106">
        <v>264940.64974758279</v>
      </c>
      <c r="M43" s="202">
        <v>42</v>
      </c>
      <c r="N43" s="176" t="s">
        <v>188</v>
      </c>
      <c r="O43" s="177" t="s">
        <v>190</v>
      </c>
      <c r="P43" s="245">
        <v>1</v>
      </c>
      <c r="Q43" s="255">
        <v>269865.7</v>
      </c>
      <c r="R43" s="255">
        <v>51274.48</v>
      </c>
      <c r="S43" s="278">
        <v>321140.18</v>
      </c>
    </row>
    <row r="44" spans="1:19" ht="27.6">
      <c r="A44" s="141">
        <v>43</v>
      </c>
      <c r="B44" s="5" t="s">
        <v>80</v>
      </c>
      <c r="C44" s="5" t="s">
        <v>30</v>
      </c>
      <c r="D44" s="5" t="s">
        <v>81</v>
      </c>
      <c r="E44" s="40">
        <v>1</v>
      </c>
      <c r="F44" s="106">
        <v>247376.89052061885</v>
      </c>
      <c r="G44" s="106">
        <v>47001.609198917584</v>
      </c>
      <c r="H44" s="106">
        <v>294378.49971953646</v>
      </c>
      <c r="I44" s="107">
        <v>222639.20146855697</v>
      </c>
      <c r="J44" s="107">
        <v>42301.448279025826</v>
      </c>
      <c r="K44" s="107">
        <v>264940.64974758279</v>
      </c>
      <c r="M44" s="201">
        <v>43</v>
      </c>
      <c r="N44" s="174" t="s">
        <v>191</v>
      </c>
      <c r="O44" s="154" t="s">
        <v>192</v>
      </c>
      <c r="P44" s="242">
        <v>1</v>
      </c>
      <c r="Q44" s="254">
        <v>2698656.99</v>
      </c>
      <c r="R44" s="254">
        <v>512744.83</v>
      </c>
      <c r="S44" s="277">
        <v>3211401.82</v>
      </c>
    </row>
    <row r="45" spans="1:19" ht="27.6">
      <c r="A45" s="141">
        <v>44</v>
      </c>
      <c r="B45" s="5" t="s">
        <v>80</v>
      </c>
      <c r="C45" s="5" t="s">
        <v>30</v>
      </c>
      <c r="D45" s="5" t="s">
        <v>82</v>
      </c>
      <c r="E45" s="40">
        <v>1</v>
      </c>
      <c r="F45" s="106">
        <v>247376.89052061885</v>
      </c>
      <c r="G45" s="106">
        <v>47001.609198917584</v>
      </c>
      <c r="H45" s="106">
        <v>294378.49971953646</v>
      </c>
      <c r="I45" s="106">
        <v>222639.20146855697</v>
      </c>
      <c r="J45" s="106">
        <v>42301.448279025826</v>
      </c>
      <c r="K45" s="106">
        <v>264940.64974758279</v>
      </c>
      <c r="M45" s="202">
        <v>44</v>
      </c>
      <c r="N45" s="176" t="s">
        <v>193</v>
      </c>
      <c r="O45" s="158" t="s">
        <v>194</v>
      </c>
      <c r="P45" s="245">
        <v>1</v>
      </c>
      <c r="Q45" s="255">
        <v>4947537.8099999996</v>
      </c>
      <c r="R45" s="255">
        <v>940032.18</v>
      </c>
      <c r="S45" s="278">
        <v>5887569.9900000002</v>
      </c>
    </row>
    <row r="46" spans="1:19" ht="27.6">
      <c r="A46" s="141">
        <v>45</v>
      </c>
      <c r="B46" s="6" t="s">
        <v>83</v>
      </c>
      <c r="C46" s="6" t="s">
        <v>84</v>
      </c>
      <c r="D46" s="6" t="s">
        <v>85</v>
      </c>
      <c r="E46" s="40">
        <v>1</v>
      </c>
      <c r="F46" s="106">
        <v>179910.46583317732</v>
      </c>
      <c r="G46" s="106">
        <v>34182.988508303693</v>
      </c>
      <c r="H46" s="106">
        <v>214093.45434148103</v>
      </c>
      <c r="I46" s="107">
        <v>161919.41924985961</v>
      </c>
      <c r="J46" s="107">
        <v>30764.689657473325</v>
      </c>
      <c r="K46" s="107">
        <v>192684.10890733293</v>
      </c>
      <c r="M46" s="201">
        <v>45</v>
      </c>
      <c r="N46" s="174" t="s">
        <v>195</v>
      </c>
      <c r="O46" s="178" t="s">
        <v>196</v>
      </c>
      <c r="P46" s="242">
        <v>1</v>
      </c>
      <c r="Q46" s="254">
        <v>193403.75</v>
      </c>
      <c r="R46" s="254">
        <v>36746.71</v>
      </c>
      <c r="S46" s="277">
        <v>230150.46</v>
      </c>
    </row>
    <row r="47" spans="1:19" ht="55.2">
      <c r="A47" s="141">
        <v>46</v>
      </c>
      <c r="B47" s="28" t="s">
        <v>86</v>
      </c>
      <c r="C47" s="6" t="s">
        <v>87</v>
      </c>
      <c r="D47" s="6" t="s">
        <v>88</v>
      </c>
      <c r="E47" s="40">
        <v>1</v>
      </c>
      <c r="F47" s="106">
        <v>224888.08229147166</v>
      </c>
      <c r="G47" s="106">
        <v>42728.735635379613</v>
      </c>
      <c r="H47" s="106">
        <v>267616.81792685128</v>
      </c>
      <c r="I47" s="106">
        <v>202399.27406232452</v>
      </c>
      <c r="J47" s="106">
        <v>38455.862071841657</v>
      </c>
      <c r="K47" s="106">
        <v>240855.13613416618</v>
      </c>
      <c r="M47" s="202">
        <v>46</v>
      </c>
      <c r="N47" s="173" t="s">
        <v>367</v>
      </c>
      <c r="O47" s="158" t="s">
        <v>198</v>
      </c>
      <c r="P47" s="245">
        <v>1</v>
      </c>
      <c r="Q47" s="255">
        <v>213643.68</v>
      </c>
      <c r="R47" s="255">
        <v>40592.300000000003</v>
      </c>
      <c r="S47" s="278">
        <v>254235.98</v>
      </c>
    </row>
    <row r="48" spans="1:19" ht="27.6">
      <c r="A48" s="141">
        <v>47</v>
      </c>
      <c r="B48" s="5" t="s">
        <v>89</v>
      </c>
      <c r="C48" s="5" t="s">
        <v>39</v>
      </c>
      <c r="D48" s="5" t="s">
        <v>90</v>
      </c>
      <c r="E48" s="40">
        <v>1</v>
      </c>
      <c r="F48" s="106">
        <v>247376.89052061885</v>
      </c>
      <c r="G48" s="106">
        <v>47001.609198917584</v>
      </c>
      <c r="H48" s="106">
        <v>294378.49971953646</v>
      </c>
      <c r="I48" s="107">
        <v>222639.20146855697</v>
      </c>
      <c r="J48" s="107">
        <v>42301.448279025826</v>
      </c>
      <c r="K48" s="107">
        <v>264940.64974758279</v>
      </c>
      <c r="M48" s="201">
        <v>47</v>
      </c>
      <c r="N48" s="172" t="s">
        <v>201</v>
      </c>
      <c r="O48" s="154" t="s">
        <v>200</v>
      </c>
      <c r="P48" s="242">
        <v>1</v>
      </c>
      <c r="Q48" s="254">
        <v>44977.62</v>
      </c>
      <c r="R48" s="254">
        <v>8545.75</v>
      </c>
      <c r="S48" s="277">
        <v>53523.360000000001</v>
      </c>
    </row>
    <row r="49" spans="1:19" ht="27.6">
      <c r="A49" s="141">
        <v>48</v>
      </c>
      <c r="B49" s="5" t="s">
        <v>89</v>
      </c>
      <c r="C49" s="5" t="s">
        <v>39</v>
      </c>
      <c r="D49" s="5" t="s">
        <v>91</v>
      </c>
      <c r="E49" s="40">
        <v>1</v>
      </c>
      <c r="F49" s="106">
        <v>247376.89052061885</v>
      </c>
      <c r="G49" s="106">
        <v>47001.609198917584</v>
      </c>
      <c r="H49" s="106">
        <v>294378.49971953646</v>
      </c>
      <c r="I49" s="106">
        <v>222639.20146855697</v>
      </c>
      <c r="J49" s="106">
        <v>42301.448279025826</v>
      </c>
      <c r="K49" s="106">
        <v>264940.64974758279</v>
      </c>
      <c r="M49" s="202">
        <v>48</v>
      </c>
      <c r="N49" s="173" t="s">
        <v>201</v>
      </c>
      <c r="O49" s="158" t="s">
        <v>202</v>
      </c>
      <c r="P49" s="245">
        <v>1</v>
      </c>
      <c r="Q49" s="255">
        <v>134932.85</v>
      </c>
      <c r="R49" s="255">
        <v>25637.24</v>
      </c>
      <c r="S49" s="278">
        <v>160570.09</v>
      </c>
    </row>
    <row r="50" spans="1:19" ht="27.6">
      <c r="A50" s="141">
        <v>49</v>
      </c>
      <c r="B50" s="6" t="s">
        <v>89</v>
      </c>
      <c r="C50" s="6" t="s">
        <v>39</v>
      </c>
      <c r="D50" s="6" t="s">
        <v>92</v>
      </c>
      <c r="E50" s="41">
        <v>1</v>
      </c>
      <c r="F50" s="108">
        <v>247376.89052061885</v>
      </c>
      <c r="G50" s="108">
        <v>47001.609198917584</v>
      </c>
      <c r="H50" s="108">
        <v>294378.49971953646</v>
      </c>
      <c r="I50" s="107">
        <v>222639.20146855697</v>
      </c>
      <c r="J50" s="107">
        <v>42301.448279025826</v>
      </c>
      <c r="K50" s="107">
        <v>264940.64974758279</v>
      </c>
      <c r="M50" s="201">
        <v>49</v>
      </c>
      <c r="N50" s="172" t="s">
        <v>368</v>
      </c>
      <c r="O50" s="154" t="s">
        <v>369</v>
      </c>
      <c r="P50" s="242">
        <v>1</v>
      </c>
      <c r="Q50" s="254">
        <v>62968.66</v>
      </c>
      <c r="R50" s="254">
        <v>11964.05</v>
      </c>
      <c r="S50" s="277">
        <v>74932.710000000006</v>
      </c>
    </row>
    <row r="51" spans="1:19" ht="27.6">
      <c r="A51" s="141">
        <v>50</v>
      </c>
      <c r="B51" s="5" t="s">
        <v>93</v>
      </c>
      <c r="C51" s="5" t="s">
        <v>39</v>
      </c>
      <c r="D51" s="5" t="s">
        <v>94</v>
      </c>
      <c r="E51" s="40">
        <v>1</v>
      </c>
      <c r="F51" s="106">
        <v>247376.89052061885</v>
      </c>
      <c r="G51" s="106">
        <v>47001.609198917584</v>
      </c>
      <c r="H51" s="106">
        <v>294378.49971953646</v>
      </c>
      <c r="I51" s="106">
        <v>222639.20146855697</v>
      </c>
      <c r="J51" s="106">
        <v>42301.448279025826</v>
      </c>
      <c r="K51" s="106">
        <v>264940.64974758279</v>
      </c>
      <c r="M51" s="202">
        <v>50</v>
      </c>
      <c r="N51" s="173" t="s">
        <v>368</v>
      </c>
      <c r="O51" s="158" t="s">
        <v>370</v>
      </c>
      <c r="P51" s="245">
        <v>1</v>
      </c>
      <c r="Q51" s="255">
        <v>92204.11</v>
      </c>
      <c r="R51" s="255">
        <v>17518.78</v>
      </c>
      <c r="S51" s="278">
        <v>109722.9</v>
      </c>
    </row>
    <row r="52" spans="1:19" ht="27.6">
      <c r="A52" s="141">
        <v>51</v>
      </c>
      <c r="B52" s="5" t="s">
        <v>93</v>
      </c>
      <c r="C52" s="5" t="s">
        <v>39</v>
      </c>
      <c r="D52" s="5" t="s">
        <v>95</v>
      </c>
      <c r="E52" s="40">
        <v>1</v>
      </c>
      <c r="F52" s="106">
        <v>247376.89052061885</v>
      </c>
      <c r="G52" s="106">
        <v>47001.609198917584</v>
      </c>
      <c r="H52" s="106">
        <v>294378.49971953646</v>
      </c>
      <c r="I52" s="107">
        <v>222639.20146855697</v>
      </c>
      <c r="J52" s="107">
        <v>42301.448279025826</v>
      </c>
      <c r="K52" s="107">
        <v>264940.64974758279</v>
      </c>
      <c r="M52" s="201">
        <v>51</v>
      </c>
      <c r="N52" s="172" t="s">
        <v>368</v>
      </c>
      <c r="O52" s="154" t="s">
        <v>371</v>
      </c>
      <c r="P52" s="242">
        <v>1</v>
      </c>
      <c r="Q52" s="254">
        <v>112444.04</v>
      </c>
      <c r="R52" s="254">
        <v>21364.37</v>
      </c>
      <c r="S52" s="277">
        <v>133808.41</v>
      </c>
    </row>
    <row r="53" spans="1:19" ht="41.4">
      <c r="A53" s="141">
        <v>52</v>
      </c>
      <c r="B53" s="5" t="s">
        <v>96</v>
      </c>
      <c r="C53" s="5" t="s">
        <v>97</v>
      </c>
      <c r="D53" s="5" t="s">
        <v>98</v>
      </c>
      <c r="E53" s="40">
        <v>1</v>
      </c>
      <c r="F53" s="106">
        <v>247376.89052061885</v>
      </c>
      <c r="G53" s="106">
        <v>47001.609198917584</v>
      </c>
      <c r="H53" s="106">
        <v>294378.49971953646</v>
      </c>
      <c r="I53" s="106">
        <v>222639.20146855697</v>
      </c>
      <c r="J53" s="106">
        <v>42301.448279025826</v>
      </c>
      <c r="K53" s="106">
        <v>264940.64974758279</v>
      </c>
      <c r="M53" s="202">
        <v>52</v>
      </c>
      <c r="N53" s="173" t="s">
        <v>368</v>
      </c>
      <c r="O53" s="158" t="s">
        <v>372</v>
      </c>
      <c r="P53" s="245">
        <v>1</v>
      </c>
      <c r="Q53" s="255">
        <v>137181.73000000001</v>
      </c>
      <c r="R53" s="255">
        <v>26064.53</v>
      </c>
      <c r="S53" s="278">
        <v>163246.26</v>
      </c>
    </row>
    <row r="54" spans="1:19">
      <c r="A54" s="141">
        <v>53</v>
      </c>
      <c r="B54" s="5" t="s">
        <v>99</v>
      </c>
      <c r="C54" s="5" t="s">
        <v>37</v>
      </c>
      <c r="D54" s="5" t="s">
        <v>100</v>
      </c>
      <c r="E54" s="40">
        <v>1</v>
      </c>
      <c r="F54" s="106">
        <v>247376.89052061885</v>
      </c>
      <c r="G54" s="106">
        <v>47001.609198917584</v>
      </c>
      <c r="H54" s="106">
        <v>294378.49971953646</v>
      </c>
      <c r="I54" s="107">
        <v>222639.20146855697</v>
      </c>
      <c r="J54" s="107">
        <v>42301.448279025826</v>
      </c>
      <c r="K54" s="107">
        <v>264940.64974758279</v>
      </c>
      <c r="M54" s="201">
        <v>53</v>
      </c>
      <c r="N54" s="172" t="s">
        <v>373</v>
      </c>
      <c r="O54" s="154" t="s">
        <v>374</v>
      </c>
      <c r="P54" s="242">
        <v>1</v>
      </c>
      <c r="Q54" s="254">
        <v>157421.66</v>
      </c>
      <c r="R54" s="254">
        <v>29910.11</v>
      </c>
      <c r="S54" s="277">
        <v>187331.77</v>
      </c>
    </row>
    <row r="55" spans="1:19">
      <c r="A55" s="141">
        <v>54</v>
      </c>
      <c r="B55" s="5" t="s">
        <v>99</v>
      </c>
      <c r="C55" s="5" t="s">
        <v>43</v>
      </c>
      <c r="D55" s="5" t="s">
        <v>100</v>
      </c>
      <c r="E55" s="40">
        <v>1</v>
      </c>
      <c r="F55" s="106">
        <v>247376.89052061885</v>
      </c>
      <c r="G55" s="106">
        <v>47001.609198917584</v>
      </c>
      <c r="H55" s="106">
        <v>294378.49971953646</v>
      </c>
      <c r="I55" s="106">
        <v>222639.20146855697</v>
      </c>
      <c r="J55" s="106">
        <v>42301.448279025826</v>
      </c>
      <c r="K55" s="106">
        <v>264940.64974758279</v>
      </c>
      <c r="M55" s="202">
        <v>54</v>
      </c>
      <c r="N55" s="173" t="s">
        <v>373</v>
      </c>
      <c r="O55" s="158" t="s">
        <v>375</v>
      </c>
      <c r="P55" s="245">
        <v>1</v>
      </c>
      <c r="Q55" s="255">
        <v>247376.89</v>
      </c>
      <c r="R55" s="255">
        <v>47001.61</v>
      </c>
      <c r="S55" s="278">
        <v>294378.5</v>
      </c>
    </row>
    <row r="56" spans="1:19">
      <c r="A56" s="141">
        <v>55</v>
      </c>
      <c r="B56" s="5" t="s">
        <v>99</v>
      </c>
      <c r="C56" s="5" t="s">
        <v>46</v>
      </c>
      <c r="D56" s="5" t="s">
        <v>100</v>
      </c>
      <c r="E56" s="40">
        <v>1</v>
      </c>
      <c r="F56" s="106">
        <v>247376.89052061885</v>
      </c>
      <c r="G56" s="106">
        <v>47001.609198917584</v>
      </c>
      <c r="H56" s="106">
        <v>294378.49971953646</v>
      </c>
      <c r="I56" s="107">
        <v>222639.20146855697</v>
      </c>
      <c r="J56" s="107">
        <v>42301.448279025826</v>
      </c>
      <c r="K56" s="107">
        <v>264940.64974758279</v>
      </c>
      <c r="M56" s="201">
        <v>55</v>
      </c>
      <c r="N56" s="172" t="s">
        <v>373</v>
      </c>
      <c r="O56" s="154" t="s">
        <v>376</v>
      </c>
      <c r="P56" s="242">
        <v>1</v>
      </c>
      <c r="Q56" s="254">
        <v>359820.93</v>
      </c>
      <c r="R56" s="254">
        <v>68365.98</v>
      </c>
      <c r="S56" s="277">
        <v>428186.91</v>
      </c>
    </row>
    <row r="57" spans="1:19" ht="27.6">
      <c r="A57" s="141">
        <v>56</v>
      </c>
      <c r="B57" s="5" t="s">
        <v>99</v>
      </c>
      <c r="C57" s="5" t="s">
        <v>39</v>
      </c>
      <c r="D57" s="5" t="s">
        <v>100</v>
      </c>
      <c r="E57" s="40">
        <v>1</v>
      </c>
      <c r="F57" s="106">
        <v>247376.89052061885</v>
      </c>
      <c r="G57" s="106">
        <v>47001.609198917584</v>
      </c>
      <c r="H57" s="106">
        <v>294378.49971953646</v>
      </c>
      <c r="I57" s="106">
        <v>222639.20146855697</v>
      </c>
      <c r="J57" s="106">
        <v>42301.448279025826</v>
      </c>
      <c r="K57" s="106">
        <v>264940.64974758279</v>
      </c>
      <c r="M57" s="202">
        <v>56</v>
      </c>
      <c r="N57" s="173" t="s">
        <v>377</v>
      </c>
      <c r="O57" s="179" t="s">
        <v>213</v>
      </c>
      <c r="P57" s="245">
        <v>1</v>
      </c>
      <c r="Q57" s="255">
        <v>562220.21</v>
      </c>
      <c r="R57" s="255">
        <v>106821.84</v>
      </c>
      <c r="S57" s="278">
        <v>669042.04</v>
      </c>
    </row>
    <row r="58" spans="1:19">
      <c r="A58" s="141">
        <v>57</v>
      </c>
      <c r="B58" s="5" t="s">
        <v>99</v>
      </c>
      <c r="C58" s="5" t="s">
        <v>101</v>
      </c>
      <c r="D58" s="5" t="s">
        <v>100</v>
      </c>
      <c r="E58" s="40">
        <v>1</v>
      </c>
      <c r="F58" s="106">
        <v>247376.89052061885</v>
      </c>
      <c r="G58" s="106">
        <v>47001.609198917584</v>
      </c>
      <c r="H58" s="106">
        <v>294378.49971953646</v>
      </c>
      <c r="I58" s="107">
        <v>222639.20146855697</v>
      </c>
      <c r="J58" s="107">
        <v>42301.448279025826</v>
      </c>
      <c r="K58" s="107">
        <v>264940.64974758279</v>
      </c>
      <c r="M58" s="201">
        <v>57</v>
      </c>
      <c r="N58" s="172" t="s">
        <v>378</v>
      </c>
      <c r="O58" s="180" t="s">
        <v>215</v>
      </c>
      <c r="P58" s="242">
        <v>1</v>
      </c>
      <c r="Q58" s="254">
        <v>314843.32</v>
      </c>
      <c r="R58" s="254">
        <v>59820.23</v>
      </c>
      <c r="S58" s="277">
        <v>374663.55</v>
      </c>
    </row>
    <row r="59" spans="1:19">
      <c r="A59" s="141">
        <v>58</v>
      </c>
      <c r="B59" s="5" t="s">
        <v>102</v>
      </c>
      <c r="C59" s="5" t="s">
        <v>30</v>
      </c>
      <c r="D59" s="5"/>
      <c r="E59" s="40">
        <v>1</v>
      </c>
      <c r="F59" s="106">
        <v>213643.67817689807</v>
      </c>
      <c r="G59" s="106">
        <v>40592.298853610635</v>
      </c>
      <c r="H59" s="106">
        <v>254235.97703050871</v>
      </c>
      <c r="I59" s="106">
        <v>192279.31035920826</v>
      </c>
      <c r="J59" s="106">
        <v>36533.068968249572</v>
      </c>
      <c r="K59" s="106">
        <v>228812.37932745783</v>
      </c>
      <c r="M59" s="202">
        <v>58</v>
      </c>
      <c r="N59" s="173" t="s">
        <v>379</v>
      </c>
      <c r="O59" s="179" t="s">
        <v>217</v>
      </c>
      <c r="P59" s="245">
        <v>1</v>
      </c>
      <c r="Q59" s="255">
        <v>562220.21</v>
      </c>
      <c r="R59" s="255">
        <v>106821.84</v>
      </c>
      <c r="S59" s="278">
        <v>669042.04</v>
      </c>
    </row>
    <row r="60" spans="1:19" ht="82.8">
      <c r="A60" s="141">
        <v>59</v>
      </c>
      <c r="B60" s="5" t="s">
        <v>102</v>
      </c>
      <c r="C60" s="5" t="s">
        <v>103</v>
      </c>
      <c r="D60" s="5"/>
      <c r="E60" s="40">
        <v>1</v>
      </c>
      <c r="F60" s="106">
        <v>213643.67817689807</v>
      </c>
      <c r="G60" s="106">
        <v>40592.298853610635</v>
      </c>
      <c r="H60" s="106">
        <v>254235.97703050871</v>
      </c>
      <c r="I60" s="107">
        <v>192279.31035920826</v>
      </c>
      <c r="J60" s="107">
        <v>36533.068968249572</v>
      </c>
      <c r="K60" s="107">
        <v>228812.37932745783</v>
      </c>
      <c r="M60" s="201">
        <v>59</v>
      </c>
      <c r="N60" s="172" t="s">
        <v>218</v>
      </c>
      <c r="O60" s="180" t="s">
        <v>380</v>
      </c>
      <c r="P60" s="242">
        <v>1</v>
      </c>
      <c r="Q60" s="254">
        <v>1011996.37</v>
      </c>
      <c r="R60" s="254">
        <v>192279.31</v>
      </c>
      <c r="S60" s="277">
        <v>1204275.68</v>
      </c>
    </row>
    <row r="61" spans="1:19" ht="82.8">
      <c r="A61" s="141">
        <v>60</v>
      </c>
      <c r="B61" s="5" t="s">
        <v>104</v>
      </c>
      <c r="C61" s="5" t="s">
        <v>105</v>
      </c>
      <c r="D61" s="5" t="s">
        <v>106</v>
      </c>
      <c r="E61" s="40">
        <v>1</v>
      </c>
      <c r="F61" s="106">
        <v>247376.89052061885</v>
      </c>
      <c r="G61" s="106">
        <v>47001.609198917584</v>
      </c>
      <c r="H61" s="106">
        <v>294378.49971953646</v>
      </c>
      <c r="I61" s="106">
        <v>222639.20146855697</v>
      </c>
      <c r="J61" s="106">
        <v>42301.448279025826</v>
      </c>
      <c r="K61" s="106">
        <v>264940.64974758279</v>
      </c>
      <c r="M61" s="202">
        <v>60</v>
      </c>
      <c r="N61" s="173" t="s">
        <v>220</v>
      </c>
      <c r="O61" s="179" t="s">
        <v>381</v>
      </c>
      <c r="P61" s="245">
        <v>1</v>
      </c>
      <c r="Q61" s="255">
        <v>6971530.5499999998</v>
      </c>
      <c r="R61" s="255">
        <v>1324590.8</v>
      </c>
      <c r="S61" s="278">
        <v>8296121.3600000003</v>
      </c>
    </row>
    <row r="62" spans="1:19">
      <c r="A62" s="141">
        <v>61</v>
      </c>
      <c r="B62" s="5" t="s">
        <v>104</v>
      </c>
      <c r="C62" s="5" t="s">
        <v>107</v>
      </c>
      <c r="D62" s="5" t="s">
        <v>108</v>
      </c>
      <c r="E62" s="40">
        <v>1</v>
      </c>
      <c r="F62" s="106">
        <v>247376.89052061885</v>
      </c>
      <c r="G62" s="106">
        <v>47001.609198917584</v>
      </c>
      <c r="H62" s="106">
        <v>294378.49971953646</v>
      </c>
      <c r="I62" s="107">
        <v>222639.20146855697</v>
      </c>
      <c r="J62" s="107">
        <v>42301.448279025826</v>
      </c>
      <c r="K62" s="107">
        <v>264940.64974758279</v>
      </c>
      <c r="M62" s="201">
        <v>61</v>
      </c>
      <c r="N62" s="172" t="s">
        <v>382</v>
      </c>
      <c r="O62" s="154" t="s">
        <v>383</v>
      </c>
      <c r="P62" s="242">
        <v>1</v>
      </c>
      <c r="Q62" s="254">
        <v>1844082.27</v>
      </c>
      <c r="R62" s="254">
        <v>350375.63</v>
      </c>
      <c r="S62" s="277">
        <v>2194457.91</v>
      </c>
    </row>
    <row r="63" spans="1:19">
      <c r="A63" s="141">
        <v>62</v>
      </c>
      <c r="B63" s="5" t="s">
        <v>104</v>
      </c>
      <c r="C63" s="5" t="s">
        <v>109</v>
      </c>
      <c r="D63" s="5" t="s">
        <v>110</v>
      </c>
      <c r="E63" s="40">
        <v>1</v>
      </c>
      <c r="F63" s="106">
        <v>247376.89052061885</v>
      </c>
      <c r="G63" s="106">
        <v>47001.609198917584</v>
      </c>
      <c r="H63" s="106">
        <v>294378.49971953646</v>
      </c>
      <c r="I63" s="106">
        <v>222639.20146855697</v>
      </c>
      <c r="J63" s="106">
        <v>42301.448279025826</v>
      </c>
      <c r="K63" s="106">
        <v>264940.64974758279</v>
      </c>
      <c r="M63" s="202">
        <v>62</v>
      </c>
      <c r="N63" s="173" t="s">
        <v>382</v>
      </c>
      <c r="O63" s="179" t="s">
        <v>224</v>
      </c>
      <c r="P63" s="245">
        <v>1</v>
      </c>
      <c r="Q63" s="255">
        <v>1844082.27</v>
      </c>
      <c r="R63" s="255">
        <v>350375.63</v>
      </c>
      <c r="S63" s="278">
        <v>2194457.91</v>
      </c>
    </row>
    <row r="64" spans="1:19" ht="27.6">
      <c r="A64" s="141">
        <v>63</v>
      </c>
      <c r="B64" s="5" t="s">
        <v>111</v>
      </c>
      <c r="C64" s="5" t="s">
        <v>112</v>
      </c>
      <c r="D64" s="5"/>
      <c r="E64" s="40">
        <v>1</v>
      </c>
      <c r="F64" s="106">
        <v>292354.50697891315</v>
      </c>
      <c r="G64" s="106">
        <v>55547.356325993496</v>
      </c>
      <c r="H64" s="106">
        <v>347901.86330490664</v>
      </c>
      <c r="I64" s="107">
        <v>263119.05628102185</v>
      </c>
      <c r="J64" s="107">
        <v>49992.62069339415</v>
      </c>
      <c r="K64" s="107">
        <v>313111.67697441601</v>
      </c>
      <c r="M64" s="201">
        <v>63</v>
      </c>
      <c r="N64" s="172" t="s">
        <v>384</v>
      </c>
      <c r="O64" s="181" t="s">
        <v>226</v>
      </c>
      <c r="P64" s="242">
        <v>1</v>
      </c>
      <c r="Q64" s="254">
        <v>1011996.37</v>
      </c>
      <c r="R64" s="254">
        <v>192279.31</v>
      </c>
      <c r="S64" s="277">
        <v>1204275.68</v>
      </c>
    </row>
    <row r="65" spans="1:19">
      <c r="A65" s="141">
        <v>64</v>
      </c>
      <c r="B65" s="5" t="s">
        <v>111</v>
      </c>
      <c r="C65" s="5" t="s">
        <v>70</v>
      </c>
      <c r="D65" s="5"/>
      <c r="E65" s="40">
        <v>1</v>
      </c>
      <c r="F65" s="106">
        <v>292354.50697891315</v>
      </c>
      <c r="G65" s="106">
        <v>55547.356325993496</v>
      </c>
      <c r="H65" s="106">
        <v>347901.86330490664</v>
      </c>
      <c r="I65" s="106">
        <v>263119.05628102185</v>
      </c>
      <c r="J65" s="106">
        <v>49992.62069339415</v>
      </c>
      <c r="K65" s="106">
        <v>313111.67697441601</v>
      </c>
      <c r="M65" s="202">
        <v>64</v>
      </c>
      <c r="N65" s="173" t="s">
        <v>384</v>
      </c>
      <c r="O65" s="158" t="s">
        <v>385</v>
      </c>
      <c r="P65" s="245">
        <v>1</v>
      </c>
      <c r="Q65" s="255">
        <v>1799104.66</v>
      </c>
      <c r="R65" s="255">
        <v>341829.89</v>
      </c>
      <c r="S65" s="278">
        <v>2140934.54</v>
      </c>
    </row>
    <row r="66" spans="1:19" ht="28.2">
      <c r="A66" s="141">
        <v>65</v>
      </c>
      <c r="B66" s="5" t="s">
        <v>113</v>
      </c>
      <c r="C66" s="5" t="s">
        <v>114</v>
      </c>
      <c r="D66" s="5"/>
      <c r="E66" s="40">
        <v>1</v>
      </c>
      <c r="F66" s="106">
        <v>202399.27406232452</v>
      </c>
      <c r="G66" s="106">
        <v>38455.862071841657</v>
      </c>
      <c r="H66" s="106">
        <v>240855.13613416618</v>
      </c>
      <c r="I66" s="107">
        <v>182159.34665609204</v>
      </c>
      <c r="J66" s="107">
        <v>34610.275864657488</v>
      </c>
      <c r="K66" s="107">
        <v>216769.62252074952</v>
      </c>
      <c r="M66" s="201">
        <v>65</v>
      </c>
      <c r="N66" s="172" t="s">
        <v>386</v>
      </c>
      <c r="O66" s="181" t="s">
        <v>229</v>
      </c>
      <c r="P66" s="242">
        <v>1</v>
      </c>
      <c r="Q66" s="254">
        <v>562220.21</v>
      </c>
      <c r="R66" s="254">
        <v>106821.84</v>
      </c>
      <c r="S66" s="277">
        <v>669042.04</v>
      </c>
    </row>
    <row r="67" spans="1:19" ht="27.6">
      <c r="A67" s="141">
        <v>66</v>
      </c>
      <c r="B67" s="5" t="s">
        <v>115</v>
      </c>
      <c r="C67" s="5" t="s">
        <v>116</v>
      </c>
      <c r="D67" s="5"/>
      <c r="E67" s="42">
        <v>1</v>
      </c>
      <c r="F67" s="109">
        <v>269865.69874976599</v>
      </c>
      <c r="G67" s="109">
        <v>51274.48276245554</v>
      </c>
      <c r="H67" s="109">
        <v>321140.18151222152</v>
      </c>
      <c r="I67" s="106">
        <v>242879.12887478943</v>
      </c>
      <c r="J67" s="106">
        <v>46147.034486209996</v>
      </c>
      <c r="K67" s="106">
        <v>289026.16336099943</v>
      </c>
      <c r="M67" s="202">
        <v>66</v>
      </c>
      <c r="N67" s="173" t="s">
        <v>387</v>
      </c>
      <c r="O67" s="158" t="s">
        <v>388</v>
      </c>
      <c r="P67" s="245">
        <v>1</v>
      </c>
      <c r="Q67" s="255">
        <v>449776.16</v>
      </c>
      <c r="R67" s="255">
        <v>85457.47</v>
      </c>
      <c r="S67" s="278">
        <v>535233.64</v>
      </c>
    </row>
    <row r="68" spans="1:19">
      <c r="A68" s="142">
        <v>67</v>
      </c>
      <c r="B68" s="5" t="s">
        <v>117</v>
      </c>
      <c r="C68" s="5"/>
      <c r="D68" s="5"/>
      <c r="E68" s="40">
        <v>1</v>
      </c>
      <c r="F68" s="110">
        <v>269865.69874976599</v>
      </c>
      <c r="G68" s="110">
        <v>51274.48276245554</v>
      </c>
      <c r="H68" s="110">
        <v>321140.18151222152</v>
      </c>
      <c r="I68" s="107">
        <v>242879.12887478943</v>
      </c>
      <c r="J68" s="107">
        <v>46147.034486209996</v>
      </c>
      <c r="K68" s="107">
        <v>289026.16336099943</v>
      </c>
      <c r="M68" s="201">
        <v>67</v>
      </c>
      <c r="N68" s="172" t="s">
        <v>387</v>
      </c>
      <c r="O68" s="154" t="s">
        <v>389</v>
      </c>
      <c r="P68" s="242">
        <v>1</v>
      </c>
      <c r="Q68" s="254">
        <v>1119942.6499999999</v>
      </c>
      <c r="R68" s="254">
        <v>212789.1</v>
      </c>
      <c r="S68" s="277">
        <v>1332731.75</v>
      </c>
    </row>
    <row r="69" spans="1:19" ht="27.6">
      <c r="A69" s="143">
        <v>68</v>
      </c>
      <c r="B69" s="6" t="s">
        <v>118</v>
      </c>
      <c r="C69" s="6" t="s">
        <v>119</v>
      </c>
      <c r="D69" s="6" t="s">
        <v>120</v>
      </c>
      <c r="E69" s="43">
        <v>1</v>
      </c>
      <c r="F69" s="111">
        <v>337332.12343720754</v>
      </c>
      <c r="G69" s="111">
        <v>64093.103453069431</v>
      </c>
      <c r="H69" s="111">
        <v>401425.226890277</v>
      </c>
      <c r="I69" s="106">
        <v>303598.91109348676</v>
      </c>
      <c r="J69" s="106">
        <v>57683.793107762489</v>
      </c>
      <c r="K69" s="106">
        <v>361282.70420124923</v>
      </c>
      <c r="M69" s="202">
        <v>68</v>
      </c>
      <c r="N69" s="173" t="s">
        <v>390</v>
      </c>
      <c r="O69" s="179" t="s">
        <v>234</v>
      </c>
      <c r="P69" s="245">
        <v>1</v>
      </c>
      <c r="Q69" s="255">
        <v>134932.85</v>
      </c>
      <c r="R69" s="255">
        <v>25637.24</v>
      </c>
      <c r="S69" s="278">
        <v>160570.09</v>
      </c>
    </row>
    <row r="70" spans="1:19" ht="27.6">
      <c r="A70" s="143">
        <v>69</v>
      </c>
      <c r="B70" s="6" t="s">
        <v>121</v>
      </c>
      <c r="C70" s="6" t="s">
        <v>122</v>
      </c>
      <c r="D70" s="6"/>
      <c r="E70" s="41">
        <v>1</v>
      </c>
      <c r="F70" s="108">
        <v>224888.08229147166</v>
      </c>
      <c r="G70" s="108">
        <v>42728.735635379613</v>
      </c>
      <c r="H70" s="108">
        <v>267616.81792685128</v>
      </c>
      <c r="I70" s="107">
        <v>202399.27406232452</v>
      </c>
      <c r="J70" s="107">
        <v>38455.862071841657</v>
      </c>
      <c r="K70" s="107">
        <v>240855.13613416618</v>
      </c>
      <c r="M70" s="201">
        <v>69</v>
      </c>
      <c r="N70" s="178" t="s">
        <v>235</v>
      </c>
      <c r="O70" s="180" t="s">
        <v>236</v>
      </c>
      <c r="P70" s="242">
        <v>1</v>
      </c>
      <c r="Q70" s="254">
        <v>89955.23</v>
      </c>
      <c r="R70" s="254">
        <v>17091.490000000002</v>
      </c>
      <c r="S70" s="277">
        <v>107046.73</v>
      </c>
    </row>
    <row r="71" spans="1:19">
      <c r="M71" s="202">
        <v>70</v>
      </c>
      <c r="N71" s="176" t="s">
        <v>237</v>
      </c>
      <c r="O71" s="158" t="s">
        <v>391</v>
      </c>
      <c r="P71" s="245">
        <v>1</v>
      </c>
      <c r="Q71" s="255">
        <v>89955.23</v>
      </c>
      <c r="R71" s="255">
        <v>17091.490000000002</v>
      </c>
      <c r="S71" s="278">
        <v>107046.73</v>
      </c>
    </row>
    <row r="72" spans="1:19">
      <c r="M72" s="201">
        <v>71</v>
      </c>
      <c r="N72" s="174" t="s">
        <v>237</v>
      </c>
      <c r="O72" s="154" t="s">
        <v>392</v>
      </c>
      <c r="P72" s="242">
        <v>1</v>
      </c>
      <c r="Q72" s="254">
        <v>89955.23</v>
      </c>
      <c r="R72" s="254">
        <v>17091.490000000002</v>
      </c>
      <c r="S72" s="277">
        <v>107046.73</v>
      </c>
    </row>
    <row r="73" spans="1:19">
      <c r="M73" s="202">
        <v>72</v>
      </c>
      <c r="N73" s="176" t="s">
        <v>240</v>
      </c>
      <c r="O73" s="179" t="s">
        <v>241</v>
      </c>
      <c r="P73" s="245">
        <v>1</v>
      </c>
      <c r="Q73" s="255">
        <v>179910.47</v>
      </c>
      <c r="R73" s="255">
        <v>34182.99</v>
      </c>
      <c r="S73" s="278">
        <v>214093.45</v>
      </c>
    </row>
    <row r="74" spans="1:19">
      <c r="M74" s="201">
        <v>73</v>
      </c>
      <c r="N74" s="172" t="s">
        <v>393</v>
      </c>
      <c r="O74" s="180" t="s">
        <v>243</v>
      </c>
      <c r="P74" s="242">
        <v>1</v>
      </c>
      <c r="Q74" s="254">
        <v>1911548.7</v>
      </c>
      <c r="R74" s="254">
        <v>363194.25</v>
      </c>
      <c r="S74" s="277">
        <v>2274742.9500000002</v>
      </c>
    </row>
    <row r="75" spans="1:19">
      <c r="M75" s="202">
        <v>74</v>
      </c>
      <c r="N75" s="173" t="s">
        <v>393</v>
      </c>
      <c r="O75" s="158" t="s">
        <v>394</v>
      </c>
      <c r="P75" s="245">
        <v>1</v>
      </c>
      <c r="Q75" s="255">
        <v>449776.16</v>
      </c>
      <c r="R75" s="255">
        <v>85457.47</v>
      </c>
      <c r="S75" s="278">
        <v>535233.64</v>
      </c>
    </row>
    <row r="76" spans="1:19">
      <c r="M76" s="201">
        <v>75</v>
      </c>
      <c r="N76" s="172" t="s">
        <v>393</v>
      </c>
      <c r="O76" s="154" t="s">
        <v>395</v>
      </c>
      <c r="P76" s="242">
        <v>1</v>
      </c>
      <c r="Q76" s="254">
        <v>697153.06</v>
      </c>
      <c r="R76" s="254">
        <v>132459.07999999999</v>
      </c>
      <c r="S76" s="277">
        <v>829612.14</v>
      </c>
    </row>
    <row r="77" spans="1:19">
      <c r="M77" s="202">
        <v>76</v>
      </c>
      <c r="N77" s="173" t="s">
        <v>393</v>
      </c>
      <c r="O77" s="158" t="s">
        <v>396</v>
      </c>
      <c r="P77" s="245">
        <v>1</v>
      </c>
      <c r="Q77" s="255">
        <v>382309.74</v>
      </c>
      <c r="R77" s="255">
        <v>72638.850000000006</v>
      </c>
      <c r="S77" s="278">
        <v>454948.59</v>
      </c>
    </row>
    <row r="78" spans="1:19">
      <c r="M78" s="201">
        <v>77</v>
      </c>
      <c r="N78" s="172" t="s">
        <v>393</v>
      </c>
      <c r="O78" s="154" t="s">
        <v>397</v>
      </c>
      <c r="P78" s="242">
        <v>1</v>
      </c>
      <c r="Q78" s="254">
        <v>2158925.59</v>
      </c>
      <c r="R78" s="254">
        <v>410195.86</v>
      </c>
      <c r="S78" s="277">
        <v>2569121.4500000002</v>
      </c>
    </row>
    <row r="79" spans="1:19">
      <c r="M79" s="202">
        <v>78</v>
      </c>
      <c r="N79" s="173" t="s">
        <v>393</v>
      </c>
      <c r="O79" s="158" t="s">
        <v>398</v>
      </c>
      <c r="P79" s="245">
        <v>1</v>
      </c>
      <c r="Q79" s="255">
        <v>3823097.4</v>
      </c>
      <c r="R79" s="255">
        <v>726388.51</v>
      </c>
      <c r="S79" s="278">
        <v>4549485.9000000004</v>
      </c>
    </row>
    <row r="80" spans="1:19">
      <c r="M80" s="201">
        <v>79</v>
      </c>
      <c r="N80" s="172" t="s">
        <v>393</v>
      </c>
      <c r="O80" s="154" t="s">
        <v>399</v>
      </c>
      <c r="P80" s="242">
        <v>1</v>
      </c>
      <c r="Q80" s="254">
        <v>404798.55</v>
      </c>
      <c r="R80" s="254">
        <v>76911.72</v>
      </c>
      <c r="S80" s="277">
        <v>481710.27</v>
      </c>
    </row>
    <row r="81" spans="13:19">
      <c r="M81" s="202">
        <v>80</v>
      </c>
      <c r="N81" s="173" t="s">
        <v>393</v>
      </c>
      <c r="O81" s="158" t="s">
        <v>400</v>
      </c>
      <c r="P81" s="245">
        <v>1</v>
      </c>
      <c r="Q81" s="255">
        <v>697153.06</v>
      </c>
      <c r="R81" s="255">
        <v>132459.07999999999</v>
      </c>
      <c r="S81" s="278">
        <v>829612.14</v>
      </c>
    </row>
    <row r="82" spans="13:19">
      <c r="M82" s="201">
        <v>81</v>
      </c>
      <c r="N82" s="172" t="s">
        <v>393</v>
      </c>
      <c r="O82" s="154" t="s">
        <v>401</v>
      </c>
      <c r="P82" s="242">
        <v>1</v>
      </c>
      <c r="Q82" s="254">
        <v>359820.93</v>
      </c>
      <c r="R82" s="254">
        <v>68365.98</v>
      </c>
      <c r="S82" s="277">
        <v>428186.91</v>
      </c>
    </row>
    <row r="83" spans="13:19">
      <c r="M83" s="202">
        <v>82</v>
      </c>
      <c r="N83" s="173" t="s">
        <v>393</v>
      </c>
      <c r="O83" s="158" t="s">
        <v>402</v>
      </c>
      <c r="P83" s="245">
        <v>1</v>
      </c>
      <c r="Q83" s="255">
        <v>832085.9</v>
      </c>
      <c r="R83" s="255">
        <v>158096.32000000001</v>
      </c>
      <c r="S83" s="278">
        <v>990182.23</v>
      </c>
    </row>
    <row r="84" spans="13:19">
      <c r="M84" s="201">
        <v>83</v>
      </c>
      <c r="N84" s="172" t="s">
        <v>393</v>
      </c>
      <c r="O84" s="154" t="s">
        <v>403</v>
      </c>
      <c r="P84" s="242">
        <v>1</v>
      </c>
      <c r="Q84" s="254">
        <v>7871082.8799999999</v>
      </c>
      <c r="R84" s="254">
        <v>1495505.75</v>
      </c>
      <c r="S84" s="277">
        <v>9366588.6300000008</v>
      </c>
    </row>
    <row r="85" spans="13:19">
      <c r="M85" s="202">
        <v>84</v>
      </c>
      <c r="N85" s="173" t="s">
        <v>393</v>
      </c>
      <c r="O85" s="158" t="s">
        <v>404</v>
      </c>
      <c r="P85" s="245">
        <v>1</v>
      </c>
      <c r="Q85" s="255">
        <v>211394.8</v>
      </c>
      <c r="R85" s="255">
        <v>40165.01</v>
      </c>
      <c r="S85" s="278">
        <v>251559.81</v>
      </c>
    </row>
    <row r="86" spans="13:19">
      <c r="M86" s="201">
        <v>85</v>
      </c>
      <c r="N86" s="172" t="s">
        <v>393</v>
      </c>
      <c r="O86" s="154" t="s">
        <v>405</v>
      </c>
      <c r="P86" s="242">
        <v>1</v>
      </c>
      <c r="Q86" s="254">
        <v>1056973.99</v>
      </c>
      <c r="R86" s="254">
        <v>200825.06</v>
      </c>
      <c r="S86" s="277">
        <v>1257799.04</v>
      </c>
    </row>
    <row r="87" spans="13:19">
      <c r="M87" s="202">
        <v>86</v>
      </c>
      <c r="N87" s="173" t="s">
        <v>393</v>
      </c>
      <c r="O87" s="158" t="s">
        <v>406</v>
      </c>
      <c r="P87" s="245">
        <v>1</v>
      </c>
      <c r="Q87" s="255">
        <v>157421.66</v>
      </c>
      <c r="R87" s="255">
        <v>29910.11</v>
      </c>
      <c r="S87" s="278">
        <v>187331.77</v>
      </c>
    </row>
    <row r="88" spans="13:19">
      <c r="M88" s="201">
        <v>87</v>
      </c>
      <c r="N88" s="172" t="s">
        <v>407</v>
      </c>
      <c r="O88" s="180" t="s">
        <v>243</v>
      </c>
      <c r="P88" s="242">
        <v>1</v>
      </c>
      <c r="Q88" s="254">
        <v>1911548.7</v>
      </c>
      <c r="R88" s="254">
        <v>363194.25</v>
      </c>
      <c r="S88" s="277">
        <v>2274742.9500000002</v>
      </c>
    </row>
    <row r="89" spans="13:19">
      <c r="M89" s="202">
        <v>88</v>
      </c>
      <c r="N89" s="173" t="s">
        <v>407</v>
      </c>
      <c r="O89" s="158" t="s">
        <v>394</v>
      </c>
      <c r="P89" s="245">
        <v>1</v>
      </c>
      <c r="Q89" s="255">
        <v>449776.16</v>
      </c>
      <c r="R89" s="255">
        <v>85457.47</v>
      </c>
      <c r="S89" s="278">
        <v>535233.64</v>
      </c>
    </row>
    <row r="90" spans="13:19">
      <c r="M90" s="201">
        <v>89</v>
      </c>
      <c r="N90" s="172" t="s">
        <v>407</v>
      </c>
      <c r="O90" s="154" t="s">
        <v>395</v>
      </c>
      <c r="P90" s="242">
        <v>1</v>
      </c>
      <c r="Q90" s="254">
        <v>697153.06</v>
      </c>
      <c r="R90" s="254">
        <v>132459.07999999999</v>
      </c>
      <c r="S90" s="277">
        <v>829612.14</v>
      </c>
    </row>
    <row r="91" spans="13:19">
      <c r="M91" s="202">
        <v>90</v>
      </c>
      <c r="N91" s="173" t="s">
        <v>407</v>
      </c>
      <c r="O91" s="158" t="s">
        <v>396</v>
      </c>
      <c r="P91" s="245">
        <v>1</v>
      </c>
      <c r="Q91" s="255">
        <v>382309.74</v>
      </c>
      <c r="R91" s="255">
        <v>72638.850000000006</v>
      </c>
      <c r="S91" s="278">
        <v>454948.59</v>
      </c>
    </row>
    <row r="92" spans="13:19">
      <c r="M92" s="201">
        <v>91</v>
      </c>
      <c r="N92" s="172" t="s">
        <v>407</v>
      </c>
      <c r="O92" s="154" t="s">
        <v>397</v>
      </c>
      <c r="P92" s="242">
        <v>1</v>
      </c>
      <c r="Q92" s="254">
        <v>2158925.59</v>
      </c>
      <c r="R92" s="254">
        <v>410195.86</v>
      </c>
      <c r="S92" s="277">
        <v>2569121.4500000002</v>
      </c>
    </row>
    <row r="93" spans="13:19">
      <c r="M93" s="202">
        <v>92</v>
      </c>
      <c r="N93" s="173" t="s">
        <v>407</v>
      </c>
      <c r="O93" s="158" t="s">
        <v>398</v>
      </c>
      <c r="P93" s="245">
        <v>1</v>
      </c>
      <c r="Q93" s="255">
        <v>3823097.4</v>
      </c>
      <c r="R93" s="255">
        <v>726388.51</v>
      </c>
      <c r="S93" s="278">
        <v>4549485.9000000004</v>
      </c>
    </row>
    <row r="94" spans="13:19">
      <c r="M94" s="201">
        <v>93</v>
      </c>
      <c r="N94" s="172" t="s">
        <v>407</v>
      </c>
      <c r="O94" s="154" t="s">
        <v>399</v>
      </c>
      <c r="P94" s="242">
        <v>1</v>
      </c>
      <c r="Q94" s="254">
        <v>404798.55</v>
      </c>
      <c r="R94" s="254">
        <v>76911.72</v>
      </c>
      <c r="S94" s="277">
        <v>481710.27</v>
      </c>
    </row>
    <row r="95" spans="13:19">
      <c r="M95" s="202">
        <v>94</v>
      </c>
      <c r="N95" s="173" t="s">
        <v>407</v>
      </c>
      <c r="O95" s="158" t="s">
        <v>400</v>
      </c>
      <c r="P95" s="245">
        <v>1</v>
      </c>
      <c r="Q95" s="255">
        <v>697153.06</v>
      </c>
      <c r="R95" s="255">
        <v>132459.07999999999</v>
      </c>
      <c r="S95" s="278">
        <v>829612.14</v>
      </c>
    </row>
    <row r="96" spans="13:19">
      <c r="M96" s="201">
        <v>95</v>
      </c>
      <c r="N96" s="172" t="s">
        <v>407</v>
      </c>
      <c r="O96" s="154" t="s">
        <v>401</v>
      </c>
      <c r="P96" s="242">
        <v>1</v>
      </c>
      <c r="Q96" s="254">
        <v>359820.93</v>
      </c>
      <c r="R96" s="254">
        <v>68365.98</v>
      </c>
      <c r="S96" s="277">
        <v>428186.91</v>
      </c>
    </row>
    <row r="97" spans="13:19">
      <c r="M97" s="202">
        <v>96</v>
      </c>
      <c r="N97" s="173" t="s">
        <v>407</v>
      </c>
      <c r="O97" s="158" t="s">
        <v>402</v>
      </c>
      <c r="P97" s="245">
        <v>1</v>
      </c>
      <c r="Q97" s="255">
        <v>832085.9</v>
      </c>
      <c r="R97" s="255">
        <v>158096.32000000001</v>
      </c>
      <c r="S97" s="278">
        <v>990182.23</v>
      </c>
    </row>
    <row r="98" spans="13:19">
      <c r="M98" s="201">
        <v>97</v>
      </c>
      <c r="N98" s="172" t="s">
        <v>407</v>
      </c>
      <c r="O98" s="154" t="s">
        <v>403</v>
      </c>
      <c r="P98" s="242">
        <v>1</v>
      </c>
      <c r="Q98" s="254">
        <v>7871082.8799999999</v>
      </c>
      <c r="R98" s="254">
        <v>1495505.75</v>
      </c>
      <c r="S98" s="277">
        <v>9366588.6300000008</v>
      </c>
    </row>
    <row r="99" spans="13:19">
      <c r="M99" s="202">
        <v>98</v>
      </c>
      <c r="N99" s="173" t="s">
        <v>407</v>
      </c>
      <c r="O99" s="158" t="s">
        <v>404</v>
      </c>
      <c r="P99" s="245">
        <v>1</v>
      </c>
      <c r="Q99" s="255">
        <v>211394.8</v>
      </c>
      <c r="R99" s="255">
        <v>40165.01</v>
      </c>
      <c r="S99" s="278">
        <v>251559.81</v>
      </c>
    </row>
    <row r="100" spans="13:19">
      <c r="M100" s="201">
        <v>99</v>
      </c>
      <c r="N100" s="172" t="s">
        <v>407</v>
      </c>
      <c r="O100" s="154" t="s">
        <v>405</v>
      </c>
      <c r="P100" s="242">
        <v>1</v>
      </c>
      <c r="Q100" s="254">
        <v>1056973.99</v>
      </c>
      <c r="R100" s="254">
        <v>200825.06</v>
      </c>
      <c r="S100" s="277">
        <v>1257799.04</v>
      </c>
    </row>
    <row r="101" spans="13:19">
      <c r="M101" s="202">
        <v>100</v>
      </c>
      <c r="N101" s="182" t="s">
        <v>258</v>
      </c>
      <c r="O101" s="183" t="s">
        <v>243</v>
      </c>
      <c r="P101" s="249">
        <v>1</v>
      </c>
      <c r="Q101" s="258">
        <v>1911548.7</v>
      </c>
      <c r="R101" s="258">
        <v>363194.25</v>
      </c>
      <c r="S101" s="281">
        <v>2274742.9500000002</v>
      </c>
    </row>
    <row r="102" spans="13:19">
      <c r="M102" s="201">
        <v>101</v>
      </c>
      <c r="N102" s="184" t="s">
        <v>258</v>
      </c>
      <c r="O102" s="185" t="s">
        <v>394</v>
      </c>
      <c r="P102" s="248">
        <v>1</v>
      </c>
      <c r="Q102" s="257">
        <v>449776.16</v>
      </c>
      <c r="R102" s="257">
        <v>85457.47</v>
      </c>
      <c r="S102" s="280">
        <v>535233.64</v>
      </c>
    </row>
    <row r="103" spans="13:19">
      <c r="M103" s="202">
        <v>102</v>
      </c>
      <c r="N103" s="182" t="s">
        <v>258</v>
      </c>
      <c r="O103" s="186" t="s">
        <v>395</v>
      </c>
      <c r="P103" s="249">
        <v>1</v>
      </c>
      <c r="Q103" s="258">
        <v>697153.06</v>
      </c>
      <c r="R103" s="258">
        <v>132459.07999999999</v>
      </c>
      <c r="S103" s="281">
        <v>829612.14</v>
      </c>
    </row>
    <row r="104" spans="13:19">
      <c r="M104" s="201">
        <v>103</v>
      </c>
      <c r="N104" s="184" t="s">
        <v>258</v>
      </c>
      <c r="O104" s="185" t="s">
        <v>396</v>
      </c>
      <c r="P104" s="248">
        <v>1</v>
      </c>
      <c r="Q104" s="257">
        <v>382309.74</v>
      </c>
      <c r="R104" s="257">
        <v>72638.850000000006</v>
      </c>
      <c r="S104" s="280">
        <v>454948.59</v>
      </c>
    </row>
    <row r="105" spans="13:19">
      <c r="M105" s="202">
        <v>104</v>
      </c>
      <c r="N105" s="182" t="s">
        <v>258</v>
      </c>
      <c r="O105" s="186" t="s">
        <v>397</v>
      </c>
      <c r="P105" s="249">
        <v>1</v>
      </c>
      <c r="Q105" s="258">
        <v>2158925.59</v>
      </c>
      <c r="R105" s="258">
        <v>410195.86</v>
      </c>
      <c r="S105" s="281">
        <v>2569121.4500000002</v>
      </c>
    </row>
    <row r="106" spans="13:19">
      <c r="M106" s="201">
        <v>105</v>
      </c>
      <c r="N106" s="184" t="s">
        <v>258</v>
      </c>
      <c r="O106" s="185" t="s">
        <v>398</v>
      </c>
      <c r="P106" s="248">
        <v>1</v>
      </c>
      <c r="Q106" s="257">
        <v>3823097.4</v>
      </c>
      <c r="R106" s="257">
        <v>726388.51</v>
      </c>
      <c r="S106" s="280">
        <v>4549485.9000000004</v>
      </c>
    </row>
    <row r="107" spans="13:19">
      <c r="M107" s="202">
        <v>106</v>
      </c>
      <c r="N107" s="182" t="s">
        <v>258</v>
      </c>
      <c r="O107" s="186" t="s">
        <v>399</v>
      </c>
      <c r="P107" s="249">
        <v>1</v>
      </c>
      <c r="Q107" s="258">
        <v>404798.55</v>
      </c>
      <c r="R107" s="258">
        <v>76911.72</v>
      </c>
      <c r="S107" s="281">
        <v>481710.27</v>
      </c>
    </row>
    <row r="108" spans="13:19">
      <c r="M108" s="201">
        <v>107</v>
      </c>
      <c r="N108" s="184" t="s">
        <v>258</v>
      </c>
      <c r="O108" s="185" t="s">
        <v>400</v>
      </c>
      <c r="P108" s="248">
        <v>1</v>
      </c>
      <c r="Q108" s="257">
        <v>697153.06</v>
      </c>
      <c r="R108" s="257">
        <v>132459.07999999999</v>
      </c>
      <c r="S108" s="280">
        <v>829612.14</v>
      </c>
    </row>
    <row r="109" spans="13:19">
      <c r="M109" s="202">
        <v>108</v>
      </c>
      <c r="N109" s="182" t="s">
        <v>258</v>
      </c>
      <c r="O109" s="186" t="s">
        <v>401</v>
      </c>
      <c r="P109" s="249">
        <v>1</v>
      </c>
      <c r="Q109" s="258">
        <v>359820.93</v>
      </c>
      <c r="R109" s="258">
        <v>68365.98</v>
      </c>
      <c r="S109" s="281">
        <v>428186.91</v>
      </c>
    </row>
    <row r="110" spans="13:19">
      <c r="M110" s="201">
        <v>109</v>
      </c>
      <c r="N110" s="184" t="s">
        <v>258</v>
      </c>
      <c r="O110" s="185" t="s">
        <v>402</v>
      </c>
      <c r="P110" s="248">
        <v>1</v>
      </c>
      <c r="Q110" s="257">
        <v>832085.9</v>
      </c>
      <c r="R110" s="257">
        <v>158096.32000000001</v>
      </c>
      <c r="S110" s="280">
        <v>990182.23</v>
      </c>
    </row>
    <row r="111" spans="13:19">
      <c r="M111" s="202">
        <v>110</v>
      </c>
      <c r="N111" s="182" t="s">
        <v>258</v>
      </c>
      <c r="O111" s="186" t="s">
        <v>403</v>
      </c>
      <c r="P111" s="249">
        <v>1</v>
      </c>
      <c r="Q111" s="258">
        <v>7871082.8799999999</v>
      </c>
      <c r="R111" s="258">
        <v>1495505.75</v>
      </c>
      <c r="S111" s="281">
        <v>9366588.6300000008</v>
      </c>
    </row>
    <row r="112" spans="13:19">
      <c r="M112" s="201">
        <v>111</v>
      </c>
      <c r="N112" s="184" t="s">
        <v>258</v>
      </c>
      <c r="O112" s="185" t="s">
        <v>404</v>
      </c>
      <c r="P112" s="248">
        <v>1</v>
      </c>
      <c r="Q112" s="257">
        <v>211394.8</v>
      </c>
      <c r="R112" s="257">
        <v>40165.01</v>
      </c>
      <c r="S112" s="280">
        <v>251559.81</v>
      </c>
    </row>
    <row r="113" spans="13:19">
      <c r="M113" s="202">
        <v>112</v>
      </c>
      <c r="N113" s="182" t="s">
        <v>258</v>
      </c>
      <c r="O113" s="186" t="s">
        <v>405</v>
      </c>
      <c r="P113" s="249">
        <v>1</v>
      </c>
      <c r="Q113" s="258">
        <v>1056973.99</v>
      </c>
      <c r="R113" s="258">
        <v>200825.06</v>
      </c>
      <c r="S113" s="281">
        <v>1257799.04</v>
      </c>
    </row>
    <row r="114" spans="13:19">
      <c r="M114" s="201">
        <v>113</v>
      </c>
      <c r="N114" s="172" t="s">
        <v>407</v>
      </c>
      <c r="O114" s="154" t="s">
        <v>406</v>
      </c>
      <c r="P114" s="242">
        <v>1</v>
      </c>
      <c r="Q114" s="254">
        <v>157421.66</v>
      </c>
      <c r="R114" s="254">
        <v>29910.11</v>
      </c>
      <c r="S114" s="277">
        <v>187331.77</v>
      </c>
    </row>
    <row r="115" spans="13:19">
      <c r="M115" s="202">
        <v>114</v>
      </c>
      <c r="N115" s="176" t="s">
        <v>259</v>
      </c>
      <c r="O115" s="179" t="s">
        <v>243</v>
      </c>
      <c r="P115" s="245">
        <v>1</v>
      </c>
      <c r="Q115" s="255">
        <v>1911548.7</v>
      </c>
      <c r="R115" s="255">
        <v>363194.25</v>
      </c>
      <c r="S115" s="278">
        <v>2274742.9500000002</v>
      </c>
    </row>
    <row r="116" spans="13:19">
      <c r="M116" s="201">
        <v>115</v>
      </c>
      <c r="N116" s="174" t="s">
        <v>259</v>
      </c>
      <c r="O116" s="154" t="s">
        <v>394</v>
      </c>
      <c r="P116" s="242">
        <v>1</v>
      </c>
      <c r="Q116" s="254">
        <v>449776.16</v>
      </c>
      <c r="R116" s="254">
        <v>85457.47</v>
      </c>
      <c r="S116" s="277">
        <v>535233.64</v>
      </c>
    </row>
    <row r="117" spans="13:19">
      <c r="M117" s="202">
        <v>116</v>
      </c>
      <c r="N117" s="176" t="s">
        <v>259</v>
      </c>
      <c r="O117" s="158" t="s">
        <v>395</v>
      </c>
      <c r="P117" s="245">
        <v>1</v>
      </c>
      <c r="Q117" s="255">
        <v>697153.06</v>
      </c>
      <c r="R117" s="255">
        <v>132459.07999999999</v>
      </c>
      <c r="S117" s="278">
        <v>829612.14</v>
      </c>
    </row>
    <row r="118" spans="13:19">
      <c r="M118" s="201">
        <v>117</v>
      </c>
      <c r="N118" s="174" t="s">
        <v>259</v>
      </c>
      <c r="O118" s="154" t="s">
        <v>396</v>
      </c>
      <c r="P118" s="242">
        <v>1</v>
      </c>
      <c r="Q118" s="254">
        <v>382309.74</v>
      </c>
      <c r="R118" s="254">
        <v>72638.850000000006</v>
      </c>
      <c r="S118" s="277">
        <v>454948.59</v>
      </c>
    </row>
    <row r="119" spans="13:19">
      <c r="M119" s="202">
        <v>118</v>
      </c>
      <c r="N119" s="176" t="s">
        <v>259</v>
      </c>
      <c r="O119" s="158" t="s">
        <v>397</v>
      </c>
      <c r="P119" s="245">
        <v>1</v>
      </c>
      <c r="Q119" s="255">
        <v>2158925.59</v>
      </c>
      <c r="R119" s="255">
        <v>410195.86</v>
      </c>
      <c r="S119" s="278">
        <v>2569121.4500000002</v>
      </c>
    </row>
    <row r="120" spans="13:19">
      <c r="M120" s="201">
        <v>119</v>
      </c>
      <c r="N120" s="174" t="s">
        <v>259</v>
      </c>
      <c r="O120" s="180" t="s">
        <v>260</v>
      </c>
      <c r="P120" s="242">
        <v>1</v>
      </c>
      <c r="Q120" s="254">
        <v>3598209.32</v>
      </c>
      <c r="R120" s="254">
        <v>683659.77</v>
      </c>
      <c r="S120" s="277">
        <v>4281869.09</v>
      </c>
    </row>
    <row r="121" spans="13:19">
      <c r="M121" s="202">
        <v>120</v>
      </c>
      <c r="N121" s="176" t="s">
        <v>259</v>
      </c>
      <c r="O121" s="158" t="s">
        <v>399</v>
      </c>
      <c r="P121" s="245">
        <v>1</v>
      </c>
      <c r="Q121" s="255">
        <v>404798.55</v>
      </c>
      <c r="R121" s="255">
        <v>76911.72</v>
      </c>
      <c r="S121" s="278">
        <v>481710.27</v>
      </c>
    </row>
    <row r="122" spans="13:19">
      <c r="M122" s="201">
        <v>121</v>
      </c>
      <c r="N122" s="174" t="s">
        <v>259</v>
      </c>
      <c r="O122" s="154" t="s">
        <v>400</v>
      </c>
      <c r="P122" s="242">
        <v>1</v>
      </c>
      <c r="Q122" s="254">
        <v>697153.06</v>
      </c>
      <c r="R122" s="254">
        <v>132459.07999999999</v>
      </c>
      <c r="S122" s="277">
        <v>829612.14</v>
      </c>
    </row>
    <row r="123" spans="13:19">
      <c r="M123" s="202">
        <v>122</v>
      </c>
      <c r="N123" s="176" t="s">
        <v>259</v>
      </c>
      <c r="O123" s="158" t="s">
        <v>401</v>
      </c>
      <c r="P123" s="245">
        <v>1</v>
      </c>
      <c r="Q123" s="255">
        <v>359820.93</v>
      </c>
      <c r="R123" s="255">
        <v>68365.98</v>
      </c>
      <c r="S123" s="278">
        <v>428186.91</v>
      </c>
    </row>
    <row r="124" spans="13:19">
      <c r="M124" s="201">
        <v>123</v>
      </c>
      <c r="N124" s="174" t="s">
        <v>259</v>
      </c>
      <c r="O124" s="154" t="s">
        <v>402</v>
      </c>
      <c r="P124" s="242">
        <v>1</v>
      </c>
      <c r="Q124" s="254">
        <v>832085.9</v>
      </c>
      <c r="R124" s="254">
        <v>158096.32000000001</v>
      </c>
      <c r="S124" s="277">
        <v>990182.23</v>
      </c>
    </row>
    <row r="125" spans="13:19">
      <c r="M125" s="202">
        <v>124</v>
      </c>
      <c r="N125" s="176" t="s">
        <v>259</v>
      </c>
      <c r="O125" s="158" t="s">
        <v>403</v>
      </c>
      <c r="P125" s="245">
        <v>1</v>
      </c>
      <c r="Q125" s="255">
        <v>7871082.8799999999</v>
      </c>
      <c r="R125" s="255">
        <v>1495505.75</v>
      </c>
      <c r="S125" s="278">
        <v>9366588.6300000008</v>
      </c>
    </row>
    <row r="126" spans="13:19">
      <c r="M126" s="201">
        <v>125</v>
      </c>
      <c r="N126" s="172" t="s">
        <v>408</v>
      </c>
      <c r="O126" s="180" t="s">
        <v>262</v>
      </c>
      <c r="P126" s="242">
        <v>1</v>
      </c>
      <c r="Q126" s="254">
        <v>1011996.37</v>
      </c>
      <c r="R126" s="254">
        <v>192279.31</v>
      </c>
      <c r="S126" s="277">
        <v>1204275.68</v>
      </c>
    </row>
    <row r="127" spans="13:19">
      <c r="M127" s="202">
        <v>126</v>
      </c>
      <c r="N127" s="173" t="s">
        <v>408</v>
      </c>
      <c r="O127" s="158" t="s">
        <v>395</v>
      </c>
      <c r="P127" s="245">
        <v>1</v>
      </c>
      <c r="Q127" s="255">
        <v>697153.06</v>
      </c>
      <c r="R127" s="255">
        <v>132459.07999999999</v>
      </c>
      <c r="S127" s="278">
        <v>829612.14</v>
      </c>
    </row>
    <row r="128" spans="13:19">
      <c r="M128" s="201">
        <v>127</v>
      </c>
      <c r="N128" s="172" t="s">
        <v>408</v>
      </c>
      <c r="O128" s="154" t="s">
        <v>396</v>
      </c>
      <c r="P128" s="242">
        <v>1</v>
      </c>
      <c r="Q128" s="254">
        <v>382309.74</v>
      </c>
      <c r="R128" s="254">
        <v>72638.850000000006</v>
      </c>
      <c r="S128" s="277">
        <v>454948.59</v>
      </c>
    </row>
    <row r="129" spans="13:19">
      <c r="M129" s="202">
        <v>128</v>
      </c>
      <c r="N129" s="173" t="s">
        <v>408</v>
      </c>
      <c r="O129" s="158" t="s">
        <v>401</v>
      </c>
      <c r="P129" s="245">
        <v>1</v>
      </c>
      <c r="Q129" s="255">
        <v>359820.93</v>
      </c>
      <c r="R129" s="255">
        <v>68365.98</v>
      </c>
      <c r="S129" s="278">
        <v>428186.91</v>
      </c>
    </row>
    <row r="130" spans="13:19">
      <c r="M130" s="201">
        <v>129</v>
      </c>
      <c r="N130" s="172" t="s">
        <v>408</v>
      </c>
      <c r="O130" s="154" t="s">
        <v>402</v>
      </c>
      <c r="P130" s="242">
        <v>1</v>
      </c>
      <c r="Q130" s="254">
        <v>832085.9</v>
      </c>
      <c r="R130" s="254">
        <v>158096.32000000001</v>
      </c>
      <c r="S130" s="277">
        <v>990182.23</v>
      </c>
    </row>
    <row r="131" spans="13:19">
      <c r="M131" s="202">
        <v>130</v>
      </c>
      <c r="N131" s="173" t="s">
        <v>408</v>
      </c>
      <c r="O131" s="158" t="s">
        <v>403</v>
      </c>
      <c r="P131" s="245">
        <v>1</v>
      </c>
      <c r="Q131" s="255">
        <v>7871082.8799999999</v>
      </c>
      <c r="R131" s="255">
        <v>1495505.75</v>
      </c>
      <c r="S131" s="278">
        <v>9366588.6300000008</v>
      </c>
    </row>
    <row r="132" spans="13:19">
      <c r="M132" s="201">
        <v>131</v>
      </c>
      <c r="N132" s="172" t="s">
        <v>409</v>
      </c>
      <c r="O132" s="180" t="s">
        <v>262</v>
      </c>
      <c r="P132" s="242">
        <v>1</v>
      </c>
      <c r="Q132" s="254">
        <v>1011996.37</v>
      </c>
      <c r="R132" s="254">
        <v>192279.31</v>
      </c>
      <c r="S132" s="277">
        <v>1204275.68</v>
      </c>
    </row>
    <row r="133" spans="13:19">
      <c r="M133" s="202">
        <v>132</v>
      </c>
      <c r="N133" s="173" t="s">
        <v>409</v>
      </c>
      <c r="O133" s="158" t="s">
        <v>395</v>
      </c>
      <c r="P133" s="245">
        <v>1</v>
      </c>
      <c r="Q133" s="255">
        <v>697153.06</v>
      </c>
      <c r="R133" s="255">
        <v>132459.07999999999</v>
      </c>
      <c r="S133" s="278">
        <v>829612.14</v>
      </c>
    </row>
    <row r="134" spans="13:19">
      <c r="M134" s="201">
        <v>133</v>
      </c>
      <c r="N134" s="172" t="s">
        <v>409</v>
      </c>
      <c r="O134" s="154" t="s">
        <v>396</v>
      </c>
      <c r="P134" s="242">
        <v>1</v>
      </c>
      <c r="Q134" s="254">
        <v>382309.74</v>
      </c>
      <c r="R134" s="254">
        <v>72638.850000000006</v>
      </c>
      <c r="S134" s="277">
        <v>454948.59</v>
      </c>
    </row>
    <row r="135" spans="13:19">
      <c r="M135" s="202">
        <v>134</v>
      </c>
      <c r="N135" s="173" t="s">
        <v>409</v>
      </c>
      <c r="O135" s="158" t="s">
        <v>401</v>
      </c>
      <c r="P135" s="245">
        <v>1</v>
      </c>
      <c r="Q135" s="255">
        <v>359820.93</v>
      </c>
      <c r="R135" s="255">
        <v>68365.98</v>
      </c>
      <c r="S135" s="278">
        <v>428186.91</v>
      </c>
    </row>
    <row r="136" spans="13:19">
      <c r="M136" s="201">
        <v>135</v>
      </c>
      <c r="N136" s="172" t="s">
        <v>409</v>
      </c>
      <c r="O136" s="154" t="s">
        <v>402</v>
      </c>
      <c r="P136" s="242">
        <v>1</v>
      </c>
      <c r="Q136" s="254">
        <v>832085.9</v>
      </c>
      <c r="R136" s="254">
        <v>158096.32000000001</v>
      </c>
      <c r="S136" s="277">
        <v>990182.23</v>
      </c>
    </row>
    <row r="137" spans="13:19">
      <c r="M137" s="202">
        <v>136</v>
      </c>
      <c r="N137" s="173" t="s">
        <v>409</v>
      </c>
      <c r="O137" s="158" t="s">
        <v>403</v>
      </c>
      <c r="P137" s="245">
        <v>1</v>
      </c>
      <c r="Q137" s="255">
        <v>7871082.8799999999</v>
      </c>
      <c r="R137" s="255">
        <v>1495505.75</v>
      </c>
      <c r="S137" s="278">
        <v>9366588.6300000008</v>
      </c>
    </row>
    <row r="138" spans="13:19">
      <c r="M138" s="201">
        <v>137</v>
      </c>
      <c r="N138" s="172" t="s">
        <v>410</v>
      </c>
      <c r="O138" s="180" t="s">
        <v>262</v>
      </c>
      <c r="P138" s="242">
        <v>1</v>
      </c>
      <c r="Q138" s="254">
        <v>1011996.37</v>
      </c>
      <c r="R138" s="254">
        <v>192279.31</v>
      </c>
      <c r="S138" s="277">
        <v>1204275.68</v>
      </c>
    </row>
    <row r="139" spans="13:19">
      <c r="M139" s="202">
        <v>138</v>
      </c>
      <c r="N139" s="173" t="s">
        <v>410</v>
      </c>
      <c r="O139" s="158" t="s">
        <v>395</v>
      </c>
      <c r="P139" s="245">
        <v>1</v>
      </c>
      <c r="Q139" s="255">
        <v>697153.06</v>
      </c>
      <c r="R139" s="255">
        <v>132459.07999999999</v>
      </c>
      <c r="S139" s="278">
        <v>829612.14</v>
      </c>
    </row>
    <row r="140" spans="13:19">
      <c r="M140" s="201">
        <v>139</v>
      </c>
      <c r="N140" s="172" t="s">
        <v>410</v>
      </c>
      <c r="O140" s="154" t="s">
        <v>396</v>
      </c>
      <c r="P140" s="242">
        <v>1</v>
      </c>
      <c r="Q140" s="254">
        <v>382309.74</v>
      </c>
      <c r="R140" s="254">
        <v>72638.850000000006</v>
      </c>
      <c r="S140" s="277">
        <v>454948.59</v>
      </c>
    </row>
    <row r="141" spans="13:19">
      <c r="M141" s="202">
        <v>140</v>
      </c>
      <c r="N141" s="173" t="s">
        <v>410</v>
      </c>
      <c r="O141" s="158" t="s">
        <v>401</v>
      </c>
      <c r="P141" s="245">
        <v>1</v>
      </c>
      <c r="Q141" s="255">
        <v>359820.93</v>
      </c>
      <c r="R141" s="255">
        <v>68365.98</v>
      </c>
      <c r="S141" s="278">
        <v>428186.91</v>
      </c>
    </row>
    <row r="142" spans="13:19">
      <c r="M142" s="201">
        <v>141</v>
      </c>
      <c r="N142" s="172" t="s">
        <v>410</v>
      </c>
      <c r="O142" s="154" t="s">
        <v>402</v>
      </c>
      <c r="P142" s="242">
        <v>1</v>
      </c>
      <c r="Q142" s="254">
        <v>832085.9</v>
      </c>
      <c r="R142" s="254">
        <v>158096.32000000001</v>
      </c>
      <c r="S142" s="277">
        <v>990182.23</v>
      </c>
    </row>
    <row r="143" spans="13:19">
      <c r="M143" s="202">
        <v>142</v>
      </c>
      <c r="N143" s="173" t="s">
        <v>410</v>
      </c>
      <c r="O143" s="158" t="s">
        <v>403</v>
      </c>
      <c r="P143" s="245">
        <v>1</v>
      </c>
      <c r="Q143" s="255">
        <v>7871082.8799999999</v>
      </c>
      <c r="R143" s="255">
        <v>1495505.75</v>
      </c>
      <c r="S143" s="278">
        <v>9366588.6300000008</v>
      </c>
    </row>
    <row r="144" spans="13:19">
      <c r="M144" s="201">
        <v>143</v>
      </c>
      <c r="N144" s="172" t="s">
        <v>411</v>
      </c>
      <c r="O144" s="180" t="s">
        <v>262</v>
      </c>
      <c r="P144" s="242">
        <v>1</v>
      </c>
      <c r="Q144" s="254">
        <v>1011996.37</v>
      </c>
      <c r="R144" s="254">
        <v>192279.31</v>
      </c>
      <c r="S144" s="277">
        <v>1204275.68</v>
      </c>
    </row>
    <row r="145" spans="13:19">
      <c r="M145" s="202">
        <v>144</v>
      </c>
      <c r="N145" s="173" t="s">
        <v>411</v>
      </c>
      <c r="O145" s="158" t="s">
        <v>395</v>
      </c>
      <c r="P145" s="245">
        <v>1</v>
      </c>
      <c r="Q145" s="255">
        <v>697153.06</v>
      </c>
      <c r="R145" s="255">
        <v>132459.07999999999</v>
      </c>
      <c r="S145" s="278">
        <v>829612.14</v>
      </c>
    </row>
    <row r="146" spans="13:19">
      <c r="M146" s="201">
        <v>145</v>
      </c>
      <c r="N146" s="172" t="s">
        <v>411</v>
      </c>
      <c r="O146" s="154" t="s">
        <v>396</v>
      </c>
      <c r="P146" s="242">
        <v>1</v>
      </c>
      <c r="Q146" s="254">
        <v>382309.74</v>
      </c>
      <c r="R146" s="254">
        <v>72638.850000000006</v>
      </c>
      <c r="S146" s="277">
        <v>454948.59</v>
      </c>
    </row>
    <row r="147" spans="13:19">
      <c r="M147" s="202">
        <v>146</v>
      </c>
      <c r="N147" s="173" t="s">
        <v>411</v>
      </c>
      <c r="O147" s="158" t="s">
        <v>401</v>
      </c>
      <c r="P147" s="245">
        <v>1</v>
      </c>
      <c r="Q147" s="255">
        <v>359820.93</v>
      </c>
      <c r="R147" s="255">
        <v>68365.98</v>
      </c>
      <c r="S147" s="278">
        <v>428186.91</v>
      </c>
    </row>
    <row r="148" spans="13:19">
      <c r="M148" s="201">
        <v>147</v>
      </c>
      <c r="N148" s="172" t="s">
        <v>411</v>
      </c>
      <c r="O148" s="154" t="s">
        <v>402</v>
      </c>
      <c r="P148" s="242">
        <v>1</v>
      </c>
      <c r="Q148" s="254">
        <v>832085.9</v>
      </c>
      <c r="R148" s="254">
        <v>158096.32000000001</v>
      </c>
      <c r="S148" s="277">
        <v>990182.23</v>
      </c>
    </row>
    <row r="149" spans="13:19">
      <c r="M149" s="202">
        <v>148</v>
      </c>
      <c r="N149" s="173" t="s">
        <v>411</v>
      </c>
      <c r="O149" s="158" t="s">
        <v>403</v>
      </c>
      <c r="P149" s="245">
        <v>1</v>
      </c>
      <c r="Q149" s="255">
        <v>7871082.8799999999</v>
      </c>
      <c r="R149" s="255">
        <v>1495505.75</v>
      </c>
      <c r="S149" s="278">
        <v>9366588.6300000008</v>
      </c>
    </row>
    <row r="150" spans="13:19">
      <c r="M150" s="201">
        <v>149</v>
      </c>
      <c r="N150" s="172" t="s">
        <v>412</v>
      </c>
      <c r="O150" s="180" t="s">
        <v>243</v>
      </c>
      <c r="P150" s="242">
        <v>1</v>
      </c>
      <c r="Q150" s="254">
        <v>1911548.7</v>
      </c>
      <c r="R150" s="254">
        <v>363194.25</v>
      </c>
      <c r="S150" s="277">
        <v>2274742.9500000002</v>
      </c>
    </row>
    <row r="151" spans="13:19">
      <c r="M151" s="202">
        <v>150</v>
      </c>
      <c r="N151" s="173" t="s">
        <v>412</v>
      </c>
      <c r="O151" s="158" t="s">
        <v>394</v>
      </c>
      <c r="P151" s="245">
        <v>1</v>
      </c>
      <c r="Q151" s="255">
        <v>449776.16</v>
      </c>
      <c r="R151" s="255">
        <v>85457.47</v>
      </c>
      <c r="S151" s="278">
        <v>535233.64</v>
      </c>
    </row>
    <row r="152" spans="13:19">
      <c r="M152" s="201">
        <v>151</v>
      </c>
      <c r="N152" s="172" t="s">
        <v>412</v>
      </c>
      <c r="O152" s="154" t="s">
        <v>395</v>
      </c>
      <c r="P152" s="242">
        <v>1</v>
      </c>
      <c r="Q152" s="254">
        <v>697153.06</v>
      </c>
      <c r="R152" s="254">
        <v>132459.07999999999</v>
      </c>
      <c r="S152" s="277">
        <v>829612.14</v>
      </c>
    </row>
    <row r="153" spans="13:19">
      <c r="M153" s="202">
        <v>152</v>
      </c>
      <c r="N153" s="173" t="s">
        <v>412</v>
      </c>
      <c r="O153" s="158" t="s">
        <v>396</v>
      </c>
      <c r="P153" s="245">
        <v>1</v>
      </c>
      <c r="Q153" s="255">
        <v>382309.74</v>
      </c>
      <c r="R153" s="255">
        <v>72638.850000000006</v>
      </c>
      <c r="S153" s="278">
        <v>454948.59</v>
      </c>
    </row>
    <row r="154" spans="13:19">
      <c r="M154" s="201">
        <v>153</v>
      </c>
      <c r="N154" s="172" t="s">
        <v>412</v>
      </c>
      <c r="O154" s="154" t="s">
        <v>397</v>
      </c>
      <c r="P154" s="242">
        <v>1</v>
      </c>
      <c r="Q154" s="254">
        <v>2158925.59</v>
      </c>
      <c r="R154" s="254">
        <v>410195.86</v>
      </c>
      <c r="S154" s="277">
        <v>2569121.4500000002</v>
      </c>
    </row>
    <row r="155" spans="13:19">
      <c r="M155" s="202">
        <v>154</v>
      </c>
      <c r="N155" s="173" t="s">
        <v>412</v>
      </c>
      <c r="O155" s="158" t="s">
        <v>398</v>
      </c>
      <c r="P155" s="245">
        <v>1</v>
      </c>
      <c r="Q155" s="255">
        <v>3823097.4</v>
      </c>
      <c r="R155" s="255">
        <v>726388.51</v>
      </c>
      <c r="S155" s="278">
        <v>4549485.9000000004</v>
      </c>
    </row>
    <row r="156" spans="13:19">
      <c r="M156" s="201">
        <v>155</v>
      </c>
      <c r="N156" s="172" t="s">
        <v>412</v>
      </c>
      <c r="O156" s="154" t="s">
        <v>399</v>
      </c>
      <c r="P156" s="242">
        <v>1</v>
      </c>
      <c r="Q156" s="254">
        <v>404798.55</v>
      </c>
      <c r="R156" s="254">
        <v>76911.72</v>
      </c>
      <c r="S156" s="277">
        <v>481710.27</v>
      </c>
    </row>
    <row r="157" spans="13:19">
      <c r="M157" s="202">
        <v>156</v>
      </c>
      <c r="N157" s="173" t="s">
        <v>412</v>
      </c>
      <c r="O157" s="158" t="s">
        <v>400</v>
      </c>
      <c r="P157" s="245">
        <v>1</v>
      </c>
      <c r="Q157" s="255">
        <v>697153.06</v>
      </c>
      <c r="R157" s="255">
        <v>132459.07999999999</v>
      </c>
      <c r="S157" s="278">
        <v>829612.14</v>
      </c>
    </row>
    <row r="158" spans="13:19">
      <c r="M158" s="201">
        <v>157</v>
      </c>
      <c r="N158" s="172" t="s">
        <v>412</v>
      </c>
      <c r="O158" s="154" t="s">
        <v>401</v>
      </c>
      <c r="P158" s="242">
        <v>1</v>
      </c>
      <c r="Q158" s="254">
        <v>359820.93</v>
      </c>
      <c r="R158" s="254">
        <v>68365.98</v>
      </c>
      <c r="S158" s="277">
        <v>428186.91</v>
      </c>
    </row>
    <row r="159" spans="13:19">
      <c r="M159" s="202">
        <v>158</v>
      </c>
      <c r="N159" s="173" t="s">
        <v>412</v>
      </c>
      <c r="O159" s="158" t="s">
        <v>402</v>
      </c>
      <c r="P159" s="245">
        <v>1</v>
      </c>
      <c r="Q159" s="255">
        <v>832085.9</v>
      </c>
      <c r="R159" s="255">
        <v>158096.32000000001</v>
      </c>
      <c r="S159" s="278">
        <v>990182.23</v>
      </c>
    </row>
    <row r="160" spans="13:19">
      <c r="M160" s="201">
        <v>159</v>
      </c>
      <c r="N160" s="172" t="s">
        <v>412</v>
      </c>
      <c r="O160" s="154" t="s">
        <v>403</v>
      </c>
      <c r="P160" s="242">
        <v>1</v>
      </c>
      <c r="Q160" s="254">
        <v>7871082.8799999999</v>
      </c>
      <c r="R160" s="254">
        <v>1495505.75</v>
      </c>
      <c r="S160" s="277">
        <v>9366588.6300000008</v>
      </c>
    </row>
    <row r="161" spans="13:19">
      <c r="M161" s="202">
        <v>160</v>
      </c>
      <c r="N161" s="173" t="s">
        <v>413</v>
      </c>
      <c r="O161" s="179" t="s">
        <v>243</v>
      </c>
      <c r="P161" s="245">
        <v>1</v>
      </c>
      <c r="Q161" s="255">
        <v>1911548.7</v>
      </c>
      <c r="R161" s="255">
        <v>363194.25</v>
      </c>
      <c r="S161" s="278">
        <v>2274742.9500000002</v>
      </c>
    </row>
    <row r="162" spans="13:19">
      <c r="M162" s="201">
        <v>161</v>
      </c>
      <c r="N162" s="172" t="s">
        <v>413</v>
      </c>
      <c r="O162" s="154" t="s">
        <v>394</v>
      </c>
      <c r="P162" s="242">
        <v>1</v>
      </c>
      <c r="Q162" s="254">
        <v>449776.16</v>
      </c>
      <c r="R162" s="254">
        <v>85457.47</v>
      </c>
      <c r="S162" s="277">
        <v>535233.64</v>
      </c>
    </row>
    <row r="163" spans="13:19">
      <c r="M163" s="202">
        <v>162</v>
      </c>
      <c r="N163" s="173" t="s">
        <v>413</v>
      </c>
      <c r="O163" s="158" t="s">
        <v>395</v>
      </c>
      <c r="P163" s="245">
        <v>1</v>
      </c>
      <c r="Q163" s="255">
        <v>697153.06</v>
      </c>
      <c r="R163" s="255">
        <v>132459.07999999999</v>
      </c>
      <c r="S163" s="278">
        <v>829612.14</v>
      </c>
    </row>
    <row r="164" spans="13:19">
      <c r="M164" s="201">
        <v>163</v>
      </c>
      <c r="N164" s="172" t="s">
        <v>413</v>
      </c>
      <c r="O164" s="154" t="s">
        <v>396</v>
      </c>
      <c r="P164" s="242">
        <v>1</v>
      </c>
      <c r="Q164" s="254">
        <v>382309.74</v>
      </c>
      <c r="R164" s="254">
        <v>72638.850000000006</v>
      </c>
      <c r="S164" s="277">
        <v>454948.59</v>
      </c>
    </row>
    <row r="165" spans="13:19">
      <c r="M165" s="202">
        <v>164</v>
      </c>
      <c r="N165" s="173" t="s">
        <v>413</v>
      </c>
      <c r="O165" s="158" t="s">
        <v>397</v>
      </c>
      <c r="P165" s="245">
        <v>1</v>
      </c>
      <c r="Q165" s="255">
        <v>2158925.59</v>
      </c>
      <c r="R165" s="255">
        <v>410195.86</v>
      </c>
      <c r="S165" s="278">
        <v>2569121.4500000002</v>
      </c>
    </row>
    <row r="166" spans="13:19">
      <c r="M166" s="201">
        <v>165</v>
      </c>
      <c r="N166" s="172" t="s">
        <v>413</v>
      </c>
      <c r="O166" s="154" t="s">
        <v>398</v>
      </c>
      <c r="P166" s="242">
        <v>1</v>
      </c>
      <c r="Q166" s="254">
        <v>3823097.4</v>
      </c>
      <c r="R166" s="254">
        <v>726388.51</v>
      </c>
      <c r="S166" s="277">
        <v>4549485.9000000004</v>
      </c>
    </row>
    <row r="167" spans="13:19">
      <c r="M167" s="202">
        <v>166</v>
      </c>
      <c r="N167" s="173" t="s">
        <v>413</v>
      </c>
      <c r="O167" s="158" t="s">
        <v>399</v>
      </c>
      <c r="P167" s="245">
        <v>1</v>
      </c>
      <c r="Q167" s="255">
        <v>404798.55</v>
      </c>
      <c r="R167" s="255">
        <v>76911.72</v>
      </c>
      <c r="S167" s="278">
        <v>481710.27</v>
      </c>
    </row>
    <row r="168" spans="13:19">
      <c r="M168" s="201">
        <v>167</v>
      </c>
      <c r="N168" s="172" t="s">
        <v>413</v>
      </c>
      <c r="O168" s="154" t="s">
        <v>400</v>
      </c>
      <c r="P168" s="242">
        <v>1</v>
      </c>
      <c r="Q168" s="254">
        <v>697153.06</v>
      </c>
      <c r="R168" s="254">
        <v>132459.07999999999</v>
      </c>
      <c r="S168" s="277">
        <v>829612.14</v>
      </c>
    </row>
    <row r="169" spans="13:19">
      <c r="M169" s="202">
        <v>168</v>
      </c>
      <c r="N169" s="173" t="s">
        <v>413</v>
      </c>
      <c r="O169" s="158" t="s">
        <v>401</v>
      </c>
      <c r="P169" s="245">
        <v>1</v>
      </c>
      <c r="Q169" s="255">
        <v>359820.93</v>
      </c>
      <c r="R169" s="255">
        <v>68365.98</v>
      </c>
      <c r="S169" s="278">
        <v>428186.91</v>
      </c>
    </row>
    <row r="170" spans="13:19">
      <c r="M170" s="201">
        <v>169</v>
      </c>
      <c r="N170" s="172" t="s">
        <v>413</v>
      </c>
      <c r="O170" s="154" t="s">
        <v>402</v>
      </c>
      <c r="P170" s="242">
        <v>1</v>
      </c>
      <c r="Q170" s="254">
        <v>832085.9</v>
      </c>
      <c r="R170" s="254">
        <v>158096.32000000001</v>
      </c>
      <c r="S170" s="277">
        <v>990182.23</v>
      </c>
    </row>
    <row r="171" spans="13:19">
      <c r="M171" s="202">
        <v>170</v>
      </c>
      <c r="N171" s="173" t="s">
        <v>413</v>
      </c>
      <c r="O171" s="158" t="s">
        <v>403</v>
      </c>
      <c r="P171" s="245">
        <v>1</v>
      </c>
      <c r="Q171" s="255">
        <v>7871082.8799999999</v>
      </c>
      <c r="R171" s="255">
        <v>1495505.75</v>
      </c>
      <c r="S171" s="278">
        <v>9366588.6300000008</v>
      </c>
    </row>
    <row r="172" spans="13:19">
      <c r="M172" s="201">
        <v>171</v>
      </c>
      <c r="N172" s="172" t="s">
        <v>73</v>
      </c>
      <c r="O172" s="180" t="s">
        <v>243</v>
      </c>
      <c r="P172" s="242">
        <v>1</v>
      </c>
      <c r="Q172" s="254">
        <v>1911548.7</v>
      </c>
      <c r="R172" s="254">
        <v>363194.25</v>
      </c>
      <c r="S172" s="277">
        <v>2274742.9500000002</v>
      </c>
    </row>
    <row r="173" spans="13:19">
      <c r="M173" s="202">
        <v>172</v>
      </c>
      <c r="N173" s="173" t="s">
        <v>73</v>
      </c>
      <c r="O173" s="158" t="s">
        <v>394</v>
      </c>
      <c r="P173" s="245">
        <v>1</v>
      </c>
      <c r="Q173" s="255">
        <v>449776.16</v>
      </c>
      <c r="R173" s="255">
        <v>85457.47</v>
      </c>
      <c r="S173" s="278">
        <v>535233.64</v>
      </c>
    </row>
    <row r="174" spans="13:19">
      <c r="M174" s="201">
        <v>173</v>
      </c>
      <c r="N174" s="172" t="s">
        <v>73</v>
      </c>
      <c r="O174" s="154" t="s">
        <v>395</v>
      </c>
      <c r="P174" s="242">
        <v>1</v>
      </c>
      <c r="Q174" s="254">
        <v>697153.06</v>
      </c>
      <c r="R174" s="254">
        <v>132459.07999999999</v>
      </c>
      <c r="S174" s="277">
        <v>829612.14</v>
      </c>
    </row>
    <row r="175" spans="13:19">
      <c r="M175" s="202">
        <v>174</v>
      </c>
      <c r="N175" s="173" t="s">
        <v>73</v>
      </c>
      <c r="O175" s="158" t="s">
        <v>396</v>
      </c>
      <c r="P175" s="245">
        <v>1</v>
      </c>
      <c r="Q175" s="255">
        <v>382309.74</v>
      </c>
      <c r="R175" s="255">
        <v>72638.850000000006</v>
      </c>
      <c r="S175" s="278">
        <v>454948.59</v>
      </c>
    </row>
    <row r="176" spans="13:19">
      <c r="M176" s="201">
        <v>175</v>
      </c>
      <c r="N176" s="172" t="s">
        <v>73</v>
      </c>
      <c r="O176" s="154" t="s">
        <v>397</v>
      </c>
      <c r="P176" s="242">
        <v>1</v>
      </c>
      <c r="Q176" s="254">
        <v>2158925.59</v>
      </c>
      <c r="R176" s="254">
        <v>410195.86</v>
      </c>
      <c r="S176" s="277">
        <v>2569121.4500000002</v>
      </c>
    </row>
    <row r="177" spans="13:19">
      <c r="M177" s="202">
        <v>176</v>
      </c>
      <c r="N177" s="173" t="s">
        <v>73</v>
      </c>
      <c r="O177" s="158" t="s">
        <v>398</v>
      </c>
      <c r="P177" s="245">
        <v>1</v>
      </c>
      <c r="Q177" s="255">
        <v>3823097.4</v>
      </c>
      <c r="R177" s="255">
        <v>726388.51</v>
      </c>
      <c r="S177" s="278">
        <v>4549485.9000000004</v>
      </c>
    </row>
    <row r="178" spans="13:19">
      <c r="M178" s="201">
        <v>177</v>
      </c>
      <c r="N178" s="172" t="s">
        <v>73</v>
      </c>
      <c r="O178" s="154" t="s">
        <v>399</v>
      </c>
      <c r="P178" s="242">
        <v>1</v>
      </c>
      <c r="Q178" s="254">
        <v>404798.55</v>
      </c>
      <c r="R178" s="254">
        <v>76911.72</v>
      </c>
      <c r="S178" s="277">
        <v>481710.27</v>
      </c>
    </row>
    <row r="179" spans="13:19">
      <c r="M179" s="202">
        <v>178</v>
      </c>
      <c r="N179" s="173" t="s">
        <v>73</v>
      </c>
      <c r="O179" s="158" t="s">
        <v>400</v>
      </c>
      <c r="P179" s="245">
        <v>1</v>
      </c>
      <c r="Q179" s="255">
        <v>697153.06</v>
      </c>
      <c r="R179" s="255">
        <v>132459.07999999999</v>
      </c>
      <c r="S179" s="278">
        <v>829612.14</v>
      </c>
    </row>
    <row r="180" spans="13:19">
      <c r="M180" s="201">
        <v>179</v>
      </c>
      <c r="N180" s="172" t="s">
        <v>73</v>
      </c>
      <c r="O180" s="154" t="s">
        <v>401</v>
      </c>
      <c r="P180" s="242">
        <v>1</v>
      </c>
      <c r="Q180" s="254">
        <v>359820.93</v>
      </c>
      <c r="R180" s="254">
        <v>68365.98</v>
      </c>
      <c r="S180" s="277">
        <v>428186.91</v>
      </c>
    </row>
    <row r="181" spans="13:19">
      <c r="M181" s="202">
        <v>180</v>
      </c>
      <c r="N181" s="173" t="s">
        <v>73</v>
      </c>
      <c r="O181" s="158" t="s">
        <v>402</v>
      </c>
      <c r="P181" s="245">
        <v>1</v>
      </c>
      <c r="Q181" s="255">
        <v>832085.9</v>
      </c>
      <c r="R181" s="255">
        <v>158096.32000000001</v>
      </c>
      <c r="S181" s="278">
        <v>990182.23</v>
      </c>
    </row>
    <row r="182" spans="13:19">
      <c r="M182" s="201">
        <v>181</v>
      </c>
      <c r="N182" s="172" t="s">
        <v>73</v>
      </c>
      <c r="O182" s="154" t="s">
        <v>403</v>
      </c>
      <c r="P182" s="242">
        <v>1</v>
      </c>
      <c r="Q182" s="254">
        <v>7871082.8799999999</v>
      </c>
      <c r="R182" s="254">
        <v>1495505.75</v>
      </c>
      <c r="S182" s="277">
        <v>9366588.6300000008</v>
      </c>
    </row>
    <row r="183" spans="13:19">
      <c r="M183" s="202">
        <v>182</v>
      </c>
      <c r="N183" s="176" t="s">
        <v>269</v>
      </c>
      <c r="O183" s="158" t="s">
        <v>395</v>
      </c>
      <c r="P183" s="245">
        <v>1</v>
      </c>
      <c r="Q183" s="255">
        <v>697153.06</v>
      </c>
      <c r="R183" s="255">
        <v>132459.07999999999</v>
      </c>
      <c r="S183" s="278">
        <v>829612.14</v>
      </c>
    </row>
    <row r="184" spans="13:19">
      <c r="M184" s="201">
        <v>183</v>
      </c>
      <c r="N184" s="172" t="s">
        <v>269</v>
      </c>
      <c r="O184" s="154" t="s">
        <v>396</v>
      </c>
      <c r="P184" s="242">
        <v>1</v>
      </c>
      <c r="Q184" s="254">
        <v>382309.74</v>
      </c>
      <c r="R184" s="254">
        <v>72638.850000000006</v>
      </c>
      <c r="S184" s="277">
        <v>454948.59</v>
      </c>
    </row>
    <row r="185" spans="13:19">
      <c r="M185" s="202">
        <v>184</v>
      </c>
      <c r="N185" s="173" t="s">
        <v>269</v>
      </c>
      <c r="O185" s="158" t="s">
        <v>399</v>
      </c>
      <c r="P185" s="245">
        <v>1</v>
      </c>
      <c r="Q185" s="255">
        <v>404798.55</v>
      </c>
      <c r="R185" s="255">
        <v>76911.72</v>
      </c>
      <c r="S185" s="278">
        <v>481710.27</v>
      </c>
    </row>
    <row r="186" spans="13:19">
      <c r="M186" s="201">
        <v>185</v>
      </c>
      <c r="N186" s="172" t="s">
        <v>269</v>
      </c>
      <c r="O186" s="154" t="s">
        <v>402</v>
      </c>
      <c r="P186" s="242">
        <v>1</v>
      </c>
      <c r="Q186" s="254">
        <v>832085.9</v>
      </c>
      <c r="R186" s="254">
        <v>158096.32000000001</v>
      </c>
      <c r="S186" s="277">
        <v>990182.23</v>
      </c>
    </row>
    <row r="187" spans="13:19">
      <c r="M187" s="202">
        <v>186</v>
      </c>
      <c r="N187" s="173" t="s">
        <v>414</v>
      </c>
      <c r="O187" s="179" t="s">
        <v>243</v>
      </c>
      <c r="P187" s="245">
        <v>1</v>
      </c>
      <c r="Q187" s="255">
        <v>1911548.7</v>
      </c>
      <c r="R187" s="255">
        <v>363194.25</v>
      </c>
      <c r="S187" s="278">
        <v>2274742.9500000002</v>
      </c>
    </row>
    <row r="188" spans="13:19">
      <c r="M188" s="201">
        <v>187</v>
      </c>
      <c r="N188" s="172" t="s">
        <v>414</v>
      </c>
      <c r="O188" s="154" t="s">
        <v>394</v>
      </c>
      <c r="P188" s="242">
        <v>1</v>
      </c>
      <c r="Q188" s="254">
        <v>449776.16</v>
      </c>
      <c r="R188" s="254">
        <v>85457.47</v>
      </c>
      <c r="S188" s="277">
        <v>535233.64</v>
      </c>
    </row>
    <row r="189" spans="13:19">
      <c r="M189" s="202">
        <v>188</v>
      </c>
      <c r="N189" s="173" t="s">
        <v>414</v>
      </c>
      <c r="O189" s="158" t="s">
        <v>395</v>
      </c>
      <c r="P189" s="245">
        <v>1</v>
      </c>
      <c r="Q189" s="255">
        <v>697153.06</v>
      </c>
      <c r="R189" s="255">
        <v>132459.07999999999</v>
      </c>
      <c r="S189" s="278">
        <v>829612.14</v>
      </c>
    </row>
    <row r="190" spans="13:19">
      <c r="M190" s="201">
        <v>189</v>
      </c>
      <c r="N190" s="172" t="s">
        <v>414</v>
      </c>
      <c r="O190" s="154" t="s">
        <v>396</v>
      </c>
      <c r="P190" s="242">
        <v>1</v>
      </c>
      <c r="Q190" s="254">
        <v>382309.74</v>
      </c>
      <c r="R190" s="254">
        <v>72638.850000000006</v>
      </c>
      <c r="S190" s="277">
        <v>454948.59</v>
      </c>
    </row>
    <row r="191" spans="13:19">
      <c r="M191" s="202">
        <v>190</v>
      </c>
      <c r="N191" s="173" t="s">
        <v>414</v>
      </c>
      <c r="O191" s="158" t="s">
        <v>397</v>
      </c>
      <c r="P191" s="245">
        <v>1</v>
      </c>
      <c r="Q191" s="255">
        <v>2158925.59</v>
      </c>
      <c r="R191" s="255">
        <v>410195.86</v>
      </c>
      <c r="S191" s="278">
        <v>2569121.4500000002</v>
      </c>
    </row>
    <row r="192" spans="13:19">
      <c r="M192" s="201">
        <v>191</v>
      </c>
      <c r="N192" s="172" t="s">
        <v>414</v>
      </c>
      <c r="O192" s="154" t="s">
        <v>398</v>
      </c>
      <c r="P192" s="242">
        <v>1</v>
      </c>
      <c r="Q192" s="254">
        <v>3823097.4</v>
      </c>
      <c r="R192" s="254">
        <v>726388.51</v>
      </c>
      <c r="S192" s="277">
        <v>4549485.9000000004</v>
      </c>
    </row>
    <row r="193" spans="13:19">
      <c r="M193" s="202">
        <v>192</v>
      </c>
      <c r="N193" s="173" t="s">
        <v>414</v>
      </c>
      <c r="O193" s="158" t="s">
        <v>399</v>
      </c>
      <c r="P193" s="245">
        <v>1</v>
      </c>
      <c r="Q193" s="255">
        <v>404798.55</v>
      </c>
      <c r="R193" s="255">
        <v>76911.72</v>
      </c>
      <c r="S193" s="278">
        <v>481710.27</v>
      </c>
    </row>
    <row r="194" spans="13:19">
      <c r="M194" s="201">
        <v>193</v>
      </c>
      <c r="N194" s="172" t="s">
        <v>414</v>
      </c>
      <c r="O194" s="154" t="s">
        <v>400</v>
      </c>
      <c r="P194" s="242">
        <v>1</v>
      </c>
      <c r="Q194" s="254">
        <v>697153.06</v>
      </c>
      <c r="R194" s="254">
        <v>132459.07999999999</v>
      </c>
      <c r="S194" s="277">
        <v>829612.14</v>
      </c>
    </row>
    <row r="195" spans="13:19">
      <c r="M195" s="202">
        <v>194</v>
      </c>
      <c r="N195" s="173" t="s">
        <v>414</v>
      </c>
      <c r="O195" s="158" t="s">
        <v>401</v>
      </c>
      <c r="P195" s="245">
        <v>1</v>
      </c>
      <c r="Q195" s="255">
        <v>359820.93</v>
      </c>
      <c r="R195" s="255">
        <v>68365.98</v>
      </c>
      <c r="S195" s="278">
        <v>428186.91</v>
      </c>
    </row>
    <row r="196" spans="13:19">
      <c r="M196" s="201">
        <v>195</v>
      </c>
      <c r="N196" s="172" t="s">
        <v>414</v>
      </c>
      <c r="O196" s="154" t="s">
        <v>402</v>
      </c>
      <c r="P196" s="242">
        <v>1</v>
      </c>
      <c r="Q196" s="254">
        <v>832085.9</v>
      </c>
      <c r="R196" s="254">
        <v>158096.32000000001</v>
      </c>
      <c r="S196" s="277">
        <v>990182.23</v>
      </c>
    </row>
    <row r="197" spans="13:19">
      <c r="M197" s="202">
        <v>196</v>
      </c>
      <c r="N197" s="173" t="s">
        <v>414</v>
      </c>
      <c r="O197" s="158" t="s">
        <v>403</v>
      </c>
      <c r="P197" s="245">
        <v>1</v>
      </c>
      <c r="Q197" s="255">
        <v>7871082.8799999999</v>
      </c>
      <c r="R197" s="255">
        <v>1495505.75</v>
      </c>
      <c r="S197" s="278">
        <v>9366588.6300000008</v>
      </c>
    </row>
    <row r="198" spans="13:19">
      <c r="M198" s="201">
        <v>197</v>
      </c>
      <c r="N198" s="172" t="s">
        <v>415</v>
      </c>
      <c r="O198" s="180" t="s">
        <v>243</v>
      </c>
      <c r="P198" s="242">
        <v>1</v>
      </c>
      <c r="Q198" s="254">
        <v>1911548.7</v>
      </c>
      <c r="R198" s="254">
        <v>363194.25</v>
      </c>
      <c r="S198" s="277">
        <v>2274742.9500000002</v>
      </c>
    </row>
    <row r="199" spans="13:19">
      <c r="M199" s="202">
        <v>198</v>
      </c>
      <c r="N199" s="173" t="s">
        <v>415</v>
      </c>
      <c r="O199" s="158" t="s">
        <v>394</v>
      </c>
      <c r="P199" s="245">
        <v>1</v>
      </c>
      <c r="Q199" s="255">
        <v>449776.16</v>
      </c>
      <c r="R199" s="255">
        <v>85457.47</v>
      </c>
      <c r="S199" s="278">
        <v>535233.64</v>
      </c>
    </row>
    <row r="200" spans="13:19">
      <c r="M200" s="201">
        <v>199</v>
      </c>
      <c r="N200" s="172" t="s">
        <v>415</v>
      </c>
      <c r="O200" s="154" t="s">
        <v>395</v>
      </c>
      <c r="P200" s="242">
        <v>1</v>
      </c>
      <c r="Q200" s="254">
        <v>697153.06</v>
      </c>
      <c r="R200" s="254">
        <v>132459.07999999999</v>
      </c>
      <c r="S200" s="277">
        <v>829612.14</v>
      </c>
    </row>
    <row r="201" spans="13:19">
      <c r="M201" s="202">
        <v>200</v>
      </c>
      <c r="N201" s="173" t="s">
        <v>415</v>
      </c>
      <c r="O201" s="158" t="s">
        <v>396</v>
      </c>
      <c r="P201" s="245">
        <v>1</v>
      </c>
      <c r="Q201" s="255">
        <v>382309.74</v>
      </c>
      <c r="R201" s="255">
        <v>72638.850000000006</v>
      </c>
      <c r="S201" s="278">
        <v>454948.59</v>
      </c>
    </row>
    <row r="202" spans="13:19">
      <c r="M202" s="201">
        <v>201</v>
      </c>
      <c r="N202" s="172" t="s">
        <v>415</v>
      </c>
      <c r="O202" s="154" t="s">
        <v>397</v>
      </c>
      <c r="P202" s="242">
        <v>1</v>
      </c>
      <c r="Q202" s="254">
        <v>2158925.59</v>
      </c>
      <c r="R202" s="254">
        <v>410195.86</v>
      </c>
      <c r="S202" s="277">
        <v>2569121.4500000002</v>
      </c>
    </row>
    <row r="203" spans="13:19">
      <c r="M203" s="202">
        <v>202</v>
      </c>
      <c r="N203" s="173" t="s">
        <v>415</v>
      </c>
      <c r="O203" s="158" t="s">
        <v>398</v>
      </c>
      <c r="P203" s="245">
        <v>1</v>
      </c>
      <c r="Q203" s="255">
        <v>3823097.4</v>
      </c>
      <c r="R203" s="255">
        <v>726388.51</v>
      </c>
      <c r="S203" s="278">
        <v>4549485.9000000004</v>
      </c>
    </row>
    <row r="204" spans="13:19">
      <c r="M204" s="201">
        <v>203</v>
      </c>
      <c r="N204" s="172" t="s">
        <v>415</v>
      </c>
      <c r="O204" s="154" t="s">
        <v>399</v>
      </c>
      <c r="P204" s="242">
        <v>1</v>
      </c>
      <c r="Q204" s="254">
        <v>404798.55</v>
      </c>
      <c r="R204" s="254">
        <v>76911.72</v>
      </c>
      <c r="S204" s="277">
        <v>481710.27</v>
      </c>
    </row>
    <row r="205" spans="13:19">
      <c r="M205" s="202">
        <v>204</v>
      </c>
      <c r="N205" s="173" t="s">
        <v>415</v>
      </c>
      <c r="O205" s="158" t="s">
        <v>400</v>
      </c>
      <c r="P205" s="245">
        <v>1</v>
      </c>
      <c r="Q205" s="255">
        <v>697153.06</v>
      </c>
      <c r="R205" s="255">
        <v>132459.07999999999</v>
      </c>
      <c r="S205" s="278">
        <v>829612.14</v>
      </c>
    </row>
    <row r="206" spans="13:19">
      <c r="M206" s="201">
        <v>205</v>
      </c>
      <c r="N206" s="172" t="s">
        <v>415</v>
      </c>
      <c r="O206" s="154" t="s">
        <v>401</v>
      </c>
      <c r="P206" s="242">
        <v>1</v>
      </c>
      <c r="Q206" s="254">
        <v>359820.93</v>
      </c>
      <c r="R206" s="254">
        <v>68365.98</v>
      </c>
      <c r="S206" s="277">
        <v>428186.91</v>
      </c>
    </row>
    <row r="207" spans="13:19">
      <c r="M207" s="202">
        <v>206</v>
      </c>
      <c r="N207" s="173" t="s">
        <v>415</v>
      </c>
      <c r="O207" s="158" t="s">
        <v>402</v>
      </c>
      <c r="P207" s="245">
        <v>1</v>
      </c>
      <c r="Q207" s="255">
        <v>832085.9</v>
      </c>
      <c r="R207" s="255">
        <v>158096.32000000001</v>
      </c>
      <c r="S207" s="278">
        <v>990182.23</v>
      </c>
    </row>
    <row r="208" spans="13:19">
      <c r="M208" s="201">
        <v>207</v>
      </c>
      <c r="N208" s="172" t="s">
        <v>415</v>
      </c>
      <c r="O208" s="154" t="s">
        <v>403</v>
      </c>
      <c r="P208" s="242">
        <v>1</v>
      </c>
      <c r="Q208" s="254">
        <v>7871082.8799999999</v>
      </c>
      <c r="R208" s="254">
        <v>1495505.75</v>
      </c>
      <c r="S208" s="277">
        <v>9366588.6300000008</v>
      </c>
    </row>
    <row r="209" spans="13:19">
      <c r="M209" s="202">
        <v>208</v>
      </c>
      <c r="N209" s="173" t="s">
        <v>416</v>
      </c>
      <c r="O209" s="179" t="s">
        <v>243</v>
      </c>
      <c r="P209" s="245">
        <v>1</v>
      </c>
      <c r="Q209" s="255">
        <v>1911548.7</v>
      </c>
      <c r="R209" s="255">
        <v>363194.25</v>
      </c>
      <c r="S209" s="278">
        <v>2274742.9500000002</v>
      </c>
    </row>
    <row r="210" spans="13:19">
      <c r="M210" s="201">
        <v>209</v>
      </c>
      <c r="N210" s="172" t="s">
        <v>416</v>
      </c>
      <c r="O210" s="154" t="s">
        <v>394</v>
      </c>
      <c r="P210" s="242">
        <v>1</v>
      </c>
      <c r="Q210" s="254">
        <v>449776.16</v>
      </c>
      <c r="R210" s="254">
        <v>85457.47</v>
      </c>
      <c r="S210" s="277">
        <v>535233.64</v>
      </c>
    </row>
    <row r="211" spans="13:19">
      <c r="M211" s="202">
        <v>210</v>
      </c>
      <c r="N211" s="173" t="s">
        <v>416</v>
      </c>
      <c r="O211" s="158" t="s">
        <v>395</v>
      </c>
      <c r="P211" s="245">
        <v>1</v>
      </c>
      <c r="Q211" s="255">
        <v>697153.06</v>
      </c>
      <c r="R211" s="255">
        <v>132459.07999999999</v>
      </c>
      <c r="S211" s="278">
        <v>829612.14</v>
      </c>
    </row>
    <row r="212" spans="13:19">
      <c r="M212" s="201">
        <v>211</v>
      </c>
      <c r="N212" s="172" t="s">
        <v>416</v>
      </c>
      <c r="O212" s="154" t="s">
        <v>396</v>
      </c>
      <c r="P212" s="242">
        <v>1</v>
      </c>
      <c r="Q212" s="254">
        <v>382309.74</v>
      </c>
      <c r="R212" s="254">
        <v>72638.850000000006</v>
      </c>
      <c r="S212" s="277">
        <v>454948.59</v>
      </c>
    </row>
    <row r="213" spans="13:19">
      <c r="M213" s="202">
        <v>212</v>
      </c>
      <c r="N213" s="173" t="s">
        <v>416</v>
      </c>
      <c r="O213" s="158" t="s">
        <v>397</v>
      </c>
      <c r="P213" s="245">
        <v>1</v>
      </c>
      <c r="Q213" s="255">
        <v>2158925.59</v>
      </c>
      <c r="R213" s="255">
        <v>410195.86</v>
      </c>
      <c r="S213" s="278">
        <v>2569121.4500000002</v>
      </c>
    </row>
    <row r="214" spans="13:19">
      <c r="M214" s="201">
        <v>213</v>
      </c>
      <c r="N214" s="172" t="s">
        <v>416</v>
      </c>
      <c r="O214" s="154" t="s">
        <v>398</v>
      </c>
      <c r="P214" s="242">
        <v>1</v>
      </c>
      <c r="Q214" s="254">
        <v>3823097.4</v>
      </c>
      <c r="R214" s="254">
        <v>726388.51</v>
      </c>
      <c r="S214" s="277">
        <v>4549485.9000000004</v>
      </c>
    </row>
    <row r="215" spans="13:19">
      <c r="M215" s="202">
        <v>214</v>
      </c>
      <c r="N215" s="173" t="s">
        <v>416</v>
      </c>
      <c r="O215" s="158" t="s">
        <v>399</v>
      </c>
      <c r="P215" s="245">
        <v>1</v>
      </c>
      <c r="Q215" s="255">
        <v>404798.55</v>
      </c>
      <c r="R215" s="255">
        <v>76911.72</v>
      </c>
      <c r="S215" s="278">
        <v>481710.27</v>
      </c>
    </row>
    <row r="216" spans="13:19">
      <c r="M216" s="201">
        <v>215</v>
      </c>
      <c r="N216" s="172" t="s">
        <v>416</v>
      </c>
      <c r="O216" s="154" t="s">
        <v>400</v>
      </c>
      <c r="P216" s="242">
        <v>1</v>
      </c>
      <c r="Q216" s="254">
        <v>697153.06</v>
      </c>
      <c r="R216" s="254">
        <v>132459.07999999999</v>
      </c>
      <c r="S216" s="277">
        <v>829612.14</v>
      </c>
    </row>
    <row r="217" spans="13:19">
      <c r="M217" s="202">
        <v>216</v>
      </c>
      <c r="N217" s="173" t="s">
        <v>416</v>
      </c>
      <c r="O217" s="158" t="s">
        <v>401</v>
      </c>
      <c r="P217" s="245">
        <v>1</v>
      </c>
      <c r="Q217" s="255">
        <v>359820.93</v>
      </c>
      <c r="R217" s="255">
        <v>68365.98</v>
      </c>
      <c r="S217" s="278">
        <v>428186.91</v>
      </c>
    </row>
    <row r="218" spans="13:19">
      <c r="M218" s="201">
        <v>217</v>
      </c>
      <c r="N218" s="172" t="s">
        <v>416</v>
      </c>
      <c r="O218" s="154" t="s">
        <v>402</v>
      </c>
      <c r="P218" s="242">
        <v>1</v>
      </c>
      <c r="Q218" s="254">
        <v>832085.9</v>
      </c>
      <c r="R218" s="254">
        <v>158096.32000000001</v>
      </c>
      <c r="S218" s="277">
        <v>990182.23</v>
      </c>
    </row>
    <row r="219" spans="13:19">
      <c r="M219" s="202">
        <v>218</v>
      </c>
      <c r="N219" s="173" t="s">
        <v>416</v>
      </c>
      <c r="O219" s="158" t="s">
        <v>403</v>
      </c>
      <c r="P219" s="245">
        <v>1</v>
      </c>
      <c r="Q219" s="255">
        <v>7871082.8799999999</v>
      </c>
      <c r="R219" s="255">
        <v>1495505.75</v>
      </c>
      <c r="S219" s="278">
        <v>9366588.6300000008</v>
      </c>
    </row>
    <row r="220" spans="13:19">
      <c r="M220" s="201">
        <v>219</v>
      </c>
      <c r="N220" s="172" t="s">
        <v>417</v>
      </c>
      <c r="O220" s="180" t="s">
        <v>243</v>
      </c>
      <c r="P220" s="242">
        <v>1</v>
      </c>
      <c r="Q220" s="254">
        <v>1911548.7</v>
      </c>
      <c r="R220" s="254">
        <v>363194.25</v>
      </c>
      <c r="S220" s="277">
        <v>2274742.9500000002</v>
      </c>
    </row>
    <row r="221" spans="13:19">
      <c r="M221" s="202">
        <v>220</v>
      </c>
      <c r="N221" s="173" t="s">
        <v>417</v>
      </c>
      <c r="O221" s="158" t="s">
        <v>394</v>
      </c>
      <c r="P221" s="245">
        <v>1</v>
      </c>
      <c r="Q221" s="255">
        <v>449776.16</v>
      </c>
      <c r="R221" s="255">
        <v>85457.47</v>
      </c>
      <c r="S221" s="278">
        <v>535233.64</v>
      </c>
    </row>
    <row r="222" spans="13:19">
      <c r="M222" s="201">
        <v>221</v>
      </c>
      <c r="N222" s="172" t="s">
        <v>417</v>
      </c>
      <c r="O222" s="154" t="s">
        <v>395</v>
      </c>
      <c r="P222" s="242">
        <v>1</v>
      </c>
      <c r="Q222" s="254">
        <v>697153.06</v>
      </c>
      <c r="R222" s="254">
        <v>132459.07999999999</v>
      </c>
      <c r="S222" s="277">
        <v>829612.14</v>
      </c>
    </row>
    <row r="223" spans="13:19">
      <c r="M223" s="202">
        <v>222</v>
      </c>
      <c r="N223" s="173" t="s">
        <v>417</v>
      </c>
      <c r="O223" s="158" t="s">
        <v>396</v>
      </c>
      <c r="P223" s="245">
        <v>1</v>
      </c>
      <c r="Q223" s="255">
        <v>382309.74</v>
      </c>
      <c r="R223" s="255">
        <v>72638.850000000006</v>
      </c>
      <c r="S223" s="278">
        <v>454948.59</v>
      </c>
    </row>
    <row r="224" spans="13:19">
      <c r="M224" s="201">
        <v>223</v>
      </c>
      <c r="N224" s="172" t="s">
        <v>417</v>
      </c>
      <c r="O224" s="154" t="s">
        <v>397</v>
      </c>
      <c r="P224" s="242">
        <v>1</v>
      </c>
      <c r="Q224" s="254">
        <v>2158925.59</v>
      </c>
      <c r="R224" s="254">
        <v>410195.86</v>
      </c>
      <c r="S224" s="277">
        <v>2569121.4500000002</v>
      </c>
    </row>
    <row r="225" spans="13:19">
      <c r="M225" s="202">
        <v>224</v>
      </c>
      <c r="N225" s="173" t="s">
        <v>417</v>
      </c>
      <c r="O225" s="158" t="s">
        <v>398</v>
      </c>
      <c r="P225" s="245">
        <v>1</v>
      </c>
      <c r="Q225" s="255">
        <v>3823097.4</v>
      </c>
      <c r="R225" s="255">
        <v>726388.51</v>
      </c>
      <c r="S225" s="278">
        <v>4549485.9000000004</v>
      </c>
    </row>
    <row r="226" spans="13:19">
      <c r="M226" s="201">
        <v>225</v>
      </c>
      <c r="N226" s="172" t="s">
        <v>417</v>
      </c>
      <c r="O226" s="154" t="s">
        <v>399</v>
      </c>
      <c r="P226" s="242">
        <v>1</v>
      </c>
      <c r="Q226" s="254">
        <v>404798.55</v>
      </c>
      <c r="R226" s="254">
        <v>76911.72</v>
      </c>
      <c r="S226" s="277">
        <v>481710.27</v>
      </c>
    </row>
    <row r="227" spans="13:19">
      <c r="M227" s="202">
        <v>226</v>
      </c>
      <c r="N227" s="173" t="s">
        <v>417</v>
      </c>
      <c r="O227" s="158" t="s">
        <v>400</v>
      </c>
      <c r="P227" s="245">
        <v>1</v>
      </c>
      <c r="Q227" s="255">
        <v>697153.06</v>
      </c>
      <c r="R227" s="255">
        <v>132459.07999999999</v>
      </c>
      <c r="S227" s="278">
        <v>829612.14</v>
      </c>
    </row>
    <row r="228" spans="13:19">
      <c r="M228" s="201">
        <v>227</v>
      </c>
      <c r="N228" s="172" t="s">
        <v>417</v>
      </c>
      <c r="O228" s="154" t="s">
        <v>401</v>
      </c>
      <c r="P228" s="242">
        <v>1</v>
      </c>
      <c r="Q228" s="254">
        <v>359820.93</v>
      </c>
      <c r="R228" s="254">
        <v>68365.98</v>
      </c>
      <c r="S228" s="277">
        <v>428186.91</v>
      </c>
    </row>
    <row r="229" spans="13:19">
      <c r="M229" s="202">
        <v>228</v>
      </c>
      <c r="N229" s="173" t="s">
        <v>417</v>
      </c>
      <c r="O229" s="158" t="s">
        <v>402</v>
      </c>
      <c r="P229" s="245">
        <v>1</v>
      </c>
      <c r="Q229" s="255">
        <v>832085.9</v>
      </c>
      <c r="R229" s="255">
        <v>158096.32000000001</v>
      </c>
      <c r="S229" s="278">
        <v>990182.23</v>
      </c>
    </row>
    <row r="230" spans="13:19">
      <c r="M230" s="201">
        <v>229</v>
      </c>
      <c r="N230" s="172" t="s">
        <v>417</v>
      </c>
      <c r="O230" s="154" t="s">
        <v>403</v>
      </c>
      <c r="P230" s="242">
        <v>1</v>
      </c>
      <c r="Q230" s="254">
        <v>7871082.8799999999</v>
      </c>
      <c r="R230" s="254">
        <v>1495505.75</v>
      </c>
      <c r="S230" s="277">
        <v>9366588.6300000008</v>
      </c>
    </row>
    <row r="231" spans="13:19">
      <c r="M231" s="202">
        <v>230</v>
      </c>
      <c r="N231" s="173" t="s">
        <v>418</v>
      </c>
      <c r="O231" s="179" t="s">
        <v>243</v>
      </c>
      <c r="P231" s="245">
        <v>1</v>
      </c>
      <c r="Q231" s="255">
        <v>1911548.7</v>
      </c>
      <c r="R231" s="255">
        <v>363194.25</v>
      </c>
      <c r="S231" s="278">
        <v>2274742.9500000002</v>
      </c>
    </row>
    <row r="232" spans="13:19">
      <c r="M232" s="201">
        <v>231</v>
      </c>
      <c r="N232" s="172" t="s">
        <v>419</v>
      </c>
      <c r="O232" s="154" t="s">
        <v>394</v>
      </c>
      <c r="P232" s="242">
        <v>1</v>
      </c>
      <c r="Q232" s="254">
        <v>449776.16</v>
      </c>
      <c r="R232" s="254">
        <v>85457.47</v>
      </c>
      <c r="S232" s="277">
        <v>535233.64</v>
      </c>
    </row>
    <row r="233" spans="13:19">
      <c r="M233" s="202">
        <v>232</v>
      </c>
      <c r="N233" s="173" t="s">
        <v>420</v>
      </c>
      <c r="O233" s="158" t="s">
        <v>395</v>
      </c>
      <c r="P233" s="245">
        <v>1</v>
      </c>
      <c r="Q233" s="255">
        <v>697153.06</v>
      </c>
      <c r="R233" s="255">
        <v>132459.07999999999</v>
      </c>
      <c r="S233" s="278">
        <v>829612.14</v>
      </c>
    </row>
    <row r="234" spans="13:19">
      <c r="M234" s="201">
        <v>233</v>
      </c>
      <c r="N234" s="172" t="s">
        <v>421</v>
      </c>
      <c r="O234" s="154" t="s">
        <v>396</v>
      </c>
      <c r="P234" s="242">
        <v>1</v>
      </c>
      <c r="Q234" s="254">
        <v>382309.74</v>
      </c>
      <c r="R234" s="254">
        <v>72638.850000000006</v>
      </c>
      <c r="S234" s="277">
        <v>454948.59</v>
      </c>
    </row>
    <row r="235" spans="13:19">
      <c r="M235" s="202">
        <v>234</v>
      </c>
      <c r="N235" s="173" t="s">
        <v>422</v>
      </c>
      <c r="O235" s="158" t="s">
        <v>397</v>
      </c>
      <c r="P235" s="245">
        <v>1</v>
      </c>
      <c r="Q235" s="255">
        <v>2158925.59</v>
      </c>
      <c r="R235" s="255">
        <v>410195.86</v>
      </c>
      <c r="S235" s="278">
        <v>2569121.4500000002</v>
      </c>
    </row>
    <row r="236" spans="13:19">
      <c r="M236" s="201">
        <v>235</v>
      </c>
      <c r="N236" s="172" t="s">
        <v>423</v>
      </c>
      <c r="O236" s="154" t="s">
        <v>398</v>
      </c>
      <c r="P236" s="242">
        <v>1</v>
      </c>
      <c r="Q236" s="254">
        <v>3823097.4</v>
      </c>
      <c r="R236" s="254">
        <v>726388.51</v>
      </c>
      <c r="S236" s="277">
        <v>4549485.9000000004</v>
      </c>
    </row>
    <row r="237" spans="13:19">
      <c r="M237" s="202">
        <v>236</v>
      </c>
      <c r="N237" s="173" t="s">
        <v>424</v>
      </c>
      <c r="O237" s="158" t="s">
        <v>399</v>
      </c>
      <c r="P237" s="245">
        <v>1</v>
      </c>
      <c r="Q237" s="255">
        <v>404798.55</v>
      </c>
      <c r="R237" s="255">
        <v>76911.72</v>
      </c>
      <c r="S237" s="278">
        <v>481710.27</v>
      </c>
    </row>
    <row r="238" spans="13:19">
      <c r="M238" s="201">
        <v>237</v>
      </c>
      <c r="N238" s="172" t="s">
        <v>425</v>
      </c>
      <c r="O238" s="154" t="s">
        <v>400</v>
      </c>
      <c r="P238" s="242">
        <v>1</v>
      </c>
      <c r="Q238" s="254">
        <v>697153.06</v>
      </c>
      <c r="R238" s="254">
        <v>132459.07999999999</v>
      </c>
      <c r="S238" s="277">
        <v>829612.14</v>
      </c>
    </row>
    <row r="239" spans="13:19">
      <c r="M239" s="202">
        <v>238</v>
      </c>
      <c r="N239" s="173" t="s">
        <v>426</v>
      </c>
      <c r="O239" s="158" t="s">
        <v>401</v>
      </c>
      <c r="P239" s="245">
        <v>1</v>
      </c>
      <c r="Q239" s="255">
        <v>359820.93</v>
      </c>
      <c r="R239" s="255">
        <v>68365.98</v>
      </c>
      <c r="S239" s="278">
        <v>428186.91</v>
      </c>
    </row>
    <row r="240" spans="13:19">
      <c r="M240" s="201">
        <v>239</v>
      </c>
      <c r="N240" s="172" t="s">
        <v>427</v>
      </c>
      <c r="O240" s="154" t="s">
        <v>402</v>
      </c>
      <c r="P240" s="242">
        <v>1</v>
      </c>
      <c r="Q240" s="254">
        <v>832085.9</v>
      </c>
      <c r="R240" s="254">
        <v>158096.32000000001</v>
      </c>
      <c r="S240" s="277">
        <v>990182.23</v>
      </c>
    </row>
    <row r="241" spans="13:19">
      <c r="M241" s="202">
        <v>240</v>
      </c>
      <c r="N241" s="173" t="s">
        <v>428</v>
      </c>
      <c r="O241" s="158" t="s">
        <v>403</v>
      </c>
      <c r="P241" s="245">
        <v>1</v>
      </c>
      <c r="Q241" s="255">
        <v>7871082.8799999999</v>
      </c>
      <c r="R241" s="255">
        <v>1495505.75</v>
      </c>
      <c r="S241" s="278">
        <v>9366588.6300000008</v>
      </c>
    </row>
    <row r="242" spans="13:19">
      <c r="M242" s="201">
        <v>241</v>
      </c>
      <c r="N242" s="172" t="s">
        <v>429</v>
      </c>
      <c r="O242" s="180" t="s">
        <v>243</v>
      </c>
      <c r="P242" s="242">
        <v>1</v>
      </c>
      <c r="Q242" s="254">
        <v>1911548.7</v>
      </c>
      <c r="R242" s="254">
        <v>363194.25</v>
      </c>
      <c r="S242" s="277">
        <v>2274742.9500000002</v>
      </c>
    </row>
    <row r="243" spans="13:19">
      <c r="M243" s="202">
        <v>242</v>
      </c>
      <c r="N243" s="173" t="s">
        <v>429</v>
      </c>
      <c r="O243" s="158" t="s">
        <v>394</v>
      </c>
      <c r="P243" s="245">
        <v>1</v>
      </c>
      <c r="Q243" s="255">
        <v>449776.16</v>
      </c>
      <c r="R243" s="255">
        <v>85457.47</v>
      </c>
      <c r="S243" s="278">
        <v>535233.64</v>
      </c>
    </row>
    <row r="244" spans="13:19">
      <c r="M244" s="201">
        <v>243</v>
      </c>
      <c r="N244" s="172" t="s">
        <v>429</v>
      </c>
      <c r="O244" s="154" t="s">
        <v>395</v>
      </c>
      <c r="P244" s="242">
        <v>1</v>
      </c>
      <c r="Q244" s="254">
        <v>697153.06</v>
      </c>
      <c r="R244" s="254">
        <v>132459.07999999999</v>
      </c>
      <c r="S244" s="277">
        <v>829612.14</v>
      </c>
    </row>
    <row r="245" spans="13:19">
      <c r="M245" s="202">
        <v>244</v>
      </c>
      <c r="N245" s="173" t="s">
        <v>429</v>
      </c>
      <c r="O245" s="158" t="s">
        <v>396</v>
      </c>
      <c r="P245" s="245">
        <v>1</v>
      </c>
      <c r="Q245" s="255">
        <v>382309.74</v>
      </c>
      <c r="R245" s="255">
        <v>72638.850000000006</v>
      </c>
      <c r="S245" s="278">
        <v>454948.59</v>
      </c>
    </row>
    <row r="246" spans="13:19">
      <c r="M246" s="201">
        <v>245</v>
      </c>
      <c r="N246" s="172" t="s">
        <v>429</v>
      </c>
      <c r="O246" s="154" t="s">
        <v>397</v>
      </c>
      <c r="P246" s="242">
        <v>1</v>
      </c>
      <c r="Q246" s="254">
        <v>2158925.59</v>
      </c>
      <c r="R246" s="254">
        <v>410195.86</v>
      </c>
      <c r="S246" s="277">
        <v>2569121.4500000002</v>
      </c>
    </row>
    <row r="247" spans="13:19">
      <c r="M247" s="202">
        <v>246</v>
      </c>
      <c r="N247" s="173" t="s">
        <v>429</v>
      </c>
      <c r="O247" s="158" t="s">
        <v>398</v>
      </c>
      <c r="P247" s="245">
        <v>1</v>
      </c>
      <c r="Q247" s="255">
        <v>3823097.4</v>
      </c>
      <c r="R247" s="255">
        <v>726388.51</v>
      </c>
      <c r="S247" s="278">
        <v>4549485.9000000004</v>
      </c>
    </row>
    <row r="248" spans="13:19">
      <c r="M248" s="201">
        <v>247</v>
      </c>
      <c r="N248" s="172" t="s">
        <v>429</v>
      </c>
      <c r="O248" s="154" t="s">
        <v>399</v>
      </c>
      <c r="P248" s="242">
        <v>1</v>
      </c>
      <c r="Q248" s="254">
        <v>404798.55</v>
      </c>
      <c r="R248" s="254">
        <v>76911.72</v>
      </c>
      <c r="S248" s="277">
        <v>481710.27</v>
      </c>
    </row>
    <row r="249" spans="13:19">
      <c r="M249" s="202">
        <v>248</v>
      </c>
      <c r="N249" s="173" t="s">
        <v>429</v>
      </c>
      <c r="O249" s="158" t="s">
        <v>400</v>
      </c>
      <c r="P249" s="245">
        <v>1</v>
      </c>
      <c r="Q249" s="255">
        <v>697153.06</v>
      </c>
      <c r="R249" s="255">
        <v>132459.07999999999</v>
      </c>
      <c r="S249" s="278">
        <v>829612.14</v>
      </c>
    </row>
    <row r="250" spans="13:19">
      <c r="M250" s="201">
        <v>249</v>
      </c>
      <c r="N250" s="172" t="s">
        <v>429</v>
      </c>
      <c r="O250" s="154" t="s">
        <v>401</v>
      </c>
      <c r="P250" s="242">
        <v>1</v>
      </c>
      <c r="Q250" s="254">
        <v>359820.93</v>
      </c>
      <c r="R250" s="254">
        <v>68365.98</v>
      </c>
      <c r="S250" s="277">
        <v>428186.91</v>
      </c>
    </row>
    <row r="251" spans="13:19">
      <c r="M251" s="202">
        <v>250</v>
      </c>
      <c r="N251" s="173" t="s">
        <v>429</v>
      </c>
      <c r="O251" s="158" t="s">
        <v>402</v>
      </c>
      <c r="P251" s="245">
        <v>1</v>
      </c>
      <c r="Q251" s="255">
        <v>832085.9</v>
      </c>
      <c r="R251" s="255">
        <v>158096.32000000001</v>
      </c>
      <c r="S251" s="278">
        <v>990182.23</v>
      </c>
    </row>
    <row r="252" spans="13:19">
      <c r="M252" s="201">
        <v>251</v>
      </c>
      <c r="N252" s="172" t="s">
        <v>429</v>
      </c>
      <c r="O252" s="154" t="s">
        <v>403</v>
      </c>
      <c r="P252" s="242">
        <v>1</v>
      </c>
      <c r="Q252" s="254">
        <v>7871082.8799999999</v>
      </c>
      <c r="R252" s="254">
        <v>1495505.75</v>
      </c>
      <c r="S252" s="277">
        <v>9366588.6300000008</v>
      </c>
    </row>
    <row r="253" spans="13:19" ht="41.4">
      <c r="M253" s="202">
        <v>252</v>
      </c>
      <c r="N253" s="173" t="s">
        <v>269</v>
      </c>
      <c r="O253" s="158" t="s">
        <v>430</v>
      </c>
      <c r="P253" s="245">
        <v>1</v>
      </c>
      <c r="Q253" s="255">
        <v>3373321.23</v>
      </c>
      <c r="R253" s="255">
        <v>640931.03</v>
      </c>
      <c r="S253" s="278">
        <v>4014252.27</v>
      </c>
    </row>
    <row r="254" spans="13:19">
      <c r="M254" s="201">
        <v>253</v>
      </c>
      <c r="N254" s="172" t="s">
        <v>431</v>
      </c>
      <c r="O254" s="154" t="s">
        <v>395</v>
      </c>
      <c r="P254" s="242">
        <v>1</v>
      </c>
      <c r="Q254" s="254">
        <v>697153.06</v>
      </c>
      <c r="R254" s="254">
        <v>132459.07999999999</v>
      </c>
      <c r="S254" s="277">
        <v>829612.14</v>
      </c>
    </row>
    <row r="255" spans="13:19">
      <c r="M255" s="202">
        <v>254</v>
      </c>
      <c r="N255" s="173" t="s">
        <v>431</v>
      </c>
      <c r="O255" s="158" t="s">
        <v>396</v>
      </c>
      <c r="P255" s="245">
        <v>1</v>
      </c>
      <c r="Q255" s="255">
        <v>382309.74</v>
      </c>
      <c r="R255" s="255">
        <v>72638.850000000006</v>
      </c>
      <c r="S255" s="278">
        <v>454948.59</v>
      </c>
    </row>
    <row r="256" spans="13:19">
      <c r="M256" s="201">
        <v>255</v>
      </c>
      <c r="N256" s="172" t="s">
        <v>431</v>
      </c>
      <c r="O256" s="154" t="s">
        <v>399</v>
      </c>
      <c r="P256" s="242">
        <v>1</v>
      </c>
      <c r="Q256" s="254">
        <v>404798.55</v>
      </c>
      <c r="R256" s="254">
        <v>76911.72</v>
      </c>
      <c r="S256" s="277">
        <v>481710.27</v>
      </c>
    </row>
    <row r="257" spans="13:19">
      <c r="M257" s="202">
        <v>256</v>
      </c>
      <c r="N257" s="173" t="s">
        <v>431</v>
      </c>
      <c r="O257" s="158" t="s">
        <v>402</v>
      </c>
      <c r="P257" s="245">
        <v>1</v>
      </c>
      <c r="Q257" s="255">
        <v>832085.9</v>
      </c>
      <c r="R257" s="255">
        <v>158096.32000000001</v>
      </c>
      <c r="S257" s="278">
        <v>990182.23</v>
      </c>
    </row>
    <row r="258" spans="13:19" ht="41.4">
      <c r="M258" s="203">
        <v>257</v>
      </c>
      <c r="N258" s="199" t="s">
        <v>431</v>
      </c>
      <c r="O258" s="154" t="s">
        <v>432</v>
      </c>
      <c r="P258" s="242">
        <v>1</v>
      </c>
      <c r="Q258" s="254">
        <v>3373321.23</v>
      </c>
      <c r="R258" s="254">
        <v>640931.03</v>
      </c>
      <c r="S258" s="277">
        <v>4014252.27</v>
      </c>
    </row>
    <row r="259" spans="13:19">
      <c r="M259" s="202">
        <v>258</v>
      </c>
      <c r="N259" s="173" t="s">
        <v>433</v>
      </c>
      <c r="O259" s="158" t="s">
        <v>396</v>
      </c>
      <c r="P259" s="245">
        <v>1</v>
      </c>
      <c r="Q259" s="255">
        <v>382309.74</v>
      </c>
      <c r="R259" s="255">
        <v>72638.850000000006</v>
      </c>
      <c r="S259" s="278">
        <v>454948.59</v>
      </c>
    </row>
    <row r="260" spans="13:19">
      <c r="M260" s="201">
        <v>259</v>
      </c>
      <c r="N260" s="172" t="s">
        <v>433</v>
      </c>
      <c r="O260" s="154" t="s">
        <v>399</v>
      </c>
      <c r="P260" s="242">
        <v>1</v>
      </c>
      <c r="Q260" s="254">
        <v>404798.55</v>
      </c>
      <c r="R260" s="254">
        <v>76911.72</v>
      </c>
      <c r="S260" s="277">
        <v>481710.27</v>
      </c>
    </row>
    <row r="261" spans="13:19">
      <c r="M261" s="202">
        <v>260</v>
      </c>
      <c r="N261" s="173" t="s">
        <v>433</v>
      </c>
      <c r="O261" s="158" t="s">
        <v>402</v>
      </c>
      <c r="P261" s="245">
        <v>1</v>
      </c>
      <c r="Q261" s="255">
        <v>832085.9</v>
      </c>
      <c r="R261" s="255">
        <v>158096.32000000001</v>
      </c>
      <c r="S261" s="278">
        <v>990182.23</v>
      </c>
    </row>
    <row r="262" spans="13:19" ht="41.4">
      <c r="M262" s="203">
        <v>261</v>
      </c>
      <c r="N262" s="199" t="s">
        <v>433</v>
      </c>
      <c r="O262" s="154" t="s">
        <v>434</v>
      </c>
      <c r="P262" s="242">
        <v>1</v>
      </c>
      <c r="Q262" s="254">
        <v>3373321.23</v>
      </c>
      <c r="R262" s="254">
        <v>640931.03</v>
      </c>
      <c r="S262" s="277">
        <v>4014252.27</v>
      </c>
    </row>
    <row r="263" spans="13:19">
      <c r="M263" s="202">
        <v>262</v>
      </c>
      <c r="N263" s="176" t="s">
        <v>87</v>
      </c>
      <c r="O263" s="179" t="s">
        <v>292</v>
      </c>
      <c r="P263" s="245">
        <v>1</v>
      </c>
      <c r="Q263" s="255">
        <v>1146929.22</v>
      </c>
      <c r="R263" s="255">
        <v>217916.55</v>
      </c>
      <c r="S263" s="278">
        <v>1364845.77</v>
      </c>
    </row>
    <row r="264" spans="13:19">
      <c r="M264" s="201">
        <v>263</v>
      </c>
      <c r="N264" s="174" t="s">
        <v>87</v>
      </c>
      <c r="O264" s="180" t="s">
        <v>293</v>
      </c>
      <c r="P264" s="242">
        <v>1</v>
      </c>
      <c r="Q264" s="254">
        <v>1529238.96</v>
      </c>
      <c r="R264" s="254">
        <v>290555.40000000002</v>
      </c>
      <c r="S264" s="277">
        <v>1819794.36</v>
      </c>
    </row>
    <row r="265" spans="13:19">
      <c r="M265" s="202">
        <v>264</v>
      </c>
      <c r="N265" s="176" t="s">
        <v>87</v>
      </c>
      <c r="O265" s="179" t="s">
        <v>294</v>
      </c>
      <c r="P265" s="245">
        <v>1</v>
      </c>
      <c r="Q265" s="255">
        <v>1371817.3</v>
      </c>
      <c r="R265" s="255">
        <v>260645.29</v>
      </c>
      <c r="S265" s="278">
        <v>1632462.59</v>
      </c>
    </row>
    <row r="266" spans="13:19" ht="55.2">
      <c r="M266" s="203">
        <v>265</v>
      </c>
      <c r="N266" s="197" t="s">
        <v>435</v>
      </c>
      <c r="O266" s="154" t="s">
        <v>296</v>
      </c>
      <c r="P266" s="242">
        <v>1</v>
      </c>
      <c r="Q266" s="254">
        <v>404798.55</v>
      </c>
      <c r="R266" s="254">
        <v>76911.72</v>
      </c>
      <c r="S266" s="277">
        <v>481710.27</v>
      </c>
    </row>
    <row r="267" spans="13:19">
      <c r="M267" s="202">
        <v>266</v>
      </c>
      <c r="N267" s="173" t="s">
        <v>436</v>
      </c>
      <c r="O267" s="158" t="s">
        <v>437</v>
      </c>
      <c r="P267" s="245">
        <v>1</v>
      </c>
      <c r="Q267" s="255">
        <v>449776.16</v>
      </c>
      <c r="R267" s="255">
        <v>85457.47</v>
      </c>
      <c r="S267" s="278">
        <v>535233.64</v>
      </c>
    </row>
    <row r="268" spans="13:19">
      <c r="M268" s="201">
        <v>267</v>
      </c>
      <c r="N268" s="172" t="s">
        <v>438</v>
      </c>
      <c r="O268" s="154" t="s">
        <v>437</v>
      </c>
      <c r="P268" s="242">
        <v>1</v>
      </c>
      <c r="Q268" s="254">
        <v>449776.16</v>
      </c>
      <c r="R268" s="254">
        <v>85457.47</v>
      </c>
      <c r="S268" s="277">
        <v>535233.64</v>
      </c>
    </row>
    <row r="269" spans="13:19">
      <c r="M269" s="202">
        <v>268</v>
      </c>
      <c r="N269" s="173" t="s">
        <v>306</v>
      </c>
      <c r="O269" s="158" t="s">
        <v>439</v>
      </c>
      <c r="P269" s="245">
        <v>1</v>
      </c>
      <c r="Q269" s="255">
        <v>1821593.47</v>
      </c>
      <c r="R269" s="255">
        <v>346102.76</v>
      </c>
      <c r="S269" s="278">
        <v>2167696.23</v>
      </c>
    </row>
    <row r="270" spans="13:19">
      <c r="M270" s="201">
        <v>269</v>
      </c>
      <c r="N270" s="172" t="s">
        <v>306</v>
      </c>
      <c r="O270" s="154" t="s">
        <v>440</v>
      </c>
      <c r="P270" s="242">
        <v>1</v>
      </c>
      <c r="Q270" s="254">
        <v>7871082.8799999999</v>
      </c>
      <c r="R270" s="254">
        <v>1495505.75</v>
      </c>
      <c r="S270" s="277">
        <v>9366588.6300000008</v>
      </c>
    </row>
    <row r="271" spans="13:19">
      <c r="M271" s="202">
        <v>270</v>
      </c>
      <c r="N271" s="173" t="s">
        <v>306</v>
      </c>
      <c r="O271" s="158" t="s">
        <v>441</v>
      </c>
      <c r="P271" s="245">
        <v>1</v>
      </c>
      <c r="Q271" s="255">
        <v>382309.74</v>
      </c>
      <c r="R271" s="255">
        <v>72638.850000000006</v>
      </c>
      <c r="S271" s="278">
        <v>454948.59</v>
      </c>
    </row>
    <row r="272" spans="13:19">
      <c r="M272" s="201">
        <v>271</v>
      </c>
      <c r="N272" s="172" t="s">
        <v>306</v>
      </c>
      <c r="O272" s="154" t="s">
        <v>304</v>
      </c>
      <c r="P272" s="242">
        <v>1</v>
      </c>
      <c r="Q272" s="254">
        <v>337332.12</v>
      </c>
      <c r="R272" s="254">
        <v>64093.1</v>
      </c>
      <c r="S272" s="277">
        <v>401425.23</v>
      </c>
    </row>
    <row r="273" spans="13:19" ht="27.6">
      <c r="M273" s="202">
        <v>272</v>
      </c>
      <c r="N273" s="173" t="s">
        <v>306</v>
      </c>
      <c r="O273" s="179" t="s">
        <v>305</v>
      </c>
      <c r="P273" s="245">
        <v>1</v>
      </c>
      <c r="Q273" s="255">
        <v>337332.12</v>
      </c>
      <c r="R273" s="255">
        <v>64093.1</v>
      </c>
      <c r="S273" s="278">
        <v>401425.23</v>
      </c>
    </row>
    <row r="274" spans="13:19">
      <c r="M274" s="201">
        <v>273</v>
      </c>
      <c r="N274" s="153" t="s">
        <v>306</v>
      </c>
      <c r="O274" s="154" t="s">
        <v>307</v>
      </c>
      <c r="P274" s="242">
        <v>1</v>
      </c>
      <c r="Q274" s="254">
        <v>78710.83</v>
      </c>
      <c r="R274" s="254">
        <v>14955.06</v>
      </c>
      <c r="S274" s="277">
        <v>93665.89</v>
      </c>
    </row>
    <row r="275" spans="13:19">
      <c r="M275" s="202">
        <v>274</v>
      </c>
      <c r="N275" s="157" t="s">
        <v>306</v>
      </c>
      <c r="O275" s="158" t="s">
        <v>308</v>
      </c>
      <c r="P275" s="245">
        <v>1</v>
      </c>
      <c r="Q275" s="255">
        <v>98950.76</v>
      </c>
      <c r="R275" s="255">
        <v>18800.64</v>
      </c>
      <c r="S275" s="278">
        <v>117751.4</v>
      </c>
    </row>
    <row r="276" spans="13:19" ht="41.4">
      <c r="M276" s="201">
        <v>275</v>
      </c>
      <c r="N276" s="153" t="s">
        <v>309</v>
      </c>
      <c r="O276" s="154" t="s">
        <v>310</v>
      </c>
      <c r="P276" s="242">
        <v>1</v>
      </c>
      <c r="Q276" s="254">
        <v>699401.94</v>
      </c>
      <c r="R276" s="254">
        <v>132886.37</v>
      </c>
      <c r="S276" s="277">
        <v>832288.3</v>
      </c>
    </row>
    <row r="277" spans="13:19" ht="41.4">
      <c r="M277" s="202">
        <v>276</v>
      </c>
      <c r="N277" s="157" t="s">
        <v>311</v>
      </c>
      <c r="O277" s="158" t="s">
        <v>312</v>
      </c>
      <c r="P277" s="245">
        <v>1</v>
      </c>
      <c r="Q277" s="255">
        <v>337332.12</v>
      </c>
      <c r="R277" s="255">
        <v>64093.1</v>
      </c>
      <c r="S277" s="278">
        <v>401425.23</v>
      </c>
    </row>
    <row r="278" spans="13:19">
      <c r="M278" s="201">
        <v>277</v>
      </c>
      <c r="N278" s="160" t="s">
        <v>83</v>
      </c>
      <c r="O278" s="161" t="s">
        <v>313</v>
      </c>
      <c r="P278" s="242">
        <v>1</v>
      </c>
      <c r="Q278" s="254">
        <v>4025496.67</v>
      </c>
      <c r="R278" s="254">
        <v>764844.37</v>
      </c>
      <c r="S278" s="277">
        <v>4790341.04</v>
      </c>
    </row>
    <row r="279" spans="13:19">
      <c r="M279" s="202">
        <v>278</v>
      </c>
      <c r="N279" s="157" t="s">
        <v>314</v>
      </c>
      <c r="O279" s="158" t="s">
        <v>315</v>
      </c>
      <c r="P279" s="245">
        <v>1</v>
      </c>
      <c r="Q279" s="255">
        <v>708397.46</v>
      </c>
      <c r="R279" s="255">
        <v>134595.51999999999</v>
      </c>
      <c r="S279" s="278">
        <v>842992.98</v>
      </c>
    </row>
    <row r="280" spans="13:19" ht="27.6">
      <c r="M280" s="201">
        <v>279</v>
      </c>
      <c r="N280" s="153" t="s">
        <v>316</v>
      </c>
      <c r="O280" s="154" t="s">
        <v>317</v>
      </c>
      <c r="P280" s="242">
        <v>1</v>
      </c>
      <c r="Q280" s="254">
        <v>7871082.8799999999</v>
      </c>
      <c r="R280" s="254">
        <v>1495505.75</v>
      </c>
      <c r="S280" s="277">
        <v>9366588.6300000008</v>
      </c>
    </row>
    <row r="281" spans="13:19" ht="27.6">
      <c r="M281" s="202">
        <v>280</v>
      </c>
      <c r="N281" s="157" t="s">
        <v>318</v>
      </c>
      <c r="O281" s="158" t="s">
        <v>318</v>
      </c>
      <c r="P281" s="245">
        <v>1</v>
      </c>
      <c r="Q281" s="255">
        <v>697153.06</v>
      </c>
      <c r="R281" s="255">
        <v>132459.07999999999</v>
      </c>
      <c r="S281" s="278">
        <v>829612.14</v>
      </c>
    </row>
    <row r="282" spans="13:19" ht="27.6">
      <c r="M282" s="201">
        <v>281</v>
      </c>
      <c r="N282" s="153" t="s">
        <v>319</v>
      </c>
      <c r="O282" s="154" t="s">
        <v>320</v>
      </c>
      <c r="P282" s="242">
        <v>1</v>
      </c>
      <c r="Q282" s="254">
        <v>224888.08</v>
      </c>
      <c r="R282" s="254">
        <v>42728.74</v>
      </c>
      <c r="S282" s="277">
        <v>267616.82</v>
      </c>
    </row>
    <row r="283" spans="13:19" ht="27.6">
      <c r="M283" s="202">
        <v>282</v>
      </c>
      <c r="N283" s="157" t="s">
        <v>321</v>
      </c>
      <c r="O283" s="158" t="s">
        <v>321</v>
      </c>
      <c r="P283" s="245">
        <v>1</v>
      </c>
      <c r="Q283" s="255">
        <v>5847090.1399999997</v>
      </c>
      <c r="R283" s="255">
        <v>1110947.1299999999</v>
      </c>
      <c r="S283" s="278">
        <v>6958037.2699999996</v>
      </c>
    </row>
    <row r="284" spans="13:19" ht="27.6">
      <c r="M284" s="203">
        <v>283</v>
      </c>
      <c r="N284" s="197" t="s">
        <v>322</v>
      </c>
      <c r="O284" s="153" t="s">
        <v>442</v>
      </c>
      <c r="P284" s="242">
        <v>1</v>
      </c>
      <c r="Q284" s="254">
        <v>5847090.1399999997</v>
      </c>
      <c r="R284" s="254">
        <v>1110947.1299999999</v>
      </c>
      <c r="S284" s="277">
        <v>6958037.2699999996</v>
      </c>
    </row>
    <row r="285" spans="13:19">
      <c r="M285" s="202">
        <v>284</v>
      </c>
      <c r="N285" s="157" t="s">
        <v>324</v>
      </c>
      <c r="O285" s="158" t="s">
        <v>325</v>
      </c>
      <c r="P285" s="245">
        <v>1</v>
      </c>
      <c r="Q285" s="156" t="s">
        <v>456</v>
      </c>
      <c r="R285" s="156" t="s">
        <v>456</v>
      </c>
      <c r="S285" s="282" t="s">
        <v>456</v>
      </c>
    </row>
    <row r="286" spans="13:19" ht="27.6">
      <c r="M286" s="201">
        <v>285</v>
      </c>
      <c r="N286" s="153" t="s">
        <v>326</v>
      </c>
      <c r="O286" s="154" t="s">
        <v>327</v>
      </c>
      <c r="P286" s="242">
        <v>1</v>
      </c>
      <c r="Q286" s="254">
        <v>17991046.579999998</v>
      </c>
      <c r="R286" s="254">
        <v>3418298.85</v>
      </c>
      <c r="S286" s="277">
        <v>21409345.43</v>
      </c>
    </row>
    <row r="287" spans="13:19">
      <c r="M287" s="202">
        <v>286</v>
      </c>
      <c r="N287" s="157" t="s">
        <v>328</v>
      </c>
      <c r="O287" s="158" t="s">
        <v>329</v>
      </c>
      <c r="P287" s="245">
        <v>1</v>
      </c>
      <c r="Q287" s="255">
        <v>2136436.7799999998</v>
      </c>
      <c r="R287" s="255">
        <v>405922.99</v>
      </c>
      <c r="S287" s="278">
        <v>2542359.77</v>
      </c>
    </row>
    <row r="288" spans="13:19">
      <c r="M288" s="201">
        <v>287</v>
      </c>
      <c r="N288" s="153" t="s">
        <v>330</v>
      </c>
      <c r="O288" s="154" t="s">
        <v>330</v>
      </c>
      <c r="P288" s="242">
        <v>1</v>
      </c>
      <c r="Q288" s="254">
        <v>3823097.4</v>
      </c>
      <c r="R288" s="254">
        <v>726388.51</v>
      </c>
      <c r="S288" s="277">
        <v>4549485.9000000004</v>
      </c>
    </row>
    <row r="289" spans="13:19">
      <c r="M289" s="202">
        <v>288</v>
      </c>
      <c r="N289" s="175" t="s">
        <v>331</v>
      </c>
      <c r="O289" s="187" t="s">
        <v>332</v>
      </c>
      <c r="P289" s="245">
        <v>1</v>
      </c>
      <c r="Q289" s="255">
        <v>157421.66</v>
      </c>
      <c r="R289" s="255">
        <v>29910.11</v>
      </c>
      <c r="S289" s="278">
        <v>187331.77</v>
      </c>
    </row>
    <row r="290" spans="13:19" ht="28.2">
      <c r="M290" s="201">
        <v>289</v>
      </c>
      <c r="N290" s="188" t="s">
        <v>333</v>
      </c>
      <c r="O290" s="189" t="s">
        <v>334</v>
      </c>
      <c r="P290" s="242">
        <v>1</v>
      </c>
      <c r="Q290" s="254">
        <v>922041.14</v>
      </c>
      <c r="R290" s="254">
        <v>175187.82</v>
      </c>
      <c r="S290" s="277">
        <v>1097228.95</v>
      </c>
    </row>
    <row r="291" spans="13:19">
      <c r="M291" s="202">
        <v>290</v>
      </c>
      <c r="N291" s="175" t="s">
        <v>335</v>
      </c>
      <c r="O291" s="187" t="s">
        <v>336</v>
      </c>
      <c r="P291" s="245">
        <v>1</v>
      </c>
      <c r="Q291" s="255">
        <v>13493.28</v>
      </c>
      <c r="R291" s="255">
        <v>2563.7199999999998</v>
      </c>
      <c r="S291" s="278">
        <v>16057.01</v>
      </c>
    </row>
    <row r="292" spans="13:19">
      <c r="M292" s="201">
        <v>291</v>
      </c>
      <c r="N292" s="153" t="s">
        <v>337</v>
      </c>
      <c r="O292" s="189" t="s">
        <v>338</v>
      </c>
      <c r="P292" s="242">
        <v>1</v>
      </c>
      <c r="Q292" s="254">
        <v>449776.16</v>
      </c>
      <c r="R292" s="254">
        <v>85457.47</v>
      </c>
      <c r="S292" s="277">
        <v>535233.64</v>
      </c>
    </row>
    <row r="293" spans="13:19">
      <c r="M293" s="202">
        <v>292</v>
      </c>
      <c r="N293" s="157" t="s">
        <v>339</v>
      </c>
      <c r="O293" s="187" t="s">
        <v>339</v>
      </c>
      <c r="P293" s="245">
        <v>1</v>
      </c>
      <c r="Q293" s="255">
        <v>123688.45</v>
      </c>
      <c r="R293" s="255">
        <v>23500.799999999999</v>
      </c>
      <c r="S293" s="278">
        <v>147189.25</v>
      </c>
    </row>
    <row r="294" spans="13:19" ht="28.2">
      <c r="M294" s="201">
        <v>293</v>
      </c>
      <c r="N294" s="188" t="s">
        <v>340</v>
      </c>
      <c r="O294" s="189" t="s">
        <v>341</v>
      </c>
      <c r="P294" s="242">
        <v>1</v>
      </c>
      <c r="Q294" s="254">
        <v>292354.51</v>
      </c>
      <c r="R294" s="254">
        <v>55547.360000000001</v>
      </c>
      <c r="S294" s="277">
        <v>347901.86</v>
      </c>
    </row>
    <row r="295" spans="13:19">
      <c r="M295" s="202">
        <v>294</v>
      </c>
      <c r="N295" s="175" t="s">
        <v>342</v>
      </c>
      <c r="O295" s="187" t="s">
        <v>343</v>
      </c>
      <c r="P295" s="245">
        <v>1</v>
      </c>
      <c r="Q295" s="255">
        <v>472264.97</v>
      </c>
      <c r="R295" s="255">
        <v>89730.34</v>
      </c>
      <c r="S295" s="278">
        <v>561995.31999999995</v>
      </c>
    </row>
    <row r="296" spans="13:19">
      <c r="M296" s="201">
        <v>295</v>
      </c>
      <c r="N296" s="188" t="s">
        <v>344</v>
      </c>
      <c r="O296" s="189" t="s">
        <v>345</v>
      </c>
      <c r="P296" s="242">
        <v>1</v>
      </c>
      <c r="Q296" s="254">
        <v>1799104.66</v>
      </c>
      <c r="R296" s="254">
        <v>341829.89</v>
      </c>
      <c r="S296" s="277">
        <v>2140934.54</v>
      </c>
    </row>
    <row r="297" spans="13:19">
      <c r="M297" s="202">
        <v>296</v>
      </c>
      <c r="N297" s="175" t="s">
        <v>346</v>
      </c>
      <c r="O297" s="175" t="s">
        <v>347</v>
      </c>
      <c r="P297" s="245">
        <v>1</v>
      </c>
      <c r="Q297" s="255">
        <v>337332.12</v>
      </c>
      <c r="R297" s="255">
        <v>64093.1</v>
      </c>
      <c r="S297" s="278">
        <v>401425.23</v>
      </c>
    </row>
    <row r="298" spans="13:19" ht="151.80000000000001">
      <c r="M298" s="203">
        <v>297</v>
      </c>
      <c r="N298" s="200" t="s">
        <v>348</v>
      </c>
      <c r="O298" s="188" t="s">
        <v>349</v>
      </c>
      <c r="P298" s="242">
        <v>1</v>
      </c>
      <c r="Q298" s="254">
        <v>2698656.99</v>
      </c>
      <c r="R298" s="254">
        <v>512744.83</v>
      </c>
      <c r="S298" s="277">
        <v>3211401.82</v>
      </c>
    </row>
    <row r="299" spans="13:19" ht="110.4">
      <c r="M299" s="202">
        <v>298</v>
      </c>
      <c r="N299" s="175" t="s">
        <v>350</v>
      </c>
      <c r="O299" s="175" t="s">
        <v>351</v>
      </c>
      <c r="P299" s="245">
        <v>1</v>
      </c>
      <c r="Q299" s="255">
        <v>2473768.91</v>
      </c>
      <c r="R299" s="255">
        <v>470016.09</v>
      </c>
      <c r="S299" s="278">
        <v>2943785</v>
      </c>
    </row>
    <row r="300" spans="13:19">
      <c r="M300" s="201">
        <v>299</v>
      </c>
      <c r="N300" s="188" t="s">
        <v>352</v>
      </c>
      <c r="O300" s="189" t="s">
        <v>353</v>
      </c>
      <c r="P300" s="242">
        <v>1</v>
      </c>
      <c r="Q300" s="254">
        <v>112444.04</v>
      </c>
      <c r="R300" s="254">
        <v>21364.37</v>
      </c>
      <c r="S300" s="277">
        <v>133808.41</v>
      </c>
    </row>
    <row r="301" spans="13:19">
      <c r="M301" s="202">
        <v>300</v>
      </c>
      <c r="N301" s="175" t="s">
        <v>352</v>
      </c>
      <c r="O301" s="187" t="s">
        <v>354</v>
      </c>
      <c r="P301" s="245">
        <v>1</v>
      </c>
      <c r="Q301" s="255">
        <v>112444.04</v>
      </c>
      <c r="R301" s="255">
        <v>21364.37</v>
      </c>
      <c r="S301" s="278">
        <v>133808.41</v>
      </c>
    </row>
    <row r="302" spans="13:19">
      <c r="M302" s="201">
        <v>301</v>
      </c>
      <c r="N302" s="190" t="s">
        <v>355</v>
      </c>
      <c r="O302" s="191" t="s">
        <v>355</v>
      </c>
      <c r="P302" s="248">
        <v>1</v>
      </c>
      <c r="Q302" s="257">
        <v>7196418.6299999999</v>
      </c>
      <c r="R302" s="257">
        <v>1367319.54</v>
      </c>
      <c r="S302" s="280">
        <v>8563738.1699999999</v>
      </c>
    </row>
    <row r="303" spans="13:19" ht="27.6">
      <c r="M303" s="202">
        <v>302</v>
      </c>
      <c r="N303" s="168" t="s">
        <v>356</v>
      </c>
      <c r="O303" s="168" t="s">
        <v>357</v>
      </c>
      <c r="P303" s="249">
        <v>1</v>
      </c>
      <c r="Q303" s="259">
        <v>562220.21</v>
      </c>
      <c r="R303" s="259">
        <v>106821.84</v>
      </c>
      <c r="S303" s="283">
        <v>669042.04</v>
      </c>
    </row>
    <row r="304" spans="13:19">
      <c r="M304" s="201">
        <v>303</v>
      </c>
      <c r="N304" s="164" t="s">
        <v>358</v>
      </c>
      <c r="O304" s="185" t="s">
        <v>443</v>
      </c>
      <c r="P304" s="252">
        <v>1</v>
      </c>
      <c r="Q304" s="260">
        <v>1686660.62</v>
      </c>
      <c r="R304" s="260">
        <v>320465.52</v>
      </c>
      <c r="S304" s="284">
        <v>2007126.13</v>
      </c>
    </row>
    <row r="305" spans="13:19" ht="28.2">
      <c r="M305" s="215">
        <v>304</v>
      </c>
      <c r="N305" s="216" t="s">
        <v>360</v>
      </c>
      <c r="O305" s="217" t="s">
        <v>361</v>
      </c>
      <c r="P305" s="272">
        <v>1</v>
      </c>
      <c r="Q305" s="285">
        <v>1349328.49</v>
      </c>
      <c r="R305" s="285">
        <v>256372.41</v>
      </c>
      <c r="S305" s="286">
        <v>1605700.91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fd1265-4b64-4cc7-970c-20be3b54fa2f">
      <Terms xmlns="http://schemas.microsoft.com/office/infopath/2007/PartnerControls"/>
    </lcf76f155ced4ddcb4097134ff3c332f>
    <TaxCatchAll xmlns="f48fb25e-5b57-4892-9e65-00ef8c4e0bd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E5688B75A27EC479A3113CB82307AAF" ma:contentTypeVersion="16" ma:contentTypeDescription="Crear nuevo documento." ma:contentTypeScope="" ma:versionID="1f1e1a1303e3ead27791388b734423f2">
  <xsd:schema xmlns:xsd="http://www.w3.org/2001/XMLSchema" xmlns:xs="http://www.w3.org/2001/XMLSchema" xmlns:p="http://schemas.microsoft.com/office/2006/metadata/properties" xmlns:ns2="f48fb25e-5b57-4892-9e65-00ef8c4e0bdf" xmlns:ns3="62fd1265-4b64-4cc7-970c-20be3b54fa2f" targetNamespace="http://schemas.microsoft.com/office/2006/metadata/properties" ma:root="true" ma:fieldsID="fc1fcd23e97fccf5950f8dfcd18cc129" ns2:_="" ns3:_="">
    <xsd:import namespace="f48fb25e-5b57-4892-9e65-00ef8c4e0bdf"/>
    <xsd:import namespace="62fd1265-4b64-4cc7-970c-20be3b54fa2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SearchPropertie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8fb25e-5b57-4892-9e65-00ef8c4e0b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9626e25-e7db-4abb-be86-ef40493fa61f}" ma:internalName="TaxCatchAll" ma:showField="CatchAllData" ma:web="f48fb25e-5b57-4892-9e65-00ef8c4e0bd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fd1265-4b64-4cc7-970c-20be3b54fa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73831653-eb54-461d-8457-3913b6b162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366B0B-80E8-45FE-8ADF-22430724BB2D}">
  <ds:schemaRefs>
    <ds:schemaRef ds:uri="http://schemas.microsoft.com/office/2006/metadata/properties"/>
    <ds:schemaRef ds:uri="http://schemas.microsoft.com/office/infopath/2007/PartnerControls"/>
    <ds:schemaRef ds:uri="62fd1265-4b64-4cc7-970c-20be3b54fa2f"/>
    <ds:schemaRef ds:uri="f48fb25e-5b57-4892-9e65-00ef8c4e0bdf"/>
  </ds:schemaRefs>
</ds:datastoreItem>
</file>

<file path=customXml/itemProps2.xml><?xml version="1.0" encoding="utf-8"?>
<ds:datastoreItem xmlns:ds="http://schemas.openxmlformats.org/officeDocument/2006/customXml" ds:itemID="{B7B5DF30-43A6-4624-B165-DD256D2819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6958C8-A3C6-45A1-A82A-CEE3661C1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8fb25e-5b57-4892-9e65-00ef8c4e0bdf"/>
    <ds:schemaRef ds:uri="62fd1265-4b64-4cc7-970c-20be3b54fa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MANTENIMIENTOS</vt:lpstr>
      <vt:lpstr>REPUESTOS</vt:lpstr>
      <vt:lpstr>COMISTELCO</vt:lpstr>
      <vt:lpstr>RED COMPUTO</vt:lpstr>
      <vt:lpstr>RENSERVER</vt:lpstr>
      <vt:lpstr>TEMPAL</vt:lpstr>
      <vt:lpstr>TREELOC</vt:lpstr>
      <vt:lpstr>REPUESTOS!Títulos_a_imprimir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JUAN SABOGAL</cp:lastModifiedBy>
  <cp:revision/>
  <dcterms:created xsi:type="dcterms:W3CDTF">2024-06-12T13:59:38Z</dcterms:created>
  <dcterms:modified xsi:type="dcterms:W3CDTF">2026-06-09T21:57:52Z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0x0101007E5688B75A27EC479A3113CB82307AAF</vt:lpwstr>
  </property>
  <property fmtid="{D5CDD505-2E9C-101B-9397-08002B2CF9AE}" pid="3" name="MediaServiceImageTags">
    <vt:lpwstr/>
  </property>
</Properties>
</file>