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ana Olaya\Documents\ROSANA\DOC PIVIJAY 2026\LICITACIONES PUBLICAS\LP 002 - 2026 ACUEDUCTO\"/>
    </mc:Choice>
  </mc:AlternateContent>
  <xr:revisionPtr revIDLastSave="0" documentId="13_ncr:1_{6A127DFD-7D56-470C-9ADA-6177FEB84C6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1 - Presupuesto Ofic" sheetId="1" r:id="rId1"/>
  </sheets>
  <definedNames>
    <definedName name="_xlnm.Print_Area" localSheetId="0">'Formulario 1 - Presupuesto Ofic'!$A$1:$J$151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5" i="1" l="1"/>
  <c r="L115" i="1" s="1"/>
  <c r="M115" i="1" s="1"/>
  <c r="I115" i="1"/>
  <c r="K114" i="1"/>
  <c r="L114" i="1" s="1"/>
  <c r="M114" i="1" s="1"/>
  <c r="I114" i="1"/>
  <c r="L105" i="1"/>
  <c r="M105" i="1" s="1"/>
  <c r="I105" i="1"/>
  <c r="L109" i="1"/>
  <c r="M109" i="1" s="1"/>
  <c r="I109" i="1"/>
  <c r="L108" i="1"/>
  <c r="M108" i="1" s="1"/>
  <c r="I108" i="1"/>
  <c r="L107" i="1"/>
  <c r="M107" i="1" s="1"/>
  <c r="I107" i="1"/>
  <c r="L106" i="1"/>
  <c r="M106" i="1" s="1"/>
  <c r="I106" i="1"/>
  <c r="L104" i="1"/>
  <c r="M104" i="1" s="1"/>
  <c r="I104" i="1"/>
  <c r="K103" i="1"/>
  <c r="L103" i="1" s="1"/>
  <c r="M103" i="1" s="1"/>
  <c r="L102" i="1"/>
  <c r="M102" i="1" s="1"/>
  <c r="I102" i="1"/>
  <c r="L101" i="1"/>
  <c r="M101" i="1" s="1"/>
  <c r="I101" i="1"/>
  <c r="L100" i="1"/>
  <c r="M100" i="1" s="1"/>
  <c r="I100" i="1"/>
  <c r="L99" i="1"/>
  <c r="M99" i="1" s="1"/>
  <c r="I99" i="1"/>
  <c r="K78" i="1"/>
  <c r="L78" i="1" s="1"/>
  <c r="M78" i="1" s="1"/>
  <c r="K66" i="1"/>
  <c r="L66" i="1" s="1"/>
  <c r="M66" i="1" s="1"/>
  <c r="I66" i="1"/>
  <c r="L65" i="1"/>
  <c r="M65" i="1" s="1"/>
  <c r="I65" i="1"/>
  <c r="L64" i="1"/>
  <c r="M64" i="1" s="1"/>
  <c r="I64" i="1"/>
  <c r="K53" i="1"/>
  <c r="L53" i="1" s="1"/>
  <c r="M53" i="1" s="1"/>
  <c r="K52" i="1"/>
  <c r="L52" i="1" s="1"/>
  <c r="M52" i="1" s="1"/>
  <c r="L44" i="1"/>
  <c r="M44" i="1" s="1"/>
  <c r="I44" i="1"/>
  <c r="L43" i="1"/>
  <c r="M43" i="1" s="1"/>
  <c r="I43" i="1"/>
  <c r="K39" i="1"/>
  <c r="L39" i="1" s="1"/>
  <c r="M39" i="1" s="1"/>
  <c r="I39" i="1"/>
  <c r="K38" i="1"/>
  <c r="L38" i="1" s="1"/>
  <c r="M38" i="1" s="1"/>
  <c r="I38" i="1"/>
  <c r="K37" i="1"/>
  <c r="L37" i="1" s="1"/>
  <c r="M37" i="1" s="1"/>
  <c r="I37" i="1"/>
  <c r="K36" i="1"/>
  <c r="L36" i="1" s="1"/>
  <c r="M36" i="1" s="1"/>
  <c r="I36" i="1"/>
  <c r="K35" i="1"/>
  <c r="L35" i="1" s="1"/>
  <c r="M35" i="1" s="1"/>
  <c r="I35" i="1"/>
  <c r="K27" i="1" l="1"/>
  <c r="L27" i="1" s="1"/>
  <c r="M27" i="1" s="1"/>
  <c r="I27" i="1"/>
  <c r="K20" i="1"/>
  <c r="L20" i="1" s="1"/>
  <c r="M20" i="1" s="1"/>
  <c r="I20" i="1"/>
  <c r="K23" i="1"/>
  <c r="L23" i="1" s="1"/>
  <c r="M23" i="1" s="1"/>
  <c r="I23" i="1"/>
  <c r="K22" i="1"/>
  <c r="L22" i="1" s="1"/>
  <c r="M22" i="1" s="1"/>
  <c r="I22" i="1"/>
  <c r="K21" i="1"/>
  <c r="L21" i="1" s="1"/>
  <c r="M21" i="1" s="1"/>
  <c r="I21" i="1"/>
  <c r="K19" i="1"/>
  <c r="L19" i="1" s="1"/>
  <c r="M19" i="1" s="1"/>
  <c r="I19" i="1"/>
  <c r="I128" i="1" l="1"/>
  <c r="I129" i="1"/>
  <c r="I124" i="1"/>
  <c r="I125" i="1"/>
  <c r="I120" i="1"/>
  <c r="I121" i="1"/>
  <c r="I122" i="1"/>
  <c r="I116" i="1"/>
  <c r="I117" i="1"/>
  <c r="I89" i="1"/>
  <c r="I90" i="1"/>
  <c r="I91" i="1"/>
  <c r="I92" i="1"/>
  <c r="I93" i="1"/>
  <c r="I94" i="1"/>
  <c r="I95" i="1"/>
  <c r="I96" i="1"/>
  <c r="I81" i="1"/>
  <c r="I82" i="1"/>
  <c r="I83" i="1"/>
  <c r="I84" i="1"/>
  <c r="I85" i="1"/>
  <c r="I86" i="1"/>
  <c r="I70" i="1"/>
  <c r="I71" i="1"/>
  <c r="I72" i="1"/>
  <c r="I60" i="1"/>
  <c r="I61" i="1"/>
  <c r="I62" i="1"/>
  <c r="I63" i="1"/>
  <c r="I67" i="1"/>
  <c r="I68" i="1"/>
  <c r="I50" i="1"/>
  <c r="I54" i="1"/>
  <c r="I55" i="1"/>
  <c r="I56" i="1"/>
  <c r="I57" i="1"/>
  <c r="I58" i="1"/>
  <c r="I42" i="1"/>
  <c r="I45" i="1"/>
  <c r="I46" i="1"/>
  <c r="I47" i="1"/>
  <c r="I34" i="1"/>
  <c r="I26" i="1"/>
  <c r="I28" i="1"/>
  <c r="I29" i="1"/>
  <c r="L129" i="1"/>
  <c r="M129" i="1" s="1"/>
  <c r="L128" i="1"/>
  <c r="M128" i="1" s="1"/>
  <c r="L125" i="1"/>
  <c r="M125" i="1" s="1"/>
  <c r="L124" i="1"/>
  <c r="M124" i="1" s="1"/>
  <c r="L96" i="1"/>
  <c r="M96" i="1" s="1"/>
  <c r="L95" i="1"/>
  <c r="M95" i="1" s="1"/>
  <c r="L94" i="1"/>
  <c r="M94" i="1" s="1"/>
  <c r="L68" i="1"/>
  <c r="M68" i="1" s="1"/>
  <c r="L67" i="1"/>
  <c r="M67" i="1" s="1"/>
  <c r="L63" i="1"/>
  <c r="M63" i="1" s="1"/>
  <c r="L62" i="1"/>
  <c r="M62" i="1" s="1"/>
  <c r="L61" i="1"/>
  <c r="M61" i="1" s="1"/>
  <c r="L60" i="1"/>
  <c r="M60" i="1" s="1"/>
  <c r="L54" i="1"/>
  <c r="M54" i="1" s="1"/>
  <c r="L50" i="1"/>
  <c r="M50" i="1" s="1"/>
  <c r="L58" i="1"/>
  <c r="M58" i="1" s="1"/>
  <c r="L57" i="1"/>
  <c r="M57" i="1" s="1"/>
  <c r="L56" i="1"/>
  <c r="M56" i="1" s="1"/>
  <c r="L55" i="1"/>
  <c r="M55" i="1" s="1"/>
  <c r="L127" i="1"/>
  <c r="M127" i="1" s="1"/>
  <c r="I127" i="1"/>
  <c r="K126" i="1"/>
  <c r="L126" i="1" s="1"/>
  <c r="M126" i="1" s="1"/>
  <c r="L123" i="1"/>
  <c r="M123" i="1" s="1"/>
  <c r="I123" i="1"/>
  <c r="L122" i="1"/>
  <c r="M122" i="1" s="1"/>
  <c r="L121" i="1"/>
  <c r="M121" i="1" s="1"/>
  <c r="L120" i="1"/>
  <c r="M120" i="1" s="1"/>
  <c r="L119" i="1"/>
  <c r="M119" i="1" s="1"/>
  <c r="I119" i="1"/>
  <c r="K118" i="1"/>
  <c r="L118" i="1" s="1"/>
  <c r="M118" i="1" s="1"/>
  <c r="K117" i="1"/>
  <c r="L117" i="1" s="1"/>
  <c r="M117" i="1" s="1"/>
  <c r="K116" i="1"/>
  <c r="L116" i="1" s="1"/>
  <c r="M116" i="1" s="1"/>
  <c r="K113" i="1"/>
  <c r="L113" i="1" s="1"/>
  <c r="M113" i="1" s="1"/>
  <c r="I113" i="1"/>
  <c r="K112" i="1"/>
  <c r="L112" i="1" s="1"/>
  <c r="M112" i="1" s="1"/>
  <c r="L98" i="1"/>
  <c r="M98" i="1" s="1"/>
  <c r="I98" i="1"/>
  <c r="K97" i="1"/>
  <c r="L97" i="1" s="1"/>
  <c r="M97" i="1" s="1"/>
  <c r="L93" i="1"/>
  <c r="M93" i="1" s="1"/>
  <c r="L92" i="1"/>
  <c r="M92" i="1" s="1"/>
  <c r="L91" i="1"/>
  <c r="M91" i="1" s="1"/>
  <c r="L90" i="1"/>
  <c r="M90" i="1" s="1"/>
  <c r="L89" i="1"/>
  <c r="M89" i="1" s="1"/>
  <c r="L88" i="1"/>
  <c r="M88" i="1" s="1"/>
  <c r="I88" i="1"/>
  <c r="K87" i="1"/>
  <c r="L87" i="1" s="1"/>
  <c r="M87" i="1" s="1"/>
  <c r="L86" i="1"/>
  <c r="M86" i="1" s="1"/>
  <c r="L85" i="1"/>
  <c r="M85" i="1" s="1"/>
  <c r="L84" i="1"/>
  <c r="M84" i="1" s="1"/>
  <c r="L83" i="1"/>
  <c r="M83" i="1" s="1"/>
  <c r="L82" i="1"/>
  <c r="M82" i="1" s="1"/>
  <c r="L81" i="1"/>
  <c r="M81" i="1" s="1"/>
  <c r="L80" i="1"/>
  <c r="M80" i="1" s="1"/>
  <c r="I80" i="1"/>
  <c r="K79" i="1"/>
  <c r="L79" i="1" s="1"/>
  <c r="M79" i="1" s="1"/>
  <c r="K72" i="1"/>
  <c r="L72" i="1" s="1"/>
  <c r="M72" i="1" s="1"/>
  <c r="K71" i="1"/>
  <c r="L71" i="1" s="1"/>
  <c r="M71" i="1" s="1"/>
  <c r="K70" i="1"/>
  <c r="L70" i="1" s="1"/>
  <c r="M70" i="1" s="1"/>
  <c r="K69" i="1"/>
  <c r="L69" i="1" s="1"/>
  <c r="M69" i="1" s="1"/>
  <c r="I69" i="1"/>
  <c r="K34" i="1"/>
  <c r="L34" i="1" s="1"/>
  <c r="M34" i="1" s="1"/>
  <c r="K40" i="1"/>
  <c r="L40" i="1" s="1"/>
  <c r="M40" i="1" s="1"/>
  <c r="L41" i="1"/>
  <c r="M41" i="1" s="1"/>
  <c r="K48" i="1"/>
  <c r="L48" i="1" s="1"/>
  <c r="M48" i="1" s="1"/>
  <c r="K33" i="1"/>
  <c r="L33" i="1" s="1"/>
  <c r="M33" i="1" s="1"/>
  <c r="L47" i="1"/>
  <c r="M47" i="1" s="1"/>
  <c r="L42" i="1"/>
  <c r="M42" i="1" s="1"/>
  <c r="L45" i="1"/>
  <c r="M45" i="1" s="1"/>
  <c r="L46" i="1"/>
  <c r="M46" i="1" s="1"/>
  <c r="L49" i="1"/>
  <c r="M49" i="1" s="1"/>
  <c r="L59" i="1"/>
  <c r="M59" i="1" s="1"/>
  <c r="K18" i="1"/>
  <c r="L18" i="1" s="1"/>
  <c r="M18" i="1" s="1"/>
  <c r="K24" i="1"/>
  <c r="L24" i="1" s="1"/>
  <c r="M24" i="1" s="1"/>
  <c r="K25" i="1"/>
  <c r="L25" i="1" s="1"/>
  <c r="M25" i="1" s="1"/>
  <c r="K26" i="1"/>
  <c r="L26" i="1" s="1"/>
  <c r="M26" i="1" s="1"/>
  <c r="K28" i="1"/>
  <c r="L28" i="1" s="1"/>
  <c r="M28" i="1" s="1"/>
  <c r="K29" i="1"/>
  <c r="L29" i="1" s="1"/>
  <c r="M29" i="1" s="1"/>
  <c r="K31" i="1"/>
  <c r="L31" i="1" s="1"/>
  <c r="M31" i="1" s="1"/>
  <c r="K32" i="1"/>
  <c r="L32" i="1" s="1"/>
  <c r="M32" i="1" s="1"/>
  <c r="K110" i="1"/>
  <c r="L110" i="1" s="1"/>
  <c r="K111" i="1"/>
  <c r="L111" i="1" s="1"/>
  <c r="M111" i="1" s="1"/>
  <c r="K130" i="1"/>
  <c r="L130" i="1" s="1"/>
  <c r="K17" i="1"/>
  <c r="L17" i="1" s="1"/>
  <c r="M17" i="1" s="1"/>
  <c r="I110" i="1" l="1"/>
  <c r="I130" i="1"/>
  <c r="M110" i="1"/>
  <c r="M130" i="1"/>
  <c r="I132" i="1" l="1"/>
  <c r="M134" i="1"/>
  <c r="M137" i="1" s="1"/>
  <c r="I59" i="1" l="1"/>
  <c r="I73" i="1" s="1"/>
  <c r="I49" i="1" l="1"/>
  <c r="I41" i="1"/>
  <c r="I33" i="1"/>
  <c r="I25" i="1"/>
  <c r="I18" i="1"/>
  <c r="I17" i="1"/>
  <c r="I51" i="1" l="1"/>
  <c r="I30" i="1"/>
  <c r="I75" i="1" l="1"/>
  <c r="I134" i="1" s="1"/>
  <c r="I137" i="1" s="1"/>
</calcChain>
</file>

<file path=xl/sharedStrings.xml><?xml version="1.0" encoding="utf-8"?>
<sst xmlns="http://schemas.openxmlformats.org/spreadsheetml/2006/main" count="516" uniqueCount="317">
  <si>
    <t>Long
(Km)</t>
  </si>
  <si>
    <t>PR Inicial</t>
  </si>
  <si>
    <t>PR Final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</si>
  <si>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</si>
  <si>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</si>
  <si>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</si>
  <si>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</si>
  <si>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</si>
  <si>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</si>
  <si>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</si>
  <si>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</si>
  <si>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PARTICULAR</t>
  </si>
  <si>
    <t>Subtotal</t>
  </si>
  <si>
    <t>PORCENTAJE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</si>
  <si>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</si>
  <si>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</si>
  <si>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</si>
  <si>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</si>
  <si>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</si>
  <si>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</si>
  <si>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</si>
  <si>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</si>
  <si>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 xml:space="preserve">GENERAL </t>
  </si>
  <si>
    <t>ML</t>
  </si>
  <si>
    <t>M3</t>
  </si>
  <si>
    <r>
      <t>NOTA 1</t>
    </r>
    <r>
      <rPr>
        <sz val="11"/>
        <rFont val="Isidora Soft"/>
        <family val="3"/>
      </rPr>
      <t>:</t>
    </r>
    <r>
      <rPr>
        <b/>
        <sz val="11"/>
        <rFont val="Isidora Soft"/>
        <family val="3"/>
      </rPr>
      <t xml:space="preserve"> Se debe tener en cuenta que el PRECIO UNITARIO incluye el valor de A.I.U. </t>
    </r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</si>
  <si>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</si>
  <si>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r>
      <t xml:space="preserve">NOTA 3: </t>
    </r>
    <r>
      <rPr>
        <sz val="11"/>
        <rFont val="Isidora Soft"/>
        <family val="3"/>
      </rPr>
      <t xml:space="preserve">El A.I.U y su discriminación deben estar en porcentaje (%). </t>
    </r>
  </si>
  <si>
    <t xml:space="preserve">LOCALIZACION </t>
  </si>
  <si>
    <r>
      <t>NOTA 4:</t>
    </r>
    <r>
      <rPr>
        <sz val="11"/>
        <rFont val="Isidora Soft"/>
        <family val="3"/>
      </rPr>
      <t xml:space="preserve"> </t>
    </r>
    <r>
      <rPr>
        <b/>
        <sz val="11"/>
        <rFont val="Isidora Soft"/>
        <family val="3"/>
      </rPr>
      <t>Los valores de los Materiales de Obra y equipo se ajustan a los valores comerciales de la zona.</t>
    </r>
  </si>
  <si>
    <t>Formulario 1 - Propuesta económica  - Documento tipo de licitación de obra pública de agua potable y saneamiento básico</t>
  </si>
  <si>
    <t>Código</t>
  </si>
  <si>
    <t>CCE-EICP-FM-47</t>
  </si>
  <si>
    <t>Versión</t>
  </si>
  <si>
    <t>K0+000</t>
  </si>
  <si>
    <t>SUB-TOTAL OBRAS</t>
  </si>
  <si>
    <t>1. PRELIMINARES</t>
  </si>
  <si>
    <t>M2</t>
  </si>
  <si>
    <t>1.1.1</t>
  </si>
  <si>
    <t>1.2.1</t>
  </si>
  <si>
    <t>1.2.2</t>
  </si>
  <si>
    <t>2.3.1</t>
  </si>
  <si>
    <t>1.1.2</t>
  </si>
  <si>
    <t>2.1.1</t>
  </si>
  <si>
    <t>2.1.2</t>
  </si>
  <si>
    <t>1.2.3</t>
  </si>
  <si>
    <t>1.2.4</t>
  </si>
  <si>
    <t>2.2.1</t>
  </si>
  <si>
    <t>2.2.2</t>
  </si>
  <si>
    <t>2.2.3</t>
  </si>
  <si>
    <t>2.2.4</t>
  </si>
  <si>
    <t>2.2.5</t>
  </si>
  <si>
    <t>2.3.2</t>
  </si>
  <si>
    <t>3.1.1</t>
  </si>
  <si>
    <t>3.1.2</t>
  </si>
  <si>
    <t>3.1.3</t>
  </si>
  <si>
    <t>4.1.1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</si>
  <si>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</si>
  <si>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</si>
  <si>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</si>
  <si>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</si>
  <si>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</si>
  <si>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</si>
  <si>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</si>
  <si>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</si>
  <si>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</si>
  <si>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4.3.1</t>
  </si>
  <si>
    <t>4.3.2</t>
  </si>
  <si>
    <t>4.3.3</t>
  </si>
  <si>
    <t>4.4.1</t>
  </si>
  <si>
    <t>4.4.2</t>
  </si>
  <si>
    <t>4.4.3</t>
  </si>
  <si>
    <t>4.4.4</t>
  </si>
  <si>
    <t>OPTIMIZACIÓN  DEL SISTEMA DE ACUEDUCTO DEL CORREGIMIENTO  DE PARAISO DEL MUNICIPIO DE PIVIJAY</t>
  </si>
  <si>
    <t>ZONA RURAL DEL MUNICIPIO DE PIVIJAY, MAGDALENA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</si>
  <si>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</si>
  <si>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</si>
  <si>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FORMULARIO 1 - PRESUPUESTO OFICIAL</t>
  </si>
  <si>
    <t>I. CAPTACIÓN</t>
  </si>
  <si>
    <t>1. RESERVORIO CAPTACION</t>
  </si>
  <si>
    <t>MEJORAMIENTO DE LOS COMPONENTES DE CAPTACIÓN Y TRATAMIENTO DEL SISTEMA DE ACUEDUCTO DEL CORREGIMIENTO  DE CARMEN DEL MAGDALENA EN EL MUNICIPIO DE PIVIJAY.</t>
  </si>
  <si>
    <t>TOTAL CORREGIMIENTO  DE EL PARAISO</t>
  </si>
  <si>
    <t>TOTAL CORREGIMIENTO  DE EL CARMEN DEL MAGDALENA</t>
  </si>
  <si>
    <t>FIRMA PROPONENTE</t>
  </si>
  <si>
    <t>NIT o C.C. No. XXXXXXXXXXXXXXXXXXXXXXXXXXX</t>
  </si>
  <si>
    <t>Transporte de  maquinarias ( Tomando como punto de partida la cabecera municipal de Pivijay a un distancia de 31 km)</t>
  </si>
  <si>
    <t>Desmonte y limpieza en zonas no boscosas</t>
  </si>
  <si>
    <t>Limpieza de cerca de alambre de púas con postes de madera  (Guarda fuegos)</t>
  </si>
  <si>
    <t>Remoción de cercas de alambre</t>
  </si>
  <si>
    <t>Cerca con 5 hilos de alambre de púas con postes de madera cada 1,5 m</t>
  </si>
  <si>
    <t>Poda de la parte radicular de arboles tipo I no incluye retiro</t>
  </si>
  <si>
    <t>Limpieza de reservorio ( Retiro de material vejetal) con maquinaria amarilla tipo retro excavadora sobre orugas</t>
  </si>
  <si>
    <t>UND</t>
  </si>
  <si>
    <t>HA</t>
  </si>
  <si>
    <t>HORA</t>
  </si>
  <si>
    <t>2. CASETA DE BOMBEO</t>
  </si>
  <si>
    <t xml:space="preserve">Suministro e instalación puesta a tierra </t>
  </si>
  <si>
    <t>Red eléctrica en Cable 2No10  2No12  y tubería conduit de 1/2"</t>
  </si>
  <si>
    <t>Suministro e Intalacion de soporte de Porcelana y bombilla de LED 20w, 1700 Lúmenes Luz Blanca, incluye interruptor.</t>
  </si>
  <si>
    <t>II. PLANTA DE TRATAMIENTO</t>
  </si>
  <si>
    <t>1. MODULOS PTAP</t>
  </si>
  <si>
    <t>Rehabilitacion de Torre de aireación en concreto reforzado de tres niveles  1,5m  x1,5 m  y Cámara de llegada con vertedero en concreto (Incluye Impermabilizacion y pruebas)</t>
  </si>
  <si>
    <t>Mantenimiento de Floculador en concreto 5.7x6x0,4m con láminas de concreto para q=5 lts/seg (Incluye Impermeabilizacion, Desmonte y reconstruccion de Diviciones en concreto reforzado)</t>
  </si>
  <si>
    <t>Mantenimiento de Sedimentador en concreto reforzado de 3,9mx6mx2,6m para q=5 lts/seg, incluye mantenimiento a los modulos de sedimentación acelerada y canaleta diente de sierra.(Incluye impermeabilizacion y  pruebas)</t>
  </si>
  <si>
    <t xml:space="preserve">Limpieza y desinfeccion del tanque en concreto reforzado de 3,4mx3,35mx2m posproceso de floculacion y sedimentacion </t>
  </si>
  <si>
    <t>Rehabilitacion  del sistema de filtración completo, incluye mantenimiento a Filtros  con lechos de grava, arena y antracita, pintura epoxica  en paredes de lámina de acero para q= 5 lts/seg y el mecanismo de presurización de los filtros.(Incluye pruebas).</t>
  </si>
  <si>
    <t>Limpieza y desinfeccion del tanque 5,4x5,4x2,0m de agua Filtrada</t>
  </si>
  <si>
    <t>Instalacion y Suministro de Un (1) Dosificador de cloro gaseoso con capacidad de 0-100lbs/día, incluye: Un (1) Regulador de Vacío Serie 500.Un (1) Eyector, un Bomba de refuerzo 1"x 1 hp, un (1) Cilindro para cloro gas con capacidad de 68Kg, Lleno. Un (1) Mascara Facial Respiratoria, incluye filtros para cloro.</t>
  </si>
  <si>
    <t>2. INSTALACIONES ELECTRICAS PTAP</t>
  </si>
  <si>
    <t xml:space="preserve">Suministro y tendido de línea en cable de aluminio No. 1/0  ACSR </t>
  </si>
  <si>
    <t>Suministro e instalacion  de Reflector Led 200W Luz Blanca Con soporte</t>
  </si>
  <si>
    <t>3. ACABADOS PTAP y CASETA DE BOMBEO</t>
  </si>
  <si>
    <t>Pintura vinilo sobre pañete (tipo 1) tres manos</t>
  </si>
  <si>
    <t>Desmonte y limpieza General</t>
  </si>
  <si>
    <t>III. REDES</t>
  </si>
  <si>
    <t>1. REDES Y ACOMETIDAS</t>
  </si>
  <si>
    <t>Trazado, localizacion y replanteo, incluye comision topografica</t>
  </si>
  <si>
    <t>Excavación a mano en material común. roca descompuesta. a cualquier profundidad y bajo cualquier condición de humedad (incluye retiro a lugar autorizado).</t>
  </si>
  <si>
    <t>Cargue, retiro y disposición final de escombros o material sobrante de obra en sitio autorizado. Distancia máxima 8 Km</t>
  </si>
  <si>
    <t>Relleno tapado y apisonado con material seleccionado Sitio Compactado al 95% del Proctor Modificado</t>
  </si>
  <si>
    <t>Relleno tapado y apisonado  con material seleccionado de cantera, compactado al 95% del proctor modificado</t>
  </si>
  <si>
    <t xml:space="preserve">Cimentación de tubería con Arena </t>
  </si>
  <si>
    <t>Acometidas domiciliarias corta . Incluye: Excavación y relleno, collar de derivación, accesorios,  válvula y caja. De 100mmx20mm</t>
  </si>
  <si>
    <t>Acometidas domiciliarias larga. Incluye: Excavación y relleno, collar de derivación, accesorios,  válvula y caja. De 100mmx20mm</t>
  </si>
  <si>
    <t>Sumnistro e Instalacion de codo en PVC Presion de  90° 3" de union mecanica.</t>
  </si>
  <si>
    <t>Suministri e Instalacion de Tapones en PVC Precion unios mecanina  de 3"</t>
  </si>
  <si>
    <t>Sumnistro e Instalacion de Tee de 3 union mecanica".</t>
  </si>
  <si>
    <t>Sumnistro e Instalacion de  Reduccion 3"x2"</t>
  </si>
  <si>
    <t xml:space="preserve">Sumnistro e Instalacion de  Union de reparación Mecanica de 2" </t>
  </si>
  <si>
    <t xml:space="preserve">Sumnistro e Instalacion de  Union de reparación Mecanica de 3" </t>
  </si>
  <si>
    <t>Sumnistro e Instalacion de codo en PVC Presion de  90° 4" de union mecanica.</t>
  </si>
  <si>
    <t>Sumnistro e Instalacion de  Reduccion 4"x3"</t>
  </si>
  <si>
    <t>M</t>
  </si>
  <si>
    <t>IV. CAPTACIÓN</t>
  </si>
  <si>
    <t>Porton en  malla eslabonada y tubo galvanizado de 4 m de ancho x 1. 6 de Altura</t>
  </si>
  <si>
    <t>Demolicion de plantillas y andenes</t>
  </si>
  <si>
    <t>Demolicion de placa en concreto a una ultura de 2.4 de altura</t>
  </si>
  <si>
    <t>2. CASETA DE BOMBEO CAPTACION</t>
  </si>
  <si>
    <t>Plantilla en concreto en concreto de 3000 psi reforzada con malla electrosoldada e:10 m</t>
  </si>
  <si>
    <t>Viga de cimentacion en concreto de 3.000 psi 20x30</t>
  </si>
  <si>
    <t>Levante de muro en bloque de cemento e=12cm.</t>
  </si>
  <si>
    <t>Pañete sobre muros en mortero 1:4 e:2cm</t>
  </si>
  <si>
    <t>Viguetas en concreto reforzado de 3.000 psi 15x20</t>
  </si>
  <si>
    <t xml:space="preserve">Losa en concreto de 3000 psi y metaldeck cal 22 </t>
  </si>
  <si>
    <t>Suministro e instalacion de puerta  metalica en lamina cold rolled calibre 18 de 1,00x 2.80 mts incluye cerradura y marco metalico</t>
  </si>
  <si>
    <t>Reja Metalica construida en Varillas de 5/8" Según diseño</t>
  </si>
  <si>
    <t>3. EQUIPO DE BOMBEO CAPTACION</t>
  </si>
  <si>
    <t xml:space="preserve">Base Metalica para soporte de Bomba </t>
  </si>
  <si>
    <t>4. INSTALACIONES ELECTRICAS CAPTACION</t>
  </si>
  <si>
    <t>V. PLANTA DE TRATAMIENTO</t>
  </si>
  <si>
    <t xml:space="preserve">Distribucion de tuberia de pvc dentro del de planta de tratamiento. </t>
  </si>
  <si>
    <t>Estructura de soporte de planta de tratamiento en fibra de vidrio de 5 l/s</t>
  </si>
  <si>
    <t xml:space="preserve">Instalacion y Suministro de Un (1) Dosificador de cloro liquido </t>
  </si>
  <si>
    <t>Limpieza y desinfeccion del tanque subterraneo 4,15x3,15x1,8 m de agua Filtrada</t>
  </si>
  <si>
    <t>3. ACABADOS PTAP</t>
  </si>
  <si>
    <t>Pintura de tuberia metalica en esmalte</t>
  </si>
  <si>
    <t>Pintura de malla eslabonada</t>
  </si>
  <si>
    <t>CAPTACION</t>
  </si>
  <si>
    <t>1.1.3</t>
  </si>
  <si>
    <t>1.1.4</t>
  </si>
  <si>
    <t>1.1.5</t>
  </si>
  <si>
    <t>1.1.6</t>
  </si>
  <si>
    <t>1.1.7</t>
  </si>
  <si>
    <t>CAPT-1.1.1</t>
  </si>
  <si>
    <t>CAPT-1.1.2</t>
  </si>
  <si>
    <t>CAPT-1.1.3</t>
  </si>
  <si>
    <t>CAPT-1.1.4</t>
  </si>
  <si>
    <t>CAPT-1.1.5</t>
  </si>
  <si>
    <t>CAPT-1.1.6</t>
  </si>
  <si>
    <t>CAPT-1.1.7</t>
  </si>
  <si>
    <t>CAPT-1.2.1</t>
  </si>
  <si>
    <t>CAPT-1.2.2</t>
  </si>
  <si>
    <t>CAPT-1.2.3</t>
  </si>
  <si>
    <t>CAPT-1.2.4</t>
  </si>
  <si>
    <t>CAPT-1.2.5</t>
  </si>
  <si>
    <t>1.2.5</t>
  </si>
  <si>
    <t>PTAP-2.1.1</t>
  </si>
  <si>
    <t>PTAP-2.1.2</t>
  </si>
  <si>
    <t>PTAP-2.1.3</t>
  </si>
  <si>
    <t>PTAP-2.1.4</t>
  </si>
  <si>
    <t>PTAP-2.1.5</t>
  </si>
  <si>
    <t>PTAP-2.1.6</t>
  </si>
  <si>
    <t>PTAP-2.1.7</t>
  </si>
  <si>
    <t>PTAP</t>
  </si>
  <si>
    <t>2.2.6</t>
  </si>
  <si>
    <t>2.2.7</t>
  </si>
  <si>
    <t>PTAP-2.2.1</t>
  </si>
  <si>
    <t>PTAP-2.2.2</t>
  </si>
  <si>
    <t>PTAP-2.2.3</t>
  </si>
  <si>
    <t>PTAP-2.2.4</t>
  </si>
  <si>
    <t>PTAP-2.2.5</t>
  </si>
  <si>
    <t>PTAP-2.2.6</t>
  </si>
  <si>
    <t>PTAP-2.2.7</t>
  </si>
  <si>
    <t>PTAP-2.3.1</t>
  </si>
  <si>
    <t>PTAP-2.3.2</t>
  </si>
  <si>
    <t>REDES-3.1.1</t>
  </si>
  <si>
    <t>REDES Y ACOMETIDAS</t>
  </si>
  <si>
    <t>REDES-3.1.2</t>
  </si>
  <si>
    <t>REDES-3.1.3</t>
  </si>
  <si>
    <t>REDES-3.1.4</t>
  </si>
  <si>
    <t>REDES-3.1.5</t>
  </si>
  <si>
    <t>REDES-3.1.6</t>
  </si>
  <si>
    <t>REDES-3.1.7</t>
  </si>
  <si>
    <t>REDES-3.1.8</t>
  </si>
  <si>
    <t>REDES-3.1.9</t>
  </si>
  <si>
    <t>REDES-3.1.10</t>
  </si>
  <si>
    <t>REDES-3.1.11</t>
  </si>
  <si>
    <t>REDES-3.1.12</t>
  </si>
  <si>
    <t>REDES-3.1.13</t>
  </si>
  <si>
    <t>REDES-3.1.14</t>
  </si>
  <si>
    <t>REDES-3.1.15</t>
  </si>
  <si>
    <t>REDES-3.1.16</t>
  </si>
  <si>
    <t>REDES-3.1.17</t>
  </si>
  <si>
    <t>REDES-3.1.18</t>
  </si>
  <si>
    <t>REDES-3.1.19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</si>
  <si>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</si>
  <si>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</si>
  <si>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</si>
  <si>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</si>
  <si>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</si>
  <si>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</si>
  <si>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</si>
  <si>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</si>
  <si>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</si>
  <si>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</si>
  <si>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</si>
  <si>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</si>
  <si>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</si>
  <si>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</si>
  <si>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</si>
  <si>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3.1.19</t>
  </si>
  <si>
    <t>CAPT-4.1.1</t>
  </si>
  <si>
    <t>4.1.2</t>
  </si>
  <si>
    <t>4.1.3</t>
  </si>
  <si>
    <t>4.1.4</t>
  </si>
  <si>
    <t>4.1.5</t>
  </si>
  <si>
    <t>4.1.6</t>
  </si>
  <si>
    <t>4.1.7</t>
  </si>
  <si>
    <t>CAPT-4.1.2</t>
  </si>
  <si>
    <t>CAPT-4.1.3</t>
  </si>
  <si>
    <t>CAPT-4.1.4</t>
  </si>
  <si>
    <t>CAPT-4.1.5</t>
  </si>
  <si>
    <t>CAPT-4.1.6</t>
  </si>
  <si>
    <t>CAPT-4.1.7</t>
  </si>
  <si>
    <t>CAPT-4.2.1</t>
  </si>
  <si>
    <t>CAPT-4.2.2</t>
  </si>
  <si>
    <t>CAPT-4.2.3</t>
  </si>
  <si>
    <t>CAPT-4.2.4</t>
  </si>
  <si>
    <t>CAPT-4.2.5</t>
  </si>
  <si>
    <t>CAPT-4.2.6</t>
  </si>
  <si>
    <t>CAPT-4.2.7</t>
  </si>
  <si>
    <t>CAPT-4.2.8</t>
  </si>
  <si>
    <t>CAPT-4.2.9</t>
  </si>
  <si>
    <t>CAPT-4.3.1</t>
  </si>
  <si>
    <t>4.3.4</t>
  </si>
  <si>
    <t>4.3.5</t>
  </si>
  <si>
    <t>CAPT-4.3.2</t>
  </si>
  <si>
    <t>CAPT-4.3.3</t>
  </si>
  <si>
    <t>CAPT-4.3.4</t>
  </si>
  <si>
    <t>CAPT-4.3.5</t>
  </si>
  <si>
    <t>CAPT-4.4.1</t>
  </si>
  <si>
    <t>CAPT-4.4.2</t>
  </si>
  <si>
    <t>CAPT-4.4.3</t>
  </si>
  <si>
    <t>CAPT-4.4.4</t>
  </si>
  <si>
    <t>CAPT-4.4.5</t>
  </si>
  <si>
    <t>CAPT-4.4.6</t>
  </si>
  <si>
    <t>4.4.5</t>
  </si>
  <si>
    <t>4.4.6</t>
  </si>
  <si>
    <t>PTAP-5.1.1</t>
  </si>
  <si>
    <t>5.1.1</t>
  </si>
  <si>
    <t>PTAP-5.3.1</t>
  </si>
  <si>
    <t>5.3.1</t>
  </si>
  <si>
    <t>5.3.2</t>
  </si>
  <si>
    <t>5.3.3</t>
  </si>
  <si>
    <t>PTAP-5.3.2</t>
  </si>
  <si>
    <t>PTAP-5.3.3</t>
  </si>
  <si>
    <t>5.2.1</t>
  </si>
  <si>
    <t>5.2.2</t>
  </si>
  <si>
    <t>5.2.3</t>
  </si>
  <si>
    <t>5.2.4</t>
  </si>
  <si>
    <t>5.2.5</t>
  </si>
  <si>
    <t>5.2.6</t>
  </si>
  <si>
    <t>5.2.7</t>
  </si>
  <si>
    <t>PTAP-5.2.1</t>
  </si>
  <si>
    <t>PTAP-5.2.2</t>
  </si>
  <si>
    <t>PTAP-5.2.3</t>
  </si>
  <si>
    <t>PTAP-5.2.4</t>
  </si>
  <si>
    <t>PTAP-5.2.5</t>
  </si>
  <si>
    <t>PTAP-5.2.6</t>
  </si>
  <si>
    <t>PTAP-5.2.7</t>
  </si>
  <si>
    <t>PTAP-5.1.2</t>
  </si>
  <si>
    <t>5.1.2</t>
  </si>
  <si>
    <t>PTAP-5.1.3</t>
  </si>
  <si>
    <t>5.1.3</t>
  </si>
  <si>
    <t>PTAP-5.1.4</t>
  </si>
  <si>
    <t>5.1.4</t>
  </si>
  <si>
    <t>PTAP-5.1.5</t>
  </si>
  <si>
    <t>5.1.5</t>
  </si>
  <si>
    <t>Suministro e Intalacion Bomba centrifuga de 5 HP  para bombeo del Reservorio a la Torre de aireacion</t>
  </si>
  <si>
    <t>Suministro e Instalacion de tablero principal de para el control del motor Boma de 5 hp.  Monofasica</t>
  </si>
  <si>
    <t>Suministro e Instalacion de Tablero Principal  para bombas y red electrica interna</t>
  </si>
  <si>
    <t xml:space="preserve">Suministro e Intalacion Bomba centrifuga de  2 HP  </t>
  </si>
  <si>
    <t xml:space="preserve">Suministro e Intalacion Bomba centrifuga de 5 HP  </t>
  </si>
  <si>
    <t>Suministro e Instalación de Tubería PVC, unión mecánica, RDE 21, D=2"</t>
  </si>
  <si>
    <t>Suministro e Instalación de Tubería PVC, unión mecánica, RDE 26, D=3"</t>
  </si>
  <si>
    <t>Suministro e Instalación de Tubería PVC, unión mecánica, RDE 21, D=4"</t>
  </si>
  <si>
    <t>Suministro e Instalación válvula de pie roscada de ø2, con cuerpo en Bronce, coladera Bronce,  sello elástico e interiores en bronce</t>
  </si>
  <si>
    <t>Suministro e Intalacion de Manguera succion motobomba corrugada 2" x 6 mts incluye 2 Acoples Metalica Roscado-Espigo de 2" , 2  abrazadera y 1 Brida Roscada  de 2" HD . Y estructura en madera de soporte.</t>
  </si>
  <si>
    <t>Suministro y Montaje e Instalacion  de Bomba centrifuga de 2" Incluye ( Niple HD d=2" L=0,6m BxB+ Codo 90° 2" BXB + Brida Roscada 2" +Niple HD d=2" L=0,6m + Manometro 2" y Sillín HD roscado 2 "+Bomba Centrifuga de 15 HP 2" + Niple HD d=2" L=0,60m+ Brida roscada 2"+ Tee HD 2" BXBXB con 1 Brida Ciega HD de 2"+Niple HD d=2"mm L=0,50m BxB+Manometro 2" y Sillín HD roscado 2"+Valvula de retencion  HD 2" BXB+Niple HD d=2" L=0,50m BxB+ Codo 45° HD 2"" BXB + Niple HD d=2" L=3m BxB+Codo 45° HD 2"" BXB+BRIDA HD UNIVERSAL 2".</t>
  </si>
  <si>
    <t>Suministro e Instalacion de Válvula  Hd 4"  Sello Elástico Vástago No Ascendente Extremo de garra tigre Universal</t>
  </si>
  <si>
    <t>Suministro e Instalacion de tablero principal de para el control del motor de 15 hp</t>
  </si>
  <si>
    <t>Suministro e Instalacion Tablero Principal  para bombas y red electrica interna</t>
  </si>
  <si>
    <t>Suministro e Instalcion de planta compacta en fibra de vidrio de 5 l/s</t>
  </si>
  <si>
    <t>K5+112</t>
  </si>
  <si>
    <t>OPTIMIZACIÓN  DEL SISTEMA DE ACUEDUCTO DE LOS CORREGIMIENTOS DEL PARAISO Y EL CARMEN DEL MAGDALENA EN EL MUNICIPIO DE PIVIJAY</t>
  </si>
  <si>
    <t>SISTEMA DE ACUEDUCTO DEL CORREGIMIENTO DEL PARAISO Y EL CARMEN DEL MAGDALENA</t>
  </si>
  <si>
    <t>VALOR TOTAL OPTIMIZACON DEL SISTEMA DE ACUEDUCTO DE LOS CORREGIMIENTOS DEL PARAISO Y EL CARMEN DEL MAGDALENA EN EL MUNICIPIO DE PIVIJAY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</si>
</sst>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&quot;C$&quot;* #,##0_);_(&quot;C$&quot;* \(#,##0\);_(&quot;C$&quot;* &quot;-&quot;_);_(@_)"/>
    <numFmt numFmtId="168" formatCode="_ &quot;$&quot;\ * #,##0.00_ ;_ &quot;$&quot;\ * \-#,##0.00_ ;_ &quot;$&quot;\ * &quot;-&quot;??_ ;_ @_ "/>
    <numFmt numFmtId="169" formatCode="#,##0.0"/>
    <numFmt numFmtId="170" formatCode="_ * #,##0.00_ ;_ * \-#,##0.00_ ;_ * &quot;-&quot;??_ ;_ @_ "/>
    <numFmt numFmtId="171" formatCode="_ &quot;$&quot;\ * #,##0_ ;_ &quot;$&quot;\ * \-#,##0_ ;_ &quot;$&quot;\ * &quot;-&quot;_ ;_ @_ "/>
    <numFmt numFmtId="172" formatCode="&quot;$&quot;\ #,##0.00;[Red]&quot;$&quot;\ \-#,##0.00"/>
    <numFmt numFmtId="173" formatCode="_([$$-240A]\ * #,##0_);_([$$-240A]\ * \(#,##0\);_([$$-240A]\ * &quot;-&quot;_);_(@_)"/>
    <numFmt numFmtId="174" formatCode="0#.00\ \L\t"/>
    <numFmt numFmtId="175" formatCode="0.000"/>
    <numFmt numFmtId="176" formatCode="0.0"/>
    <numFmt numFmtId="177" formatCode="_-* #,##0.00\ &quot;Pts&quot;_-;\-* #,##0.00\ &quot;Pts&quot;_-;_-* &quot;-&quot;??\ &quot;Pts&quot;_-;_-@_-"/>
    <numFmt numFmtId="178" formatCode="#,##0.00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Isidora Soft"/>
      <family val="3"/>
    </font>
    <font>
      <sz val="11"/>
      <name val="Isidora Soft"/>
      <family val="3"/>
    </font>
    <font>
      <sz val="11"/>
      <color rgb="FF000000"/>
      <name val="Isidora Soft"/>
      <family val="3"/>
    </font>
    <font>
      <b/>
      <sz val="11"/>
      <name val="Isidora Soft"/>
      <family val="3"/>
    </font>
    <font>
      <sz val="8"/>
      <name val="Calibri"/>
      <family val="2"/>
      <scheme val="minor"/>
    </font>
    <font>
      <b/>
      <sz val="12"/>
      <name val="Isidora Soft"/>
    </font>
    <font>
      <b/>
      <sz val="12"/>
      <color rgb="FFFF0000"/>
      <name val="Isidora Soft"/>
    </font>
    <font>
      <sz val="8"/>
      <name val="Calibri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1"/>
      <name val="Isidora Soft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Calibri"/>
      <family val="2"/>
      <scheme val="minor"/>
    </font>
    <font>
      <b/>
      <sz val="18"/>
      <color theme="1"/>
      <name val="Isidora Soft"/>
      <family val="3"/>
    </font>
    <font>
      <b/>
      <sz val="11"/>
      <name val="Isidora Soft"/>
    </font>
    <font>
      <sz val="11"/>
      <name val="Arial"/>
      <family val="2"/>
    </font>
    <font>
      <sz val="11"/>
      <name val="Arial Narrow"/>
      <family val="2"/>
    </font>
    <font>
      <b/>
      <sz val="16"/>
      <name val="Isidora Soft"/>
      <family val="3"/>
    </font>
    <font>
      <b/>
      <sz val="12"/>
      <name val="Isidora Soft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5">
    <xf numFmtId="0" fontId="0" fillId="0" borderId="0"/>
    <xf numFmtId="0" fontId="2" fillId="0" borderId="0" applyNumberFormat="0" applyBorder="0" applyAlignment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2" fillId="0" borderId="0" applyNumberFormat="0" applyBorder="0" applyAlignment="0"/>
    <xf numFmtId="0" fontId="3" fillId="0" borderId="0"/>
    <xf numFmtId="173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Border="0" applyAlignment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7" fontId="3" fillId="0" borderId="0" applyFont="0" applyFill="0" applyBorder="0" applyAlignment="0" applyProtection="0"/>
  </cellStyleXfs>
  <cellXfs count="214">
    <xf numFmtId="0" fontId="0" fillId="0" borderId="0" xfId="0"/>
    <xf numFmtId="0" fontId="5" fillId="0" borderId="0" xfId="0" applyFont="1"/>
    <xf numFmtId="0" fontId="6" fillId="0" borderId="0" xfId="51" applyFont="1"/>
    <xf numFmtId="0" fontId="7" fillId="0" borderId="0" xfId="43" applyFont="1"/>
    <xf numFmtId="3" fontId="6" fillId="0" borderId="30" xfId="36" applyNumberFormat="1" applyFont="1" applyBorder="1" applyAlignment="1">
      <alignment horizontal="center" vertical="center"/>
    </xf>
    <xf numFmtId="4" fontId="6" fillId="0" borderId="29" xfId="36" applyNumberFormat="1" applyFont="1" applyBorder="1" applyAlignment="1">
      <alignment horizontal="center" vertical="center" wrapText="1"/>
    </xf>
    <xf numFmtId="4" fontId="6" fillId="0" borderId="1" xfId="36" applyNumberFormat="1" applyFont="1" applyBorder="1" applyAlignment="1">
      <alignment horizontal="center" vertical="center" wrapText="1"/>
    </xf>
    <xf numFmtId="4" fontId="6" fillId="0" borderId="1" xfId="22" applyNumberFormat="1" applyFont="1" applyFill="1" applyBorder="1" applyAlignment="1" applyProtection="1">
      <alignment horizontal="center" vertical="center"/>
      <protection hidden="1"/>
    </xf>
    <xf numFmtId="3" fontId="6" fillId="0" borderId="14" xfId="36" applyNumberFormat="1" applyFont="1" applyBorder="1" applyAlignment="1">
      <alignment horizontal="center" vertical="center"/>
    </xf>
    <xf numFmtId="3" fontId="6" fillId="0" borderId="1" xfId="41" applyNumberFormat="1" applyFont="1" applyBorder="1" applyAlignment="1">
      <alignment horizontal="center" vertical="center"/>
    </xf>
    <xf numFmtId="0" fontId="6" fillId="0" borderId="0" xfId="43" applyNumberFormat="1" applyFont="1" applyBorder="1" applyAlignment="1">
      <alignment vertical="center" wrapText="1"/>
    </xf>
    <xf numFmtId="4" fontId="6" fillId="0" borderId="29" xfId="22" applyNumberFormat="1" applyFont="1" applyFill="1" applyBorder="1" applyAlignment="1" applyProtection="1">
      <alignment horizontal="center" vertical="center"/>
      <protection hidden="1"/>
    </xf>
    <xf numFmtId="0" fontId="10" fillId="0" borderId="0" xfId="51" applyFont="1" applyAlignment="1">
      <alignment vertical="center" wrapText="1"/>
    </xf>
    <xf numFmtId="0" fontId="13" fillId="0" borderId="36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5" fillId="0" borderId="0" xfId="0" applyFont="1" applyAlignment="1">
      <alignment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42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4" fillId="0" borderId="4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169" fontId="6" fillId="0" borderId="1" xfId="36" applyNumberFormat="1" applyFont="1" applyBorder="1" applyAlignment="1">
      <alignment horizontal="center" vertical="center" wrapText="1"/>
    </xf>
    <xf numFmtId="169" fontId="6" fillId="0" borderId="24" xfId="36" applyNumberFormat="1" applyFont="1" applyBorder="1" applyAlignment="1">
      <alignment horizontal="center" vertical="center" wrapText="1"/>
    </xf>
    <xf numFmtId="169" fontId="6" fillId="0" borderId="1" xfId="4" applyNumberFormat="1" applyFont="1" applyFill="1" applyBorder="1" applyAlignment="1" applyProtection="1">
      <alignment horizontal="center" vertical="center"/>
    </xf>
    <xf numFmtId="44" fontId="5" fillId="0" borderId="0" xfId="68" applyFont="1"/>
    <xf numFmtId="44" fontId="15" fillId="0" borderId="0" xfId="68" applyFont="1"/>
    <xf numFmtId="44" fontId="5" fillId="0" borderId="0" xfId="0" applyNumberFormat="1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2" borderId="0" xfId="43" applyNumberFormat="1" applyFont="1" applyFill="1" applyBorder="1" applyAlignment="1">
      <alignment vertical="center" wrapText="1"/>
    </xf>
    <xf numFmtId="0" fontId="11" fillId="0" borderId="0" xfId="43" applyNumberFormat="1" applyFont="1" applyBorder="1" applyAlignment="1">
      <alignment vertical="center"/>
    </xf>
    <xf numFmtId="0" fontId="8" fillId="5" borderId="3" xfId="56" applyFont="1" applyFill="1" applyBorder="1" applyAlignment="1">
      <alignment horizontal="center" vertical="center" wrapText="1" shrinkToFit="1"/>
    </xf>
    <xf numFmtId="0" fontId="12" fillId="0" borderId="0" xfId="48" applyFont="1" applyAlignment="1">
      <alignment wrapText="1"/>
    </xf>
    <xf numFmtId="169" fontId="6" fillId="0" borderId="29" xfId="36" applyNumberFormat="1" applyFont="1" applyBorder="1" applyAlignment="1">
      <alignment horizontal="center" vertical="center" wrapText="1"/>
    </xf>
    <xf numFmtId="176" fontId="6" fillId="5" borderId="16" xfId="56" applyNumberFormat="1" applyFont="1" applyFill="1" applyBorder="1" applyAlignment="1">
      <alignment horizontal="center" vertical="center" wrapText="1" shrinkToFit="1"/>
    </xf>
    <xf numFmtId="175" fontId="5" fillId="0" borderId="0" xfId="0" applyNumberFormat="1" applyFont="1"/>
    <xf numFmtId="166" fontId="5" fillId="0" borderId="0" xfId="0" applyNumberFormat="1" applyFont="1"/>
    <xf numFmtId="4" fontId="6" fillId="0" borderId="27" xfId="36" applyNumberFormat="1" applyFont="1" applyBorder="1" applyAlignment="1">
      <alignment horizontal="left" vertical="center" wrapText="1"/>
    </xf>
    <xf numFmtId="4" fontId="6" fillId="0" borderId="24" xfId="36" applyNumberFormat="1" applyFont="1" applyBorder="1" applyAlignment="1">
      <alignment horizontal="center" vertical="center" wrapText="1"/>
    </xf>
    <xf numFmtId="4" fontId="6" fillId="0" borderId="24" xfId="22" applyNumberFormat="1" applyFont="1" applyFill="1" applyBorder="1" applyAlignment="1" applyProtection="1">
      <alignment horizontal="center" vertical="center"/>
      <protection hidden="1"/>
    </xf>
    <xf numFmtId="169" fontId="20" fillId="6" borderId="33" xfId="4" applyNumberFormat="1" applyFont="1" applyFill="1" applyBorder="1" applyAlignment="1" applyProtection="1">
      <alignment vertical="center"/>
    </xf>
    <xf numFmtId="169" fontId="20" fillId="6" borderId="48" xfId="4" applyNumberFormat="1" applyFont="1" applyFill="1" applyBorder="1" applyAlignment="1" applyProtection="1">
      <alignment vertical="center"/>
    </xf>
    <xf numFmtId="169" fontId="20" fillId="6" borderId="34" xfId="4" applyNumberFormat="1" applyFont="1" applyFill="1" applyBorder="1" applyAlignment="1" applyProtection="1">
      <alignment vertical="center"/>
    </xf>
    <xf numFmtId="169" fontId="20" fillId="6" borderId="8" xfId="4" applyNumberFormat="1" applyFont="1" applyFill="1" applyBorder="1" applyAlignment="1" applyProtection="1">
      <alignment vertical="center"/>
    </xf>
    <xf numFmtId="169" fontId="20" fillId="6" borderId="49" xfId="4" applyNumberFormat="1" applyFont="1" applyFill="1" applyBorder="1" applyAlignment="1" applyProtection="1">
      <alignment vertical="center"/>
    </xf>
    <xf numFmtId="169" fontId="20" fillId="6" borderId="9" xfId="4" applyNumberFormat="1" applyFont="1" applyFill="1" applyBorder="1" applyAlignment="1" applyProtection="1">
      <alignment vertical="center"/>
    </xf>
    <xf numFmtId="169" fontId="5" fillId="0" borderId="0" xfId="0" applyNumberFormat="1" applyFont="1"/>
    <xf numFmtId="169" fontId="6" fillId="0" borderId="0" xfId="43" applyNumberFormat="1" applyFont="1" applyBorder="1" applyAlignment="1">
      <alignment vertical="center" wrapText="1"/>
    </xf>
    <xf numFmtId="169" fontId="10" fillId="0" borderId="0" xfId="51" applyNumberFormat="1" applyFont="1" applyAlignment="1">
      <alignment vertical="center" wrapText="1"/>
    </xf>
    <xf numFmtId="4" fontId="20" fillId="6" borderId="48" xfId="4" applyNumberFormat="1" applyFont="1" applyFill="1" applyBorder="1" applyAlignment="1" applyProtection="1">
      <alignment vertical="center"/>
    </xf>
    <xf numFmtId="4" fontId="6" fillId="0" borderId="24" xfId="31" applyNumberFormat="1" applyFont="1" applyFill="1" applyBorder="1" applyAlignment="1">
      <alignment horizontal="right" vertical="center" wrapText="1"/>
    </xf>
    <xf numFmtId="4" fontId="20" fillId="6" borderId="49" xfId="4" applyNumberFormat="1" applyFont="1" applyFill="1" applyBorder="1" applyAlignment="1" applyProtection="1">
      <alignment vertical="center"/>
    </xf>
    <xf numFmtId="4" fontId="6" fillId="0" borderId="1" xfId="31" applyNumberFormat="1" applyFont="1" applyFill="1" applyBorder="1" applyAlignment="1">
      <alignment horizontal="right" vertical="center" wrapText="1"/>
    </xf>
    <xf numFmtId="4" fontId="6" fillId="0" borderId="29" xfId="31" applyNumberFormat="1" applyFont="1" applyFill="1" applyBorder="1" applyAlignment="1">
      <alignment horizontal="right" vertical="center" wrapText="1"/>
    </xf>
    <xf numFmtId="4" fontId="5" fillId="0" borderId="0" xfId="0" applyNumberFormat="1" applyFont="1"/>
    <xf numFmtId="4" fontId="8" fillId="2" borderId="3" xfId="20" applyNumberFormat="1" applyFont="1" applyFill="1" applyBorder="1" applyAlignment="1">
      <alignment horizontal="center" vertical="center"/>
    </xf>
    <xf numFmtId="4" fontId="8" fillId="2" borderId="1" xfId="20" applyNumberFormat="1" applyFont="1" applyFill="1" applyBorder="1" applyAlignment="1">
      <alignment horizontal="center" vertical="center"/>
    </xf>
    <xf numFmtId="4" fontId="8" fillId="2" borderId="16" xfId="20" applyNumberFormat="1" applyFont="1" applyFill="1" applyBorder="1" applyAlignment="1">
      <alignment horizontal="center" vertical="center"/>
    </xf>
    <xf numFmtId="4" fontId="8" fillId="2" borderId="0" xfId="20" applyNumberFormat="1" applyFont="1" applyFill="1" applyBorder="1" applyAlignment="1">
      <alignment horizontal="center" vertical="center"/>
    </xf>
    <xf numFmtId="4" fontId="6" fillId="0" borderId="0" xfId="43" applyNumberFormat="1" applyFont="1" applyBorder="1" applyAlignment="1">
      <alignment vertical="center" wrapText="1"/>
    </xf>
    <xf numFmtId="4" fontId="10" fillId="0" borderId="0" xfId="51" applyNumberFormat="1" applyFont="1" applyAlignment="1">
      <alignment vertical="center" wrapText="1"/>
    </xf>
    <xf numFmtId="169" fontId="8" fillId="0" borderId="0" xfId="31" applyNumberFormat="1" applyFont="1" applyFill="1" applyBorder="1" applyAlignment="1">
      <alignment horizontal="center" vertical="center" wrapText="1"/>
    </xf>
    <xf numFmtId="169" fontId="8" fillId="2" borderId="20" xfId="20" applyNumberFormat="1" applyFont="1" applyFill="1" applyBorder="1" applyAlignment="1">
      <alignment horizontal="center" vertical="center"/>
    </xf>
    <xf numFmtId="169" fontId="6" fillId="2" borderId="0" xfId="62" applyNumberFormat="1" applyFont="1" applyFill="1" applyBorder="1" applyAlignment="1">
      <alignment horizontal="center" vertical="center"/>
    </xf>
    <xf numFmtId="169" fontId="7" fillId="0" borderId="0" xfId="43" applyNumberFormat="1" applyFont="1"/>
    <xf numFmtId="10" fontId="6" fillId="2" borderId="4" xfId="70" applyNumberFormat="1" applyFont="1" applyFill="1" applyBorder="1" applyAlignment="1">
      <alignment horizontal="center" vertical="center"/>
    </xf>
    <xf numFmtId="10" fontId="6" fillId="2" borderId="11" xfId="70" applyNumberFormat="1" applyFont="1" applyFill="1" applyBorder="1" applyAlignment="1">
      <alignment horizontal="center" vertical="center"/>
    </xf>
    <xf numFmtId="10" fontId="6" fillId="2" borderId="17" xfId="70" applyNumberFormat="1" applyFont="1" applyFill="1" applyBorder="1" applyAlignment="1">
      <alignment horizontal="center" vertical="center"/>
    </xf>
    <xf numFmtId="4" fontId="6" fillId="0" borderId="35" xfId="36" applyNumberFormat="1" applyFont="1" applyBorder="1" applyAlignment="1">
      <alignment horizontal="left" vertical="center" wrapText="1"/>
    </xf>
    <xf numFmtId="164" fontId="5" fillId="0" borderId="0" xfId="0" applyNumberFormat="1" applyFont="1"/>
    <xf numFmtId="4" fontId="8" fillId="0" borderId="2" xfId="41" applyNumberFormat="1" applyFont="1" applyBorder="1" applyAlignment="1">
      <alignment horizontal="left" vertical="center" wrapText="1"/>
    </xf>
    <xf numFmtId="4" fontId="8" fillId="0" borderId="0" xfId="41" applyNumberFormat="1" applyFont="1" applyAlignment="1">
      <alignment horizontal="left" vertical="center" wrapText="1"/>
    </xf>
    <xf numFmtId="169" fontId="8" fillId="0" borderId="43" xfId="31" applyNumberFormat="1" applyFont="1" applyFill="1" applyBorder="1" applyAlignment="1">
      <alignment horizontal="center" vertical="center" wrapText="1"/>
    </xf>
    <xf numFmtId="4" fontId="8" fillId="0" borderId="2" xfId="41" applyNumberFormat="1" applyFont="1" applyBorder="1" applyAlignment="1">
      <alignment horizontal="center" vertical="center"/>
    </xf>
    <xf numFmtId="4" fontId="8" fillId="0" borderId="0" xfId="41" applyNumberFormat="1" applyFont="1" applyAlignment="1">
      <alignment horizontal="center" vertical="center"/>
    </xf>
    <xf numFmtId="0" fontId="7" fillId="0" borderId="2" xfId="43" applyFont="1" applyBorder="1"/>
    <xf numFmtId="169" fontId="7" fillId="0" borderId="43" xfId="43" applyNumberFormat="1" applyFont="1" applyBorder="1"/>
    <xf numFmtId="3" fontId="8" fillId="2" borderId="0" xfId="48" applyNumberFormat="1" applyFont="1" applyFill="1" applyAlignment="1">
      <alignment horizontal="center" vertical="center"/>
    </xf>
    <xf numFmtId="0" fontId="6" fillId="0" borderId="2" xfId="51" applyFont="1" applyBorder="1" applyAlignment="1">
      <alignment horizontal="center" vertical="center"/>
    </xf>
    <xf numFmtId="169" fontId="6" fillId="0" borderId="43" xfId="43" applyNumberFormat="1" applyFont="1" applyBorder="1" applyAlignment="1">
      <alignment vertical="center" wrapText="1"/>
    </xf>
    <xf numFmtId="0" fontId="18" fillId="0" borderId="0" xfId="0" applyFont="1"/>
    <xf numFmtId="4" fontId="18" fillId="0" borderId="0" xfId="0" applyNumberFormat="1" applyFont="1"/>
    <xf numFmtId="169" fontId="18" fillId="0" borderId="0" xfId="0" applyNumberFormat="1" applyFont="1"/>
    <xf numFmtId="0" fontId="6" fillId="0" borderId="5" xfId="51" applyFont="1" applyBorder="1" applyAlignment="1">
      <alignment horizontal="center" vertical="center"/>
    </xf>
    <xf numFmtId="0" fontId="10" fillId="0" borderId="6" xfId="51" applyFont="1" applyBorder="1" applyAlignment="1">
      <alignment vertical="center" wrapText="1"/>
    </xf>
    <xf numFmtId="0" fontId="18" fillId="0" borderId="6" xfId="0" applyFont="1" applyBorder="1"/>
    <xf numFmtId="4" fontId="18" fillId="0" borderId="6" xfId="0" applyNumberFormat="1" applyFont="1" applyBorder="1"/>
    <xf numFmtId="169" fontId="18" fillId="0" borderId="6" xfId="0" applyNumberFormat="1" applyFont="1" applyBorder="1"/>
    <xf numFmtId="169" fontId="6" fillId="0" borderId="7" xfId="43" applyNumberFormat="1" applyFont="1" applyBorder="1" applyAlignment="1">
      <alignment vertical="center" wrapText="1"/>
    </xf>
    <xf numFmtId="44" fontId="6" fillId="0" borderId="0" xfId="68" applyFont="1"/>
    <xf numFmtId="44" fontId="12" fillId="0" borderId="0" xfId="68" applyFont="1" applyAlignment="1">
      <alignment wrapText="1"/>
    </xf>
    <xf numFmtId="44" fontId="14" fillId="0" borderId="0" xfId="68" applyFont="1" applyAlignment="1">
      <alignment horizontal="left" vertical="center"/>
    </xf>
    <xf numFmtId="44" fontId="15" fillId="7" borderId="0" xfId="68" applyFont="1" applyFill="1"/>
    <xf numFmtId="44" fontId="13" fillId="0" borderId="0" xfId="68" applyFont="1" applyAlignment="1">
      <alignment horizontal="left" vertical="center"/>
    </xf>
    <xf numFmtId="10" fontId="5" fillId="0" borderId="0" xfId="70" applyNumberFormat="1" applyFont="1"/>
    <xf numFmtId="178" fontId="5" fillId="0" borderId="0" xfId="0" applyNumberFormat="1" applyFont="1"/>
    <xf numFmtId="0" fontId="22" fillId="2" borderId="0" xfId="48" applyFont="1" applyFill="1"/>
    <xf numFmtId="0" fontId="22" fillId="0" borderId="0" xfId="48" applyFont="1"/>
    <xf numFmtId="169" fontId="6" fillId="0" borderId="6" xfId="51" applyNumberFormat="1" applyFont="1" applyBorder="1" applyAlignment="1">
      <alignment horizontal="center"/>
    </xf>
    <xf numFmtId="169" fontId="6" fillId="0" borderId="7" xfId="51" applyNumberFormat="1" applyFont="1" applyBorder="1" applyAlignment="1">
      <alignment horizontal="center"/>
    </xf>
    <xf numFmtId="0" fontId="6" fillId="0" borderId="52" xfId="51" applyFont="1" applyBorder="1"/>
    <xf numFmtId="0" fontId="6" fillId="0" borderId="40" xfId="51" applyFont="1" applyBorder="1"/>
    <xf numFmtId="0" fontId="6" fillId="0" borderId="40" xfId="51" applyFont="1" applyBorder="1" applyAlignment="1">
      <alignment horizontal="center"/>
    </xf>
    <xf numFmtId="0" fontId="6" fillId="0" borderId="40" xfId="51" applyFont="1" applyBorder="1" applyAlignment="1">
      <alignment horizontal="justify"/>
    </xf>
    <xf numFmtId="4" fontId="6" fillId="0" borderId="40" xfId="51" applyNumberFormat="1" applyFont="1" applyBorder="1"/>
    <xf numFmtId="169" fontId="6" fillId="0" borderId="40" xfId="51" applyNumberFormat="1" applyFont="1" applyBorder="1" applyAlignment="1">
      <alignment horizontal="center"/>
    </xf>
    <xf numFmtId="169" fontId="6" fillId="0" borderId="41" xfId="51" applyNumberFormat="1" applyFont="1" applyBorder="1" applyAlignment="1">
      <alignment horizontal="center"/>
    </xf>
    <xf numFmtId="0" fontId="6" fillId="0" borderId="5" xfId="51" applyFont="1" applyBorder="1"/>
    <xf numFmtId="0" fontId="6" fillId="0" borderId="6" xfId="51" applyFont="1" applyBorder="1"/>
    <xf numFmtId="0" fontId="6" fillId="0" borderId="6" xfId="51" applyFont="1" applyBorder="1" applyAlignment="1">
      <alignment horizontal="center"/>
    </xf>
    <xf numFmtId="0" fontId="6" fillId="0" borderId="6" xfId="51" applyFont="1" applyBorder="1" applyAlignment="1">
      <alignment horizontal="justify"/>
    </xf>
    <xf numFmtId="4" fontId="6" fillId="0" borderId="6" xfId="51" applyNumberFormat="1" applyFont="1" applyBorder="1"/>
    <xf numFmtId="0" fontId="24" fillId="5" borderId="31" xfId="56" applyFont="1" applyFill="1" applyBorder="1" applyAlignment="1">
      <alignment horizontal="center" vertical="center" wrapText="1"/>
    </xf>
    <xf numFmtId="0" fontId="24" fillId="5" borderId="32" xfId="56" applyFont="1" applyFill="1" applyBorder="1" applyAlignment="1">
      <alignment horizontal="center" vertical="center" wrapText="1"/>
    </xf>
    <xf numFmtId="0" fontId="24" fillId="5" borderId="28" xfId="56" applyFont="1" applyFill="1" applyBorder="1" applyAlignment="1">
      <alignment horizontal="center" vertical="center" wrapText="1"/>
    </xf>
    <xf numFmtId="166" fontId="6" fillId="0" borderId="27" xfId="31" applyFont="1" applyFill="1" applyBorder="1" applyAlignment="1" applyProtection="1">
      <alignment horizontal="center" vertical="center" wrapText="1"/>
    </xf>
    <xf numFmtId="166" fontId="6" fillId="0" borderId="9" xfId="31" applyFont="1" applyFill="1" applyBorder="1" applyAlignment="1" applyProtection="1">
      <alignment horizontal="center" vertical="center" wrapText="1"/>
    </xf>
    <xf numFmtId="0" fontId="8" fillId="4" borderId="31" xfId="56" applyFont="1" applyFill="1" applyBorder="1" applyAlignment="1">
      <alignment horizontal="left" vertical="center" wrapText="1"/>
    </xf>
    <xf numFmtId="0" fontId="8" fillId="4" borderId="32" xfId="56" applyFont="1" applyFill="1" applyBorder="1" applyAlignment="1">
      <alignment horizontal="left" vertical="center" wrapText="1"/>
    </xf>
    <xf numFmtId="0" fontId="8" fillId="4" borderId="28" xfId="56" applyFont="1" applyFill="1" applyBorder="1" applyAlignment="1">
      <alignment horizontal="left" vertical="center" wrapText="1"/>
    </xf>
    <xf numFmtId="0" fontId="12" fillId="0" borderId="38" xfId="48" applyFont="1" applyBorder="1" applyAlignment="1">
      <alignment horizontal="center" wrapText="1"/>
    </xf>
    <xf numFmtId="0" fontId="12" fillId="0" borderId="39" xfId="48" applyFont="1" applyBorder="1" applyAlignment="1">
      <alignment horizontal="center" wrapText="1"/>
    </xf>
    <xf numFmtId="0" fontId="12" fillId="0" borderId="44" xfId="48" applyFont="1" applyBorder="1" applyAlignment="1">
      <alignment horizontal="center" wrapText="1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1" xfId="56" applyFont="1" applyBorder="1" applyAlignment="1">
      <alignment horizontal="center" vertical="center" wrapText="1"/>
    </xf>
    <xf numFmtId="0" fontId="8" fillId="0" borderId="16" xfId="56" applyFont="1" applyBorder="1" applyAlignment="1">
      <alignment horizontal="center" vertical="center" wrapText="1"/>
    </xf>
    <xf numFmtId="0" fontId="8" fillId="0" borderId="3" xfId="56" applyFont="1" applyBorder="1" applyAlignment="1">
      <alignment horizontal="center" vertical="center"/>
    </xf>
    <xf numFmtId="0" fontId="8" fillId="0" borderId="4" xfId="56" applyFont="1" applyBorder="1" applyAlignment="1">
      <alignment horizontal="center" vertical="center"/>
    </xf>
    <xf numFmtId="0" fontId="8" fillId="0" borderId="1" xfId="56" applyFont="1" applyBorder="1" applyAlignment="1">
      <alignment horizontal="center" vertical="center"/>
    </xf>
    <xf numFmtId="0" fontId="8" fillId="0" borderId="11" xfId="56" applyFont="1" applyBorder="1" applyAlignment="1">
      <alignment horizontal="center" vertical="center"/>
    </xf>
    <xf numFmtId="0" fontId="8" fillId="0" borderId="16" xfId="56" applyFont="1" applyBorder="1" applyAlignment="1">
      <alignment horizontal="center" vertical="center"/>
    </xf>
    <xf numFmtId="0" fontId="8" fillId="0" borderId="17" xfId="56" applyFont="1" applyBorder="1" applyAlignment="1">
      <alignment horizontal="center" vertical="center"/>
    </xf>
    <xf numFmtId="0" fontId="8" fillId="5" borderId="3" xfId="56" applyFont="1" applyFill="1" applyBorder="1" applyAlignment="1">
      <alignment horizontal="center" vertical="center" wrapText="1" shrinkToFit="1"/>
    </xf>
    <xf numFmtId="0" fontId="8" fillId="5" borderId="4" xfId="56" applyFont="1" applyFill="1" applyBorder="1" applyAlignment="1">
      <alignment horizontal="center" vertical="center" wrapText="1" shrinkToFit="1"/>
    </xf>
    <xf numFmtId="0" fontId="6" fillId="5" borderId="16" xfId="56" applyFont="1" applyFill="1" applyBorder="1" applyAlignment="1">
      <alignment horizontal="center" vertical="center" wrapText="1" shrinkToFit="1"/>
    </xf>
    <xf numFmtId="0" fontId="8" fillId="5" borderId="13" xfId="56" applyFont="1" applyFill="1" applyBorder="1" applyAlignment="1">
      <alignment horizontal="center" vertical="center" wrapText="1" shrinkToFit="1"/>
    </xf>
    <xf numFmtId="0" fontId="19" fillId="4" borderId="30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0" fontId="23" fillId="3" borderId="5" xfId="56" applyFont="1" applyFill="1" applyBorder="1" applyAlignment="1">
      <alignment horizontal="center" vertical="center" wrapText="1"/>
    </xf>
    <xf numFmtId="0" fontId="23" fillId="3" borderId="6" xfId="56" applyFont="1" applyFill="1" applyBorder="1" applyAlignment="1">
      <alignment horizontal="center" vertical="center" wrapText="1"/>
    </xf>
    <xf numFmtId="0" fontId="23" fillId="3" borderId="7" xfId="56" applyFont="1" applyFill="1" applyBorder="1" applyAlignment="1">
      <alignment horizontal="center" vertical="center" wrapText="1"/>
    </xf>
    <xf numFmtId="4" fontId="8" fillId="0" borderId="3" xfId="21" applyNumberFormat="1" applyFont="1" applyFill="1" applyBorder="1" applyAlignment="1">
      <alignment horizontal="center" vertical="center" wrapText="1"/>
    </xf>
    <xf numFmtId="4" fontId="8" fillId="0" borderId="1" xfId="21" applyNumberFormat="1" applyFont="1" applyFill="1" applyBorder="1" applyAlignment="1">
      <alignment horizontal="center" vertical="center" wrapText="1"/>
    </xf>
    <xf numFmtId="4" fontId="8" fillId="0" borderId="16" xfId="21" applyNumberFormat="1" applyFont="1" applyFill="1" applyBorder="1" applyAlignment="1">
      <alignment horizontal="center" vertical="center" wrapText="1"/>
    </xf>
    <xf numFmtId="0" fontId="6" fillId="5" borderId="15" xfId="56" applyFont="1" applyFill="1" applyBorder="1" applyAlignment="1">
      <alignment horizontal="center" vertical="center" wrapText="1" shrinkToFit="1"/>
    </xf>
    <xf numFmtId="0" fontId="6" fillId="5" borderId="17" xfId="56" applyFont="1" applyFill="1" applyBorder="1" applyAlignment="1">
      <alignment horizontal="center" vertical="center" wrapText="1" shrinkToFit="1"/>
    </xf>
    <xf numFmtId="0" fontId="8" fillId="5" borderId="47" xfId="56" applyFont="1" applyFill="1" applyBorder="1" applyAlignment="1">
      <alignment horizontal="center" vertical="center" wrapText="1" shrinkToFit="1"/>
    </xf>
    <xf numFmtId="0" fontId="8" fillId="5" borderId="46" xfId="56" applyFont="1" applyFill="1" applyBorder="1" applyAlignment="1">
      <alignment horizontal="center" vertical="center" wrapText="1" shrinkToFit="1"/>
    </xf>
    <xf numFmtId="169" fontId="8" fillId="0" borderId="3" xfId="56" applyNumberFormat="1" applyFont="1" applyBorder="1" applyAlignment="1">
      <alignment horizontal="center" vertical="center" wrapText="1"/>
    </xf>
    <xf numFmtId="169" fontId="8" fillId="0" borderId="1" xfId="56" applyNumberFormat="1" applyFont="1" applyBorder="1" applyAlignment="1">
      <alignment horizontal="center" vertical="center" wrapText="1"/>
    </xf>
    <xf numFmtId="169" fontId="8" fillId="0" borderId="16" xfId="56" applyNumberFormat="1" applyFont="1" applyBorder="1" applyAlignment="1">
      <alignment horizontal="center" vertical="center" wrapText="1"/>
    </xf>
    <xf numFmtId="0" fontId="8" fillId="0" borderId="13" xfId="56" applyFont="1" applyBorder="1" applyAlignment="1">
      <alignment horizontal="center" vertical="center" wrapText="1"/>
    </xf>
    <xf numFmtId="0" fontId="6" fillId="0" borderId="14" xfId="56" applyFont="1" applyBorder="1" applyAlignment="1">
      <alignment horizontal="center" vertical="center" wrapText="1"/>
    </xf>
    <xf numFmtId="0" fontId="6" fillId="0" borderId="15" xfId="56" applyFont="1" applyBorder="1" applyAlignment="1">
      <alignment horizontal="center" vertical="center" wrapText="1"/>
    </xf>
    <xf numFmtId="0" fontId="8" fillId="0" borderId="3" xfId="56" applyFont="1" applyBorder="1" applyAlignment="1">
      <alignment horizontal="center" vertical="center" wrapText="1"/>
    </xf>
    <xf numFmtId="0" fontId="6" fillId="0" borderId="1" xfId="56" applyFont="1" applyBorder="1" applyAlignment="1">
      <alignment horizontal="center" vertical="center" wrapText="1"/>
    </xf>
    <xf numFmtId="0" fontId="6" fillId="0" borderId="16" xfId="56" applyFont="1" applyBorder="1" applyAlignment="1">
      <alignment horizontal="center" vertical="center" wrapText="1"/>
    </xf>
    <xf numFmtId="0" fontId="21" fillId="7" borderId="0" xfId="48" applyFont="1" applyFill="1" applyAlignment="1">
      <alignment horizontal="center" vertical="center" wrapText="1"/>
    </xf>
    <xf numFmtId="0" fontId="21" fillId="7" borderId="43" xfId="48" applyFont="1" applyFill="1" applyBorder="1" applyAlignment="1">
      <alignment horizontal="center" vertical="center" wrapText="1"/>
    </xf>
    <xf numFmtId="0" fontId="21" fillId="7" borderId="50" xfId="48" applyFont="1" applyFill="1" applyBorder="1" applyAlignment="1">
      <alignment horizontal="center" vertical="center" wrapText="1"/>
    </xf>
    <xf numFmtId="0" fontId="21" fillId="7" borderId="51" xfId="48" applyFont="1" applyFill="1" applyBorder="1" applyAlignment="1">
      <alignment horizontal="center" vertical="center" wrapText="1"/>
    </xf>
    <xf numFmtId="0" fontId="21" fillId="8" borderId="0" xfId="48" applyFont="1" applyFill="1" applyAlignment="1">
      <alignment horizontal="center" vertical="center" wrapText="1"/>
    </xf>
    <xf numFmtId="0" fontId="21" fillId="8" borderId="43" xfId="48" applyFont="1" applyFill="1" applyBorder="1" applyAlignment="1">
      <alignment horizontal="center" vertical="center" wrapText="1"/>
    </xf>
    <xf numFmtId="0" fontId="8" fillId="2" borderId="0" xfId="43" applyNumberFormat="1" applyFont="1" applyFill="1" applyBorder="1" applyAlignment="1">
      <alignment vertical="center" wrapText="1"/>
    </xf>
    <xf numFmtId="4" fontId="8" fillId="0" borderId="53" xfId="41" applyNumberFormat="1" applyFont="1" applyBorder="1" applyAlignment="1">
      <alignment horizontal="center" vertical="center"/>
    </xf>
    <xf numFmtId="4" fontId="8" fillId="0" borderId="54" xfId="41" applyNumberFormat="1" applyFont="1" applyBorder="1" applyAlignment="1">
      <alignment horizontal="center" vertical="center"/>
    </xf>
    <xf numFmtId="4" fontId="8" fillId="0" borderId="47" xfId="41" applyNumberFormat="1" applyFont="1" applyBorder="1" applyAlignment="1">
      <alignment horizontal="center" vertical="center"/>
    </xf>
    <xf numFmtId="3" fontId="8" fillId="2" borderId="8" xfId="48" applyNumberFormat="1" applyFont="1" applyFill="1" applyBorder="1" applyAlignment="1">
      <alignment horizontal="center" vertical="center" wrapText="1"/>
    </xf>
    <xf numFmtId="3" fontId="8" fillId="2" borderId="12" xfId="48" applyNumberFormat="1" applyFont="1" applyFill="1" applyBorder="1" applyAlignment="1">
      <alignment horizontal="center" vertical="center" wrapText="1"/>
    </xf>
    <xf numFmtId="3" fontId="8" fillId="2" borderId="10" xfId="48" applyNumberFormat="1" applyFont="1" applyFill="1" applyBorder="1" applyAlignment="1">
      <alignment horizontal="center" vertical="center"/>
    </xf>
    <xf numFmtId="3" fontId="8" fillId="2" borderId="19" xfId="48" applyNumberFormat="1" applyFont="1" applyFill="1" applyBorder="1" applyAlignment="1">
      <alignment horizontal="center" vertical="center"/>
    </xf>
    <xf numFmtId="0" fontId="8" fillId="2" borderId="14" xfId="48" applyFont="1" applyFill="1" applyBorder="1" applyAlignment="1">
      <alignment vertical="center" wrapText="1"/>
    </xf>
    <xf numFmtId="0" fontId="6" fillId="2" borderId="1" xfId="48" applyFont="1" applyFill="1" applyBorder="1" applyAlignment="1">
      <alignment vertical="center" wrapText="1"/>
    </xf>
    <xf numFmtId="0" fontId="8" fillId="2" borderId="8" xfId="48" applyFont="1" applyFill="1" applyBorder="1" applyAlignment="1">
      <alignment horizontal="center" vertical="center" wrapText="1"/>
    </xf>
    <xf numFmtId="0" fontId="8" fillId="2" borderId="12" xfId="48" applyFont="1" applyFill="1" applyBorder="1" applyAlignment="1">
      <alignment horizontal="center" vertical="center" wrapText="1"/>
    </xf>
    <xf numFmtId="166" fontId="8" fillId="0" borderId="52" xfId="31" applyFont="1" applyBorder="1" applyAlignment="1">
      <alignment horizontal="center" vertical="center" wrapText="1"/>
    </xf>
    <xf numFmtId="166" fontId="8" fillId="0" borderId="41" xfId="31" applyFont="1" applyBorder="1" applyAlignment="1">
      <alignment horizontal="center" vertical="center" wrapText="1"/>
    </xf>
    <xf numFmtId="4" fontId="8" fillId="4" borderId="31" xfId="41" applyNumberFormat="1" applyFont="1" applyFill="1" applyBorder="1" applyAlignment="1">
      <alignment horizontal="center" vertical="center"/>
    </xf>
    <xf numFmtId="4" fontId="8" fillId="4" borderId="32" xfId="41" applyNumberFormat="1" applyFont="1" applyFill="1" applyBorder="1" applyAlignment="1">
      <alignment horizontal="center" vertical="center"/>
    </xf>
    <xf numFmtId="166" fontId="8" fillId="3" borderId="31" xfId="31" applyFont="1" applyFill="1" applyBorder="1" applyAlignment="1">
      <alignment horizontal="center" vertical="center" wrapText="1"/>
    </xf>
    <xf numFmtId="166" fontId="8" fillId="3" borderId="28" xfId="31" applyFont="1" applyFill="1" applyBorder="1" applyAlignment="1">
      <alignment horizontal="center" vertical="center" wrapText="1"/>
    </xf>
    <xf numFmtId="3" fontId="8" fillId="2" borderId="33" xfId="48" applyNumberFormat="1" applyFont="1" applyFill="1" applyBorder="1" applyAlignment="1">
      <alignment horizontal="center" vertical="center"/>
    </xf>
    <xf numFmtId="3" fontId="8" fillId="2" borderId="18" xfId="48" applyNumberFormat="1" applyFont="1" applyFill="1" applyBorder="1" applyAlignment="1">
      <alignment horizontal="center" vertical="center"/>
    </xf>
    <xf numFmtId="0" fontId="8" fillId="2" borderId="13" xfId="48" applyFont="1" applyFill="1" applyBorder="1" applyAlignment="1">
      <alignment vertical="center" wrapText="1"/>
    </xf>
    <xf numFmtId="0" fontId="6" fillId="2" borderId="3" xfId="48" applyFont="1" applyFill="1" applyBorder="1" applyAlignment="1">
      <alignment vertical="center" wrapText="1"/>
    </xf>
    <xf numFmtId="0" fontId="6" fillId="0" borderId="0" xfId="48" applyFont="1" applyAlignment="1">
      <alignment vertical="center" wrapText="1"/>
    </xf>
    <xf numFmtId="3" fontId="8" fillId="2" borderId="21" xfId="48" applyNumberFormat="1" applyFont="1" applyFill="1" applyBorder="1" applyAlignment="1">
      <alignment horizontal="center" vertical="center" wrapText="1"/>
    </xf>
    <xf numFmtId="3" fontId="8" fillId="2" borderId="22" xfId="48" applyNumberFormat="1" applyFont="1" applyFill="1" applyBorder="1" applyAlignment="1">
      <alignment horizontal="center" vertical="center" wrapText="1"/>
    </xf>
    <xf numFmtId="3" fontId="8" fillId="2" borderId="23" xfId="48" applyNumberFormat="1" applyFont="1" applyFill="1" applyBorder="1" applyAlignment="1">
      <alignment horizontal="center" vertical="center" wrapText="1"/>
    </xf>
    <xf numFmtId="0" fontId="8" fillId="2" borderId="15" xfId="48" applyFont="1" applyFill="1" applyBorder="1" applyAlignment="1">
      <alignment vertical="center" wrapText="1"/>
    </xf>
    <xf numFmtId="0" fontId="6" fillId="2" borderId="16" xfId="48" applyFont="1" applyFill="1" applyBorder="1" applyAlignment="1">
      <alignment vertical="center" wrapText="1"/>
    </xf>
    <xf numFmtId="3" fontId="8" fillId="0" borderId="21" xfId="36" applyNumberFormat="1" applyFont="1" applyBorder="1" applyAlignment="1">
      <alignment vertical="center"/>
    </xf>
    <xf numFmtId="3" fontId="8" fillId="0" borderId="22" xfId="36" applyNumberFormat="1" applyFont="1" applyBorder="1" applyAlignment="1">
      <alignment vertical="center"/>
    </xf>
    <xf numFmtId="3" fontId="8" fillId="0" borderId="23" xfId="36" applyNumberFormat="1" applyFont="1" applyBorder="1" applyAlignment="1">
      <alignment vertical="center"/>
    </xf>
    <xf numFmtId="166" fontId="8" fillId="3" borderId="31" xfId="31" applyFont="1" applyFill="1" applyBorder="1" applyAlignment="1" applyProtection="1">
      <alignment horizontal="center" vertical="center" wrapText="1"/>
    </xf>
    <xf numFmtId="166" fontId="8" fillId="3" borderId="28" xfId="31" applyFont="1" applyFill="1" applyBorder="1" applyAlignment="1" applyProtection="1">
      <alignment horizontal="center" vertical="center" wrapText="1"/>
    </xf>
    <xf numFmtId="3" fontId="8" fillId="0" borderId="31" xfId="36" applyNumberFormat="1" applyFont="1" applyBorder="1" applyAlignment="1">
      <alignment horizontal="center" vertical="center"/>
    </xf>
    <xf numFmtId="3" fontId="8" fillId="0" borderId="32" xfId="36" applyNumberFormat="1" applyFont="1" applyBorder="1" applyAlignment="1">
      <alignment horizontal="center" vertical="center"/>
    </xf>
    <xf numFmtId="3" fontId="8" fillId="0" borderId="28" xfId="36" applyNumberFormat="1" applyFont="1" applyBorder="1" applyAlignment="1">
      <alignment horizontal="center" vertical="center"/>
    </xf>
    <xf numFmtId="3" fontId="8" fillId="0" borderId="21" xfId="36" applyNumberFormat="1" applyFont="1" applyBorder="1" applyAlignment="1">
      <alignment horizontal="right" vertical="center"/>
    </xf>
    <xf numFmtId="3" fontId="8" fillId="0" borderId="22" xfId="36" applyNumberFormat="1" applyFont="1" applyBorder="1" applyAlignment="1">
      <alignment horizontal="right" vertical="center"/>
    </xf>
    <xf numFmtId="3" fontId="8" fillId="0" borderId="23" xfId="36" applyNumberFormat="1" applyFont="1" applyBorder="1" applyAlignment="1">
      <alignment horizontal="right" vertical="center"/>
    </xf>
    <xf numFmtId="3" fontId="8" fillId="0" borderId="25" xfId="36" applyNumberFormat="1" applyFont="1" applyBorder="1" applyAlignment="1">
      <alignment horizontal="left" vertical="center"/>
    </xf>
    <xf numFmtId="3" fontId="8" fillId="0" borderId="26" xfId="36" applyNumberFormat="1" applyFont="1" applyBorder="1" applyAlignment="1">
      <alignment horizontal="left" vertical="center"/>
    </xf>
    <xf numFmtId="3" fontId="8" fillId="0" borderId="46" xfId="36" applyNumberFormat="1" applyFont="1" applyBorder="1" applyAlignment="1">
      <alignment horizontal="left" vertical="center"/>
    </xf>
  </cellXfs>
  <cellStyles count="75">
    <cellStyle name="Comma" xfId="2" xr:uid="{00000000-0005-0000-0000-000000000000}"/>
    <cellStyle name="Currency" xfId="3" xr:uid="{00000000-0005-0000-0000-000001000000}"/>
    <cellStyle name="Hipervínculo 2 2" xfId="4" xr:uid="{00000000-0005-0000-0000-000002000000}"/>
    <cellStyle name="Millares [0] 2" xfId="7" xr:uid="{00000000-0005-0000-0000-000003000000}"/>
    <cellStyle name="Millares [0] 3" xfId="8" xr:uid="{00000000-0005-0000-0000-000004000000}"/>
    <cellStyle name="Millares [0] 4" xfId="6" xr:uid="{00000000-0005-0000-0000-000005000000}"/>
    <cellStyle name="Millares 10" xfId="9" xr:uid="{00000000-0005-0000-0000-000006000000}"/>
    <cellStyle name="Millares 2" xfId="10" xr:uid="{00000000-0005-0000-0000-000007000000}"/>
    <cellStyle name="Millares 2 2" xfId="11" xr:uid="{00000000-0005-0000-0000-000008000000}"/>
    <cellStyle name="Millares 2 2 3" xfId="12" xr:uid="{00000000-0005-0000-0000-000009000000}"/>
    <cellStyle name="Millares 2_A. Priorizacion La Cruz incluye adicional" xfId="13" xr:uid="{00000000-0005-0000-0000-00000A000000}"/>
    <cellStyle name="Millares 3" xfId="14" xr:uid="{00000000-0005-0000-0000-00000B000000}"/>
    <cellStyle name="Millares 4" xfId="15" xr:uid="{00000000-0005-0000-0000-00000C000000}"/>
    <cellStyle name="Millares 4 2" xfId="16" xr:uid="{00000000-0005-0000-0000-00000D000000}"/>
    <cellStyle name="Millares 4 3" xfId="17" xr:uid="{00000000-0005-0000-0000-00000E000000}"/>
    <cellStyle name="Millares 4 4" xfId="18" xr:uid="{00000000-0005-0000-0000-00000F000000}"/>
    <cellStyle name="Millares 5" xfId="5" xr:uid="{00000000-0005-0000-0000-000010000000}"/>
    <cellStyle name="Millares 6" xfId="66" xr:uid="{00000000-0005-0000-0000-000011000000}"/>
    <cellStyle name="Millares 8" xfId="19" xr:uid="{00000000-0005-0000-0000-000012000000}"/>
    <cellStyle name="Millares_FORMULARIO 4 - M-OFERENTE PPTA ECONOMICA" xfId="20" xr:uid="{00000000-0005-0000-0000-000013000000}"/>
    <cellStyle name="Millares_PPTO OFICIAL LP-SGT-SRN-001-2009" xfId="21" xr:uid="{00000000-0005-0000-0000-000014000000}"/>
    <cellStyle name="Millares_PR13+654 2" xfId="22" xr:uid="{00000000-0005-0000-0000-000015000000}"/>
    <cellStyle name="Moneda" xfId="68" builtinId="4"/>
    <cellStyle name="Moneda [0] 2" xfId="25" xr:uid="{00000000-0005-0000-0000-000016000000}"/>
    <cellStyle name="Moneda [0] 2 2" xfId="26" xr:uid="{00000000-0005-0000-0000-000017000000}"/>
    <cellStyle name="Moneda [0] 3" xfId="24" xr:uid="{00000000-0005-0000-0000-000018000000}"/>
    <cellStyle name="Moneda 2" xfId="27" xr:uid="{00000000-0005-0000-0000-000019000000}"/>
    <cellStyle name="Moneda 2 2" xfId="28" xr:uid="{00000000-0005-0000-0000-00001A000000}"/>
    <cellStyle name="Moneda 2 2 2 2 2" xfId="74" xr:uid="{A4505503-3FF3-44A3-ABAD-70E0E9739286}"/>
    <cellStyle name="Moneda 2 2 3" xfId="29" xr:uid="{00000000-0005-0000-0000-00001B000000}"/>
    <cellStyle name="Moneda 2 2 5" xfId="30" xr:uid="{00000000-0005-0000-0000-00001C000000}"/>
    <cellStyle name="Moneda 3" xfId="31" xr:uid="{00000000-0005-0000-0000-00001D000000}"/>
    <cellStyle name="Moneda 4" xfId="32" xr:uid="{00000000-0005-0000-0000-00001E000000}"/>
    <cellStyle name="Moneda 5" xfId="33" xr:uid="{00000000-0005-0000-0000-00001F000000}"/>
    <cellStyle name="Moneda 6" xfId="23" xr:uid="{00000000-0005-0000-0000-000020000000}"/>
    <cellStyle name="Moneda 7" xfId="67" xr:uid="{00000000-0005-0000-0000-000021000000}"/>
    <cellStyle name="Normal" xfId="0" builtinId="0"/>
    <cellStyle name="Normal 10" xfId="69" xr:uid="{7470E8F9-EC50-4962-A923-E09E7CEE77B4}"/>
    <cellStyle name="Normal 10 2" xfId="34" xr:uid="{00000000-0005-0000-0000-000023000000}"/>
    <cellStyle name="Normal 12" xfId="35" xr:uid="{00000000-0005-0000-0000-000024000000}"/>
    <cellStyle name="Normal 14 2" xfId="36" xr:uid="{00000000-0005-0000-0000-000025000000}"/>
    <cellStyle name="Normal 16" xfId="37" xr:uid="{00000000-0005-0000-0000-000026000000}"/>
    <cellStyle name="Normal 16 2 2" xfId="38" xr:uid="{00000000-0005-0000-0000-000027000000}"/>
    <cellStyle name="Normal 19" xfId="39" xr:uid="{00000000-0005-0000-0000-000028000000}"/>
    <cellStyle name="Normal 2" xfId="40" xr:uid="{00000000-0005-0000-0000-000029000000}"/>
    <cellStyle name="Normal 2 10 2" xfId="41" xr:uid="{00000000-0005-0000-0000-00002A000000}"/>
    <cellStyle name="Normal 2 10 2 2" xfId="42" xr:uid="{00000000-0005-0000-0000-00002B000000}"/>
    <cellStyle name="Normal 2 10 3" xfId="73" xr:uid="{71F10C2B-7729-4AD7-A3F5-DA1342E6F971}"/>
    <cellStyle name="Normal 2 2" xfId="43" xr:uid="{00000000-0005-0000-0000-00002C000000}"/>
    <cellStyle name="Normal 2 2 2" xfId="44" xr:uid="{00000000-0005-0000-0000-00002D000000}"/>
    <cellStyle name="Normal 2 3" xfId="45" xr:uid="{00000000-0005-0000-0000-00002E000000}"/>
    <cellStyle name="Normal 28" xfId="46" xr:uid="{00000000-0005-0000-0000-00002F000000}"/>
    <cellStyle name="Normal 3" xfId="47" xr:uid="{00000000-0005-0000-0000-000030000000}"/>
    <cellStyle name="Normal 3 11" xfId="48" xr:uid="{00000000-0005-0000-0000-000031000000}"/>
    <cellStyle name="Normal 3 2" xfId="71" xr:uid="{F15BFEBE-01FD-4521-B195-1E547C8496AF}"/>
    <cellStyle name="Normal 3 2 2" xfId="72" xr:uid="{170D14F4-932D-4FB8-A0A2-16E02E95FC94}"/>
    <cellStyle name="Normal 3 2 3 2" xfId="49" xr:uid="{00000000-0005-0000-0000-000032000000}"/>
    <cellStyle name="Normal 3 2 3 2 2" xfId="50" xr:uid="{00000000-0005-0000-0000-000033000000}"/>
    <cellStyle name="Normal 3 3" xfId="51" xr:uid="{00000000-0005-0000-0000-000034000000}"/>
    <cellStyle name="Normal 3 3 2" xfId="52" xr:uid="{00000000-0005-0000-0000-000035000000}"/>
    <cellStyle name="Normal 4" xfId="53" xr:uid="{00000000-0005-0000-0000-000036000000}"/>
    <cellStyle name="Normal 4 2" xfId="54" xr:uid="{00000000-0005-0000-0000-000037000000}"/>
    <cellStyle name="Normal 5" xfId="55" xr:uid="{00000000-0005-0000-0000-000038000000}"/>
    <cellStyle name="Normal 6" xfId="1" xr:uid="{00000000-0005-0000-0000-000039000000}"/>
    <cellStyle name="Normal_PTO OFICIAL y APU MODELO 2010 (2)" xfId="56" xr:uid="{00000000-0005-0000-0000-00003A000000}"/>
    <cellStyle name="Percent" xfId="57" xr:uid="{00000000-0005-0000-0000-00003B000000}"/>
    <cellStyle name="Porcentaje" xfId="70" builtinId="5"/>
    <cellStyle name="Porcentaje 2" xfId="59" xr:uid="{00000000-0005-0000-0000-00003C000000}"/>
    <cellStyle name="Porcentaje 2 2" xfId="60" xr:uid="{00000000-0005-0000-0000-00003D000000}"/>
    <cellStyle name="Porcentaje 2 2 2" xfId="61" xr:uid="{00000000-0005-0000-0000-00003E000000}"/>
    <cellStyle name="Porcentaje 2 4" xfId="62" xr:uid="{00000000-0005-0000-0000-00003F000000}"/>
    <cellStyle name="Porcentaje 3" xfId="63" xr:uid="{00000000-0005-0000-0000-000040000000}"/>
    <cellStyle name="Porcentaje 4" xfId="58" xr:uid="{00000000-0005-0000-0000-000041000000}"/>
    <cellStyle name="Porcentaje 8" xfId="64" xr:uid="{00000000-0005-0000-0000-000042000000}"/>
    <cellStyle name="Porcentual 9" xfId="65" xr:uid="{00000000-0005-0000-0000-000043000000}"/>
  </cellStyles>
  <dxfs count="0"/>
  <tableStyles count="0" defaultTableStyle="TableStyleMedium2" defaultPivotStyle="PivotStyleLight16"/>
  <colors>
    <mruColors>
      <color rgb="FF33CC33"/>
      <color rgb="FF66CCFF"/>
      <color rgb="FF00CC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1025928</xdr:colOff>
      <xdr:row>0</xdr:row>
      <xdr:rowOff>83126</xdr:rowOff>
    </xdr:from>
    <xdr:to>
      <xdr:col>9</xdr:col>
      <xdr:colOff>679566</xdr:colOff>
      <xdr:row>2</xdr:row>
      <xdr:rowOff>235527</xdr:rowOff>
    </xdr:to>
    <xdr:pic>
      <xdr:nvPicPr>
        <xdr:cNvPr id="3" name="Imagen 2" descr="Alcaldía Municipal de Pivijay  - Magdalena">
          <a:extLst>
            <a:ext uri="{FF2B5EF4-FFF2-40B4-BE49-F238E27FC236}">
              <a16:creationId xmlns:a16="http://schemas.microsoft.com/office/drawing/2014/main" id="{69DF9E1B-EB8D-DE92-3662-0992DA7C8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1492" y="83126"/>
          <a:ext cx="2452256" cy="8174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7"/>
  <sheetViews>
    <sheetView tabSelected="1" view="pageBreakPreview" topLeftCell="A10" zoomScale="85" zoomScaleNormal="85" zoomScaleSheetLayoutView="85" zoomScalePageLayoutView="55" workbookViewId="0">
      <selection activeCell="E18" sqref="E18"/>
    </sheetView>
  </sheetViews>
  <sheetFormatPr baseColWidth="10" defaultColWidth="11.42578125" defaultRowHeight="15"/>
  <cols>
    <col min="1" max="1" width="11.42578125" style="1"/>
    <col min="2" max="2" width="17.42578125" style="1" customWidth="1"/>
    <col min="3" max="3" width="24.28515625" style="1" customWidth="1"/>
    <col min="4" max="4" width="17.42578125" style="1" customWidth="1"/>
    <col min="5" max="5" width="93" style="1" customWidth="1"/>
    <col min="6" max="6" width="11.42578125" style="1"/>
    <col min="7" max="7" width="15.42578125" style="1" customWidth="1"/>
    <col min="8" max="8" width="24.7109375" style="57" bestFit="1" customWidth="1"/>
    <col min="9" max="9" width="16.140625" style="49" customWidth="1"/>
    <col min="10" max="10" width="13.28515625" style="49" customWidth="1"/>
    <col min="11" max="11" width="26.7109375" style="1" hidden="1" customWidth="1"/>
    <col min="12" max="12" width="25.85546875" style="1" hidden="1" customWidth="1"/>
    <col min="13" max="13" width="27" style="27" hidden="1" customWidth="1"/>
    <col min="14" max="14" width="22.7109375" style="27" customWidth="1"/>
    <col min="15" max="15" width="26.7109375" style="1" customWidth="1"/>
    <col min="16" max="16" width="20.7109375" style="1" customWidth="1"/>
    <col min="17" max="17" width="22.7109375" style="1" customWidth="1"/>
    <col min="18" max="16384" width="11.42578125" style="1"/>
  </cols>
  <sheetData>
    <row r="1" spans="1:15" ht="28.15" customHeight="1">
      <c r="A1" s="123" t="s">
        <v>30</v>
      </c>
      <c r="B1" s="124"/>
      <c r="C1" s="124"/>
      <c r="D1" s="125"/>
      <c r="E1" s="126"/>
      <c r="F1" s="126"/>
      <c r="G1" s="126"/>
      <c r="H1" s="126"/>
      <c r="I1" s="126"/>
      <c r="J1" s="127"/>
    </row>
    <row r="2" spans="1:15" ht="24" customHeight="1">
      <c r="A2" s="18" t="s">
        <v>31</v>
      </c>
      <c r="B2" s="14" t="s">
        <v>32</v>
      </c>
      <c r="C2" s="13" t="s">
        <v>33</v>
      </c>
      <c r="D2" s="22">
        <v>1</v>
      </c>
      <c r="E2" s="128"/>
      <c r="F2" s="128"/>
      <c r="G2" s="128"/>
      <c r="H2" s="128"/>
      <c r="I2" s="128"/>
      <c r="J2" s="129"/>
      <c r="L2" s="15"/>
    </row>
    <row r="3" spans="1:15" ht="28.15" customHeight="1" thickBot="1">
      <c r="A3" s="19"/>
      <c r="B3" s="20"/>
      <c r="C3" s="21"/>
      <c r="D3" s="23"/>
      <c r="E3" s="130"/>
      <c r="F3" s="130"/>
      <c r="G3" s="130"/>
      <c r="H3" s="130"/>
      <c r="I3" s="130"/>
      <c r="J3" s="131"/>
      <c r="L3" s="15"/>
    </row>
    <row r="4" spans="1:15" ht="30.6" customHeight="1">
      <c r="A4" s="144" t="s">
        <v>77</v>
      </c>
      <c r="B4" s="145"/>
      <c r="C4" s="145"/>
      <c r="D4" s="145"/>
      <c r="E4" s="145"/>
      <c r="F4" s="145"/>
      <c r="G4" s="145"/>
      <c r="H4" s="145"/>
      <c r="I4" s="145"/>
      <c r="J4" s="146"/>
    </row>
    <row r="5" spans="1:15" s="2" customFormat="1" ht="48.6" customHeight="1" thickBot="1">
      <c r="A5" s="147" t="s">
        <v>314</v>
      </c>
      <c r="B5" s="148"/>
      <c r="C5" s="148"/>
      <c r="D5" s="148"/>
      <c r="E5" s="148"/>
      <c r="F5" s="148"/>
      <c r="G5" s="148"/>
      <c r="H5" s="148"/>
      <c r="I5" s="148"/>
      <c r="J5" s="149"/>
      <c r="M5" s="92"/>
      <c r="N5" s="92"/>
    </row>
    <row r="6" spans="1:15" s="99" customFormat="1" ht="15.6" customHeight="1">
      <c r="A6" s="166" t="s">
        <v>75</v>
      </c>
      <c r="B6" s="166"/>
      <c r="C6" s="166"/>
      <c r="D6" s="166"/>
      <c r="E6" s="166"/>
      <c r="F6" s="166"/>
      <c r="G6" s="166"/>
      <c r="H6" s="166"/>
      <c r="I6" s="166"/>
      <c r="J6" s="166"/>
      <c r="K6" s="167"/>
    </row>
    <row r="7" spans="1:15" s="100" customFormat="1" ht="43.5" customHeight="1">
      <c r="A7" s="168"/>
      <c r="B7" s="168"/>
      <c r="C7" s="168"/>
      <c r="D7" s="168"/>
      <c r="E7" s="168"/>
      <c r="F7" s="168"/>
      <c r="G7" s="168"/>
      <c r="H7" s="168"/>
      <c r="I7" s="168"/>
      <c r="J7" s="168"/>
      <c r="K7" s="169"/>
    </row>
    <row r="8" spans="1:15" s="100" customFormat="1" ht="34.5" customHeight="1" thickBot="1">
      <c r="A8" s="170" t="s">
        <v>76</v>
      </c>
      <c r="B8" s="170"/>
      <c r="C8" s="170"/>
      <c r="D8" s="170"/>
      <c r="E8" s="170"/>
      <c r="F8" s="170"/>
      <c r="G8" s="170"/>
      <c r="H8" s="170"/>
      <c r="I8" s="170"/>
      <c r="J8" s="170"/>
      <c r="K8" s="171"/>
    </row>
    <row r="9" spans="1:15" ht="31.5">
      <c r="A9" s="143" t="s">
        <v>28</v>
      </c>
      <c r="B9" s="140"/>
      <c r="C9" s="140"/>
      <c r="D9" s="140"/>
      <c r="E9" s="155" t="s">
        <v>315</v>
      </c>
      <c r="F9" s="34" t="s">
        <v>0</v>
      </c>
      <c r="G9" s="140" t="s">
        <v>1</v>
      </c>
      <c r="H9" s="140"/>
      <c r="I9" s="140" t="s">
        <v>2</v>
      </c>
      <c r="J9" s="141"/>
      <c r="L9" s="35"/>
      <c r="M9" s="93"/>
      <c r="N9" s="93"/>
      <c r="O9" s="35"/>
    </row>
    <row r="10" spans="1:15" ht="33" customHeight="1" thickBot="1">
      <c r="A10" s="153" t="s">
        <v>74</v>
      </c>
      <c r="B10" s="142"/>
      <c r="C10" s="142"/>
      <c r="D10" s="142"/>
      <c r="E10" s="156"/>
      <c r="F10" s="37">
        <v>5112</v>
      </c>
      <c r="G10" s="142" t="s">
        <v>34</v>
      </c>
      <c r="H10" s="142"/>
      <c r="I10" s="142" t="s">
        <v>313</v>
      </c>
      <c r="J10" s="154"/>
      <c r="L10" s="16"/>
      <c r="M10" s="94"/>
      <c r="N10" s="96"/>
      <c r="O10" s="17"/>
    </row>
    <row r="11" spans="1:15" ht="16.899999999999999" customHeight="1">
      <c r="A11" s="160" t="s">
        <v>3</v>
      </c>
      <c r="B11" s="163" t="s">
        <v>4</v>
      </c>
      <c r="C11" s="163" t="s">
        <v>5</v>
      </c>
      <c r="D11" s="163"/>
      <c r="E11" s="134" t="s">
        <v>6</v>
      </c>
      <c r="F11" s="134" t="s">
        <v>7</v>
      </c>
      <c r="G11" s="157" t="s">
        <v>8</v>
      </c>
      <c r="H11" s="150" t="s">
        <v>9</v>
      </c>
      <c r="I11" s="134" t="s">
        <v>10</v>
      </c>
      <c r="J11" s="135"/>
    </row>
    <row r="12" spans="1:15">
      <c r="A12" s="161"/>
      <c r="B12" s="164"/>
      <c r="C12" s="132" t="s">
        <v>22</v>
      </c>
      <c r="D12" s="132" t="s">
        <v>11</v>
      </c>
      <c r="E12" s="136"/>
      <c r="F12" s="136"/>
      <c r="G12" s="158"/>
      <c r="H12" s="151"/>
      <c r="I12" s="136"/>
      <c r="J12" s="137"/>
      <c r="L12" s="39"/>
      <c r="N12" s="97"/>
    </row>
    <row r="13" spans="1:15" ht="15.75" thickBot="1">
      <c r="A13" s="162"/>
      <c r="B13" s="165"/>
      <c r="C13" s="133"/>
      <c r="D13" s="133"/>
      <c r="E13" s="138"/>
      <c r="F13" s="138"/>
      <c r="G13" s="159"/>
      <c r="H13" s="152"/>
      <c r="I13" s="138"/>
      <c r="J13" s="139"/>
    </row>
    <row r="14" spans="1:15" ht="36" customHeight="1" thickBot="1">
      <c r="A14" s="115" t="s">
        <v>73</v>
      </c>
      <c r="B14" s="116"/>
      <c r="C14" s="116"/>
      <c r="D14" s="116"/>
      <c r="E14" s="116"/>
      <c r="F14" s="116"/>
      <c r="G14" s="116"/>
      <c r="H14" s="116"/>
      <c r="I14" s="116"/>
      <c r="J14" s="117"/>
    </row>
    <row r="15" spans="1:15" ht="31.15" customHeight="1" thickBot="1">
      <c r="A15" s="120" t="s">
        <v>78</v>
      </c>
      <c r="B15" s="121"/>
      <c r="C15" s="121"/>
      <c r="D15" s="121"/>
      <c r="E15" s="121"/>
      <c r="F15" s="121"/>
      <c r="G15" s="121"/>
      <c r="H15" s="121"/>
      <c r="I15" s="121"/>
      <c r="J15" s="122"/>
      <c r="N15" s="97"/>
    </row>
    <row r="16" spans="1:15" ht="23.45" customHeight="1">
      <c r="A16" s="43" t="s">
        <v>79</v>
      </c>
      <c r="B16" s="44"/>
      <c r="C16" s="44"/>
      <c r="D16" s="44"/>
      <c r="E16" s="44"/>
      <c r="F16" s="44"/>
      <c r="G16" s="44"/>
      <c r="H16" s="52"/>
      <c r="I16" s="44"/>
      <c r="J16" s="45"/>
      <c r="L16" s="38"/>
    </row>
    <row r="17" spans="1:17" ht="31.9" customHeight="1">
      <c r="A17" s="8">
        <v>1</v>
      </c>
      <c r="B17" s="26" t="s">
        <v>163</v>
      </c>
      <c r="C17" s="9" t="s">
        <v>157</v>
      </c>
      <c r="D17" s="24" t="s">
        <v>38</v>
      </c>
      <c r="E17" s="40" t="s">
        <v>85</v>
      </c>
      <c r="F17" s="6" t="s">
        <v>92</v>
      </c>
      <c r="G17" s="7">
        <v>1</v>
      </c>
      <c r="H17" s="55">
        <v>3291227.55</v>
      </c>
      <c r="I17" s="118">
        <f>ROUND(+G17*H17,2)</f>
        <v>3291227.55</v>
      </c>
      <c r="J17" s="119"/>
      <c r="K17" s="27">
        <f>+H17*0.998</f>
        <v>3284645.0948999999</v>
      </c>
      <c r="L17" s="72">
        <f>+ROUND(K17,2)</f>
        <v>3284645.09</v>
      </c>
      <c r="M17" s="27">
        <f>+L17*G17</f>
        <v>3284645.09</v>
      </c>
      <c r="O17" s="72"/>
      <c r="P17" s="27"/>
      <c r="Q17" s="57"/>
    </row>
    <row r="18" spans="1:17" ht="25.9" customHeight="1">
      <c r="A18" s="8">
        <v>2</v>
      </c>
      <c r="B18" s="26" t="s">
        <v>164</v>
      </c>
      <c r="C18" s="9" t="s">
        <v>157</v>
      </c>
      <c r="D18" s="24" t="s">
        <v>42</v>
      </c>
      <c r="E18" s="71" t="s">
        <v>86</v>
      </c>
      <c r="F18" s="41" t="s">
        <v>93</v>
      </c>
      <c r="G18" s="42">
        <v>0.5</v>
      </c>
      <c r="H18" s="53">
        <v>764645.64</v>
      </c>
      <c r="I18" s="118">
        <f>ROUND(+G18*H18,2)</f>
        <v>382322.82</v>
      </c>
      <c r="J18" s="119"/>
      <c r="K18" s="27">
        <f t="shared" ref="K18:K29" si="0">+H18*0.998</f>
        <v>763116.34872000001</v>
      </c>
      <c r="L18" s="72">
        <f t="shared" ref="L18:L29" si="1">+ROUND(K18,2)</f>
        <v>763116.35</v>
      </c>
      <c r="M18" s="27">
        <f t="shared" ref="M18:M29" si="2">+L18*G18</f>
        <v>381558.17499999999</v>
      </c>
      <c r="O18" s="72"/>
      <c r="P18" s="27"/>
      <c r="Q18" s="57"/>
    </row>
    <row r="19" spans="1:17" ht="25.9" customHeight="1">
      <c r="A19" s="8">
        <v>3</v>
      </c>
      <c r="B19" s="26" t="s">
        <v>165</v>
      </c>
      <c r="C19" s="9" t="s">
        <v>157</v>
      </c>
      <c r="D19" s="24" t="s">
        <v>158</v>
      </c>
      <c r="E19" s="40" t="s">
        <v>87</v>
      </c>
      <c r="F19" s="6" t="s">
        <v>23</v>
      </c>
      <c r="G19" s="7">
        <v>200</v>
      </c>
      <c r="H19" s="55">
        <v>2953.6</v>
      </c>
      <c r="I19" s="118">
        <f>ROUND(+G19*H19,2)</f>
        <v>590720</v>
      </c>
      <c r="J19" s="119"/>
      <c r="K19" s="27">
        <f t="shared" ref="K19:K23" si="3">+H19*0.998</f>
        <v>2947.6927999999998</v>
      </c>
      <c r="L19" s="72">
        <f t="shared" ref="L19:L23" si="4">+ROUND(K19,2)</f>
        <v>2947.69</v>
      </c>
      <c r="M19" s="27">
        <f t="shared" ref="M19:M23" si="5">+L19*G19</f>
        <v>589538</v>
      </c>
      <c r="O19" s="72"/>
      <c r="P19" s="27"/>
      <c r="Q19" s="57"/>
    </row>
    <row r="20" spans="1:17" ht="22.9" customHeight="1">
      <c r="A20" s="8">
        <v>4</v>
      </c>
      <c r="B20" s="26" t="s">
        <v>166</v>
      </c>
      <c r="C20" s="9" t="s">
        <v>157</v>
      </c>
      <c r="D20" s="24" t="s">
        <v>159</v>
      </c>
      <c r="E20" s="40" t="s">
        <v>88</v>
      </c>
      <c r="F20" s="6" t="s">
        <v>23</v>
      </c>
      <c r="G20" s="7">
        <v>113</v>
      </c>
      <c r="H20" s="55">
        <v>11727.3</v>
      </c>
      <c r="I20" s="118">
        <f t="shared" ref="I20" si="6">ROUND(+G20*H20,2)</f>
        <v>1325184.8999999999</v>
      </c>
      <c r="J20" s="119"/>
      <c r="K20" s="27">
        <f t="shared" ref="K20" si="7">+H20*0.998</f>
        <v>11703.8454</v>
      </c>
      <c r="L20" s="72">
        <f t="shared" ref="L20" si="8">+ROUND(K20,2)</f>
        <v>11703.85</v>
      </c>
      <c r="M20" s="27">
        <f t="shared" ref="M20" si="9">+L20*G20</f>
        <v>1322535.05</v>
      </c>
      <c r="O20" s="72"/>
      <c r="P20" s="27"/>
      <c r="Q20" s="57"/>
    </row>
    <row r="21" spans="1:17" ht="22.9" customHeight="1">
      <c r="A21" s="8">
        <v>5</v>
      </c>
      <c r="B21" s="26" t="s">
        <v>167</v>
      </c>
      <c r="C21" s="9" t="s">
        <v>157</v>
      </c>
      <c r="D21" s="24" t="s">
        <v>160</v>
      </c>
      <c r="E21" s="40" t="s">
        <v>89</v>
      </c>
      <c r="F21" s="6" t="s">
        <v>23</v>
      </c>
      <c r="G21" s="7">
        <v>113</v>
      </c>
      <c r="H21" s="55">
        <v>39352.300000000003</v>
      </c>
      <c r="I21" s="118">
        <f t="shared" ref="I21:I23" si="10">ROUND(+G21*H21,2)</f>
        <v>4446809.9000000004</v>
      </c>
      <c r="J21" s="119"/>
      <c r="K21" s="27">
        <f t="shared" si="3"/>
        <v>39273.595400000006</v>
      </c>
      <c r="L21" s="72">
        <f t="shared" si="4"/>
        <v>39273.599999999999</v>
      </c>
      <c r="M21" s="27">
        <f t="shared" si="5"/>
        <v>4437916.8</v>
      </c>
      <c r="O21" s="72"/>
      <c r="P21" s="27"/>
      <c r="Q21" s="57"/>
    </row>
    <row r="22" spans="1:17" ht="24" customHeight="1">
      <c r="A22" s="8">
        <v>6</v>
      </c>
      <c r="B22" s="26" t="s">
        <v>168</v>
      </c>
      <c r="C22" s="9" t="s">
        <v>157</v>
      </c>
      <c r="D22" s="24" t="s">
        <v>161</v>
      </c>
      <c r="E22" s="40" t="s">
        <v>90</v>
      </c>
      <c r="F22" s="6" t="s">
        <v>92</v>
      </c>
      <c r="G22" s="7">
        <v>1</v>
      </c>
      <c r="H22" s="55">
        <v>482080.3</v>
      </c>
      <c r="I22" s="118">
        <f t="shared" si="10"/>
        <v>482080.3</v>
      </c>
      <c r="J22" s="119"/>
      <c r="K22" s="27">
        <f t="shared" si="3"/>
        <v>481116.13939999999</v>
      </c>
      <c r="L22" s="72">
        <f t="shared" si="4"/>
        <v>481116.14</v>
      </c>
      <c r="M22" s="27">
        <f t="shared" si="5"/>
        <v>481116.14</v>
      </c>
      <c r="O22" s="72"/>
      <c r="P22" s="27"/>
      <c r="Q22" s="57"/>
    </row>
    <row r="23" spans="1:17" ht="37.15" customHeight="1">
      <c r="A23" s="8">
        <v>7</v>
      </c>
      <c r="B23" s="26" t="s">
        <v>169</v>
      </c>
      <c r="C23" s="9" t="s">
        <v>157</v>
      </c>
      <c r="D23" s="24" t="s">
        <v>162</v>
      </c>
      <c r="E23" s="40" t="s">
        <v>91</v>
      </c>
      <c r="F23" s="6" t="s">
        <v>94</v>
      </c>
      <c r="G23" s="7">
        <v>113.31023461097227</v>
      </c>
      <c r="H23" s="55">
        <v>361107.5</v>
      </c>
      <c r="I23" s="118">
        <f t="shared" si="10"/>
        <v>40917175.539999999</v>
      </c>
      <c r="J23" s="119"/>
      <c r="K23" s="27">
        <f t="shared" si="3"/>
        <v>360385.28499999997</v>
      </c>
      <c r="L23" s="72">
        <f t="shared" si="4"/>
        <v>360385.29</v>
      </c>
      <c r="M23" s="27">
        <f t="shared" si="5"/>
        <v>40835341.760243274</v>
      </c>
      <c r="O23" s="72"/>
      <c r="P23" s="27"/>
      <c r="Q23" s="57"/>
    </row>
    <row r="24" spans="1:17" ht="22.15" customHeight="1">
      <c r="A24" s="46" t="s">
        <v>95</v>
      </c>
      <c r="B24" s="47"/>
      <c r="C24" s="47"/>
      <c r="D24" s="47"/>
      <c r="E24" s="47"/>
      <c r="F24" s="47"/>
      <c r="G24" s="47"/>
      <c r="H24" s="54"/>
      <c r="I24" s="47"/>
      <c r="J24" s="48"/>
      <c r="K24" s="27">
        <f t="shared" si="0"/>
        <v>0</v>
      </c>
      <c r="L24" s="72">
        <f t="shared" si="1"/>
        <v>0</v>
      </c>
      <c r="M24" s="27">
        <f t="shared" si="2"/>
        <v>0</v>
      </c>
      <c r="O24" s="72"/>
      <c r="P24" s="27"/>
      <c r="Q24" s="57"/>
    </row>
    <row r="25" spans="1:17" ht="36" customHeight="1">
      <c r="A25" s="8">
        <v>8</v>
      </c>
      <c r="B25" s="26" t="s">
        <v>170</v>
      </c>
      <c r="C25" s="9" t="s">
        <v>157</v>
      </c>
      <c r="D25" s="24" t="s">
        <v>39</v>
      </c>
      <c r="E25" s="40" t="s">
        <v>298</v>
      </c>
      <c r="F25" s="6" t="s">
        <v>92</v>
      </c>
      <c r="G25" s="7">
        <v>1</v>
      </c>
      <c r="H25" s="55">
        <v>8377900.0199999996</v>
      </c>
      <c r="I25" s="118">
        <f>ROUND(+G25*H25,2)</f>
        <v>8377900.0199999996</v>
      </c>
      <c r="J25" s="119"/>
      <c r="K25" s="27">
        <f t="shared" si="0"/>
        <v>8361144.2199599994</v>
      </c>
      <c r="L25" s="72">
        <f t="shared" si="1"/>
        <v>8361144.2199999997</v>
      </c>
      <c r="M25" s="27">
        <f t="shared" si="2"/>
        <v>8361144.2199999997</v>
      </c>
      <c r="O25" s="72"/>
      <c r="P25" s="27"/>
      <c r="Q25" s="57"/>
    </row>
    <row r="26" spans="1:17" ht="34.9" customHeight="1">
      <c r="A26" s="8">
        <v>9</v>
      </c>
      <c r="B26" s="26" t="s">
        <v>171</v>
      </c>
      <c r="C26" s="9" t="s">
        <v>157</v>
      </c>
      <c r="D26" s="24" t="s">
        <v>40</v>
      </c>
      <c r="E26" s="40" t="s">
        <v>299</v>
      </c>
      <c r="F26" s="6" t="s">
        <v>92</v>
      </c>
      <c r="G26" s="7">
        <v>1</v>
      </c>
      <c r="H26" s="55">
        <v>11923617.220000001</v>
      </c>
      <c r="I26" s="118">
        <f t="shared" ref="I26:I29" si="11">ROUND(+G26*H26,2)</f>
        <v>11923617.220000001</v>
      </c>
      <c r="J26" s="119"/>
      <c r="K26" s="27">
        <f t="shared" si="0"/>
        <v>11899769.98556</v>
      </c>
      <c r="L26" s="72">
        <f t="shared" si="1"/>
        <v>11899769.99</v>
      </c>
      <c r="M26" s="27">
        <f t="shared" si="2"/>
        <v>11899769.99</v>
      </c>
      <c r="O26" s="72"/>
      <c r="P26" s="27"/>
      <c r="Q26" s="57"/>
    </row>
    <row r="27" spans="1:17" ht="24" customHeight="1">
      <c r="A27" s="8">
        <v>10</v>
      </c>
      <c r="B27" s="26" t="s">
        <v>172</v>
      </c>
      <c r="C27" s="9" t="s">
        <v>157</v>
      </c>
      <c r="D27" s="24" t="s">
        <v>45</v>
      </c>
      <c r="E27" s="40" t="s">
        <v>96</v>
      </c>
      <c r="F27" s="6" t="s">
        <v>92</v>
      </c>
      <c r="G27" s="7">
        <v>1</v>
      </c>
      <c r="H27" s="55">
        <v>1074739.48</v>
      </c>
      <c r="I27" s="118">
        <f t="shared" ref="I27" si="12">ROUND(+G27*H27,2)</f>
        <v>1074739.48</v>
      </c>
      <c r="J27" s="119"/>
      <c r="K27" s="27">
        <f t="shared" ref="K27" si="13">+H27*0.998</f>
        <v>1072590.00104</v>
      </c>
      <c r="L27" s="72">
        <f t="shared" ref="L27" si="14">+ROUND(K27,2)</f>
        <v>1072590</v>
      </c>
      <c r="M27" s="27">
        <f t="shared" ref="M27" si="15">+L27*G27</f>
        <v>1072590</v>
      </c>
      <c r="O27" s="72"/>
      <c r="P27" s="27"/>
      <c r="Q27" s="57"/>
    </row>
    <row r="28" spans="1:17" ht="30.6" customHeight="1">
      <c r="A28" s="8">
        <v>11</v>
      </c>
      <c r="B28" s="26" t="s">
        <v>173</v>
      </c>
      <c r="C28" s="9" t="s">
        <v>157</v>
      </c>
      <c r="D28" s="24" t="s">
        <v>46</v>
      </c>
      <c r="E28" s="40" t="s">
        <v>97</v>
      </c>
      <c r="F28" s="6" t="s">
        <v>23</v>
      </c>
      <c r="G28" s="7">
        <v>15</v>
      </c>
      <c r="H28" s="55">
        <v>38987.83</v>
      </c>
      <c r="I28" s="118">
        <f t="shared" si="11"/>
        <v>584817.44999999995</v>
      </c>
      <c r="J28" s="119"/>
      <c r="K28" s="27">
        <f t="shared" si="0"/>
        <v>38909.854339999998</v>
      </c>
      <c r="L28" s="72">
        <f t="shared" si="1"/>
        <v>38909.85</v>
      </c>
      <c r="M28" s="27">
        <f t="shared" si="2"/>
        <v>583647.75</v>
      </c>
      <c r="O28" s="72"/>
      <c r="P28" s="27"/>
      <c r="Q28" s="57"/>
    </row>
    <row r="29" spans="1:17" ht="43.9" customHeight="1" thickBot="1">
      <c r="A29" s="8">
        <v>12</v>
      </c>
      <c r="B29" s="26" t="s">
        <v>174</v>
      </c>
      <c r="C29" s="9" t="s">
        <v>157</v>
      </c>
      <c r="D29" s="24" t="s">
        <v>175</v>
      </c>
      <c r="E29" s="40" t="s">
        <v>98</v>
      </c>
      <c r="F29" s="6" t="s">
        <v>92</v>
      </c>
      <c r="G29" s="7">
        <v>3</v>
      </c>
      <c r="H29" s="55">
        <v>140899.16</v>
      </c>
      <c r="I29" s="118">
        <f t="shared" si="11"/>
        <v>422697.48</v>
      </c>
      <c r="J29" s="119"/>
      <c r="K29" s="27">
        <f t="shared" si="0"/>
        <v>140617.36168</v>
      </c>
      <c r="L29" s="72">
        <f t="shared" si="1"/>
        <v>140617.35999999999</v>
      </c>
      <c r="M29" s="27">
        <f t="shared" si="2"/>
        <v>421852.07999999996</v>
      </c>
      <c r="O29" s="72"/>
      <c r="P29" s="27"/>
      <c r="Q29" s="57"/>
    </row>
    <row r="30" spans="1:17" ht="27" customHeight="1" thickBot="1">
      <c r="A30" s="200" t="s">
        <v>12</v>
      </c>
      <c r="B30" s="201"/>
      <c r="C30" s="201"/>
      <c r="D30" s="201"/>
      <c r="E30" s="201"/>
      <c r="F30" s="201"/>
      <c r="G30" s="201"/>
      <c r="H30" s="202"/>
      <c r="I30" s="203">
        <f>+SUM(I17:J29)</f>
        <v>73819292.660000011</v>
      </c>
      <c r="J30" s="204"/>
      <c r="K30" s="27"/>
      <c r="L30" s="72"/>
      <c r="M30" s="28"/>
      <c r="O30" s="72"/>
      <c r="P30" s="27"/>
      <c r="Q30" s="57"/>
    </row>
    <row r="31" spans="1:17" ht="33" customHeight="1" thickBot="1">
      <c r="A31" s="120" t="s">
        <v>99</v>
      </c>
      <c r="B31" s="121"/>
      <c r="C31" s="121"/>
      <c r="D31" s="121"/>
      <c r="E31" s="121"/>
      <c r="F31" s="121"/>
      <c r="G31" s="121"/>
      <c r="H31" s="121"/>
      <c r="I31" s="121"/>
      <c r="J31" s="122"/>
      <c r="K31" s="27">
        <f t="shared" ref="K31:K32" si="16">+H31*0.998</f>
        <v>0</v>
      </c>
      <c r="L31" s="72">
        <f t="shared" ref="L31:L33" si="17">+ROUND(K31,2)</f>
        <v>0</v>
      </c>
      <c r="M31" s="27">
        <f t="shared" ref="M31:M33" si="18">+L31*G31</f>
        <v>0</v>
      </c>
      <c r="O31" s="72"/>
      <c r="P31" s="27"/>
      <c r="Q31" s="57"/>
    </row>
    <row r="32" spans="1:17" ht="25.15" customHeight="1">
      <c r="A32" s="46" t="s">
        <v>100</v>
      </c>
      <c r="B32" s="47"/>
      <c r="C32" s="47"/>
      <c r="D32" s="47"/>
      <c r="E32" s="47"/>
      <c r="F32" s="47"/>
      <c r="G32" s="47"/>
      <c r="H32" s="54"/>
      <c r="I32" s="47"/>
      <c r="J32" s="48"/>
      <c r="K32" s="27">
        <f t="shared" si="16"/>
        <v>0</v>
      </c>
      <c r="L32" s="72">
        <f t="shared" si="17"/>
        <v>0</v>
      </c>
      <c r="M32" s="27">
        <f t="shared" si="18"/>
        <v>0</v>
      </c>
      <c r="O32" s="72"/>
      <c r="P32" s="27"/>
      <c r="Q32" s="57"/>
    </row>
    <row r="33" spans="1:17" ht="52.9" customHeight="1">
      <c r="A33" s="8">
        <v>13</v>
      </c>
      <c r="B33" s="26" t="s">
        <v>176</v>
      </c>
      <c r="C33" s="9" t="s">
        <v>183</v>
      </c>
      <c r="D33" s="24" t="s">
        <v>43</v>
      </c>
      <c r="E33" s="40" t="s">
        <v>101</v>
      </c>
      <c r="F33" s="6" t="s">
        <v>92</v>
      </c>
      <c r="G33" s="7">
        <v>1</v>
      </c>
      <c r="H33" s="55">
        <v>10080167.970000001</v>
      </c>
      <c r="I33" s="118">
        <f t="shared" ref="I33" si="19">ROUND(+G33*H33,2)</f>
        <v>10080167.970000001</v>
      </c>
      <c r="J33" s="119"/>
      <c r="K33" s="27">
        <f>+H33*0.99</f>
        <v>9979366.2903000005</v>
      </c>
      <c r="L33" s="72">
        <f t="shared" si="17"/>
        <v>9979366.2899999991</v>
      </c>
      <c r="M33" s="27">
        <f t="shared" si="18"/>
        <v>9979366.2899999991</v>
      </c>
      <c r="O33" s="72"/>
      <c r="P33" s="27"/>
      <c r="Q33" s="57"/>
    </row>
    <row r="34" spans="1:17" ht="51.6" customHeight="1">
      <c r="A34" s="8">
        <v>14</v>
      </c>
      <c r="B34" s="26" t="s">
        <v>177</v>
      </c>
      <c r="C34" s="9" t="s">
        <v>183</v>
      </c>
      <c r="D34" s="24" t="s">
        <v>44</v>
      </c>
      <c r="E34" s="40" t="s">
        <v>102</v>
      </c>
      <c r="F34" s="6" t="s">
        <v>92</v>
      </c>
      <c r="G34" s="7">
        <v>1</v>
      </c>
      <c r="H34" s="55">
        <v>19550943.359999999</v>
      </c>
      <c r="I34" s="118">
        <f t="shared" ref="I34" si="20">ROUND(+G34*H34,2)</f>
        <v>19550943.359999999</v>
      </c>
      <c r="J34" s="119"/>
      <c r="K34" s="27">
        <f t="shared" ref="K34:K48" si="21">+H34*0.99</f>
        <v>19355433.926399998</v>
      </c>
      <c r="L34" s="72">
        <f t="shared" ref="L34:L130" si="22">+ROUND(K34,2)</f>
        <v>19355433.93</v>
      </c>
      <c r="M34" s="27">
        <f t="shared" ref="M34:M113" si="23">+L34*G34</f>
        <v>19355433.93</v>
      </c>
      <c r="O34" s="72"/>
      <c r="P34" s="27"/>
      <c r="Q34" s="57"/>
    </row>
    <row r="35" spans="1:17" ht="57" customHeight="1">
      <c r="A35" s="8">
        <v>15</v>
      </c>
      <c r="B35" s="26" t="s">
        <v>178</v>
      </c>
      <c r="C35" s="9" t="s">
        <v>183</v>
      </c>
      <c r="D35" s="25" t="s">
        <v>42</v>
      </c>
      <c r="E35" s="71" t="s">
        <v>103</v>
      </c>
      <c r="F35" s="6" t="s">
        <v>92</v>
      </c>
      <c r="G35" s="42">
        <v>1</v>
      </c>
      <c r="H35" s="53">
        <v>49260666.789999999</v>
      </c>
      <c r="I35" s="118">
        <f>ROUND(+G35*H35,2)</f>
        <v>49260666.789999999</v>
      </c>
      <c r="J35" s="119"/>
      <c r="K35" s="27">
        <f t="shared" ref="K35:K39" si="24">+H35*0.998</f>
        <v>49162145.456419997</v>
      </c>
      <c r="L35" s="72">
        <f t="shared" si="22"/>
        <v>49162145.460000001</v>
      </c>
      <c r="M35" s="27">
        <f t="shared" si="23"/>
        <v>49162145.460000001</v>
      </c>
      <c r="O35" s="72"/>
      <c r="P35" s="27"/>
      <c r="Q35" s="57"/>
    </row>
    <row r="36" spans="1:17" ht="50.45" customHeight="1">
      <c r="A36" s="8">
        <v>16</v>
      </c>
      <c r="B36" s="26" t="s">
        <v>179</v>
      </c>
      <c r="C36" s="9" t="s">
        <v>183</v>
      </c>
      <c r="D36" s="24" t="s">
        <v>39</v>
      </c>
      <c r="E36" s="40" t="s">
        <v>104</v>
      </c>
      <c r="F36" s="6" t="s">
        <v>92</v>
      </c>
      <c r="G36" s="7">
        <v>1</v>
      </c>
      <c r="H36" s="55">
        <v>4273115.74</v>
      </c>
      <c r="I36" s="118">
        <f>ROUND(+G36*H36,2)</f>
        <v>4273115.74</v>
      </c>
      <c r="J36" s="119"/>
      <c r="K36" s="27">
        <f t="shared" si="24"/>
        <v>4264569.5085200006</v>
      </c>
      <c r="L36" s="72">
        <f t="shared" si="22"/>
        <v>4264569.51</v>
      </c>
      <c r="M36" s="27">
        <f t="shared" si="23"/>
        <v>4264569.51</v>
      </c>
      <c r="O36" s="72"/>
      <c r="P36" s="27"/>
      <c r="Q36" s="57"/>
    </row>
    <row r="37" spans="1:17" ht="57" customHeight="1">
      <c r="A37" s="8">
        <v>17</v>
      </c>
      <c r="B37" s="26" t="s">
        <v>180</v>
      </c>
      <c r="C37" s="9" t="s">
        <v>183</v>
      </c>
      <c r="D37" s="24" t="s">
        <v>40</v>
      </c>
      <c r="E37" s="40" t="s">
        <v>105</v>
      </c>
      <c r="F37" s="6" t="s">
        <v>92</v>
      </c>
      <c r="G37" s="7">
        <v>1</v>
      </c>
      <c r="H37" s="55">
        <v>5209942.99</v>
      </c>
      <c r="I37" s="118">
        <f t="shared" ref="I37:I39" si="25">ROUND(+G37*H37,2)</f>
        <v>5209942.99</v>
      </c>
      <c r="J37" s="119"/>
      <c r="K37" s="27">
        <f t="shared" si="24"/>
        <v>5199523.1040200004</v>
      </c>
      <c r="L37" s="72">
        <f t="shared" si="22"/>
        <v>5199523.0999999996</v>
      </c>
      <c r="M37" s="27">
        <f t="shared" si="23"/>
        <v>5199523.0999999996</v>
      </c>
      <c r="O37" s="72"/>
      <c r="P37" s="27"/>
      <c r="Q37" s="57"/>
    </row>
    <row r="38" spans="1:17" ht="33" customHeight="1">
      <c r="A38" s="8">
        <v>18</v>
      </c>
      <c r="B38" s="26" t="s">
        <v>181</v>
      </c>
      <c r="C38" s="9" t="s">
        <v>183</v>
      </c>
      <c r="D38" s="24" t="s">
        <v>40</v>
      </c>
      <c r="E38" s="40" t="s">
        <v>106</v>
      </c>
      <c r="F38" s="6" t="s">
        <v>92</v>
      </c>
      <c r="G38" s="7">
        <v>1</v>
      </c>
      <c r="H38" s="55">
        <v>5405712.1699999999</v>
      </c>
      <c r="I38" s="118">
        <f t="shared" si="25"/>
        <v>5405712.1699999999</v>
      </c>
      <c r="J38" s="119"/>
      <c r="K38" s="27">
        <f t="shared" si="24"/>
        <v>5394900.7456599995</v>
      </c>
      <c r="L38" s="72">
        <f t="shared" si="22"/>
        <v>5394900.75</v>
      </c>
      <c r="M38" s="27">
        <f t="shared" si="23"/>
        <v>5394900.75</v>
      </c>
      <c r="O38" s="72"/>
      <c r="P38" s="27"/>
      <c r="Q38" s="57"/>
    </row>
    <row r="39" spans="1:17" ht="75.599999999999994" customHeight="1">
      <c r="A39" s="8">
        <v>19</v>
      </c>
      <c r="B39" s="26" t="s">
        <v>182</v>
      </c>
      <c r="C39" s="9" t="s">
        <v>183</v>
      </c>
      <c r="D39" s="24" t="s">
        <v>45</v>
      </c>
      <c r="E39" s="40" t="s">
        <v>107</v>
      </c>
      <c r="F39" s="6" t="s">
        <v>92</v>
      </c>
      <c r="G39" s="7">
        <v>1</v>
      </c>
      <c r="H39" s="55">
        <v>22571957.289999999</v>
      </c>
      <c r="I39" s="118">
        <f t="shared" si="25"/>
        <v>22571957.289999999</v>
      </c>
      <c r="J39" s="119"/>
      <c r="K39" s="27">
        <f t="shared" si="24"/>
        <v>22526813.37542</v>
      </c>
      <c r="L39" s="72">
        <f t="shared" si="22"/>
        <v>22526813.379999999</v>
      </c>
      <c r="M39" s="27">
        <f t="shared" si="23"/>
        <v>22526813.379999999</v>
      </c>
      <c r="O39" s="72"/>
      <c r="P39" s="27"/>
      <c r="Q39" s="57"/>
    </row>
    <row r="40" spans="1:17" ht="23.45" customHeight="1">
      <c r="A40" s="46" t="s">
        <v>108</v>
      </c>
      <c r="B40" s="47"/>
      <c r="C40" s="47"/>
      <c r="D40" s="47"/>
      <c r="E40" s="47"/>
      <c r="F40" s="47"/>
      <c r="G40" s="47"/>
      <c r="H40" s="54"/>
      <c r="I40" s="47"/>
      <c r="J40" s="48"/>
      <c r="K40" s="27">
        <f t="shared" si="21"/>
        <v>0</v>
      </c>
      <c r="L40" s="72">
        <f t="shared" si="22"/>
        <v>0</v>
      </c>
      <c r="M40" s="27">
        <f t="shared" si="23"/>
        <v>0</v>
      </c>
      <c r="O40" s="72"/>
      <c r="P40" s="27"/>
      <c r="Q40" s="57"/>
    </row>
    <row r="41" spans="1:17" ht="24.6" customHeight="1">
      <c r="A41" s="4">
        <v>20</v>
      </c>
      <c r="B41" s="26" t="s">
        <v>186</v>
      </c>
      <c r="C41" s="9" t="s">
        <v>183</v>
      </c>
      <c r="D41" s="36" t="s">
        <v>47</v>
      </c>
      <c r="E41" s="40" t="s">
        <v>109</v>
      </c>
      <c r="F41" s="5" t="s">
        <v>23</v>
      </c>
      <c r="G41" s="11">
        <v>75</v>
      </c>
      <c r="H41" s="56">
        <v>21770.85</v>
      </c>
      <c r="I41" s="118">
        <f t="shared" ref="I41" si="26">ROUND(+G41*H41,2)</f>
        <v>1632813.75</v>
      </c>
      <c r="J41" s="119"/>
      <c r="K41" s="27">
        <v>7054070</v>
      </c>
      <c r="L41" s="72">
        <f t="shared" si="22"/>
        <v>7054070</v>
      </c>
      <c r="M41" s="27">
        <f t="shared" si="23"/>
        <v>529055250</v>
      </c>
      <c r="O41" s="72"/>
      <c r="P41" s="27"/>
      <c r="Q41" s="57"/>
    </row>
    <row r="42" spans="1:17" ht="42.6" customHeight="1">
      <c r="A42" s="4">
        <v>21</v>
      </c>
      <c r="B42" s="26" t="s">
        <v>187</v>
      </c>
      <c r="C42" s="9" t="s">
        <v>183</v>
      </c>
      <c r="D42" s="36" t="s">
        <v>48</v>
      </c>
      <c r="E42" s="40" t="s">
        <v>300</v>
      </c>
      <c r="F42" s="6" t="s">
        <v>92</v>
      </c>
      <c r="G42" s="7">
        <v>1</v>
      </c>
      <c r="H42" s="55">
        <v>9376079.2899999991</v>
      </c>
      <c r="I42" s="118">
        <f t="shared" ref="I42:I47" si="27">ROUND(+G42*H42,2)</f>
        <v>9376079.2899999991</v>
      </c>
      <c r="J42" s="119"/>
      <c r="K42" s="27">
        <v>23248802</v>
      </c>
      <c r="L42" s="72">
        <f t="shared" si="22"/>
        <v>23248802</v>
      </c>
      <c r="M42" s="27">
        <f t="shared" si="23"/>
        <v>23248802</v>
      </c>
      <c r="O42" s="72"/>
      <c r="P42" s="27"/>
      <c r="Q42" s="57"/>
    </row>
    <row r="43" spans="1:17" ht="24.6" customHeight="1">
      <c r="A43" s="4">
        <v>22</v>
      </c>
      <c r="B43" s="26" t="s">
        <v>188</v>
      </c>
      <c r="C43" s="9" t="s">
        <v>183</v>
      </c>
      <c r="D43" s="36" t="s">
        <v>49</v>
      </c>
      <c r="E43" s="40" t="s">
        <v>301</v>
      </c>
      <c r="F43" s="6" t="s">
        <v>92</v>
      </c>
      <c r="G43" s="7">
        <v>1</v>
      </c>
      <c r="H43" s="55">
        <v>3263986.07</v>
      </c>
      <c r="I43" s="118">
        <f t="shared" ref="I43:I44" si="28">ROUND(+G43*H43,2)</f>
        <v>3263986.07</v>
      </c>
      <c r="J43" s="119"/>
      <c r="K43" s="27">
        <v>5993490</v>
      </c>
      <c r="L43" s="72">
        <f t="shared" ref="L43:L44" si="29">+ROUND(K43,2)</f>
        <v>5993490</v>
      </c>
      <c r="M43" s="27">
        <f t="shared" ref="M43:M44" si="30">+L43*G43</f>
        <v>5993490</v>
      </c>
      <c r="O43" s="72"/>
      <c r="P43" s="27"/>
      <c r="Q43" s="57"/>
    </row>
    <row r="44" spans="1:17" ht="24.6" customHeight="1">
      <c r="A44" s="4">
        <v>23</v>
      </c>
      <c r="B44" s="26" t="s">
        <v>189</v>
      </c>
      <c r="C44" s="9" t="s">
        <v>183</v>
      </c>
      <c r="D44" s="36" t="s">
        <v>50</v>
      </c>
      <c r="E44" s="40" t="s">
        <v>302</v>
      </c>
      <c r="F44" s="6" t="s">
        <v>92</v>
      </c>
      <c r="G44" s="7">
        <v>2</v>
      </c>
      <c r="H44" s="55">
        <v>10925437.949999999</v>
      </c>
      <c r="I44" s="118">
        <f t="shared" si="28"/>
        <v>21850875.899999999</v>
      </c>
      <c r="J44" s="119"/>
      <c r="K44" s="27">
        <v>5993490</v>
      </c>
      <c r="L44" s="72">
        <f t="shared" si="29"/>
        <v>5993490</v>
      </c>
      <c r="M44" s="27">
        <f t="shared" si="30"/>
        <v>11986980</v>
      </c>
      <c r="O44" s="72"/>
      <c r="P44" s="27"/>
      <c r="Q44" s="57"/>
    </row>
    <row r="45" spans="1:17" ht="24.6" customHeight="1">
      <c r="A45" s="4">
        <v>24</v>
      </c>
      <c r="B45" s="26" t="s">
        <v>190</v>
      </c>
      <c r="C45" s="9" t="s">
        <v>183</v>
      </c>
      <c r="D45" s="36" t="s">
        <v>51</v>
      </c>
      <c r="E45" s="40" t="s">
        <v>97</v>
      </c>
      <c r="F45" s="6" t="s">
        <v>23</v>
      </c>
      <c r="G45" s="7">
        <v>25</v>
      </c>
      <c r="H45" s="55">
        <v>38987.83</v>
      </c>
      <c r="I45" s="118">
        <f t="shared" si="27"/>
        <v>974695.75</v>
      </c>
      <c r="J45" s="119"/>
      <c r="K45" s="27">
        <v>5993490</v>
      </c>
      <c r="L45" s="72">
        <f t="shared" si="22"/>
        <v>5993490</v>
      </c>
      <c r="M45" s="27">
        <f t="shared" si="23"/>
        <v>149837250</v>
      </c>
      <c r="O45" s="72"/>
      <c r="P45" s="27"/>
      <c r="Q45" s="57"/>
    </row>
    <row r="46" spans="1:17" ht="40.9" customHeight="1">
      <c r="A46" s="4">
        <v>25</v>
      </c>
      <c r="B46" s="26" t="s">
        <v>191</v>
      </c>
      <c r="C46" s="9" t="s">
        <v>183</v>
      </c>
      <c r="D46" s="36" t="s">
        <v>184</v>
      </c>
      <c r="E46" s="40" t="s">
        <v>98</v>
      </c>
      <c r="F46" s="6" t="s">
        <v>92</v>
      </c>
      <c r="G46" s="7">
        <v>2</v>
      </c>
      <c r="H46" s="55">
        <v>140899.16</v>
      </c>
      <c r="I46" s="118">
        <f t="shared" si="27"/>
        <v>281798.32</v>
      </c>
      <c r="J46" s="119"/>
      <c r="K46" s="27">
        <v>5993490</v>
      </c>
      <c r="L46" s="72">
        <f t="shared" si="22"/>
        <v>5993490</v>
      </c>
      <c r="M46" s="27">
        <f t="shared" si="23"/>
        <v>11986980</v>
      </c>
      <c r="O46" s="72"/>
      <c r="P46" s="27"/>
      <c r="Q46" s="57"/>
    </row>
    <row r="47" spans="1:17" ht="24.6" customHeight="1">
      <c r="A47" s="4">
        <v>26</v>
      </c>
      <c r="B47" s="26" t="s">
        <v>192</v>
      </c>
      <c r="C47" s="9" t="s">
        <v>183</v>
      </c>
      <c r="D47" s="36" t="s">
        <v>185</v>
      </c>
      <c r="E47" s="40" t="s">
        <v>110</v>
      </c>
      <c r="F47" s="6" t="s">
        <v>92</v>
      </c>
      <c r="G47" s="7">
        <v>2</v>
      </c>
      <c r="H47" s="55">
        <v>656095.66</v>
      </c>
      <c r="I47" s="118">
        <f t="shared" si="27"/>
        <v>1312191.32</v>
      </c>
      <c r="J47" s="119"/>
      <c r="K47" s="27">
        <v>5993490</v>
      </c>
      <c r="L47" s="72">
        <f t="shared" si="22"/>
        <v>5993490</v>
      </c>
      <c r="M47" s="27">
        <f t="shared" si="23"/>
        <v>11986980</v>
      </c>
      <c r="O47" s="72"/>
      <c r="P47" s="27"/>
      <c r="Q47" s="57"/>
    </row>
    <row r="48" spans="1:17" ht="23.45" customHeight="1">
      <c r="A48" s="46" t="s">
        <v>111</v>
      </c>
      <c r="B48" s="47"/>
      <c r="C48" s="47"/>
      <c r="D48" s="47"/>
      <c r="E48" s="47"/>
      <c r="F48" s="47"/>
      <c r="G48" s="47"/>
      <c r="H48" s="54"/>
      <c r="I48" s="47"/>
      <c r="J48" s="48"/>
      <c r="K48" s="27">
        <f t="shared" si="21"/>
        <v>0</v>
      </c>
      <c r="L48" s="72">
        <f t="shared" si="22"/>
        <v>0</v>
      </c>
      <c r="M48" s="27">
        <f t="shared" si="23"/>
        <v>0</v>
      </c>
      <c r="O48" s="72"/>
      <c r="P48" s="27"/>
      <c r="Q48" s="57"/>
    </row>
    <row r="49" spans="1:17" ht="27.6" customHeight="1">
      <c r="A49" s="4">
        <v>27</v>
      </c>
      <c r="B49" s="26" t="s">
        <v>193</v>
      </c>
      <c r="C49" s="9" t="s">
        <v>183</v>
      </c>
      <c r="D49" s="36" t="s">
        <v>41</v>
      </c>
      <c r="E49" s="40" t="s">
        <v>112</v>
      </c>
      <c r="F49" s="5" t="s">
        <v>37</v>
      </c>
      <c r="G49" s="11">
        <v>419.28399999999999</v>
      </c>
      <c r="H49" s="56">
        <v>30519.84</v>
      </c>
      <c r="I49" s="118">
        <f t="shared" ref="I49" si="31">ROUND(+G49*H49,2)</f>
        <v>12796480.59</v>
      </c>
      <c r="J49" s="119"/>
      <c r="K49" s="27">
        <v>450608040</v>
      </c>
      <c r="L49" s="72">
        <f t="shared" si="22"/>
        <v>450608040</v>
      </c>
      <c r="M49" s="27">
        <f t="shared" si="23"/>
        <v>188932741443.35999</v>
      </c>
      <c r="O49" s="72"/>
      <c r="P49" s="27"/>
      <c r="Q49" s="57"/>
    </row>
    <row r="50" spans="1:17" ht="27.6" customHeight="1" thickBot="1">
      <c r="A50" s="4">
        <v>28</v>
      </c>
      <c r="B50" s="26" t="s">
        <v>194</v>
      </c>
      <c r="C50" s="9" t="s">
        <v>183</v>
      </c>
      <c r="D50" s="36" t="s">
        <v>52</v>
      </c>
      <c r="E50" s="40" t="s">
        <v>113</v>
      </c>
      <c r="F50" s="5" t="s">
        <v>37</v>
      </c>
      <c r="G50" s="11">
        <v>490</v>
      </c>
      <c r="H50" s="56">
        <v>1750.65</v>
      </c>
      <c r="I50" s="118">
        <f t="shared" ref="I50:I58" si="32">ROUND(+G50*H50,2)</f>
        <v>857818.5</v>
      </c>
      <c r="J50" s="119"/>
      <c r="K50" s="27">
        <v>7054070</v>
      </c>
      <c r="L50" s="72">
        <f t="shared" si="22"/>
        <v>7054070</v>
      </c>
      <c r="M50" s="27">
        <f t="shared" si="23"/>
        <v>3456494300</v>
      </c>
      <c r="O50" s="72"/>
      <c r="P50" s="27"/>
      <c r="Q50" s="57"/>
    </row>
    <row r="51" spans="1:17" ht="27" customHeight="1" thickBot="1">
      <c r="A51" s="200" t="s">
        <v>12</v>
      </c>
      <c r="B51" s="201"/>
      <c r="C51" s="201"/>
      <c r="D51" s="201"/>
      <c r="E51" s="201"/>
      <c r="F51" s="201"/>
      <c r="G51" s="201"/>
      <c r="H51" s="202"/>
      <c r="I51" s="203">
        <f>+SUM(I33:J50)</f>
        <v>168699245.79999998</v>
      </c>
      <c r="J51" s="204"/>
      <c r="K51" s="27"/>
      <c r="L51" s="72"/>
      <c r="M51" s="28"/>
      <c r="O51" s="72"/>
      <c r="P51" s="27"/>
      <c r="Q51" s="57"/>
    </row>
    <row r="52" spans="1:17" ht="33" customHeight="1" thickBot="1">
      <c r="A52" s="120" t="s">
        <v>114</v>
      </c>
      <c r="B52" s="121"/>
      <c r="C52" s="121"/>
      <c r="D52" s="121"/>
      <c r="E52" s="121"/>
      <c r="F52" s="121"/>
      <c r="G52" s="121"/>
      <c r="H52" s="121"/>
      <c r="I52" s="121"/>
      <c r="J52" s="122"/>
      <c r="K52" s="27">
        <f t="shared" ref="K52:K53" si="33">+H52*0.998</f>
        <v>0</v>
      </c>
      <c r="L52" s="72">
        <f t="shared" ref="L52:L53" si="34">+ROUND(K52,2)</f>
        <v>0</v>
      </c>
      <c r="M52" s="27">
        <f t="shared" ref="M52:M53" si="35">+L52*G52</f>
        <v>0</v>
      </c>
      <c r="O52" s="72"/>
      <c r="P52" s="27"/>
      <c r="Q52" s="57"/>
    </row>
    <row r="53" spans="1:17" ht="25.15" customHeight="1">
      <c r="A53" s="46" t="s">
        <v>115</v>
      </c>
      <c r="B53" s="47"/>
      <c r="C53" s="47"/>
      <c r="D53" s="47"/>
      <c r="E53" s="47"/>
      <c r="F53" s="47"/>
      <c r="G53" s="47"/>
      <c r="H53" s="54"/>
      <c r="I53" s="47"/>
      <c r="J53" s="48"/>
      <c r="K53" s="27">
        <f t="shared" si="33"/>
        <v>0</v>
      </c>
      <c r="L53" s="72">
        <f t="shared" si="34"/>
        <v>0</v>
      </c>
      <c r="M53" s="27">
        <f t="shared" si="35"/>
        <v>0</v>
      </c>
      <c r="O53" s="72"/>
      <c r="P53" s="27"/>
      <c r="Q53" s="57"/>
    </row>
    <row r="54" spans="1:17" ht="27.6" customHeight="1">
      <c r="A54" s="4">
        <v>29</v>
      </c>
      <c r="B54" s="26" t="s">
        <v>195</v>
      </c>
      <c r="C54" s="9" t="s">
        <v>196</v>
      </c>
      <c r="D54" s="36" t="s">
        <v>53</v>
      </c>
      <c r="E54" s="40" t="s">
        <v>116</v>
      </c>
      <c r="F54" s="6" t="s">
        <v>132</v>
      </c>
      <c r="G54" s="7">
        <v>5112</v>
      </c>
      <c r="H54" s="55">
        <v>4618.82</v>
      </c>
      <c r="I54" s="118">
        <f t="shared" si="32"/>
        <v>23611407.84</v>
      </c>
      <c r="J54" s="119"/>
      <c r="K54" s="27">
        <v>23248802</v>
      </c>
      <c r="L54" s="72">
        <f t="shared" si="22"/>
        <v>23248802</v>
      </c>
      <c r="M54" s="27">
        <f t="shared" si="23"/>
        <v>118847875824</v>
      </c>
      <c r="O54" s="72"/>
      <c r="P54" s="27"/>
      <c r="Q54" s="57"/>
    </row>
    <row r="55" spans="1:17" ht="46.15" customHeight="1">
      <c r="A55" s="4">
        <v>30</v>
      </c>
      <c r="B55" s="26" t="s">
        <v>197</v>
      </c>
      <c r="C55" s="9" t="s">
        <v>196</v>
      </c>
      <c r="D55" s="36" t="s">
        <v>54</v>
      </c>
      <c r="E55" s="40" t="s">
        <v>117</v>
      </c>
      <c r="F55" s="5" t="s">
        <v>24</v>
      </c>
      <c r="G55" s="11">
        <v>1533.6</v>
      </c>
      <c r="H55" s="56">
        <v>63985.85</v>
      </c>
      <c r="I55" s="118">
        <f t="shared" si="32"/>
        <v>98128699.560000002</v>
      </c>
      <c r="J55" s="119"/>
      <c r="K55" s="27">
        <v>7054070</v>
      </c>
      <c r="L55" s="72">
        <f t="shared" ref="L55:L58" si="36">+ROUND(K55,2)</f>
        <v>7054070</v>
      </c>
      <c r="M55" s="27">
        <f t="shared" ref="M55:M58" si="37">+L55*G55</f>
        <v>10818121752</v>
      </c>
      <c r="O55" s="72"/>
      <c r="P55" s="27"/>
      <c r="Q55" s="57"/>
    </row>
    <row r="56" spans="1:17" ht="45" customHeight="1">
      <c r="A56" s="4">
        <v>31</v>
      </c>
      <c r="B56" s="26" t="s">
        <v>198</v>
      </c>
      <c r="C56" s="9" t="s">
        <v>196</v>
      </c>
      <c r="D56" s="36" t="s">
        <v>55</v>
      </c>
      <c r="E56" s="40" t="s">
        <v>118</v>
      </c>
      <c r="F56" s="5" t="s">
        <v>24</v>
      </c>
      <c r="G56" s="7">
        <v>613.43999999999994</v>
      </c>
      <c r="H56" s="55">
        <v>41490.39</v>
      </c>
      <c r="I56" s="118">
        <f t="shared" si="32"/>
        <v>25451864.84</v>
      </c>
      <c r="J56" s="119"/>
      <c r="K56" s="27">
        <v>23248802</v>
      </c>
      <c r="L56" s="72">
        <f t="shared" si="36"/>
        <v>23248802</v>
      </c>
      <c r="M56" s="27">
        <f t="shared" si="37"/>
        <v>14261745098.879999</v>
      </c>
      <c r="O56" s="72"/>
      <c r="P56" s="27"/>
      <c r="Q56" s="57"/>
    </row>
    <row r="57" spans="1:17" ht="40.9" customHeight="1">
      <c r="A57" s="4">
        <v>32</v>
      </c>
      <c r="B57" s="26" t="s">
        <v>199</v>
      </c>
      <c r="C57" s="9" t="s">
        <v>196</v>
      </c>
      <c r="D57" s="36" t="s">
        <v>215</v>
      </c>
      <c r="E57" s="40" t="s">
        <v>119</v>
      </c>
      <c r="F57" s="5" t="s">
        <v>24</v>
      </c>
      <c r="G57" s="7">
        <v>920.16</v>
      </c>
      <c r="H57" s="55">
        <v>45704.18</v>
      </c>
      <c r="I57" s="118">
        <f t="shared" si="32"/>
        <v>42055158.270000003</v>
      </c>
      <c r="J57" s="119"/>
      <c r="K57" s="27">
        <v>5993490</v>
      </c>
      <c r="L57" s="72">
        <f t="shared" si="36"/>
        <v>5993490</v>
      </c>
      <c r="M57" s="27">
        <f t="shared" si="37"/>
        <v>5514969758.3999996</v>
      </c>
      <c r="O57" s="72"/>
      <c r="P57" s="27"/>
      <c r="Q57" s="57"/>
    </row>
    <row r="58" spans="1:17" ht="35.450000000000003" customHeight="1">
      <c r="A58" s="4">
        <v>33</v>
      </c>
      <c r="B58" s="26" t="s">
        <v>200</v>
      </c>
      <c r="C58" s="9" t="s">
        <v>196</v>
      </c>
      <c r="D58" s="36" t="s">
        <v>216</v>
      </c>
      <c r="E58" s="40" t="s">
        <v>120</v>
      </c>
      <c r="F58" s="5" t="s">
        <v>24</v>
      </c>
      <c r="G58" s="7">
        <v>460.08</v>
      </c>
      <c r="H58" s="55">
        <v>205067.79</v>
      </c>
      <c r="I58" s="118">
        <f t="shared" si="32"/>
        <v>94347588.819999993</v>
      </c>
      <c r="J58" s="119"/>
      <c r="K58" s="27">
        <v>5993490</v>
      </c>
      <c r="L58" s="72">
        <f t="shared" si="36"/>
        <v>5993490</v>
      </c>
      <c r="M58" s="27">
        <f t="shared" si="37"/>
        <v>2757484879.1999998</v>
      </c>
      <c r="O58" s="72"/>
      <c r="P58" s="27"/>
      <c r="Q58" s="57"/>
    </row>
    <row r="59" spans="1:17" ht="25.15" customHeight="1">
      <c r="A59" s="4">
        <v>34</v>
      </c>
      <c r="B59" s="26" t="s">
        <v>201</v>
      </c>
      <c r="C59" s="9" t="s">
        <v>196</v>
      </c>
      <c r="D59" s="36" t="s">
        <v>217</v>
      </c>
      <c r="E59" s="40" t="s">
        <v>121</v>
      </c>
      <c r="F59" s="5" t="s">
        <v>24</v>
      </c>
      <c r="G59" s="11">
        <v>153.35999999999999</v>
      </c>
      <c r="H59" s="56">
        <v>266749.68</v>
      </c>
      <c r="I59" s="118">
        <f t="shared" ref="I59" si="38">ROUND(+G59*H59,2)</f>
        <v>40908730.920000002</v>
      </c>
      <c r="J59" s="119"/>
      <c r="K59" s="27">
        <v>235754270</v>
      </c>
      <c r="L59" s="72">
        <f t="shared" si="22"/>
        <v>235754270</v>
      </c>
      <c r="M59" s="27">
        <f t="shared" si="23"/>
        <v>36155274847.199997</v>
      </c>
      <c r="O59" s="72"/>
      <c r="P59" s="27"/>
      <c r="Q59" s="57"/>
    </row>
    <row r="60" spans="1:17" ht="25.15" customHeight="1">
      <c r="A60" s="4">
        <v>35</v>
      </c>
      <c r="B60" s="26" t="s">
        <v>202</v>
      </c>
      <c r="C60" s="9" t="s">
        <v>196</v>
      </c>
      <c r="D60" s="36" t="s">
        <v>218</v>
      </c>
      <c r="E60" s="40" t="s">
        <v>303</v>
      </c>
      <c r="F60" s="5" t="s">
        <v>23</v>
      </c>
      <c r="G60" s="11">
        <v>150</v>
      </c>
      <c r="H60" s="56">
        <v>33305.46</v>
      </c>
      <c r="I60" s="118">
        <f t="shared" ref="I60:I68" si="39">ROUND(+G60*H60,2)</f>
        <v>4995819</v>
      </c>
      <c r="J60" s="119"/>
      <c r="K60" s="27">
        <v>7054070</v>
      </c>
      <c r="L60" s="72">
        <f t="shared" ref="L60:L68" si="40">+ROUND(K60,2)</f>
        <v>7054070</v>
      </c>
      <c r="M60" s="27">
        <f t="shared" ref="M60:M68" si="41">+L60*G60</f>
        <v>1058110500</v>
      </c>
      <c r="O60" s="72"/>
      <c r="P60" s="27"/>
      <c r="Q60" s="57"/>
    </row>
    <row r="61" spans="1:17" ht="25.15" customHeight="1">
      <c r="A61" s="4">
        <v>36</v>
      </c>
      <c r="B61" s="26" t="s">
        <v>203</v>
      </c>
      <c r="C61" s="9" t="s">
        <v>196</v>
      </c>
      <c r="D61" s="36" t="s">
        <v>219</v>
      </c>
      <c r="E61" s="40" t="s">
        <v>304</v>
      </c>
      <c r="F61" s="5" t="s">
        <v>23</v>
      </c>
      <c r="G61" s="7">
        <v>4950</v>
      </c>
      <c r="H61" s="55">
        <v>79857.09</v>
      </c>
      <c r="I61" s="118">
        <f t="shared" si="39"/>
        <v>395292595.5</v>
      </c>
      <c r="J61" s="119"/>
      <c r="K61" s="27">
        <v>23248802</v>
      </c>
      <c r="L61" s="72">
        <f t="shared" si="40"/>
        <v>23248802</v>
      </c>
      <c r="M61" s="27">
        <f t="shared" si="41"/>
        <v>115081569900</v>
      </c>
      <c r="O61" s="72"/>
      <c r="P61" s="27"/>
      <c r="Q61" s="57"/>
    </row>
    <row r="62" spans="1:17" ht="25.15" customHeight="1">
      <c r="A62" s="4">
        <v>37</v>
      </c>
      <c r="B62" s="26" t="s">
        <v>204</v>
      </c>
      <c r="C62" s="9" t="s">
        <v>196</v>
      </c>
      <c r="D62" s="36" t="s">
        <v>220</v>
      </c>
      <c r="E62" s="40" t="s">
        <v>305</v>
      </c>
      <c r="F62" s="5" t="s">
        <v>23</v>
      </c>
      <c r="G62" s="11">
        <v>12</v>
      </c>
      <c r="H62" s="56">
        <v>116839.18</v>
      </c>
      <c r="I62" s="118">
        <f t="shared" si="39"/>
        <v>1402070.16</v>
      </c>
      <c r="J62" s="119"/>
      <c r="K62" s="27">
        <v>7054070</v>
      </c>
      <c r="L62" s="72">
        <f t="shared" si="40"/>
        <v>7054070</v>
      </c>
      <c r="M62" s="27">
        <f t="shared" si="41"/>
        <v>84648840</v>
      </c>
      <c r="O62" s="72"/>
      <c r="P62" s="27"/>
      <c r="Q62" s="57"/>
    </row>
    <row r="63" spans="1:17" ht="46.15" customHeight="1">
      <c r="A63" s="4">
        <v>38</v>
      </c>
      <c r="B63" s="26" t="s">
        <v>205</v>
      </c>
      <c r="C63" s="9" t="s">
        <v>196</v>
      </c>
      <c r="D63" s="36" t="s">
        <v>221</v>
      </c>
      <c r="E63" s="40" t="s">
        <v>122</v>
      </c>
      <c r="F63" s="6" t="s">
        <v>92</v>
      </c>
      <c r="G63" s="7">
        <v>175</v>
      </c>
      <c r="H63" s="55">
        <v>423993.35</v>
      </c>
      <c r="I63" s="118">
        <f t="shared" si="39"/>
        <v>74198836.25</v>
      </c>
      <c r="J63" s="119"/>
      <c r="K63" s="27">
        <v>23248802</v>
      </c>
      <c r="L63" s="72">
        <f t="shared" si="40"/>
        <v>23248802</v>
      </c>
      <c r="M63" s="27">
        <f t="shared" si="41"/>
        <v>4068540350</v>
      </c>
      <c r="O63" s="72"/>
      <c r="P63" s="27"/>
      <c r="Q63" s="57"/>
    </row>
    <row r="64" spans="1:17" ht="39.6" customHeight="1">
      <c r="A64" s="4">
        <v>39</v>
      </c>
      <c r="B64" s="26" t="s">
        <v>206</v>
      </c>
      <c r="C64" s="9" t="s">
        <v>196</v>
      </c>
      <c r="D64" s="36" t="s">
        <v>222</v>
      </c>
      <c r="E64" s="40" t="s">
        <v>123</v>
      </c>
      <c r="F64" s="6" t="s">
        <v>92</v>
      </c>
      <c r="G64" s="7">
        <v>175</v>
      </c>
      <c r="H64" s="55">
        <v>504243.66</v>
      </c>
      <c r="I64" s="118">
        <f t="shared" ref="I64:I66" si="42">ROUND(+G64*H64,2)</f>
        <v>88242640.5</v>
      </c>
      <c r="J64" s="119"/>
      <c r="K64" s="27">
        <v>5993490</v>
      </c>
      <c r="L64" s="72">
        <f t="shared" ref="L64:L66" si="43">+ROUND(K64,2)</f>
        <v>5993490</v>
      </c>
      <c r="M64" s="27">
        <f t="shared" ref="M64:M66" si="44">+L64*G64</f>
        <v>1048860750</v>
      </c>
      <c r="O64" s="72"/>
      <c r="P64" s="27"/>
      <c r="Q64" s="57"/>
    </row>
    <row r="65" spans="1:17" ht="25.15" customHeight="1">
      <c r="A65" s="4">
        <v>40</v>
      </c>
      <c r="B65" s="26" t="s">
        <v>207</v>
      </c>
      <c r="C65" s="9" t="s">
        <v>196</v>
      </c>
      <c r="D65" s="36" t="s">
        <v>223</v>
      </c>
      <c r="E65" s="40" t="s">
        <v>124</v>
      </c>
      <c r="F65" s="6" t="s">
        <v>92</v>
      </c>
      <c r="G65" s="7">
        <v>10</v>
      </c>
      <c r="H65" s="55">
        <v>289014.3</v>
      </c>
      <c r="I65" s="118">
        <f t="shared" si="42"/>
        <v>2890143</v>
      </c>
      <c r="J65" s="119"/>
      <c r="K65" s="27">
        <v>5993490</v>
      </c>
      <c r="L65" s="72">
        <f t="shared" si="43"/>
        <v>5993490</v>
      </c>
      <c r="M65" s="27">
        <f t="shared" si="44"/>
        <v>59934900</v>
      </c>
      <c r="O65" s="72"/>
      <c r="P65" s="27"/>
      <c r="Q65" s="57"/>
    </row>
    <row r="66" spans="1:17" ht="25.9" customHeight="1">
      <c r="A66" s="4">
        <v>41</v>
      </c>
      <c r="B66" s="26" t="s">
        <v>208</v>
      </c>
      <c r="C66" s="9" t="s">
        <v>196</v>
      </c>
      <c r="D66" s="36" t="s">
        <v>224</v>
      </c>
      <c r="E66" s="40" t="s">
        <v>125</v>
      </c>
      <c r="F66" s="6" t="s">
        <v>92</v>
      </c>
      <c r="G66" s="7">
        <v>20</v>
      </c>
      <c r="H66" s="55">
        <v>153462</v>
      </c>
      <c r="I66" s="118">
        <f t="shared" si="42"/>
        <v>3069240</v>
      </c>
      <c r="J66" s="119"/>
      <c r="K66" s="27">
        <f>+H66*0.99</f>
        <v>151927.38</v>
      </c>
      <c r="L66" s="72">
        <f t="shared" si="43"/>
        <v>151927.38</v>
      </c>
      <c r="M66" s="27">
        <f t="shared" si="44"/>
        <v>3038547.6</v>
      </c>
      <c r="O66" s="72"/>
      <c r="P66" s="27"/>
      <c r="Q66" s="57"/>
    </row>
    <row r="67" spans="1:17" ht="25.15" customHeight="1">
      <c r="A67" s="4">
        <v>42</v>
      </c>
      <c r="B67" s="26" t="s">
        <v>209</v>
      </c>
      <c r="C67" s="9" t="s">
        <v>196</v>
      </c>
      <c r="D67" s="36" t="s">
        <v>225</v>
      </c>
      <c r="E67" s="40" t="s">
        <v>126</v>
      </c>
      <c r="F67" s="6" t="s">
        <v>92</v>
      </c>
      <c r="G67" s="7">
        <v>25</v>
      </c>
      <c r="H67" s="55">
        <v>371076.46</v>
      </c>
      <c r="I67" s="118">
        <f t="shared" si="39"/>
        <v>9276911.5</v>
      </c>
      <c r="J67" s="119"/>
      <c r="K67" s="27">
        <v>5993490</v>
      </c>
      <c r="L67" s="72">
        <f t="shared" si="40"/>
        <v>5993490</v>
      </c>
      <c r="M67" s="27">
        <f t="shared" si="41"/>
        <v>149837250</v>
      </c>
      <c r="O67" s="72"/>
      <c r="P67" s="27"/>
      <c r="Q67" s="57"/>
    </row>
    <row r="68" spans="1:17" ht="25.15" customHeight="1">
      <c r="A68" s="4">
        <v>43</v>
      </c>
      <c r="B68" s="26" t="s">
        <v>210</v>
      </c>
      <c r="C68" s="9" t="s">
        <v>196</v>
      </c>
      <c r="D68" s="36" t="s">
        <v>226</v>
      </c>
      <c r="E68" s="40" t="s">
        <v>127</v>
      </c>
      <c r="F68" s="6" t="s">
        <v>92</v>
      </c>
      <c r="G68" s="7">
        <v>3</v>
      </c>
      <c r="H68" s="55">
        <v>473303.55</v>
      </c>
      <c r="I68" s="118">
        <f t="shared" si="39"/>
        <v>1419910.65</v>
      </c>
      <c r="J68" s="119"/>
      <c r="K68" s="27">
        <v>5993490</v>
      </c>
      <c r="L68" s="72">
        <f t="shared" si="40"/>
        <v>5993490</v>
      </c>
      <c r="M68" s="27">
        <f t="shared" si="41"/>
        <v>17980470</v>
      </c>
      <c r="O68" s="72"/>
      <c r="P68" s="27"/>
      <c r="Q68" s="57"/>
    </row>
    <row r="69" spans="1:17" ht="25.9" customHeight="1">
      <c r="A69" s="4">
        <v>44</v>
      </c>
      <c r="B69" s="26" t="s">
        <v>211</v>
      </c>
      <c r="C69" s="9" t="s">
        <v>196</v>
      </c>
      <c r="D69" s="36" t="s">
        <v>227</v>
      </c>
      <c r="E69" s="40" t="s">
        <v>128</v>
      </c>
      <c r="F69" s="6" t="s">
        <v>92</v>
      </c>
      <c r="G69" s="7">
        <v>3</v>
      </c>
      <c r="H69" s="55">
        <v>148697.99</v>
      </c>
      <c r="I69" s="118">
        <f t="shared" ref="I69" si="45">ROUND(+G69*H69,2)</f>
        <v>446093.97</v>
      </c>
      <c r="J69" s="119"/>
      <c r="K69" s="27">
        <f>+H69*0.99</f>
        <v>147211.01009999998</v>
      </c>
      <c r="L69" s="72">
        <f t="shared" si="22"/>
        <v>147211.01</v>
      </c>
      <c r="M69" s="27">
        <f t="shared" si="23"/>
        <v>441633.03</v>
      </c>
      <c r="O69" s="72"/>
      <c r="P69" s="27"/>
      <c r="Q69" s="57"/>
    </row>
    <row r="70" spans="1:17" ht="25.9" customHeight="1">
      <c r="A70" s="4">
        <v>45</v>
      </c>
      <c r="B70" s="26" t="s">
        <v>212</v>
      </c>
      <c r="C70" s="9" t="s">
        <v>196</v>
      </c>
      <c r="D70" s="36" t="s">
        <v>228</v>
      </c>
      <c r="E70" s="40" t="s">
        <v>129</v>
      </c>
      <c r="F70" s="6" t="s">
        <v>92</v>
      </c>
      <c r="G70" s="7">
        <v>6</v>
      </c>
      <c r="H70" s="55">
        <v>185061.59</v>
      </c>
      <c r="I70" s="118">
        <f t="shared" ref="I70:I72" si="46">ROUND(+G70*H70,2)</f>
        <v>1110369.54</v>
      </c>
      <c r="J70" s="119"/>
      <c r="K70" s="27">
        <f t="shared" ref="K70:K79" si="47">+H70*0.99</f>
        <v>183210.97409999999</v>
      </c>
      <c r="L70" s="72">
        <f t="shared" ref="L70:L88" si="48">+ROUND(K70,2)</f>
        <v>183210.97</v>
      </c>
      <c r="M70" s="27">
        <f t="shared" ref="M70:M88" si="49">+L70*G70</f>
        <v>1099265.82</v>
      </c>
      <c r="O70" s="72"/>
      <c r="P70" s="27"/>
      <c r="Q70" s="57"/>
    </row>
    <row r="71" spans="1:17" ht="33" customHeight="1">
      <c r="A71" s="4">
        <v>46</v>
      </c>
      <c r="B71" s="26" t="s">
        <v>213</v>
      </c>
      <c r="C71" s="9" t="s">
        <v>196</v>
      </c>
      <c r="D71" s="36" t="s">
        <v>229</v>
      </c>
      <c r="E71" s="40" t="s">
        <v>130</v>
      </c>
      <c r="F71" s="6" t="s">
        <v>92</v>
      </c>
      <c r="G71" s="7">
        <v>1</v>
      </c>
      <c r="H71" s="55">
        <v>331681.59999999998</v>
      </c>
      <c r="I71" s="118">
        <f t="shared" si="46"/>
        <v>331681.59999999998</v>
      </c>
      <c r="J71" s="119"/>
      <c r="K71" s="27">
        <f t="shared" si="47"/>
        <v>328364.78399999999</v>
      </c>
      <c r="L71" s="72">
        <f t="shared" si="48"/>
        <v>328364.78000000003</v>
      </c>
      <c r="M71" s="27">
        <f t="shared" si="49"/>
        <v>328364.78000000003</v>
      </c>
      <c r="O71" s="72"/>
      <c r="P71" s="27"/>
      <c r="Q71" s="57"/>
    </row>
    <row r="72" spans="1:17" ht="25.9" customHeight="1" thickBot="1">
      <c r="A72" s="4">
        <v>47</v>
      </c>
      <c r="B72" s="26" t="s">
        <v>214</v>
      </c>
      <c r="C72" s="9" t="s">
        <v>196</v>
      </c>
      <c r="D72" s="36" t="s">
        <v>230</v>
      </c>
      <c r="E72" s="40" t="s">
        <v>131</v>
      </c>
      <c r="F72" s="6" t="s">
        <v>92</v>
      </c>
      <c r="G72" s="7">
        <v>1</v>
      </c>
      <c r="H72" s="55">
        <v>210803.65</v>
      </c>
      <c r="I72" s="118">
        <f t="shared" si="46"/>
        <v>210803.65</v>
      </c>
      <c r="J72" s="119"/>
      <c r="K72" s="27">
        <f t="shared" si="47"/>
        <v>208695.61350000001</v>
      </c>
      <c r="L72" s="72">
        <f t="shared" si="48"/>
        <v>208695.61</v>
      </c>
      <c r="M72" s="27">
        <f t="shared" si="49"/>
        <v>208695.61</v>
      </c>
      <c r="O72" s="72"/>
      <c r="P72" s="27"/>
      <c r="Q72" s="57"/>
    </row>
    <row r="73" spans="1:17" ht="27" customHeight="1" thickBot="1">
      <c r="A73" s="200" t="s">
        <v>12</v>
      </c>
      <c r="B73" s="201"/>
      <c r="C73" s="201"/>
      <c r="D73" s="201"/>
      <c r="E73" s="201"/>
      <c r="F73" s="201"/>
      <c r="G73" s="201"/>
      <c r="H73" s="202"/>
      <c r="I73" s="203">
        <f>+SUM(I54:J72)</f>
        <v>907390565.56999993</v>
      </c>
      <c r="J73" s="204"/>
      <c r="K73" s="27"/>
      <c r="L73" s="72"/>
      <c r="M73" s="28"/>
      <c r="O73" s="72"/>
      <c r="P73" s="27"/>
      <c r="Q73" s="57"/>
    </row>
    <row r="74" spans="1:17" ht="18" customHeight="1" thickBot="1">
      <c r="A74" s="205"/>
      <c r="B74" s="206"/>
      <c r="C74" s="206"/>
      <c r="D74" s="206"/>
      <c r="E74" s="206"/>
      <c r="F74" s="206"/>
      <c r="G74" s="206"/>
      <c r="H74" s="206"/>
      <c r="I74" s="206"/>
      <c r="J74" s="207"/>
      <c r="K74" s="27"/>
      <c r="L74" s="72"/>
      <c r="M74" s="28"/>
      <c r="O74" s="72"/>
      <c r="P74" s="27"/>
      <c r="Q74" s="57"/>
    </row>
    <row r="75" spans="1:17" ht="27" customHeight="1" thickBot="1">
      <c r="A75" s="208" t="s">
        <v>81</v>
      </c>
      <c r="B75" s="209"/>
      <c r="C75" s="209"/>
      <c r="D75" s="209"/>
      <c r="E75" s="209"/>
      <c r="F75" s="209"/>
      <c r="G75" s="209"/>
      <c r="H75" s="210"/>
      <c r="I75" s="203">
        <f>+I73+I51+I30</f>
        <v>1149909104.03</v>
      </c>
      <c r="J75" s="204"/>
      <c r="K75" s="27"/>
      <c r="L75" s="72"/>
      <c r="M75" s="28"/>
      <c r="O75" s="72"/>
      <c r="P75" s="27"/>
      <c r="Q75" s="57"/>
    </row>
    <row r="76" spans="1:17" ht="27" customHeight="1" thickBot="1">
      <c r="A76" s="205"/>
      <c r="B76" s="206"/>
      <c r="C76" s="206"/>
      <c r="D76" s="206"/>
      <c r="E76" s="206"/>
      <c r="F76" s="206"/>
      <c r="G76" s="206"/>
      <c r="H76" s="206"/>
      <c r="I76" s="206"/>
      <c r="J76" s="207"/>
      <c r="K76" s="27"/>
      <c r="L76" s="72"/>
      <c r="M76" s="28"/>
      <c r="O76" s="72"/>
      <c r="P76" s="27"/>
      <c r="Q76" s="57"/>
    </row>
    <row r="77" spans="1:17" ht="50.45" customHeight="1" thickBot="1">
      <c r="A77" s="115" t="s">
        <v>80</v>
      </c>
      <c r="B77" s="116"/>
      <c r="C77" s="116"/>
      <c r="D77" s="116"/>
      <c r="E77" s="116"/>
      <c r="F77" s="116"/>
      <c r="G77" s="116"/>
      <c r="H77" s="116"/>
      <c r="I77" s="116"/>
      <c r="J77" s="117"/>
    </row>
    <row r="78" spans="1:17" ht="33" customHeight="1" thickBot="1">
      <c r="A78" s="120" t="s">
        <v>133</v>
      </c>
      <c r="B78" s="121"/>
      <c r="C78" s="121"/>
      <c r="D78" s="121"/>
      <c r="E78" s="121"/>
      <c r="F78" s="121"/>
      <c r="G78" s="121"/>
      <c r="H78" s="121"/>
      <c r="I78" s="121"/>
      <c r="J78" s="122"/>
      <c r="K78" s="27">
        <f t="shared" ref="K78" si="50">+H78*0.998</f>
        <v>0</v>
      </c>
      <c r="L78" s="72">
        <f t="shared" ref="L78" si="51">+ROUND(K78,2)</f>
        <v>0</v>
      </c>
      <c r="M78" s="27">
        <f t="shared" ref="M78" si="52">+L78*G78</f>
        <v>0</v>
      </c>
      <c r="O78" s="72"/>
      <c r="P78" s="27"/>
      <c r="Q78" s="57"/>
    </row>
    <row r="79" spans="1:17" ht="23.45" customHeight="1">
      <c r="A79" s="46" t="s">
        <v>36</v>
      </c>
      <c r="B79" s="47"/>
      <c r="C79" s="47"/>
      <c r="D79" s="47"/>
      <c r="E79" s="47"/>
      <c r="F79" s="47"/>
      <c r="G79" s="47"/>
      <c r="H79" s="54"/>
      <c r="I79" s="47"/>
      <c r="J79" s="48"/>
      <c r="K79" s="27">
        <f t="shared" si="47"/>
        <v>0</v>
      </c>
      <c r="L79" s="72">
        <f t="shared" si="48"/>
        <v>0</v>
      </c>
      <c r="M79" s="27">
        <f t="shared" si="49"/>
        <v>0</v>
      </c>
      <c r="O79" s="72"/>
      <c r="P79" s="27"/>
      <c r="Q79" s="57"/>
    </row>
    <row r="80" spans="1:17" ht="27.6" customHeight="1">
      <c r="A80" s="4">
        <v>48</v>
      </c>
      <c r="B80" s="26" t="s">
        <v>231</v>
      </c>
      <c r="C80" s="9" t="s">
        <v>157</v>
      </c>
      <c r="D80" s="24" t="s">
        <v>56</v>
      </c>
      <c r="E80" s="40" t="s">
        <v>86</v>
      </c>
      <c r="F80" s="5" t="s">
        <v>93</v>
      </c>
      <c r="G80" s="11">
        <v>0.25</v>
      </c>
      <c r="H80" s="56">
        <v>657595.03</v>
      </c>
      <c r="I80" s="118">
        <f t="shared" ref="I80" si="53">ROUND(+G80*H80,2)</f>
        <v>164398.76</v>
      </c>
      <c r="J80" s="119"/>
      <c r="K80" s="27">
        <v>7054070</v>
      </c>
      <c r="L80" s="72">
        <f t="shared" si="48"/>
        <v>7054070</v>
      </c>
      <c r="M80" s="27">
        <f t="shared" si="49"/>
        <v>1763517.5</v>
      </c>
      <c r="O80" s="72"/>
      <c r="P80" s="27"/>
      <c r="Q80" s="57"/>
    </row>
    <row r="81" spans="1:17" ht="27.6" customHeight="1">
      <c r="A81" s="4">
        <v>49</v>
      </c>
      <c r="B81" s="26" t="s">
        <v>238</v>
      </c>
      <c r="C81" s="9" t="s">
        <v>157</v>
      </c>
      <c r="D81" s="24" t="s">
        <v>232</v>
      </c>
      <c r="E81" s="40" t="s">
        <v>87</v>
      </c>
      <c r="F81" s="6" t="s">
        <v>23</v>
      </c>
      <c r="G81" s="7">
        <v>200</v>
      </c>
      <c r="H81" s="55">
        <v>2444</v>
      </c>
      <c r="I81" s="118">
        <f t="shared" ref="I81:I86" si="54">ROUND(+G81*H81,2)</f>
        <v>488800</v>
      </c>
      <c r="J81" s="119"/>
      <c r="K81" s="27">
        <v>23248802</v>
      </c>
      <c r="L81" s="72">
        <f t="shared" si="48"/>
        <v>23248802</v>
      </c>
      <c r="M81" s="27">
        <f t="shared" si="49"/>
        <v>4649760400</v>
      </c>
      <c r="O81" s="72"/>
      <c r="P81" s="27"/>
      <c r="Q81" s="57"/>
    </row>
    <row r="82" spans="1:17" ht="27.6" customHeight="1">
      <c r="A82" s="4">
        <v>50</v>
      </c>
      <c r="B82" s="26" t="s">
        <v>239</v>
      </c>
      <c r="C82" s="9" t="s">
        <v>157</v>
      </c>
      <c r="D82" s="24" t="s">
        <v>233</v>
      </c>
      <c r="E82" s="40" t="s">
        <v>88</v>
      </c>
      <c r="F82" s="6" t="s">
        <v>23</v>
      </c>
      <c r="G82" s="7">
        <v>20</v>
      </c>
      <c r="H82" s="55">
        <v>9586.2000000000007</v>
      </c>
      <c r="I82" s="118">
        <f t="shared" si="54"/>
        <v>191724</v>
      </c>
      <c r="J82" s="119"/>
      <c r="K82" s="27">
        <v>5993490</v>
      </c>
      <c r="L82" s="72">
        <f t="shared" si="48"/>
        <v>5993490</v>
      </c>
      <c r="M82" s="27">
        <f t="shared" si="49"/>
        <v>119869800</v>
      </c>
      <c r="O82" s="72"/>
      <c r="P82" s="27"/>
      <c r="Q82" s="57"/>
    </row>
    <row r="83" spans="1:17" ht="27.6" customHeight="1">
      <c r="A83" s="4">
        <v>51</v>
      </c>
      <c r="B83" s="26" t="s">
        <v>240</v>
      </c>
      <c r="C83" s="9" t="s">
        <v>157</v>
      </c>
      <c r="D83" s="24" t="s">
        <v>234</v>
      </c>
      <c r="E83" s="40" t="s">
        <v>89</v>
      </c>
      <c r="F83" s="6" t="s">
        <v>23</v>
      </c>
      <c r="G83" s="7">
        <v>30</v>
      </c>
      <c r="H83" s="55">
        <v>37212.5</v>
      </c>
      <c r="I83" s="118">
        <f t="shared" si="54"/>
        <v>1116375</v>
      </c>
      <c r="J83" s="119"/>
      <c r="K83" s="27">
        <v>5993490</v>
      </c>
      <c r="L83" s="72">
        <f t="shared" si="48"/>
        <v>5993490</v>
      </c>
      <c r="M83" s="27">
        <f t="shared" si="49"/>
        <v>179804700</v>
      </c>
      <c r="O83" s="72"/>
      <c r="P83" s="27"/>
      <c r="Q83" s="57"/>
    </row>
    <row r="84" spans="1:17" ht="27.6" customHeight="1">
      <c r="A84" s="4">
        <v>52</v>
      </c>
      <c r="B84" s="26" t="s">
        <v>241</v>
      </c>
      <c r="C84" s="9" t="s">
        <v>157</v>
      </c>
      <c r="D84" s="24" t="s">
        <v>235</v>
      </c>
      <c r="E84" s="40" t="s">
        <v>134</v>
      </c>
      <c r="F84" s="6" t="s">
        <v>92</v>
      </c>
      <c r="G84" s="7">
        <v>1</v>
      </c>
      <c r="H84" s="55">
        <v>3106242.1</v>
      </c>
      <c r="I84" s="118">
        <f t="shared" si="54"/>
        <v>3106242.1</v>
      </c>
      <c r="J84" s="119"/>
      <c r="K84" s="27">
        <v>5993490</v>
      </c>
      <c r="L84" s="72">
        <f t="shared" si="48"/>
        <v>5993490</v>
      </c>
      <c r="M84" s="27">
        <f t="shared" si="49"/>
        <v>5993490</v>
      </c>
      <c r="O84" s="72"/>
      <c r="P84" s="27"/>
      <c r="Q84" s="57"/>
    </row>
    <row r="85" spans="1:17" ht="27.6" customHeight="1">
      <c r="A85" s="4">
        <v>53</v>
      </c>
      <c r="B85" s="26" t="s">
        <v>242</v>
      </c>
      <c r="C85" s="9" t="s">
        <v>157</v>
      </c>
      <c r="D85" s="24" t="s">
        <v>236</v>
      </c>
      <c r="E85" s="40" t="s">
        <v>135</v>
      </c>
      <c r="F85" s="6" t="s">
        <v>37</v>
      </c>
      <c r="G85" s="7">
        <v>22.752899999999997</v>
      </c>
      <c r="H85" s="55">
        <v>44868.2</v>
      </c>
      <c r="I85" s="118">
        <f t="shared" si="54"/>
        <v>1020881.67</v>
      </c>
      <c r="J85" s="119"/>
      <c r="K85" s="55">
        <v>5119770</v>
      </c>
      <c r="L85" s="72">
        <f t="shared" si="48"/>
        <v>5119770</v>
      </c>
      <c r="M85" s="27">
        <f t="shared" si="49"/>
        <v>116489614.83299999</v>
      </c>
      <c r="O85" s="72"/>
      <c r="P85" s="27"/>
      <c r="Q85" s="57"/>
    </row>
    <row r="86" spans="1:17" ht="27.6" customHeight="1">
      <c r="A86" s="4">
        <v>54</v>
      </c>
      <c r="B86" s="26" t="s">
        <v>243</v>
      </c>
      <c r="C86" s="9" t="s">
        <v>157</v>
      </c>
      <c r="D86" s="24" t="s">
        <v>237</v>
      </c>
      <c r="E86" s="40" t="s">
        <v>136</v>
      </c>
      <c r="F86" s="6" t="s">
        <v>37</v>
      </c>
      <c r="G86" s="7">
        <v>18.232899999999997</v>
      </c>
      <c r="H86" s="55">
        <v>96357.3</v>
      </c>
      <c r="I86" s="118">
        <f t="shared" si="54"/>
        <v>1756873.02</v>
      </c>
      <c r="J86" s="119"/>
      <c r="K86" s="55">
        <v>5119490</v>
      </c>
      <c r="L86" s="72">
        <f t="shared" si="48"/>
        <v>5119490</v>
      </c>
      <c r="M86" s="27">
        <f t="shared" si="49"/>
        <v>93343149.220999986</v>
      </c>
      <c r="O86" s="72"/>
      <c r="P86" s="27"/>
      <c r="Q86" s="57"/>
    </row>
    <row r="87" spans="1:17" ht="25.15" customHeight="1">
      <c r="A87" s="46" t="s">
        <v>137</v>
      </c>
      <c r="B87" s="47"/>
      <c r="C87" s="47"/>
      <c r="D87" s="47"/>
      <c r="E87" s="47"/>
      <c r="F87" s="47"/>
      <c r="G87" s="47"/>
      <c r="H87" s="54"/>
      <c r="I87" s="47"/>
      <c r="J87" s="48"/>
      <c r="K87" s="27">
        <f t="shared" ref="K87" si="55">+H87*0.99</f>
        <v>0</v>
      </c>
      <c r="L87" s="72">
        <f t="shared" si="48"/>
        <v>0</v>
      </c>
      <c r="M87" s="27">
        <f t="shared" si="49"/>
        <v>0</v>
      </c>
      <c r="O87" s="72"/>
      <c r="P87" s="27"/>
      <c r="Q87" s="57"/>
    </row>
    <row r="88" spans="1:17" ht="27.6" customHeight="1">
      <c r="A88" s="4">
        <v>55</v>
      </c>
      <c r="B88" s="26" t="s">
        <v>244</v>
      </c>
      <c r="C88" s="9" t="s">
        <v>157</v>
      </c>
      <c r="D88" s="24" t="s">
        <v>57</v>
      </c>
      <c r="E88" s="40" t="s">
        <v>138</v>
      </c>
      <c r="F88" s="5" t="s">
        <v>37</v>
      </c>
      <c r="G88" s="11">
        <v>22.752899999999997</v>
      </c>
      <c r="H88" s="56">
        <v>178021.43</v>
      </c>
      <c r="I88" s="118">
        <f t="shared" ref="I88" si="56">ROUND(+G88*H88,2)</f>
        <v>4050503.79</v>
      </c>
      <c r="J88" s="119"/>
      <c r="K88" s="27">
        <v>450608040</v>
      </c>
      <c r="L88" s="72">
        <f t="shared" si="48"/>
        <v>450608040</v>
      </c>
      <c r="M88" s="27">
        <f t="shared" si="49"/>
        <v>10252639673.315998</v>
      </c>
      <c r="O88" s="72"/>
      <c r="P88" s="27"/>
      <c r="Q88" s="57"/>
    </row>
    <row r="89" spans="1:17" ht="27.6" customHeight="1">
      <c r="A89" s="4">
        <v>56</v>
      </c>
      <c r="B89" s="26" t="s">
        <v>245</v>
      </c>
      <c r="C89" s="9" t="s">
        <v>157</v>
      </c>
      <c r="D89" s="24" t="s">
        <v>58</v>
      </c>
      <c r="E89" s="40" t="s">
        <v>139</v>
      </c>
      <c r="F89" s="6" t="s">
        <v>23</v>
      </c>
      <c r="G89" s="7">
        <v>19.079999999999998</v>
      </c>
      <c r="H89" s="55">
        <v>109465.64</v>
      </c>
      <c r="I89" s="118">
        <f t="shared" ref="I89:I96" si="57">ROUND(+G89*H89,2)</f>
        <v>2088604.41</v>
      </c>
      <c r="J89" s="119"/>
      <c r="K89" s="55">
        <v>5119770</v>
      </c>
      <c r="L89" s="72">
        <f t="shared" ref="L89:L98" si="58">+ROUND(K89,2)</f>
        <v>5119770</v>
      </c>
      <c r="M89" s="27">
        <f t="shared" ref="M89:M98" si="59">+L89*G89</f>
        <v>97685211.599999994</v>
      </c>
      <c r="O89" s="72"/>
      <c r="P89" s="27"/>
      <c r="Q89" s="57"/>
    </row>
    <row r="90" spans="1:17" ht="27.6" customHeight="1">
      <c r="A90" s="4">
        <v>57</v>
      </c>
      <c r="B90" s="26" t="s">
        <v>246</v>
      </c>
      <c r="C90" s="9" t="s">
        <v>157</v>
      </c>
      <c r="D90" s="24" t="s">
        <v>59</v>
      </c>
      <c r="E90" s="40" t="s">
        <v>140</v>
      </c>
      <c r="F90" s="6" t="s">
        <v>37</v>
      </c>
      <c r="G90" s="7">
        <v>5.7672000000000008</v>
      </c>
      <c r="H90" s="55">
        <v>140491.39000000001</v>
      </c>
      <c r="I90" s="118">
        <f t="shared" si="57"/>
        <v>810241.94</v>
      </c>
      <c r="J90" s="119"/>
      <c r="K90" s="55">
        <v>5119770</v>
      </c>
      <c r="L90" s="72">
        <f t="shared" si="58"/>
        <v>5119770</v>
      </c>
      <c r="M90" s="27">
        <f t="shared" si="59"/>
        <v>29526737.544000003</v>
      </c>
      <c r="O90" s="72"/>
      <c r="P90" s="27"/>
      <c r="Q90" s="57"/>
    </row>
    <row r="91" spans="1:17" ht="27.6" customHeight="1">
      <c r="A91" s="4">
        <v>58</v>
      </c>
      <c r="B91" s="26" t="s">
        <v>247</v>
      </c>
      <c r="C91" s="9" t="s">
        <v>157</v>
      </c>
      <c r="D91" s="24" t="s">
        <v>60</v>
      </c>
      <c r="E91" s="40" t="s">
        <v>141</v>
      </c>
      <c r="F91" s="6" t="s">
        <v>37</v>
      </c>
      <c r="G91" s="7">
        <v>11.534400000000002</v>
      </c>
      <c r="H91" s="55">
        <v>45381.2</v>
      </c>
      <c r="I91" s="118">
        <f t="shared" si="57"/>
        <v>523444.91</v>
      </c>
      <c r="J91" s="119"/>
      <c r="K91" s="55">
        <v>5119490</v>
      </c>
      <c r="L91" s="72">
        <f t="shared" si="58"/>
        <v>5119490</v>
      </c>
      <c r="M91" s="27">
        <f t="shared" si="59"/>
        <v>59050245.456000008</v>
      </c>
      <c r="O91" s="72"/>
      <c r="P91" s="27"/>
      <c r="Q91" s="57"/>
    </row>
    <row r="92" spans="1:17" ht="27.6" customHeight="1">
      <c r="A92" s="4">
        <v>59</v>
      </c>
      <c r="B92" s="26" t="s">
        <v>248</v>
      </c>
      <c r="C92" s="9" t="s">
        <v>157</v>
      </c>
      <c r="D92" s="24" t="s">
        <v>61</v>
      </c>
      <c r="E92" s="40" t="s">
        <v>112</v>
      </c>
      <c r="F92" s="6" t="s">
        <v>37</v>
      </c>
      <c r="G92" s="7">
        <v>60.32</v>
      </c>
      <c r="H92" s="55">
        <v>26197.46</v>
      </c>
      <c r="I92" s="118">
        <f t="shared" si="57"/>
        <v>1580230.79</v>
      </c>
      <c r="J92" s="119"/>
      <c r="K92" s="27">
        <v>8668</v>
      </c>
      <c r="L92" s="72">
        <f t="shared" si="58"/>
        <v>8668</v>
      </c>
      <c r="M92" s="27">
        <f t="shared" si="59"/>
        <v>522853.76</v>
      </c>
      <c r="O92" s="72"/>
      <c r="P92" s="27"/>
      <c r="Q92" s="57"/>
    </row>
    <row r="93" spans="1:17" ht="27.6" customHeight="1">
      <c r="A93" s="4">
        <v>60</v>
      </c>
      <c r="B93" s="26" t="s">
        <v>249</v>
      </c>
      <c r="C93" s="9" t="s">
        <v>157</v>
      </c>
      <c r="D93" s="24" t="s">
        <v>62</v>
      </c>
      <c r="E93" s="40" t="s">
        <v>142</v>
      </c>
      <c r="F93" s="6" t="s">
        <v>23</v>
      </c>
      <c r="G93" s="7">
        <v>18.850000000000001</v>
      </c>
      <c r="H93" s="55">
        <v>121837.3</v>
      </c>
      <c r="I93" s="118">
        <f t="shared" si="57"/>
        <v>2296633.11</v>
      </c>
      <c r="J93" s="119"/>
      <c r="K93" s="27">
        <v>7606250</v>
      </c>
      <c r="L93" s="72">
        <f t="shared" si="58"/>
        <v>7606250</v>
      </c>
      <c r="M93" s="27">
        <f t="shared" si="59"/>
        <v>143377812.5</v>
      </c>
      <c r="O93" s="72"/>
      <c r="P93" s="27"/>
      <c r="Q93" s="57"/>
    </row>
    <row r="94" spans="1:17" ht="27.6" customHeight="1">
      <c r="A94" s="4">
        <v>61</v>
      </c>
      <c r="B94" s="26" t="s">
        <v>250</v>
      </c>
      <c r="C94" s="9" t="s">
        <v>157</v>
      </c>
      <c r="D94" s="24" t="s">
        <v>63</v>
      </c>
      <c r="E94" s="40" t="s">
        <v>143</v>
      </c>
      <c r="F94" s="5" t="s">
        <v>37</v>
      </c>
      <c r="G94" s="11">
        <v>15.212899999999999</v>
      </c>
      <c r="H94" s="56">
        <v>284944.3</v>
      </c>
      <c r="I94" s="118">
        <f t="shared" si="57"/>
        <v>4334829.1399999997</v>
      </c>
      <c r="J94" s="119"/>
      <c r="K94" s="27">
        <v>450608040</v>
      </c>
      <c r="L94" s="72">
        <f t="shared" si="58"/>
        <v>450608040</v>
      </c>
      <c r="M94" s="27">
        <f t="shared" si="59"/>
        <v>6855055051.7159996</v>
      </c>
      <c r="O94" s="72"/>
      <c r="P94" s="27"/>
      <c r="Q94" s="57"/>
    </row>
    <row r="95" spans="1:17" ht="36.6" customHeight="1">
      <c r="A95" s="4">
        <v>62</v>
      </c>
      <c r="B95" s="26" t="s">
        <v>251</v>
      </c>
      <c r="C95" s="9" t="s">
        <v>157</v>
      </c>
      <c r="D95" s="24" t="s">
        <v>64</v>
      </c>
      <c r="E95" s="40" t="s">
        <v>144</v>
      </c>
      <c r="F95" s="6" t="s">
        <v>92</v>
      </c>
      <c r="G95" s="7">
        <v>1</v>
      </c>
      <c r="H95" s="55">
        <v>1423366.72</v>
      </c>
      <c r="I95" s="118">
        <f t="shared" si="57"/>
        <v>1423366.72</v>
      </c>
      <c r="J95" s="119"/>
      <c r="K95" s="55">
        <v>5119770</v>
      </c>
      <c r="L95" s="72">
        <f t="shared" ref="L95:L96" si="60">+ROUND(K95,2)</f>
        <v>5119770</v>
      </c>
      <c r="M95" s="27">
        <f t="shared" ref="M95:M96" si="61">+L95*G95</f>
        <v>5119770</v>
      </c>
      <c r="O95" s="72"/>
      <c r="P95" s="27"/>
      <c r="Q95" s="57"/>
    </row>
    <row r="96" spans="1:17" ht="27.6" customHeight="1">
      <c r="A96" s="4">
        <v>63</v>
      </c>
      <c r="B96" s="26" t="s">
        <v>252</v>
      </c>
      <c r="C96" s="9" t="s">
        <v>157</v>
      </c>
      <c r="D96" s="24" t="s">
        <v>65</v>
      </c>
      <c r="E96" s="40" t="s">
        <v>145</v>
      </c>
      <c r="F96" s="6" t="s">
        <v>37</v>
      </c>
      <c r="G96" s="7">
        <v>4.4000000000000004</v>
      </c>
      <c r="H96" s="55">
        <v>497929.16</v>
      </c>
      <c r="I96" s="118">
        <f t="shared" si="57"/>
        <v>2190888.2999999998</v>
      </c>
      <c r="J96" s="119"/>
      <c r="K96" s="27">
        <v>7606250</v>
      </c>
      <c r="L96" s="72">
        <f t="shared" si="60"/>
        <v>7606250</v>
      </c>
      <c r="M96" s="27">
        <f t="shared" si="61"/>
        <v>33467500.000000004</v>
      </c>
      <c r="O96" s="72"/>
      <c r="P96" s="27"/>
      <c r="Q96" s="57"/>
    </row>
    <row r="97" spans="1:17" ht="25.15" customHeight="1">
      <c r="A97" s="46" t="s">
        <v>146</v>
      </c>
      <c r="B97" s="47"/>
      <c r="C97" s="47"/>
      <c r="D97" s="47"/>
      <c r="E97" s="47"/>
      <c r="F97" s="47"/>
      <c r="G97" s="47"/>
      <c r="H97" s="54"/>
      <c r="I97" s="47"/>
      <c r="J97" s="48"/>
      <c r="K97" s="27">
        <f t="shared" ref="K97" si="62">+H97*0.99</f>
        <v>0</v>
      </c>
      <c r="L97" s="72">
        <f t="shared" si="58"/>
        <v>0</v>
      </c>
      <c r="M97" s="27">
        <f t="shared" si="59"/>
        <v>0</v>
      </c>
      <c r="O97" s="72"/>
      <c r="P97" s="27"/>
      <c r="Q97" s="57"/>
    </row>
    <row r="98" spans="1:17" ht="42" customHeight="1">
      <c r="A98" s="4">
        <v>64</v>
      </c>
      <c r="B98" s="26" t="s">
        <v>253</v>
      </c>
      <c r="C98" s="9" t="s">
        <v>157</v>
      </c>
      <c r="D98" s="24" t="s">
        <v>66</v>
      </c>
      <c r="E98" s="40" t="s">
        <v>306</v>
      </c>
      <c r="F98" s="5" t="s">
        <v>92</v>
      </c>
      <c r="G98" s="11">
        <v>1</v>
      </c>
      <c r="H98" s="56">
        <v>852942.55</v>
      </c>
      <c r="I98" s="118">
        <f t="shared" ref="I98:I102" si="63">ROUND(+G98*H98,2)</f>
        <v>852942.55</v>
      </c>
      <c r="J98" s="119"/>
      <c r="K98" s="27">
        <v>450608040</v>
      </c>
      <c r="L98" s="72">
        <f t="shared" si="58"/>
        <v>450608040</v>
      </c>
      <c r="M98" s="27">
        <f t="shared" si="59"/>
        <v>450608040</v>
      </c>
      <c r="O98" s="72"/>
      <c r="P98" s="27"/>
      <c r="Q98" s="57"/>
    </row>
    <row r="99" spans="1:17" ht="63.6" customHeight="1">
      <c r="A99" s="4">
        <v>65</v>
      </c>
      <c r="B99" s="26" t="s">
        <v>256</v>
      </c>
      <c r="C99" s="9" t="s">
        <v>157</v>
      </c>
      <c r="D99" s="24" t="s">
        <v>67</v>
      </c>
      <c r="E99" s="40" t="s">
        <v>307</v>
      </c>
      <c r="F99" s="5" t="s">
        <v>92</v>
      </c>
      <c r="G99" s="7">
        <v>2</v>
      </c>
      <c r="H99" s="55">
        <v>3140525.48</v>
      </c>
      <c r="I99" s="118">
        <f t="shared" si="63"/>
        <v>6281050.96</v>
      </c>
      <c r="J99" s="119"/>
      <c r="K99" s="55">
        <v>5119770</v>
      </c>
      <c r="L99" s="72">
        <f t="shared" ref="L99:L105" si="64">+ROUND(K99,2)</f>
        <v>5119770</v>
      </c>
      <c r="M99" s="27">
        <f t="shared" ref="M99:M105" si="65">+L99*G99</f>
        <v>10239540</v>
      </c>
      <c r="O99" s="72"/>
      <c r="P99" s="27"/>
      <c r="Q99" s="57"/>
    </row>
    <row r="100" spans="1:17" ht="129" customHeight="1">
      <c r="A100" s="4">
        <v>66</v>
      </c>
      <c r="B100" s="26" t="s">
        <v>257</v>
      </c>
      <c r="C100" s="9" t="s">
        <v>157</v>
      </c>
      <c r="D100" s="24" t="s">
        <v>68</v>
      </c>
      <c r="E100" s="40" t="s">
        <v>308</v>
      </c>
      <c r="F100" s="5" t="s">
        <v>92</v>
      </c>
      <c r="G100" s="7">
        <v>1</v>
      </c>
      <c r="H100" s="55">
        <v>27849750.376102164</v>
      </c>
      <c r="I100" s="118">
        <f t="shared" si="63"/>
        <v>27849750.379999999</v>
      </c>
      <c r="J100" s="119"/>
      <c r="K100" s="55">
        <v>5119770</v>
      </c>
      <c r="L100" s="72">
        <f t="shared" si="64"/>
        <v>5119770</v>
      </c>
      <c r="M100" s="27">
        <f t="shared" si="65"/>
        <v>5119770</v>
      </c>
      <c r="O100" s="72"/>
      <c r="P100" s="27"/>
      <c r="Q100" s="57"/>
    </row>
    <row r="101" spans="1:17" ht="27.6" customHeight="1">
      <c r="A101" s="4">
        <v>67</v>
      </c>
      <c r="B101" s="26" t="s">
        <v>258</v>
      </c>
      <c r="C101" s="9" t="s">
        <v>157</v>
      </c>
      <c r="D101" s="24" t="s">
        <v>254</v>
      </c>
      <c r="E101" s="40" t="s">
        <v>147</v>
      </c>
      <c r="F101" s="5" t="s">
        <v>92</v>
      </c>
      <c r="G101" s="7">
        <v>1</v>
      </c>
      <c r="H101" s="55">
        <v>907040.74</v>
      </c>
      <c r="I101" s="118">
        <f t="shared" si="63"/>
        <v>907040.74</v>
      </c>
      <c r="J101" s="119"/>
      <c r="K101" s="55">
        <v>5119490</v>
      </c>
      <c r="L101" s="72">
        <f t="shared" si="64"/>
        <v>5119490</v>
      </c>
      <c r="M101" s="27">
        <f t="shared" si="65"/>
        <v>5119490</v>
      </c>
      <c r="O101" s="72"/>
      <c r="P101" s="27"/>
      <c r="Q101" s="57"/>
    </row>
    <row r="102" spans="1:17" ht="38.450000000000003" customHeight="1">
      <c r="A102" s="4">
        <v>68</v>
      </c>
      <c r="B102" s="26" t="s">
        <v>259</v>
      </c>
      <c r="C102" s="9" t="s">
        <v>157</v>
      </c>
      <c r="D102" s="24" t="s">
        <v>255</v>
      </c>
      <c r="E102" s="40" t="s">
        <v>309</v>
      </c>
      <c r="F102" s="5" t="s">
        <v>92</v>
      </c>
      <c r="G102" s="7">
        <v>2</v>
      </c>
      <c r="H102" s="55">
        <v>1894524.46</v>
      </c>
      <c r="I102" s="118">
        <f t="shared" si="63"/>
        <v>3789048.92</v>
      </c>
      <c r="J102" s="119"/>
      <c r="K102" s="27">
        <v>8668</v>
      </c>
      <c r="L102" s="72">
        <f t="shared" si="64"/>
        <v>8668</v>
      </c>
      <c r="M102" s="27">
        <f t="shared" si="65"/>
        <v>17336</v>
      </c>
      <c r="O102" s="72"/>
      <c r="P102" s="27"/>
      <c r="Q102" s="57"/>
    </row>
    <row r="103" spans="1:17" ht="25.15" customHeight="1">
      <c r="A103" s="46" t="s">
        <v>148</v>
      </c>
      <c r="B103" s="47"/>
      <c r="C103" s="47"/>
      <c r="D103" s="47"/>
      <c r="E103" s="47"/>
      <c r="F103" s="47"/>
      <c r="G103" s="47"/>
      <c r="H103" s="54"/>
      <c r="I103" s="47"/>
      <c r="J103" s="48"/>
      <c r="K103" s="27">
        <f t="shared" ref="K103" si="66">+H103*0.99</f>
        <v>0</v>
      </c>
      <c r="L103" s="72">
        <f t="shared" si="64"/>
        <v>0</v>
      </c>
      <c r="M103" s="27">
        <f t="shared" si="65"/>
        <v>0</v>
      </c>
      <c r="O103" s="72"/>
      <c r="P103" s="27"/>
      <c r="Q103" s="57"/>
    </row>
    <row r="104" spans="1:17" ht="42" customHeight="1">
      <c r="A104" s="4">
        <v>69</v>
      </c>
      <c r="B104" s="26" t="s">
        <v>260</v>
      </c>
      <c r="C104" s="9" t="s">
        <v>157</v>
      </c>
      <c r="D104" s="24" t="s">
        <v>69</v>
      </c>
      <c r="E104" s="40" t="s">
        <v>109</v>
      </c>
      <c r="F104" s="5" t="s">
        <v>92</v>
      </c>
      <c r="G104" s="11">
        <v>75</v>
      </c>
      <c r="H104" s="56">
        <v>20824.599999999999</v>
      </c>
      <c r="I104" s="118">
        <f t="shared" ref="I104:I109" si="67">ROUND(+G104*H104,2)</f>
        <v>1561845</v>
      </c>
      <c r="J104" s="119"/>
      <c r="K104" s="27">
        <v>450608040</v>
      </c>
      <c r="L104" s="72">
        <f t="shared" si="64"/>
        <v>450608040</v>
      </c>
      <c r="M104" s="27">
        <f t="shared" si="65"/>
        <v>33795603000</v>
      </c>
      <c r="O104" s="72"/>
      <c r="P104" s="27"/>
      <c r="Q104" s="57"/>
    </row>
    <row r="105" spans="1:17" ht="37.9" customHeight="1">
      <c r="A105" s="4">
        <v>70</v>
      </c>
      <c r="B105" s="26" t="s">
        <v>261</v>
      </c>
      <c r="C105" s="9" t="s">
        <v>157</v>
      </c>
      <c r="D105" s="24" t="s">
        <v>70</v>
      </c>
      <c r="E105" s="40" t="s">
        <v>310</v>
      </c>
      <c r="F105" s="5" t="s">
        <v>92</v>
      </c>
      <c r="G105" s="7">
        <v>1</v>
      </c>
      <c r="H105" s="55">
        <v>5572574.25</v>
      </c>
      <c r="I105" s="118">
        <f t="shared" ref="I105" si="68">ROUND(+G105*H105,2)</f>
        <v>5572574.25</v>
      </c>
      <c r="J105" s="119"/>
      <c r="K105" s="55">
        <v>5119770</v>
      </c>
      <c r="L105" s="72">
        <f t="shared" si="64"/>
        <v>5119770</v>
      </c>
      <c r="M105" s="27">
        <f t="shared" si="65"/>
        <v>5119770</v>
      </c>
      <c r="O105" s="72"/>
      <c r="P105" s="27"/>
      <c r="Q105" s="57"/>
    </row>
    <row r="106" spans="1:17" ht="27.6" customHeight="1">
      <c r="A106" s="4">
        <v>71</v>
      </c>
      <c r="B106" s="26" t="s">
        <v>262</v>
      </c>
      <c r="C106" s="9" t="s">
        <v>157</v>
      </c>
      <c r="D106" s="24" t="s">
        <v>71</v>
      </c>
      <c r="E106" s="40" t="s">
        <v>110</v>
      </c>
      <c r="F106" s="5" t="s">
        <v>92</v>
      </c>
      <c r="G106" s="7">
        <v>2</v>
      </c>
      <c r="H106" s="55">
        <v>640955.65</v>
      </c>
      <c r="I106" s="118">
        <f t="shared" si="67"/>
        <v>1281911.3</v>
      </c>
      <c r="J106" s="119"/>
      <c r="K106" s="55">
        <v>5119770</v>
      </c>
      <c r="L106" s="72">
        <f t="shared" ref="L106:L109" si="69">+ROUND(K106,2)</f>
        <v>5119770</v>
      </c>
      <c r="M106" s="27">
        <f t="shared" ref="M106:M109" si="70">+L106*G106</f>
        <v>10239540</v>
      </c>
      <c r="O106" s="72"/>
      <c r="P106" s="27"/>
      <c r="Q106" s="57"/>
    </row>
    <row r="107" spans="1:17" ht="27.6" customHeight="1">
      <c r="A107" s="4">
        <v>72</v>
      </c>
      <c r="B107" s="26" t="s">
        <v>263</v>
      </c>
      <c r="C107" s="9" t="s">
        <v>157</v>
      </c>
      <c r="D107" s="24" t="s">
        <v>72</v>
      </c>
      <c r="E107" s="40" t="s">
        <v>96</v>
      </c>
      <c r="F107" s="5" t="s">
        <v>92</v>
      </c>
      <c r="G107" s="7">
        <v>1</v>
      </c>
      <c r="H107" s="55">
        <v>1021469.05</v>
      </c>
      <c r="I107" s="118">
        <f t="shared" si="67"/>
        <v>1021469.05</v>
      </c>
      <c r="J107" s="119"/>
      <c r="K107" s="55">
        <v>5119770</v>
      </c>
      <c r="L107" s="72">
        <f t="shared" si="69"/>
        <v>5119770</v>
      </c>
      <c r="M107" s="27">
        <f t="shared" si="70"/>
        <v>5119770</v>
      </c>
      <c r="O107" s="72"/>
      <c r="P107" s="27"/>
      <c r="Q107" s="57"/>
    </row>
    <row r="108" spans="1:17" ht="27.6" customHeight="1">
      <c r="A108" s="4">
        <v>73</v>
      </c>
      <c r="B108" s="26" t="s">
        <v>264</v>
      </c>
      <c r="C108" s="9" t="s">
        <v>157</v>
      </c>
      <c r="D108" s="24" t="s">
        <v>266</v>
      </c>
      <c r="E108" s="40" t="s">
        <v>97</v>
      </c>
      <c r="F108" s="6" t="s">
        <v>23</v>
      </c>
      <c r="G108" s="7">
        <v>40</v>
      </c>
      <c r="H108" s="55">
        <v>36517.9</v>
      </c>
      <c r="I108" s="118">
        <f t="shared" si="67"/>
        <v>1460716</v>
      </c>
      <c r="J108" s="119"/>
      <c r="K108" s="55">
        <v>5119490</v>
      </c>
      <c r="L108" s="72">
        <f t="shared" si="69"/>
        <v>5119490</v>
      </c>
      <c r="M108" s="27">
        <f t="shared" si="70"/>
        <v>204779600</v>
      </c>
      <c r="O108" s="72"/>
      <c r="P108" s="27"/>
      <c r="Q108" s="57"/>
    </row>
    <row r="109" spans="1:17" ht="46.15" customHeight="1" thickBot="1">
      <c r="A109" s="4">
        <v>74</v>
      </c>
      <c r="B109" s="26" t="s">
        <v>265</v>
      </c>
      <c r="C109" s="9" t="s">
        <v>157</v>
      </c>
      <c r="D109" s="24" t="s">
        <v>267</v>
      </c>
      <c r="E109" s="40" t="s">
        <v>98</v>
      </c>
      <c r="F109" s="6" t="s">
        <v>92</v>
      </c>
      <c r="G109" s="7">
        <v>4</v>
      </c>
      <c r="H109" s="55">
        <v>125759.15</v>
      </c>
      <c r="I109" s="118">
        <f t="shared" si="67"/>
        <v>503036.6</v>
      </c>
      <c r="J109" s="119"/>
      <c r="K109" s="27">
        <v>8668</v>
      </c>
      <c r="L109" s="72">
        <f t="shared" si="69"/>
        <v>8668</v>
      </c>
      <c r="M109" s="27">
        <f t="shared" si="70"/>
        <v>34672</v>
      </c>
      <c r="O109" s="72"/>
      <c r="P109" s="27"/>
      <c r="Q109" s="57"/>
    </row>
    <row r="110" spans="1:17" ht="27" customHeight="1" thickBot="1">
      <c r="A110" s="200" t="s">
        <v>12</v>
      </c>
      <c r="B110" s="201"/>
      <c r="C110" s="201"/>
      <c r="D110" s="201"/>
      <c r="E110" s="201"/>
      <c r="F110" s="201"/>
      <c r="G110" s="201"/>
      <c r="H110" s="202"/>
      <c r="I110" s="203">
        <f>+SUM(I80:J109)</f>
        <v>78225423.409999996</v>
      </c>
      <c r="J110" s="204"/>
      <c r="K110" s="27">
        <f t="shared" ref="K110:K130" si="71">+H110*0.998</f>
        <v>0</v>
      </c>
      <c r="L110" s="72">
        <f t="shared" si="22"/>
        <v>0</v>
      </c>
      <c r="M110" s="28">
        <f>SUM(M33:M59)</f>
        <v>381604686387.46008</v>
      </c>
      <c r="N110" s="28"/>
      <c r="O110" s="72"/>
      <c r="P110" s="27"/>
      <c r="Q110" s="57"/>
    </row>
    <row r="111" spans="1:17" ht="33.6" customHeight="1" thickBot="1">
      <c r="A111" s="120" t="s">
        <v>149</v>
      </c>
      <c r="B111" s="121"/>
      <c r="C111" s="121"/>
      <c r="D111" s="121"/>
      <c r="E111" s="121"/>
      <c r="F111" s="121"/>
      <c r="G111" s="121"/>
      <c r="H111" s="121"/>
      <c r="I111" s="121"/>
      <c r="J111" s="122"/>
      <c r="K111" s="27">
        <f t="shared" si="71"/>
        <v>0</v>
      </c>
      <c r="L111" s="72">
        <f t="shared" si="22"/>
        <v>0</v>
      </c>
      <c r="M111" s="27">
        <f t="shared" si="23"/>
        <v>0</v>
      </c>
      <c r="O111" s="72"/>
      <c r="P111" s="27"/>
      <c r="Q111" s="57"/>
    </row>
    <row r="112" spans="1:17" ht="25.15" customHeight="1">
      <c r="A112" s="46" t="s">
        <v>100</v>
      </c>
      <c r="B112" s="47"/>
      <c r="C112" s="47"/>
      <c r="D112" s="47"/>
      <c r="E112" s="47"/>
      <c r="F112" s="47"/>
      <c r="G112" s="47"/>
      <c r="H112" s="54"/>
      <c r="I112" s="47"/>
      <c r="J112" s="48"/>
      <c r="K112" s="27">
        <f t="shared" ref="K112" si="72">+H112*0.998</f>
        <v>0</v>
      </c>
      <c r="L112" s="72">
        <f t="shared" si="22"/>
        <v>0</v>
      </c>
      <c r="M112" s="27">
        <f t="shared" si="23"/>
        <v>0</v>
      </c>
      <c r="O112" s="72"/>
      <c r="P112" s="27"/>
      <c r="Q112" s="57"/>
    </row>
    <row r="113" spans="1:17" ht="30" customHeight="1">
      <c r="A113" s="8">
        <v>75</v>
      </c>
      <c r="B113" s="26" t="s">
        <v>268</v>
      </c>
      <c r="C113" s="9" t="s">
        <v>183</v>
      </c>
      <c r="D113" s="24" t="s">
        <v>269</v>
      </c>
      <c r="E113" s="40" t="s">
        <v>150</v>
      </c>
      <c r="F113" s="6" t="s">
        <v>92</v>
      </c>
      <c r="G113" s="7">
        <v>1</v>
      </c>
      <c r="H113" s="55">
        <v>4030000</v>
      </c>
      <c r="I113" s="118">
        <f t="shared" ref="I113:I115" si="73">ROUND(+G113*H113,2)</f>
        <v>4030000</v>
      </c>
      <c r="J113" s="119"/>
      <c r="K113" s="27">
        <f>+H113*0.99</f>
        <v>3989700</v>
      </c>
      <c r="L113" s="72">
        <f t="shared" si="22"/>
        <v>3989700</v>
      </c>
      <c r="M113" s="27">
        <f t="shared" si="23"/>
        <v>3989700</v>
      </c>
      <c r="O113" s="72"/>
      <c r="P113" s="27"/>
      <c r="Q113" s="57"/>
    </row>
    <row r="114" spans="1:17" ht="34.15" customHeight="1">
      <c r="A114" s="8">
        <v>76</v>
      </c>
      <c r="B114" s="26" t="s">
        <v>290</v>
      </c>
      <c r="C114" s="9" t="s">
        <v>183</v>
      </c>
      <c r="D114" s="24" t="s">
        <v>291</v>
      </c>
      <c r="E114" s="40" t="s">
        <v>312</v>
      </c>
      <c r="F114" s="6" t="s">
        <v>92</v>
      </c>
      <c r="G114" s="7">
        <v>1</v>
      </c>
      <c r="H114" s="55">
        <v>311388400</v>
      </c>
      <c r="I114" s="118">
        <f t="shared" si="73"/>
        <v>311388400</v>
      </c>
      <c r="J114" s="119"/>
      <c r="K114" s="27">
        <f t="shared" ref="K114:K115" si="74">+H114*0.99</f>
        <v>308274516</v>
      </c>
      <c r="L114" s="72">
        <f t="shared" si="22"/>
        <v>308274516</v>
      </c>
      <c r="M114" s="27">
        <f t="shared" ref="M114:M115" si="75">+L114*G114</f>
        <v>308274516</v>
      </c>
      <c r="O114" s="72"/>
      <c r="P114" s="27"/>
      <c r="Q114" s="57"/>
    </row>
    <row r="115" spans="1:17" ht="32.450000000000003" customHeight="1">
      <c r="A115" s="8">
        <v>77</v>
      </c>
      <c r="B115" s="26" t="s">
        <v>292</v>
      </c>
      <c r="C115" s="9" t="s">
        <v>183</v>
      </c>
      <c r="D115" s="24" t="s">
        <v>293</v>
      </c>
      <c r="E115" s="40" t="s">
        <v>151</v>
      </c>
      <c r="F115" s="6" t="s">
        <v>92</v>
      </c>
      <c r="G115" s="7">
        <v>1</v>
      </c>
      <c r="H115" s="55">
        <v>15600000</v>
      </c>
      <c r="I115" s="118">
        <f t="shared" si="73"/>
        <v>15600000</v>
      </c>
      <c r="J115" s="119"/>
      <c r="K115" s="27">
        <f t="shared" si="74"/>
        <v>15444000</v>
      </c>
      <c r="L115" s="72">
        <f t="shared" si="22"/>
        <v>15444000</v>
      </c>
      <c r="M115" s="27">
        <f t="shared" si="75"/>
        <v>15444000</v>
      </c>
      <c r="O115" s="72"/>
      <c r="P115" s="27"/>
      <c r="Q115" s="57"/>
    </row>
    <row r="116" spans="1:17" ht="25.9" customHeight="1">
      <c r="A116" s="8">
        <v>78</v>
      </c>
      <c r="B116" s="26" t="s">
        <v>294</v>
      </c>
      <c r="C116" s="9" t="s">
        <v>183</v>
      </c>
      <c r="D116" s="24" t="s">
        <v>295</v>
      </c>
      <c r="E116" s="40" t="s">
        <v>152</v>
      </c>
      <c r="F116" s="6" t="s">
        <v>92</v>
      </c>
      <c r="G116" s="7">
        <v>1</v>
      </c>
      <c r="H116" s="55">
        <v>22172429.09</v>
      </c>
      <c r="I116" s="118">
        <f t="shared" ref="I116:I117" si="76">ROUND(+G116*H116,2)</f>
        <v>22172429.09</v>
      </c>
      <c r="J116" s="119"/>
      <c r="K116" s="27">
        <f t="shared" ref="K116:K118" si="77">+H116*0.99</f>
        <v>21950704.7991</v>
      </c>
      <c r="L116" s="72">
        <f t="shared" ref="L116:L129" si="78">+ROUND(K116,2)</f>
        <v>21950704.800000001</v>
      </c>
      <c r="M116" s="27">
        <f t="shared" ref="M116:M129" si="79">+L116*G116</f>
        <v>21950704.800000001</v>
      </c>
      <c r="O116" s="72"/>
      <c r="P116" s="27"/>
      <c r="Q116" s="57"/>
    </row>
    <row r="117" spans="1:17" ht="27" customHeight="1">
      <c r="A117" s="8">
        <v>79</v>
      </c>
      <c r="B117" s="26" t="s">
        <v>296</v>
      </c>
      <c r="C117" s="9" t="s">
        <v>183</v>
      </c>
      <c r="D117" s="24" t="s">
        <v>297</v>
      </c>
      <c r="E117" s="40" t="s">
        <v>153</v>
      </c>
      <c r="F117" s="6" t="s">
        <v>92</v>
      </c>
      <c r="G117" s="7">
        <v>1</v>
      </c>
      <c r="H117" s="55">
        <v>3891140.63</v>
      </c>
      <c r="I117" s="118">
        <f t="shared" si="76"/>
        <v>3891140.63</v>
      </c>
      <c r="J117" s="119"/>
      <c r="K117" s="27">
        <f t="shared" si="77"/>
        <v>3852229.2237</v>
      </c>
      <c r="L117" s="72">
        <f t="shared" si="78"/>
        <v>3852229.22</v>
      </c>
      <c r="M117" s="27">
        <f t="shared" si="79"/>
        <v>3852229.22</v>
      </c>
      <c r="O117" s="72"/>
      <c r="P117" s="27"/>
      <c r="Q117" s="57"/>
    </row>
    <row r="118" spans="1:17" ht="23.45" customHeight="1">
      <c r="A118" s="46" t="s">
        <v>108</v>
      </c>
      <c r="B118" s="47"/>
      <c r="C118" s="47"/>
      <c r="D118" s="47"/>
      <c r="E118" s="47"/>
      <c r="F118" s="47"/>
      <c r="G118" s="47"/>
      <c r="H118" s="54"/>
      <c r="I118" s="47"/>
      <c r="J118" s="48"/>
      <c r="K118" s="27">
        <f t="shared" si="77"/>
        <v>0</v>
      </c>
      <c r="L118" s="72">
        <f t="shared" si="78"/>
        <v>0</v>
      </c>
      <c r="M118" s="27">
        <f t="shared" si="79"/>
        <v>0</v>
      </c>
      <c r="O118" s="72"/>
      <c r="P118" s="27"/>
      <c r="Q118" s="57"/>
    </row>
    <row r="119" spans="1:17" ht="27.6" customHeight="1">
      <c r="A119" s="4">
        <v>80</v>
      </c>
      <c r="B119" s="26" t="s">
        <v>283</v>
      </c>
      <c r="C119" s="9" t="s">
        <v>183</v>
      </c>
      <c r="D119" s="24" t="s">
        <v>276</v>
      </c>
      <c r="E119" s="40" t="s">
        <v>109</v>
      </c>
      <c r="F119" s="5" t="s">
        <v>23</v>
      </c>
      <c r="G119" s="11">
        <v>150</v>
      </c>
      <c r="H119" s="56">
        <v>20824.599999999999</v>
      </c>
      <c r="I119" s="118">
        <f t="shared" ref="I119" si="80">ROUND(+G119*H119,2)</f>
        <v>3123690</v>
      </c>
      <c r="J119" s="119"/>
      <c r="K119" s="27">
        <v>7054070</v>
      </c>
      <c r="L119" s="72">
        <f t="shared" si="78"/>
        <v>7054070</v>
      </c>
      <c r="M119" s="27">
        <f t="shared" si="79"/>
        <v>1058110500</v>
      </c>
      <c r="O119" s="72"/>
      <c r="P119" s="27"/>
      <c r="Q119" s="57"/>
    </row>
    <row r="120" spans="1:17" ht="35.450000000000003" customHeight="1">
      <c r="A120" s="4">
        <v>81</v>
      </c>
      <c r="B120" s="26" t="s">
        <v>284</v>
      </c>
      <c r="C120" s="9" t="s">
        <v>183</v>
      </c>
      <c r="D120" s="24" t="s">
        <v>277</v>
      </c>
      <c r="E120" s="40" t="s">
        <v>311</v>
      </c>
      <c r="F120" s="6" t="s">
        <v>92</v>
      </c>
      <c r="G120" s="7">
        <v>1</v>
      </c>
      <c r="H120" s="55">
        <v>1481241.91</v>
      </c>
      <c r="I120" s="118">
        <f t="shared" ref="I120:I122" si="81">ROUND(+G120*H120,2)</f>
        <v>1481241.91</v>
      </c>
      <c r="J120" s="119"/>
      <c r="K120" s="27">
        <v>23248802</v>
      </c>
      <c r="L120" s="72">
        <f t="shared" si="78"/>
        <v>23248802</v>
      </c>
      <c r="M120" s="27">
        <f t="shared" si="79"/>
        <v>23248802</v>
      </c>
      <c r="O120" s="72"/>
      <c r="P120" s="27"/>
      <c r="Q120" s="57"/>
    </row>
    <row r="121" spans="1:17" ht="27.6" customHeight="1">
      <c r="A121" s="4">
        <v>82</v>
      </c>
      <c r="B121" s="26" t="s">
        <v>285</v>
      </c>
      <c r="C121" s="9" t="s">
        <v>183</v>
      </c>
      <c r="D121" s="24" t="s">
        <v>278</v>
      </c>
      <c r="E121" s="40" t="s">
        <v>301</v>
      </c>
      <c r="F121" s="6" t="s">
        <v>92</v>
      </c>
      <c r="G121" s="7">
        <v>1</v>
      </c>
      <c r="H121" s="55">
        <v>3189687.85</v>
      </c>
      <c r="I121" s="118">
        <f t="shared" si="81"/>
        <v>3189687.85</v>
      </c>
      <c r="J121" s="119"/>
      <c r="K121" s="27">
        <v>8668</v>
      </c>
      <c r="L121" s="72">
        <f t="shared" si="78"/>
        <v>8668</v>
      </c>
      <c r="M121" s="27">
        <f t="shared" si="79"/>
        <v>8668</v>
      </c>
      <c r="O121" s="72"/>
      <c r="P121" s="27"/>
      <c r="Q121" s="57"/>
    </row>
    <row r="122" spans="1:17" ht="27.6" customHeight="1">
      <c r="A122" s="4">
        <v>83</v>
      </c>
      <c r="B122" s="26" t="s">
        <v>286</v>
      </c>
      <c r="C122" s="9" t="s">
        <v>183</v>
      </c>
      <c r="D122" s="24" t="s">
        <v>279</v>
      </c>
      <c r="E122" s="40" t="s">
        <v>302</v>
      </c>
      <c r="F122" s="6" t="s">
        <v>92</v>
      </c>
      <c r="G122" s="7">
        <v>1</v>
      </c>
      <c r="H122" s="55">
        <v>10776841.5</v>
      </c>
      <c r="I122" s="118">
        <f t="shared" si="81"/>
        <v>10776841.5</v>
      </c>
      <c r="J122" s="119"/>
      <c r="K122" s="27">
        <v>7606250</v>
      </c>
      <c r="L122" s="72">
        <f t="shared" si="78"/>
        <v>7606250</v>
      </c>
      <c r="M122" s="27">
        <f t="shared" si="79"/>
        <v>7606250</v>
      </c>
      <c r="O122" s="72"/>
      <c r="P122" s="27"/>
      <c r="Q122" s="57"/>
    </row>
    <row r="123" spans="1:17" ht="31.15" customHeight="1">
      <c r="A123" s="4">
        <v>84</v>
      </c>
      <c r="B123" s="26" t="s">
        <v>287</v>
      </c>
      <c r="C123" s="9" t="s">
        <v>183</v>
      </c>
      <c r="D123" s="24" t="s">
        <v>280</v>
      </c>
      <c r="E123" s="40" t="s">
        <v>97</v>
      </c>
      <c r="F123" s="5" t="s">
        <v>23</v>
      </c>
      <c r="G123" s="11">
        <v>50</v>
      </c>
      <c r="H123" s="56">
        <v>36517.9</v>
      </c>
      <c r="I123" s="118">
        <f t="shared" ref="I123" si="82">ROUND(+G123*H123,2)</f>
        <v>1825895</v>
      </c>
      <c r="J123" s="119"/>
      <c r="K123" s="27">
        <v>450608040</v>
      </c>
      <c r="L123" s="72">
        <f t="shared" si="78"/>
        <v>450608040</v>
      </c>
      <c r="M123" s="27">
        <f t="shared" si="79"/>
        <v>22530402000</v>
      </c>
      <c r="O123" s="72"/>
      <c r="P123" s="27"/>
      <c r="Q123" s="57"/>
    </row>
    <row r="124" spans="1:17" ht="44.45" customHeight="1">
      <c r="A124" s="4">
        <v>85</v>
      </c>
      <c r="B124" s="26" t="s">
        <v>288</v>
      </c>
      <c r="C124" s="9" t="s">
        <v>183</v>
      </c>
      <c r="D124" s="24" t="s">
        <v>281</v>
      </c>
      <c r="E124" s="40" t="s">
        <v>98</v>
      </c>
      <c r="F124" s="5" t="s">
        <v>92</v>
      </c>
      <c r="G124" s="11">
        <v>4</v>
      </c>
      <c r="H124" s="56">
        <v>125759.15</v>
      </c>
      <c r="I124" s="118">
        <f t="shared" ref="I124:I125" si="83">ROUND(+G124*H124,2)</f>
        <v>503036.6</v>
      </c>
      <c r="J124" s="119"/>
      <c r="K124" s="27">
        <v>7054070</v>
      </c>
      <c r="L124" s="72">
        <f t="shared" ref="L124:L125" si="84">+ROUND(K124,2)</f>
        <v>7054070</v>
      </c>
      <c r="M124" s="27">
        <f t="shared" ref="M124:M125" si="85">+L124*G124</f>
        <v>28216280</v>
      </c>
      <c r="O124" s="72"/>
      <c r="P124" s="27"/>
      <c r="Q124" s="57"/>
    </row>
    <row r="125" spans="1:17" ht="31.15" customHeight="1">
      <c r="A125" s="4">
        <v>86</v>
      </c>
      <c r="B125" s="26" t="s">
        <v>289</v>
      </c>
      <c r="C125" s="9" t="s">
        <v>183</v>
      </c>
      <c r="D125" s="24" t="s">
        <v>282</v>
      </c>
      <c r="E125" s="40" t="s">
        <v>110</v>
      </c>
      <c r="F125" s="6" t="s">
        <v>92</v>
      </c>
      <c r="G125" s="7">
        <v>3</v>
      </c>
      <c r="H125" s="55">
        <v>640955.65</v>
      </c>
      <c r="I125" s="118">
        <f t="shared" si="83"/>
        <v>1922866.95</v>
      </c>
      <c r="J125" s="119"/>
      <c r="K125" s="27">
        <v>8668</v>
      </c>
      <c r="L125" s="72">
        <f t="shared" si="84"/>
        <v>8668</v>
      </c>
      <c r="M125" s="27">
        <f t="shared" si="85"/>
        <v>26004</v>
      </c>
      <c r="O125" s="72"/>
      <c r="P125" s="27"/>
      <c r="Q125" s="57"/>
    </row>
    <row r="126" spans="1:17" ht="26.45" customHeight="1">
      <c r="A126" s="46" t="s">
        <v>154</v>
      </c>
      <c r="B126" s="47"/>
      <c r="C126" s="47"/>
      <c r="D126" s="47"/>
      <c r="E126" s="47"/>
      <c r="F126" s="47"/>
      <c r="G126" s="47"/>
      <c r="H126" s="54"/>
      <c r="I126" s="47"/>
      <c r="J126" s="48"/>
      <c r="K126" s="27">
        <f t="shared" ref="K126" si="86">+H126*0.99</f>
        <v>0</v>
      </c>
      <c r="L126" s="72">
        <f t="shared" si="78"/>
        <v>0</v>
      </c>
      <c r="M126" s="27">
        <f t="shared" si="79"/>
        <v>0</v>
      </c>
      <c r="O126" s="72"/>
      <c r="P126" s="27"/>
      <c r="Q126" s="57"/>
    </row>
    <row r="127" spans="1:17" ht="28.15" customHeight="1">
      <c r="A127" s="4">
        <v>87</v>
      </c>
      <c r="B127" s="26" t="s">
        <v>270</v>
      </c>
      <c r="C127" s="9" t="s">
        <v>183</v>
      </c>
      <c r="D127" s="24" t="s">
        <v>271</v>
      </c>
      <c r="E127" s="40" t="s">
        <v>112</v>
      </c>
      <c r="F127" s="5" t="s">
        <v>37</v>
      </c>
      <c r="G127" s="11">
        <v>419.28399999999999</v>
      </c>
      <c r="H127" s="56">
        <v>26197.46</v>
      </c>
      <c r="I127" s="118">
        <f t="shared" ref="I127" si="87">ROUND(+G127*H127,2)</f>
        <v>10984175.82</v>
      </c>
      <c r="J127" s="119"/>
      <c r="K127" s="27">
        <v>235754270</v>
      </c>
      <c r="L127" s="72">
        <f t="shared" si="78"/>
        <v>235754270</v>
      </c>
      <c r="M127" s="27">
        <f t="shared" si="79"/>
        <v>98847993342.679993</v>
      </c>
      <c r="O127" s="72"/>
      <c r="P127" s="27"/>
      <c r="Q127" s="57"/>
    </row>
    <row r="128" spans="1:17" ht="28.15" customHeight="1">
      <c r="A128" s="4">
        <v>88</v>
      </c>
      <c r="B128" s="26" t="s">
        <v>274</v>
      </c>
      <c r="C128" s="9" t="s">
        <v>183</v>
      </c>
      <c r="D128" s="24" t="s">
        <v>272</v>
      </c>
      <c r="E128" s="40" t="s">
        <v>155</v>
      </c>
      <c r="F128" s="5" t="s">
        <v>23</v>
      </c>
      <c r="G128" s="11">
        <v>350</v>
      </c>
      <c r="H128" s="56">
        <v>16250</v>
      </c>
      <c r="I128" s="118">
        <f t="shared" ref="I128:I129" si="88">ROUND(+G128*H128,2)</f>
        <v>5687500</v>
      </c>
      <c r="J128" s="119"/>
      <c r="K128" s="27">
        <v>450608040</v>
      </c>
      <c r="L128" s="72">
        <f t="shared" si="78"/>
        <v>450608040</v>
      </c>
      <c r="M128" s="27">
        <f t="shared" si="79"/>
        <v>157712814000</v>
      </c>
      <c r="O128" s="72"/>
      <c r="P128" s="27"/>
      <c r="Q128" s="57"/>
    </row>
    <row r="129" spans="1:17" ht="28.15" customHeight="1" thickBot="1">
      <c r="A129" s="4">
        <v>89</v>
      </c>
      <c r="B129" s="26" t="s">
        <v>275</v>
      </c>
      <c r="C129" s="9" t="s">
        <v>183</v>
      </c>
      <c r="D129" s="24" t="s">
        <v>273</v>
      </c>
      <c r="E129" s="40" t="s">
        <v>156</v>
      </c>
      <c r="F129" s="6" t="s">
        <v>37</v>
      </c>
      <c r="G129" s="7">
        <v>350</v>
      </c>
      <c r="H129" s="55">
        <v>35100</v>
      </c>
      <c r="I129" s="118">
        <f t="shared" si="88"/>
        <v>12285000</v>
      </c>
      <c r="J129" s="119"/>
      <c r="K129" s="55">
        <v>5119770</v>
      </c>
      <c r="L129" s="72">
        <f t="shared" si="78"/>
        <v>5119770</v>
      </c>
      <c r="M129" s="27">
        <f t="shared" si="79"/>
        <v>1791919500</v>
      </c>
      <c r="O129" s="72"/>
      <c r="P129" s="27"/>
      <c r="Q129" s="57"/>
    </row>
    <row r="130" spans="1:17" ht="25.9" customHeight="1" thickBot="1">
      <c r="A130" s="211" t="s">
        <v>12</v>
      </c>
      <c r="B130" s="212"/>
      <c r="C130" s="212"/>
      <c r="D130" s="212"/>
      <c r="E130" s="212"/>
      <c r="F130" s="212"/>
      <c r="G130" s="212"/>
      <c r="H130" s="213"/>
      <c r="I130" s="203">
        <f>+SUM(I113:J129)</f>
        <v>408861905.35000002</v>
      </c>
      <c r="J130" s="204"/>
      <c r="K130" s="27">
        <f t="shared" si="71"/>
        <v>0</v>
      </c>
      <c r="L130" s="72">
        <f t="shared" si="22"/>
        <v>0</v>
      </c>
      <c r="M130" s="28" t="e">
        <f>SUM(#REF!)</f>
        <v>#REF!</v>
      </c>
      <c r="N130" s="28"/>
      <c r="O130" s="72"/>
      <c r="P130" s="27"/>
      <c r="Q130" s="57"/>
    </row>
    <row r="131" spans="1:17" ht="18" customHeight="1" thickBot="1">
      <c r="A131" s="205"/>
      <c r="B131" s="206"/>
      <c r="C131" s="206"/>
      <c r="D131" s="206"/>
      <c r="E131" s="206"/>
      <c r="F131" s="206"/>
      <c r="G131" s="206"/>
      <c r="H131" s="206"/>
      <c r="I131" s="206"/>
      <c r="J131" s="207"/>
      <c r="K131" s="27"/>
      <c r="L131" s="72"/>
      <c r="M131" s="28"/>
      <c r="O131" s="72"/>
      <c r="P131" s="27"/>
      <c r="Q131" s="57"/>
    </row>
    <row r="132" spans="1:17" ht="27" customHeight="1" thickBot="1">
      <c r="A132" s="208" t="s">
        <v>82</v>
      </c>
      <c r="B132" s="209"/>
      <c r="C132" s="209"/>
      <c r="D132" s="209"/>
      <c r="E132" s="209"/>
      <c r="F132" s="209"/>
      <c r="G132" s="209"/>
      <c r="H132" s="210"/>
      <c r="I132" s="203">
        <f>+I130+I110</f>
        <v>487087328.75999999</v>
      </c>
      <c r="J132" s="204"/>
      <c r="K132" s="27"/>
      <c r="L132" s="72"/>
      <c r="M132" s="28"/>
      <c r="O132" s="72"/>
      <c r="P132" s="27"/>
      <c r="Q132" s="57"/>
    </row>
    <row r="133" spans="1:17" ht="15" customHeight="1" thickBot="1">
      <c r="A133" s="73"/>
      <c r="B133" s="74"/>
      <c r="C133" s="74"/>
      <c r="D133" s="74"/>
      <c r="E133" s="74"/>
      <c r="F133" s="74"/>
      <c r="G133" s="74"/>
      <c r="H133" s="74"/>
      <c r="I133" s="64"/>
      <c r="J133" s="75"/>
      <c r="Q133" s="57"/>
    </row>
    <row r="134" spans="1:17" ht="21.75" customHeight="1" thickBot="1">
      <c r="A134" s="173" t="s">
        <v>35</v>
      </c>
      <c r="B134" s="174"/>
      <c r="C134" s="174"/>
      <c r="D134" s="174"/>
      <c r="E134" s="174"/>
      <c r="F134" s="174"/>
      <c r="G134" s="174"/>
      <c r="H134" s="175"/>
      <c r="I134" s="184">
        <f>+I132+I75</f>
        <v>1636996432.79</v>
      </c>
      <c r="J134" s="185"/>
      <c r="K134" s="27"/>
      <c r="L134" s="27"/>
      <c r="M134" s="95" t="e">
        <f>+#REF!+M130+M110+#REF!</f>
        <v>#REF!</v>
      </c>
      <c r="N134" s="28"/>
      <c r="O134" s="57"/>
      <c r="Q134" s="57"/>
    </row>
    <row r="135" spans="1:17" ht="19.149999999999999" customHeight="1">
      <c r="A135" s="103"/>
      <c r="B135" s="104"/>
      <c r="C135" s="105"/>
      <c r="D135" s="104"/>
      <c r="E135" s="106"/>
      <c r="F135" s="104"/>
      <c r="G135" s="104"/>
      <c r="H135" s="107"/>
      <c r="I135" s="108"/>
      <c r="J135" s="109"/>
    </row>
    <row r="136" spans="1:17" ht="19.149999999999999" customHeight="1" thickBot="1">
      <c r="A136" s="110"/>
      <c r="B136" s="111"/>
      <c r="C136" s="112"/>
      <c r="D136" s="111"/>
      <c r="E136" s="113"/>
      <c r="F136" s="111"/>
      <c r="G136" s="111"/>
      <c r="H136" s="114"/>
      <c r="I136" s="101"/>
      <c r="J136" s="102"/>
    </row>
    <row r="137" spans="1:17" ht="25.15" customHeight="1" thickBot="1">
      <c r="A137" s="186" t="s">
        <v>316</v>
      </c>
      <c r="B137" s="187"/>
      <c r="C137" s="187"/>
      <c r="D137" s="187"/>
      <c r="E137" s="187"/>
      <c r="F137" s="187"/>
      <c r="G137" s="187"/>
      <c r="H137" s="187"/>
      <c r="I137" s="188">
        <f>+I134</f>
        <v>1636996432.79</v>
      </c>
      <c r="J137" s="189"/>
      <c r="K137" s="27"/>
      <c r="L137" s="27"/>
      <c r="M137" s="28" t="e">
        <f>SUM(M134:M136)</f>
        <v>#REF!</v>
      </c>
      <c r="Q137" s="98"/>
    </row>
    <row r="138" spans="1:17" ht="10.9" customHeight="1">
      <c r="A138" s="76"/>
      <c r="B138" s="77"/>
      <c r="C138" s="77"/>
      <c r="D138" s="77"/>
      <c r="E138" s="77"/>
      <c r="F138" s="77"/>
      <c r="G138" s="77"/>
      <c r="H138" s="77"/>
      <c r="I138" s="64"/>
      <c r="J138" s="75"/>
      <c r="L138" s="28"/>
    </row>
    <row r="139" spans="1:17" ht="9.6" customHeight="1" thickBot="1">
      <c r="A139" s="78"/>
      <c r="B139" s="194"/>
      <c r="C139" s="194"/>
      <c r="D139" s="194"/>
      <c r="E139" s="194"/>
      <c r="J139" s="79"/>
    </row>
    <row r="140" spans="1:17" ht="26.45" customHeight="1" thickBot="1">
      <c r="A140" s="78"/>
      <c r="B140" s="192" t="s">
        <v>25</v>
      </c>
      <c r="C140" s="193"/>
      <c r="D140" s="193"/>
      <c r="E140" s="193"/>
      <c r="F140" s="195" t="s">
        <v>6</v>
      </c>
      <c r="G140" s="196"/>
      <c r="H140" s="197"/>
      <c r="I140" s="65" t="s">
        <v>13</v>
      </c>
      <c r="J140" s="79"/>
      <c r="K140" s="72"/>
      <c r="L140" s="29"/>
      <c r="M140" s="27">
        <v>4458287573.7710199</v>
      </c>
      <c r="Q140" s="27"/>
    </row>
    <row r="141" spans="1:17" ht="57.6" customHeight="1">
      <c r="A141" s="78"/>
      <c r="B141" s="180" t="s">
        <v>26</v>
      </c>
      <c r="C141" s="181"/>
      <c r="D141" s="181"/>
      <c r="E141" s="181"/>
      <c r="F141" s="190" t="s">
        <v>14</v>
      </c>
      <c r="G141" s="191"/>
      <c r="H141" s="58" t="s">
        <v>15</v>
      </c>
      <c r="I141" s="68">
        <v>0.24</v>
      </c>
      <c r="J141" s="79"/>
      <c r="Q141" s="27"/>
    </row>
    <row r="142" spans="1:17" ht="25.15" customHeight="1">
      <c r="A142" s="78"/>
      <c r="B142" s="180" t="s">
        <v>27</v>
      </c>
      <c r="C142" s="181"/>
      <c r="D142" s="181"/>
      <c r="E142" s="181"/>
      <c r="F142" s="182" t="s">
        <v>16</v>
      </c>
      <c r="G142" s="183"/>
      <c r="H142" s="59" t="s">
        <v>17</v>
      </c>
      <c r="I142" s="69">
        <v>0.02</v>
      </c>
      <c r="J142" s="79"/>
    </row>
    <row r="143" spans="1:17" ht="24.6" customHeight="1" thickBot="1">
      <c r="A143" s="78"/>
      <c r="B143" s="198" t="s">
        <v>29</v>
      </c>
      <c r="C143" s="199"/>
      <c r="D143" s="199"/>
      <c r="E143" s="199"/>
      <c r="F143" s="176" t="s">
        <v>18</v>
      </c>
      <c r="G143" s="177"/>
      <c r="H143" s="59" t="s">
        <v>19</v>
      </c>
      <c r="I143" s="69">
        <v>0.04</v>
      </c>
      <c r="J143" s="79"/>
    </row>
    <row r="144" spans="1:17" ht="31.9" customHeight="1" thickBot="1">
      <c r="A144" s="78"/>
      <c r="B144" s="172"/>
      <c r="C144" s="172"/>
      <c r="D144" s="172"/>
      <c r="E144" s="172"/>
      <c r="F144" s="178" t="s">
        <v>20</v>
      </c>
      <c r="G144" s="179"/>
      <c r="H144" s="60" t="s">
        <v>21</v>
      </c>
      <c r="I144" s="70">
        <v>0.3</v>
      </c>
      <c r="J144" s="79"/>
    </row>
    <row r="145" spans="1:10" ht="22.15" customHeight="1">
      <c r="A145" s="78"/>
      <c r="B145" s="32"/>
      <c r="C145" s="32"/>
      <c r="D145" s="32"/>
      <c r="E145" s="32"/>
      <c r="F145" s="80"/>
      <c r="G145" s="80"/>
      <c r="H145" s="61"/>
      <c r="I145" s="66"/>
      <c r="J145" s="79"/>
    </row>
    <row r="146" spans="1:10" ht="28.9" customHeight="1">
      <c r="A146" s="78"/>
      <c r="B146" s="32"/>
      <c r="C146" s="32"/>
      <c r="D146" s="32"/>
      <c r="E146" s="32"/>
      <c r="F146" s="80"/>
      <c r="G146" s="80"/>
      <c r="H146" s="61"/>
      <c r="I146" s="66"/>
      <c r="J146" s="79"/>
    </row>
    <row r="147" spans="1:10" ht="36.6" customHeight="1">
      <c r="A147" s="81"/>
      <c r="B147" s="10"/>
      <c r="C147" s="10"/>
      <c r="D147" s="10"/>
      <c r="E147" s="10"/>
      <c r="F147" s="10"/>
      <c r="G147" s="10"/>
      <c r="H147" s="62"/>
      <c r="I147" s="50"/>
      <c r="J147" s="82"/>
    </row>
    <row r="148" spans="1:10" ht="15.75">
      <c r="A148" s="81"/>
      <c r="B148" s="10"/>
      <c r="C148" s="10"/>
      <c r="D148" s="10"/>
      <c r="E148" s="30" t="s">
        <v>83</v>
      </c>
      <c r="F148" s="30"/>
      <c r="G148" s="10"/>
      <c r="H148" s="62"/>
      <c r="I148" s="50"/>
      <c r="J148" s="82"/>
    </row>
    <row r="149" spans="1:10" ht="15" customHeight="1">
      <c r="A149" s="81"/>
      <c r="B149" s="10"/>
      <c r="C149" s="10"/>
      <c r="D149" s="10"/>
      <c r="E149" s="31" t="s">
        <v>84</v>
      </c>
      <c r="F149" s="31"/>
      <c r="G149" s="10"/>
      <c r="H149" s="62"/>
      <c r="I149" s="50"/>
      <c r="J149" s="82"/>
    </row>
    <row r="150" spans="1:10" ht="11.45" customHeight="1">
      <c r="A150" s="81"/>
      <c r="B150" s="33"/>
      <c r="C150" s="33"/>
      <c r="D150" s="33"/>
      <c r="E150" s="33"/>
      <c r="F150" s="33"/>
      <c r="G150" s="83"/>
      <c r="H150" s="84"/>
      <c r="I150" s="85"/>
      <c r="J150" s="82"/>
    </row>
    <row r="151" spans="1:10" ht="12" customHeight="1" thickBot="1">
      <c r="A151" s="86"/>
      <c r="B151" s="87"/>
      <c r="C151" s="87"/>
      <c r="D151" s="87"/>
      <c r="E151" s="87"/>
      <c r="F151" s="87"/>
      <c r="G151" s="88"/>
      <c r="H151" s="89"/>
      <c r="I151" s="90"/>
      <c r="J151" s="91"/>
    </row>
    <row r="152" spans="1:10" ht="16.899999999999999" customHeight="1">
      <c r="B152" s="12"/>
      <c r="C152" s="12"/>
      <c r="D152" s="12"/>
      <c r="E152" s="12"/>
      <c r="F152" s="12"/>
      <c r="G152" s="12"/>
      <c r="H152" s="63"/>
      <c r="I152" s="51"/>
    </row>
    <row r="153" spans="1:10" ht="15.6" customHeight="1">
      <c r="A153" s="3"/>
      <c r="B153" s="12"/>
      <c r="C153" s="12"/>
      <c r="D153" s="12"/>
      <c r="E153" s="12"/>
      <c r="F153" s="12"/>
      <c r="G153" s="12"/>
      <c r="H153" s="63"/>
      <c r="I153" s="51"/>
      <c r="J153" s="67"/>
    </row>
    <row r="154" spans="1:10" ht="6.6" customHeight="1">
      <c r="A154" s="3"/>
      <c r="B154" s="12"/>
      <c r="C154" s="12"/>
      <c r="D154" s="12"/>
      <c r="E154" s="12"/>
      <c r="F154" s="12"/>
      <c r="G154" s="12"/>
      <c r="H154" s="63"/>
      <c r="I154" s="51"/>
      <c r="J154" s="67"/>
    </row>
    <row r="155" spans="1:10" ht="14.45" customHeight="1">
      <c r="B155" s="12"/>
      <c r="C155" s="12"/>
      <c r="D155" s="12"/>
      <c r="E155" s="12"/>
      <c r="F155" s="12"/>
      <c r="G155" s="12"/>
      <c r="H155" s="63"/>
      <c r="I155" s="51"/>
    </row>
    <row r="156" spans="1:10" ht="14.45" customHeight="1">
      <c r="B156" s="12"/>
      <c r="C156" s="12"/>
      <c r="D156" s="12"/>
      <c r="E156" s="12"/>
      <c r="F156" s="12"/>
      <c r="G156" s="12"/>
      <c r="H156" s="63"/>
      <c r="I156" s="51"/>
    </row>
    <row r="157" spans="1:10" ht="14.45" customHeight="1">
      <c r="B157" s="12"/>
      <c r="C157" s="12"/>
      <c r="D157" s="12"/>
      <c r="E157" s="12"/>
      <c r="F157" s="12"/>
      <c r="G157" s="12"/>
      <c r="H157" s="63"/>
      <c r="I157" s="51"/>
    </row>
  </sheetData>
  <mergeCells count="151">
    <mergeCell ref="I114:J114"/>
    <mergeCell ref="I115:J115"/>
    <mergeCell ref="A131:J131"/>
    <mergeCell ref="A132:H132"/>
    <mergeCell ref="I99:J99"/>
    <mergeCell ref="I100:J100"/>
    <mergeCell ref="I101:J101"/>
    <mergeCell ref="I102:J102"/>
    <mergeCell ref="I104:J104"/>
    <mergeCell ref="I106:J106"/>
    <mergeCell ref="I107:J107"/>
    <mergeCell ref="I108:J108"/>
    <mergeCell ref="I109:J109"/>
    <mergeCell ref="I105:J105"/>
    <mergeCell ref="I129:J129"/>
    <mergeCell ref="I132:J132"/>
    <mergeCell ref="A130:H130"/>
    <mergeCell ref="A111:J111"/>
    <mergeCell ref="I130:J130"/>
    <mergeCell ref="I117:J117"/>
    <mergeCell ref="I128:J128"/>
    <mergeCell ref="A51:H51"/>
    <mergeCell ref="I51:J51"/>
    <mergeCell ref="A52:J52"/>
    <mergeCell ref="I64:J64"/>
    <mergeCell ref="I65:J65"/>
    <mergeCell ref="I66:J66"/>
    <mergeCell ref="A73:H73"/>
    <mergeCell ref="I73:J73"/>
    <mergeCell ref="A78:J78"/>
    <mergeCell ref="A77:J77"/>
    <mergeCell ref="A76:J76"/>
    <mergeCell ref="A75:H75"/>
    <mergeCell ref="I75:J75"/>
    <mergeCell ref="A74:J74"/>
    <mergeCell ref="I89:J89"/>
    <mergeCell ref="I90:J90"/>
    <mergeCell ref="I91:J91"/>
    <mergeCell ref="I33:J33"/>
    <mergeCell ref="I36:J36"/>
    <mergeCell ref="I38:J38"/>
    <mergeCell ref="I39:J39"/>
    <mergeCell ref="I43:J43"/>
    <mergeCell ref="I44:J44"/>
    <mergeCell ref="I63:J63"/>
    <mergeCell ref="I67:J67"/>
    <mergeCell ref="I68:J68"/>
    <mergeCell ref="I70:J70"/>
    <mergeCell ref="I71:J71"/>
    <mergeCell ref="I34:J34"/>
    <mergeCell ref="I41:J41"/>
    <mergeCell ref="I72:J72"/>
    <mergeCell ref="I84:J84"/>
    <mergeCell ref="I28:J28"/>
    <mergeCell ref="I98:J98"/>
    <mergeCell ref="I127:J127"/>
    <mergeCell ref="I45:J45"/>
    <mergeCell ref="I46:J46"/>
    <mergeCell ref="I62:J62"/>
    <mergeCell ref="I60:J60"/>
    <mergeCell ref="I59:J59"/>
    <mergeCell ref="I83:J83"/>
    <mergeCell ref="I85:J85"/>
    <mergeCell ref="I125:J125"/>
    <mergeCell ref="I122:J122"/>
    <mergeCell ref="I123:J123"/>
    <mergeCell ref="I124:J124"/>
    <mergeCell ref="I121:J121"/>
    <mergeCell ref="I119:J119"/>
    <mergeCell ref="I120:J120"/>
    <mergeCell ref="I113:J113"/>
    <mergeCell ref="I116:J116"/>
    <mergeCell ref="I30:J30"/>
    <mergeCell ref="I50:J50"/>
    <mergeCell ref="I54:J54"/>
    <mergeCell ref="I94:J94"/>
    <mergeCell ref="I95:J95"/>
    <mergeCell ref="I29:J29"/>
    <mergeCell ref="I49:J49"/>
    <mergeCell ref="I61:J61"/>
    <mergeCell ref="A110:H110"/>
    <mergeCell ref="I110:J110"/>
    <mergeCell ref="I69:J69"/>
    <mergeCell ref="I82:J82"/>
    <mergeCell ref="I47:J47"/>
    <mergeCell ref="I86:J86"/>
    <mergeCell ref="I88:J88"/>
    <mergeCell ref="I92:J92"/>
    <mergeCell ref="I93:J93"/>
    <mergeCell ref="I80:J80"/>
    <mergeCell ref="I81:J81"/>
    <mergeCell ref="I55:J55"/>
    <mergeCell ref="I56:J56"/>
    <mergeCell ref="I57:J57"/>
    <mergeCell ref="A31:J31"/>
    <mergeCell ref="I42:J42"/>
    <mergeCell ref="A30:H30"/>
    <mergeCell ref="I96:J96"/>
    <mergeCell ref="I35:J35"/>
    <mergeCell ref="I37:J37"/>
    <mergeCell ref="I58:J58"/>
    <mergeCell ref="B144:E144"/>
    <mergeCell ref="A134:H134"/>
    <mergeCell ref="F143:G143"/>
    <mergeCell ref="F144:G144"/>
    <mergeCell ref="B142:E142"/>
    <mergeCell ref="F142:G142"/>
    <mergeCell ref="I134:J134"/>
    <mergeCell ref="A137:H137"/>
    <mergeCell ref="I137:J137"/>
    <mergeCell ref="B141:E141"/>
    <mergeCell ref="F141:G141"/>
    <mergeCell ref="B140:E140"/>
    <mergeCell ref="B139:E139"/>
    <mergeCell ref="F140:H140"/>
    <mergeCell ref="B143:E143"/>
    <mergeCell ref="A1:D1"/>
    <mergeCell ref="E1:J3"/>
    <mergeCell ref="C12:C13"/>
    <mergeCell ref="I11:J13"/>
    <mergeCell ref="I9:J9"/>
    <mergeCell ref="G10:H10"/>
    <mergeCell ref="A9:D9"/>
    <mergeCell ref="G9:H9"/>
    <mergeCell ref="A4:J4"/>
    <mergeCell ref="A5:J5"/>
    <mergeCell ref="H11:H13"/>
    <mergeCell ref="A10:D10"/>
    <mergeCell ref="F11:F13"/>
    <mergeCell ref="I10:J10"/>
    <mergeCell ref="E9:E10"/>
    <mergeCell ref="E11:E13"/>
    <mergeCell ref="D12:D13"/>
    <mergeCell ref="G11:G13"/>
    <mergeCell ref="A11:A13"/>
    <mergeCell ref="B11:B13"/>
    <mergeCell ref="A6:K7"/>
    <mergeCell ref="A8:K8"/>
    <mergeCell ref="C11:D11"/>
    <mergeCell ref="A14:J14"/>
    <mergeCell ref="I19:J19"/>
    <mergeCell ref="I21:J21"/>
    <mergeCell ref="I22:J22"/>
    <mergeCell ref="I23:J23"/>
    <mergeCell ref="I20:J20"/>
    <mergeCell ref="I27:J27"/>
    <mergeCell ref="A15:J15"/>
    <mergeCell ref="I17:J17"/>
    <mergeCell ref="I18:J18"/>
    <mergeCell ref="I26:J26"/>
    <mergeCell ref="I25:J25"/>
  </mergeCells>
  <phoneticPr fontId="9" type="noConversion"/>
  <pageMargins left="0.31496062992126" right="6.0606060606060597E-3" top="0.64803149599999998" bottom="0.198031496" header="0.31496062992126" footer="0.31496062992126"/>
  <pageSetup scale="42" fitToHeight="0" orientation="portrait" r:id="rId1"/>
  <rowBreaks count="1" manualBreakCount="1">
    <brk id="8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Presupuesto Ofic</vt:lpstr>
      <vt:lpstr>'Formulario 1 - Presupuesto Ofic'!Área_de_impresión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NAPSTER</dc:creator>
  <cp:lastModifiedBy>Rosana Olaya</cp:lastModifiedBy>
  <cp:lastPrinted>2025-12-27T21:21:25Z</cp:lastPrinted>
  <dcterms:created xsi:type="dcterms:W3CDTF">2020-12-17T21:36:39Z</dcterms:created>
  <dcterms:modified xsi:type="dcterms:W3CDTF">2026-02-05T22:45:18Z</dcterms:modified>
</cp:coreProperties>
</file>