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1.RDRM\2026\1.ESTUDIOS DEL SECTOR\7.Control de Acceso Físico\2.Estudio del Sector\Cotizaciones\"/>
    </mc:Choice>
  </mc:AlternateContent>
  <xr:revisionPtr revIDLastSave="0" documentId="13_ncr:1_{886D41D7-D226-4846-875F-7B9E3B3186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ones Recibidas" sheetId="7" r:id="rId1"/>
    <sheet name="Análisis Dispersión" sheetId="5" r:id="rId2"/>
    <sheet name="Precios Techos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6" l="1"/>
  <c r="F15" i="6"/>
  <c r="F13" i="6"/>
  <c r="F14" i="6"/>
  <c r="F9" i="6"/>
  <c r="F10" i="6"/>
  <c r="F11" i="6"/>
  <c r="F12" i="6"/>
  <c r="F8" i="6"/>
  <c r="P9" i="7"/>
  <c r="P10" i="7"/>
  <c r="P11" i="7"/>
  <c r="P12" i="7"/>
  <c r="P13" i="7"/>
  <c r="P14" i="7"/>
  <c r="P15" i="7"/>
  <c r="P8" i="7"/>
  <c r="N15" i="7" l="1"/>
  <c r="O15" i="7" s="1"/>
  <c r="J15" i="7"/>
  <c r="K15" i="7" s="1"/>
  <c r="F15" i="7"/>
  <c r="G15" i="7" s="1"/>
  <c r="H15" i="7" s="1"/>
  <c r="N14" i="7"/>
  <c r="J14" i="7"/>
  <c r="K14" i="7" s="1"/>
  <c r="F14" i="7"/>
  <c r="G14" i="7" s="1"/>
  <c r="H14" i="7" s="1"/>
  <c r="N13" i="7"/>
  <c r="O13" i="7" s="1"/>
  <c r="J13" i="7"/>
  <c r="K13" i="7" s="1"/>
  <c r="L13" i="7" s="1"/>
  <c r="F13" i="7"/>
  <c r="G13" i="7" s="1"/>
  <c r="N12" i="7"/>
  <c r="O12" i="7" s="1"/>
  <c r="J12" i="7"/>
  <c r="K12" i="7" s="1"/>
  <c r="L12" i="7" s="1"/>
  <c r="F12" i="7"/>
  <c r="G12" i="7" s="1"/>
  <c r="N11" i="7"/>
  <c r="O11" i="7" s="1"/>
  <c r="J11" i="7"/>
  <c r="K11" i="7" s="1"/>
  <c r="L11" i="7" s="1"/>
  <c r="F11" i="7"/>
  <c r="G11" i="7" s="1"/>
  <c r="N10" i="7"/>
  <c r="J10" i="7"/>
  <c r="K10" i="7" s="1"/>
  <c r="G10" i="7"/>
  <c r="H10" i="7" s="1"/>
  <c r="F10" i="7"/>
  <c r="N9" i="7"/>
  <c r="J9" i="7"/>
  <c r="K9" i="7" s="1"/>
  <c r="L9" i="7" s="1"/>
  <c r="F9" i="7"/>
  <c r="G9" i="7" s="1"/>
  <c r="N8" i="7"/>
  <c r="O8" i="7" s="1"/>
  <c r="J8" i="7"/>
  <c r="K8" i="7" s="1"/>
  <c r="L8" i="7" s="1"/>
  <c r="F8" i="7"/>
  <c r="G8" i="7" s="1"/>
  <c r="H8" i="6"/>
  <c r="H9" i="6"/>
  <c r="H10" i="6"/>
  <c r="H11" i="6"/>
  <c r="H12" i="6"/>
  <c r="H13" i="6"/>
  <c r="H14" i="6"/>
  <c r="H15" i="6"/>
  <c r="O9" i="7" l="1"/>
  <c r="H8" i="7"/>
  <c r="H13" i="7"/>
  <c r="L14" i="7"/>
  <c r="L15" i="7"/>
  <c r="H9" i="7"/>
  <c r="L10" i="7"/>
  <c r="H12" i="7"/>
  <c r="O10" i="7"/>
  <c r="H11" i="7"/>
  <c r="O14" i="7"/>
  <c r="F5" i="5"/>
  <c r="E5" i="5"/>
  <c r="P16" i="7" l="1"/>
  <c r="L16" i="7"/>
  <c r="H16" i="7"/>
  <c r="H5" i="5"/>
  <c r="G5" i="5"/>
</calcChain>
</file>

<file path=xl/sharedStrings.xml><?xml version="1.0" encoding="utf-8"?>
<sst xmlns="http://schemas.openxmlformats.org/spreadsheetml/2006/main" count="77" uniqueCount="54">
  <si>
    <t xml:space="preserve"> ITEM</t>
  </si>
  <si>
    <t>DESCRIPCION</t>
  </si>
  <si>
    <t>VALOR UNITARIO
SIN IVA</t>
  </si>
  <si>
    <t>IVA UNITARIO</t>
  </si>
  <si>
    <t>VALOR UNITARIO
INCLUIDO IVA</t>
  </si>
  <si>
    <t>COTIZACIONES RECIBIDAS</t>
  </si>
  <si>
    <t>ANÁLISIS DE DISPERSIÓN</t>
  </si>
  <si>
    <t>PROMEDIO</t>
  </si>
  <si>
    <t>DESVIACIÓN ESTÁNDAR</t>
  </si>
  <si>
    <t>LÍMITES 
ACEPTABLES 
($ COP)</t>
  </si>
  <si>
    <t>Observación</t>
  </si>
  <si>
    <t>Habilitada</t>
  </si>
  <si>
    <t>COTIZACIONES HABILITADAS PARA EL ANÁLISIS DE PRECIOS</t>
  </si>
  <si>
    <t>COMPLEMENTO ESTUDIO DEL SECTOR (SISTEMA DE CONTROL DE ACCESO 2026)</t>
  </si>
  <si>
    <t>COTIZACIÓN 1 (VOXCOM S.A.S)</t>
  </si>
  <si>
    <t>VOXCOM S.A.S</t>
  </si>
  <si>
    <t xml:space="preserve">Adquirir e instalar sistemas de seguridad o de control de acceso fisico para la Fiscalía General de la Nación- Subdirección Regional de Apoyo del Pacífico - Sede Popayán. </t>
  </si>
  <si>
    <t>Suministro e instalación de soporte para integración de terminal de reconocimiento facial.</t>
  </si>
  <si>
    <t>Suministro e instalación de terminal multi-biométrica para control de acceso.</t>
  </si>
  <si>
    <t>Suministro e instalación de torniquete de barrera giratoria de un carril, brazo de vidrio, sin lectoras ni controladoras.</t>
  </si>
  <si>
    <t>Suministro e instalación de torniquete de trípode bidireccional con brazo abatible, sin controladoras ni lectoras.</t>
  </si>
  <si>
    <t>Suministro e instalación de receptor inalámbrico de 4 canales de contacto seco, con control remoto</t>
  </si>
  <si>
    <t>Suministro e instalación de módulo direccionable analógico con 4 salidas de contacto seco.</t>
  </si>
  <si>
    <t>Suministro e instalación de acometidas, redes y componentes adicionales para terminal multibiometrica, módulo direccionable y receptor inalambrico</t>
  </si>
  <si>
    <t>VALOR UNITARIO
(SIN IVA)</t>
  </si>
  <si>
    <t>VALOR TOTAL CANTIDAD POR ÍTEM
(IVA Incl.)</t>
  </si>
  <si>
    <t>Suministro e instalación de Upgrade de licencia módulo de visitantes ZKBio CVSecurity   
Ref: ZKBCVS-VIS-P2-10K</t>
  </si>
  <si>
    <t>TOTAL COTIZACIÓN 1</t>
  </si>
  <si>
    <t>TOTAL COTIZACIÓN 2</t>
  </si>
  <si>
    <t>TOTAL COTIZACIÓN 3</t>
  </si>
  <si>
    <t>CANTIDADES A ADQUIRIR POR CADA ÍTEM</t>
  </si>
  <si>
    <t>VALOR UNITARIO
(IVA Incl.)</t>
  </si>
  <si>
    <t>PRECIO TECHO 
POR ITEM
(IVA Incl.)</t>
  </si>
  <si>
    <r>
      <t xml:space="preserve">Suministro e instalación de soporte para integración de terminal de reconocimiento facial.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</si>
  <si>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terminal multi-biométrica para control de acceso.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</si>
  <si>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torniquete de barrera giratoria de un carril, brazo de vidrio, sin lectoras ni controladoras.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</si>
  <si>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torniquete de trípode bidireccional con brazo abatible, sin controladoras ni lectoras.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</si>
  <si>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receptor inalámbrico de 4 canales de contacto seco, con control remoto.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</si>
  <si>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módulo direccionable analógico con 4 salidas de contacto seco.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</si>
  <si>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Upgrade de licencia módulo de visitantes ZKBio CVSecurity   
Ref: ZKBCVS-VIS-P2-10K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</si>
  <si>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t xml:space="preserve">Suministro e instalación de acometidas, redes y componentes adicionales para terminal multibiometrica, módulo direccionable y receptor inalambrico.
</t>
    </r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</si>
  <si>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t>COTIZACIÓN 2 (DR Grupo Empresarial)</t>
  </si>
  <si>
    <t>DR Grupo Empresarial</t>
  </si>
  <si>
    <t>COTIZACIÓN 3 (2KINSE S.A.S.)</t>
  </si>
  <si>
    <t>2KINSE S.A.S.</t>
  </si>
  <si>
    <t>LÍMITE INFERIOR
ACEPTABLE</t>
  </si>
  <si>
    <t>LÍMITE SUPERIOR
ACEPTABLE</t>
  </si>
  <si>
    <t>Desde $98.885.047 
hasta $112.028.819</t>
  </si>
  <si>
    <t>Se Excluye por estar debajo del Límite Inferior aceptable</t>
  </si>
  <si>
    <t>COMPLEMENTO ESTUDIO DEL SECTOR 
(SISTEMA DE CONTROL DE ACCESO 2026)</t>
  </si>
  <si>
    <t>COTIZACIÓN 2 
(DR Grupo Empresarial)</t>
  </si>
  <si>
    <t>VALOR TECHO POR ÍTEM CON CANTIDAD
 (IVA incluido)</t>
  </si>
  <si>
    <t>VALOR TOTAL TECHO DE LA PROPUESTA ECONÓMICA
(Incluido IVA y todos los costos directos e indirectos)</t>
  </si>
  <si>
    <t>COTIZACIÓN 3 (2K INVERSIONES Y SERVICIOS LIMITADA - 2KINSE S.A.S.)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</si>
</sst>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21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name val="Arial Narrow"/>
      <family val="2"/>
    </font>
    <font>
      <sz val="2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 Narrow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Arial Narrow"/>
      <family val="2"/>
    </font>
    <font>
      <sz val="13"/>
      <name val="Arial Narrow"/>
      <family val="2"/>
    </font>
    <font>
      <b/>
      <sz val="14"/>
      <name val="Arial"/>
      <family val="2"/>
    </font>
    <font>
      <b/>
      <sz val="13"/>
      <name val="Arial Narrow"/>
      <family val="2"/>
    </font>
    <font>
      <sz val="16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justify" wrapText="1"/>
    </xf>
    <xf numFmtId="0" fontId="3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vertical="center" wrapText="1"/>
    </xf>
    <xf numFmtId="3" fontId="4" fillId="2" borderId="0" xfId="1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44" fontId="3" fillId="0" borderId="0" xfId="0" applyNumberFormat="1" applyFont="1"/>
    <xf numFmtId="164" fontId="8" fillId="6" borderId="14" xfId="3" applyNumberFormat="1" applyFont="1" applyFill="1" applyBorder="1" applyAlignment="1">
      <alignment horizontal="center" vertical="center" wrapText="1"/>
    </xf>
    <xf numFmtId="164" fontId="8" fillId="7" borderId="14" xfId="3" applyNumberFormat="1" applyFont="1" applyFill="1" applyBorder="1" applyAlignment="1">
      <alignment horizontal="center" vertical="center" wrapText="1"/>
    </xf>
    <xf numFmtId="164" fontId="8" fillId="8" borderId="14" xfId="3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0" fillId="0" borderId="1" xfId="0" applyBorder="1"/>
    <xf numFmtId="164" fontId="0" fillId="0" borderId="1" xfId="0" applyNumberFormat="1" applyBorder="1"/>
    <xf numFmtId="0" fontId="7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64" fontId="3" fillId="6" borderId="2" xfId="3" applyNumberFormat="1" applyFont="1" applyFill="1" applyBorder="1" applyAlignment="1">
      <alignment horizontal="center" vertical="center" wrapText="1"/>
    </xf>
    <xf numFmtId="164" fontId="3" fillId="6" borderId="17" xfId="3" applyNumberFormat="1" applyFont="1" applyFill="1" applyBorder="1" applyAlignment="1">
      <alignment horizontal="center" vertical="center" wrapText="1"/>
    </xf>
    <xf numFmtId="164" fontId="12" fillId="6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164" fontId="3" fillId="7" borderId="2" xfId="3" applyNumberFormat="1" applyFont="1" applyFill="1" applyBorder="1" applyAlignment="1">
      <alignment horizontal="center" vertical="center" wrapText="1"/>
    </xf>
    <xf numFmtId="164" fontId="3" fillId="7" borderId="17" xfId="3" applyNumberFormat="1" applyFont="1" applyFill="1" applyBorder="1" applyAlignment="1">
      <alignment horizontal="center" vertical="center" wrapText="1"/>
    </xf>
    <xf numFmtId="164" fontId="12" fillId="7" borderId="3" xfId="3" applyNumberFormat="1" applyFont="1" applyFill="1" applyBorder="1" applyAlignment="1">
      <alignment horizontal="center" vertical="center" wrapText="1"/>
    </xf>
    <xf numFmtId="164" fontId="3" fillId="7" borderId="1" xfId="3" applyNumberFormat="1" applyFont="1" applyFill="1" applyBorder="1" applyAlignment="1">
      <alignment horizontal="center" vertical="center" wrapText="1"/>
    </xf>
    <xf numFmtId="164" fontId="3" fillId="9" borderId="3" xfId="3" applyNumberFormat="1" applyFont="1" applyFill="1" applyBorder="1" applyAlignment="1">
      <alignment horizontal="center" vertical="center" wrapText="1"/>
    </xf>
    <xf numFmtId="164" fontId="3" fillId="8" borderId="2" xfId="3" applyNumberFormat="1" applyFont="1" applyFill="1" applyBorder="1" applyAlignment="1">
      <alignment horizontal="center" vertical="center" wrapText="1"/>
    </xf>
    <xf numFmtId="164" fontId="3" fillId="8" borderId="17" xfId="3" applyNumberFormat="1" applyFont="1" applyFill="1" applyBorder="1" applyAlignment="1">
      <alignment horizontal="center" vertical="center" wrapText="1"/>
    </xf>
    <xf numFmtId="164" fontId="12" fillId="8" borderId="3" xfId="3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9" xfId="3" applyNumberFormat="1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5" fontId="13" fillId="0" borderId="1" xfId="3" applyNumberFormat="1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164" fontId="12" fillId="10" borderId="1" xfId="3" applyNumberFormat="1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8" borderId="1" xfId="0" applyFill="1" applyBorder="1"/>
    <xf numFmtId="165" fontId="15" fillId="0" borderId="1" xfId="3" applyNumberFormat="1" applyFont="1" applyFill="1" applyBorder="1" applyAlignment="1">
      <alignment horizontal="center" vertical="center"/>
    </xf>
    <xf numFmtId="165" fontId="14" fillId="0" borderId="1" xfId="3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164" fontId="3" fillId="6" borderId="1" xfId="3" applyNumberFormat="1" applyFont="1" applyFill="1" applyBorder="1" applyAlignment="1">
      <alignment horizontal="center" vertical="center" wrapText="1"/>
    </xf>
    <xf numFmtId="164" fontId="3" fillId="7" borderId="14" xfId="3" applyNumberFormat="1" applyFont="1" applyFill="1" applyBorder="1" applyAlignment="1">
      <alignment horizontal="center" vertical="center" wrapText="1"/>
    </xf>
    <xf numFmtId="164" fontId="3" fillId="8" borderId="4" xfId="3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0" fillId="0" borderId="0" xfId="0" applyAlignment="1">
      <alignment vertical="center"/>
    </xf>
    <xf numFmtId="0" fontId="0" fillId="7" borderId="1" xfId="0" applyFill="1" applyBorder="1" applyAlignment="1">
      <alignment vertical="center" wrapText="1"/>
    </xf>
    <xf numFmtId="0" fontId="15" fillId="6" borderId="1" xfId="0" applyFont="1" applyFill="1" applyBorder="1" applyAlignment="1">
      <alignment vertical="center"/>
    </xf>
    <xf numFmtId="0" fontId="3" fillId="0" borderId="4" xfId="0" applyFont="1" applyBorder="1"/>
    <xf numFmtId="164" fontId="3" fillId="8" borderId="1" xfId="3" applyNumberFormat="1" applyFont="1" applyFill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5" fontId="0" fillId="0" borderId="0" xfId="0" applyNumberFormat="1"/>
    <xf numFmtId="0" fontId="5" fillId="3" borderId="13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4" fontId="8" fillId="5" borderId="4" xfId="3" applyFont="1" applyFill="1" applyBorder="1" applyAlignment="1">
      <alignment horizontal="center" vertical="center" wrapText="1"/>
    </xf>
    <xf numFmtId="44" fontId="8" fillId="5" borderId="18" xfId="3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0" fontId="12" fillId="3" borderId="6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  <protection locked="0"/>
    </xf>
    <xf numFmtId="0" fontId="17" fillId="0" borderId="5" xfId="0" applyFont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</cellXfs>
  <cellStyles count="4">
    <cellStyle name="Moneda" xfId="3" builtinId="4"/>
    <cellStyle name="Normal" xfId="0" builtinId="0"/>
    <cellStyle name="Normal 2" xfId="2" xr:uid="{00000000-0005-0000-0000-000002000000}"/>
    <cellStyle name="Normal_HERRAMIENTAS PARA TRANSPORTE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154782</xdr:colOff>
      <xdr:row>2</xdr:row>
      <xdr:rowOff>202406</xdr:rowOff>
    </xdr:from>
    <xdr:to>
      <xdr:col>2</xdr:col>
      <xdr:colOff>3046148</xdr:colOff>
      <xdr:row>2</xdr:row>
      <xdr:rowOff>897731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7A00B9-5323-4773-A57D-28269659B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07" y="573881"/>
          <a:ext cx="3605741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192883</xdr:colOff>
      <xdr:row>1</xdr:row>
      <xdr:rowOff>211932</xdr:rowOff>
    </xdr:from>
    <xdr:to>
      <xdr:col>3</xdr:col>
      <xdr:colOff>1144309</xdr:colOff>
      <xdr:row>1</xdr:row>
      <xdr:rowOff>885825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E06B6E-C031-4751-9BBB-9E4887E10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83" y="716757"/>
          <a:ext cx="3494601" cy="67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202407</xdr:rowOff>
    </xdr:from>
    <xdr:to>
      <xdr:col>2</xdr:col>
      <xdr:colOff>2974710</xdr:colOff>
      <xdr:row>2</xdr:row>
      <xdr:rowOff>897732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E487E6-7D78-4CA1-ADC6-872741C11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7" y="523876"/>
          <a:ext cx="3605741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6D88-1A18-46BA-A464-9A04C7602CE1}">
  <sheetPr>
    <pageSetUpPr fitToPage="1"/>
  </sheetPr>
  <dimension ref="B1:P217"/>
  <sheetViews>
    <sheetView showGridLines="0" tabSelected="1" topLeftCell="A2" zoomScale="80" zoomScaleNormal="80" workbookViewId="0">
      <selection activeCell="D3" sqref="D3:K3"/>
    </sheetView>
  </sheetViews>
  <sheetFormatPr baseColWidth="10" defaultColWidth="11.5" defaultRowHeight="0" customHeight="1" zeroHeight="1" x14ac:dyDescent="0.25"/>
  <cols>
    <col min="1" max="1" width="1.625" style="1" customWidth="1"/>
    <col min="2" max="2" width="9.375" style="1" customWidth="1"/>
    <col min="3" max="3" width="42" style="2" customWidth="1"/>
    <col min="4" max="4" width="18.25" style="2" customWidth="1"/>
    <col min="5" max="5" width="14.375" style="5" bestFit="1" customWidth="1"/>
    <col min="6" max="6" width="12.625" style="1" bestFit="1" customWidth="1"/>
    <col min="7" max="7" width="12.625" style="1" customWidth="1"/>
    <col min="8" max="8" width="17.75" style="1" bestFit="1" customWidth="1"/>
    <col min="9" max="9" width="14.375" style="1" customWidth="1"/>
    <col min="10" max="10" width="12.625" style="1" bestFit="1" customWidth="1"/>
    <col min="11" max="11" width="12.625" style="1" customWidth="1"/>
    <col min="12" max="12" width="18" style="1" customWidth="1"/>
    <col min="13" max="13" width="14.5" style="1" customWidth="1"/>
    <col min="14" max="14" width="12.625" style="1" bestFit="1" customWidth="1"/>
    <col min="15" max="15" width="14.375" style="1" customWidth="1"/>
    <col min="16" max="16" width="19.375" style="1" customWidth="1"/>
    <col min="17" max="16378" width="11.5" style="1" customWidth="1"/>
    <col min="16379" max="16384" width="11.5" style="1"/>
  </cols>
  <sheetData>
    <row r="1" spans="2:16" ht="15.75" hidden="1" x14ac:dyDescent="0.25"/>
    <row r="2" spans="2:16" ht="29.25" customHeight="1" x14ac:dyDescent="0.25">
      <c r="B2" s="73" t="s">
        <v>13</v>
      </c>
      <c r="C2" s="74"/>
      <c r="D2" s="74"/>
      <c r="E2" s="74"/>
      <c r="F2" s="74"/>
      <c r="G2" s="74"/>
      <c r="H2" s="74"/>
      <c r="I2" s="74"/>
      <c r="J2" s="74"/>
      <c r="K2" s="75"/>
      <c r="L2" s="37"/>
      <c r="M2" s="37"/>
      <c r="N2" s="37"/>
      <c r="O2" s="36"/>
    </row>
    <row r="3" spans="2:16" ht="89.25" customHeight="1" x14ac:dyDescent="0.25">
      <c r="B3" s="76"/>
      <c r="C3" s="76"/>
      <c r="D3" s="96" t="s">
        <v>16</v>
      </c>
      <c r="E3" s="96"/>
      <c r="F3" s="96"/>
      <c r="G3" s="96"/>
      <c r="H3" s="96"/>
      <c r="I3" s="96"/>
      <c r="J3" s="96"/>
      <c r="K3" s="96"/>
    </row>
    <row r="4" spans="2:16" ht="22.5" customHeight="1" x14ac:dyDescent="0.25">
      <c r="B4" s="5"/>
      <c r="C4" s="5"/>
      <c r="D4" s="9"/>
      <c r="E4" s="9"/>
      <c r="F4" s="9"/>
      <c r="G4" s="9"/>
      <c r="H4" s="9"/>
      <c r="I4" s="9"/>
    </row>
    <row r="5" spans="2:16" ht="45.75" customHeight="1" thickBot="1" x14ac:dyDescent="0.3">
      <c r="B5" s="10"/>
      <c r="C5" s="10"/>
      <c r="D5" s="10"/>
      <c r="E5" s="78" t="s">
        <v>14</v>
      </c>
      <c r="F5" s="79"/>
      <c r="G5" s="79"/>
      <c r="H5" s="80"/>
      <c r="I5" s="81" t="s">
        <v>41</v>
      </c>
      <c r="J5" s="82"/>
      <c r="K5" s="82"/>
      <c r="L5" s="82"/>
      <c r="M5" s="70" t="s">
        <v>53</v>
      </c>
      <c r="N5" s="71"/>
      <c r="O5" s="71"/>
      <c r="P5" s="72"/>
    </row>
    <row r="6" spans="2:16" ht="28.5" customHeight="1" x14ac:dyDescent="0.25">
      <c r="B6" s="66" t="s">
        <v>0</v>
      </c>
      <c r="C6" s="68" t="s">
        <v>1</v>
      </c>
      <c r="D6" s="68" t="s">
        <v>30</v>
      </c>
      <c r="E6" s="60" t="s">
        <v>24</v>
      </c>
      <c r="F6" s="60" t="s">
        <v>3</v>
      </c>
      <c r="G6" s="62" t="s">
        <v>4</v>
      </c>
      <c r="H6" s="62" t="s">
        <v>25</v>
      </c>
      <c r="I6" s="60" t="s">
        <v>2</v>
      </c>
      <c r="J6" s="60" t="s">
        <v>3</v>
      </c>
      <c r="K6" s="62" t="s">
        <v>4</v>
      </c>
      <c r="L6" s="62" t="s">
        <v>25</v>
      </c>
      <c r="M6" s="60" t="s">
        <v>2</v>
      </c>
      <c r="N6" s="60" t="s">
        <v>3</v>
      </c>
      <c r="O6" s="62" t="s">
        <v>4</v>
      </c>
      <c r="P6" s="62" t="s">
        <v>25</v>
      </c>
    </row>
    <row r="7" spans="2:16" ht="43.5" customHeight="1" thickBot="1" x14ac:dyDescent="0.3">
      <c r="B7" s="67"/>
      <c r="C7" s="69"/>
      <c r="D7" s="69"/>
      <c r="E7" s="61"/>
      <c r="F7" s="61"/>
      <c r="G7" s="63"/>
      <c r="H7" s="62"/>
      <c r="I7" s="61"/>
      <c r="J7" s="61"/>
      <c r="K7" s="63"/>
      <c r="L7" s="63"/>
      <c r="M7" s="61"/>
      <c r="N7" s="61"/>
      <c r="O7" s="63"/>
      <c r="P7" s="63"/>
    </row>
    <row r="8" spans="2:16" ht="39" customHeight="1" x14ac:dyDescent="0.25">
      <c r="B8" s="32">
        <v>1</v>
      </c>
      <c r="C8" s="19" t="s">
        <v>17</v>
      </c>
      <c r="D8" s="4">
        <v>14</v>
      </c>
      <c r="E8" s="20">
        <v>295000</v>
      </c>
      <c r="F8" s="20">
        <f t="shared" ref="F8:F15" si="0">E8*0.19</f>
        <v>56050</v>
      </c>
      <c r="G8" s="21">
        <f>E8+F8</f>
        <v>351050</v>
      </c>
      <c r="H8" s="22">
        <f>G8*D8</f>
        <v>4914700</v>
      </c>
      <c r="I8" s="24">
        <v>350000</v>
      </c>
      <c r="J8" s="24">
        <f>I8*0.19</f>
        <v>66500</v>
      </c>
      <c r="K8" s="25">
        <f>I8+J8</f>
        <v>416500</v>
      </c>
      <c r="L8" s="26">
        <f>K8*D8</f>
        <v>5831000</v>
      </c>
      <c r="M8" s="28">
        <v>358130</v>
      </c>
      <c r="N8" s="29">
        <f t="shared" ref="N8:N15" si="1">M8*0.19</f>
        <v>68044.7</v>
      </c>
      <c r="O8" s="30">
        <f>M8+N8</f>
        <v>426174.7</v>
      </c>
      <c r="P8" s="31">
        <f>O8*D8</f>
        <v>5966445.7999999998</v>
      </c>
    </row>
    <row r="9" spans="2:16" ht="43.5" customHeight="1" x14ac:dyDescent="0.25">
      <c r="B9" s="32">
        <v>2</v>
      </c>
      <c r="C9" s="19" t="s">
        <v>18</v>
      </c>
      <c r="D9" s="4">
        <v>14</v>
      </c>
      <c r="E9" s="20">
        <v>1920000</v>
      </c>
      <c r="F9" s="20">
        <f t="shared" si="0"/>
        <v>364800</v>
      </c>
      <c r="G9" s="21">
        <f t="shared" ref="G9:G15" si="2">E9+F9</f>
        <v>2284800</v>
      </c>
      <c r="H9" s="22">
        <f t="shared" ref="H9:H15" si="3">G9*D9</f>
        <v>31987200</v>
      </c>
      <c r="I9" s="24">
        <v>2120000</v>
      </c>
      <c r="J9" s="24">
        <f t="shared" ref="J9:J15" si="4">I9*0.19</f>
        <v>402800</v>
      </c>
      <c r="K9" s="25">
        <f t="shared" ref="K9:K15" si="5">I9+J9</f>
        <v>2522800</v>
      </c>
      <c r="L9" s="26">
        <f t="shared" ref="L9:L15" si="6">K9*D9</f>
        <v>35319200</v>
      </c>
      <c r="M9" s="28">
        <v>1870430</v>
      </c>
      <c r="N9" s="29">
        <f t="shared" si="1"/>
        <v>355381.7</v>
      </c>
      <c r="O9" s="30">
        <f t="shared" ref="O9:O15" si="7">M9+N9</f>
        <v>2225811.7000000002</v>
      </c>
      <c r="P9" s="31">
        <f t="shared" ref="P9:P15" si="8">O9*D9</f>
        <v>31161363.800000004</v>
      </c>
    </row>
    <row r="10" spans="2:16" ht="48.75" customHeight="1" x14ac:dyDescent="0.25">
      <c r="B10" s="32">
        <v>3</v>
      </c>
      <c r="C10" s="19" t="s">
        <v>19</v>
      </c>
      <c r="D10" s="4">
        <v>2</v>
      </c>
      <c r="E10" s="20">
        <v>7400000</v>
      </c>
      <c r="F10" s="20">
        <f t="shared" si="0"/>
        <v>1406000</v>
      </c>
      <c r="G10" s="21">
        <f t="shared" si="2"/>
        <v>8806000</v>
      </c>
      <c r="H10" s="22">
        <f t="shared" si="3"/>
        <v>17612000</v>
      </c>
      <c r="I10" s="24">
        <v>7950000</v>
      </c>
      <c r="J10" s="24">
        <f t="shared" si="4"/>
        <v>1510500</v>
      </c>
      <c r="K10" s="25">
        <f t="shared" si="5"/>
        <v>9460500</v>
      </c>
      <c r="L10" s="26">
        <f t="shared" si="6"/>
        <v>18921000</v>
      </c>
      <c r="M10" s="28">
        <v>5859411</v>
      </c>
      <c r="N10" s="29">
        <f t="shared" si="1"/>
        <v>1113288.0900000001</v>
      </c>
      <c r="O10" s="30">
        <f t="shared" si="7"/>
        <v>6972699.0899999999</v>
      </c>
      <c r="P10" s="31">
        <f t="shared" si="8"/>
        <v>13945398.18</v>
      </c>
    </row>
    <row r="11" spans="2:16" ht="52.5" customHeight="1" x14ac:dyDescent="0.25">
      <c r="B11" s="32">
        <v>4</v>
      </c>
      <c r="C11" s="19" t="s">
        <v>20</v>
      </c>
      <c r="D11" s="4">
        <v>5</v>
      </c>
      <c r="E11" s="20">
        <v>5290000</v>
      </c>
      <c r="F11" s="20">
        <f t="shared" si="0"/>
        <v>1005100</v>
      </c>
      <c r="G11" s="21">
        <f t="shared" si="2"/>
        <v>6295100</v>
      </c>
      <c r="H11" s="22">
        <f t="shared" si="3"/>
        <v>31475500</v>
      </c>
      <c r="I11" s="27">
        <v>5895000</v>
      </c>
      <c r="J11" s="24">
        <f t="shared" si="4"/>
        <v>1120050</v>
      </c>
      <c r="K11" s="25">
        <f t="shared" si="5"/>
        <v>7015050</v>
      </c>
      <c r="L11" s="26">
        <f t="shared" si="6"/>
        <v>35075250</v>
      </c>
      <c r="M11" s="28">
        <v>4251331</v>
      </c>
      <c r="N11" s="29">
        <f t="shared" si="1"/>
        <v>807752.89</v>
      </c>
      <c r="O11" s="30">
        <f t="shared" si="7"/>
        <v>5059083.8899999997</v>
      </c>
      <c r="P11" s="31">
        <f t="shared" si="8"/>
        <v>25295419.449999999</v>
      </c>
    </row>
    <row r="12" spans="2:16" ht="44.25" customHeight="1" x14ac:dyDescent="0.25">
      <c r="B12" s="32">
        <v>5</v>
      </c>
      <c r="C12" s="19" t="s">
        <v>21</v>
      </c>
      <c r="D12" s="4">
        <v>2</v>
      </c>
      <c r="E12" s="20">
        <v>180000</v>
      </c>
      <c r="F12" s="20">
        <f t="shared" si="0"/>
        <v>34200</v>
      </c>
      <c r="G12" s="21">
        <f t="shared" si="2"/>
        <v>214200</v>
      </c>
      <c r="H12" s="22">
        <f t="shared" si="3"/>
        <v>428400</v>
      </c>
      <c r="I12" s="27">
        <v>250000</v>
      </c>
      <c r="J12" s="24">
        <f t="shared" si="4"/>
        <v>47500</v>
      </c>
      <c r="K12" s="25">
        <f t="shared" si="5"/>
        <v>297500</v>
      </c>
      <c r="L12" s="26">
        <f t="shared" si="6"/>
        <v>595000</v>
      </c>
      <c r="M12" s="28">
        <v>529008</v>
      </c>
      <c r="N12" s="29">
        <f t="shared" si="1"/>
        <v>100511.52</v>
      </c>
      <c r="O12" s="30">
        <f t="shared" si="7"/>
        <v>629519.52</v>
      </c>
      <c r="P12" s="31">
        <f t="shared" si="8"/>
        <v>1259039.04</v>
      </c>
    </row>
    <row r="13" spans="2:16" ht="55.5" customHeight="1" x14ac:dyDescent="0.25">
      <c r="B13" s="32">
        <v>6</v>
      </c>
      <c r="C13" s="19" t="s">
        <v>22</v>
      </c>
      <c r="D13" s="4">
        <v>2</v>
      </c>
      <c r="E13" s="20">
        <v>775000</v>
      </c>
      <c r="F13" s="20">
        <f t="shared" si="0"/>
        <v>147250</v>
      </c>
      <c r="G13" s="21">
        <f t="shared" si="2"/>
        <v>922250</v>
      </c>
      <c r="H13" s="22">
        <f t="shared" si="3"/>
        <v>1844500</v>
      </c>
      <c r="I13" s="27">
        <v>830000</v>
      </c>
      <c r="J13" s="24">
        <f t="shared" si="4"/>
        <v>157700</v>
      </c>
      <c r="K13" s="25">
        <f t="shared" si="5"/>
        <v>987700</v>
      </c>
      <c r="L13" s="26">
        <f t="shared" si="6"/>
        <v>1975400</v>
      </c>
      <c r="M13" s="28">
        <v>1229761</v>
      </c>
      <c r="N13" s="29">
        <f t="shared" si="1"/>
        <v>233654.59</v>
      </c>
      <c r="O13" s="30">
        <f t="shared" si="7"/>
        <v>1463415.59</v>
      </c>
      <c r="P13" s="31">
        <f t="shared" si="8"/>
        <v>2926831.18</v>
      </c>
    </row>
    <row r="14" spans="2:16" ht="55.5" customHeight="1" x14ac:dyDescent="0.25">
      <c r="B14" s="32">
        <v>7</v>
      </c>
      <c r="C14" s="19" t="s">
        <v>26</v>
      </c>
      <c r="D14" s="4">
        <v>1</v>
      </c>
      <c r="E14" s="20">
        <v>2250000</v>
      </c>
      <c r="F14" s="20">
        <f t="shared" si="0"/>
        <v>427500</v>
      </c>
      <c r="G14" s="21">
        <f t="shared" si="2"/>
        <v>2677500</v>
      </c>
      <c r="H14" s="22">
        <f t="shared" si="3"/>
        <v>2677500</v>
      </c>
      <c r="I14" s="27">
        <v>2835000</v>
      </c>
      <c r="J14" s="24">
        <f t="shared" si="4"/>
        <v>538650</v>
      </c>
      <c r="K14" s="25">
        <f t="shared" si="5"/>
        <v>3373650</v>
      </c>
      <c r="L14" s="26">
        <f t="shared" si="6"/>
        <v>3373650</v>
      </c>
      <c r="M14" s="28">
        <v>13170172</v>
      </c>
      <c r="N14" s="29">
        <f t="shared" si="1"/>
        <v>2502332.6800000002</v>
      </c>
      <c r="O14" s="30">
        <f t="shared" si="7"/>
        <v>15672504.68</v>
      </c>
      <c r="P14" s="31">
        <f t="shared" si="8"/>
        <v>15672504.68</v>
      </c>
    </row>
    <row r="15" spans="2:16" ht="54" customHeight="1" x14ac:dyDescent="0.25">
      <c r="B15" s="32">
        <v>8</v>
      </c>
      <c r="C15" s="23" t="s">
        <v>23</v>
      </c>
      <c r="D15" s="4">
        <v>1</v>
      </c>
      <c r="E15" s="20">
        <v>5850000</v>
      </c>
      <c r="F15" s="20">
        <f t="shared" si="0"/>
        <v>1111500</v>
      </c>
      <c r="G15" s="21">
        <f t="shared" si="2"/>
        <v>6961500</v>
      </c>
      <c r="H15" s="22">
        <f t="shared" si="3"/>
        <v>6961500</v>
      </c>
      <c r="I15" s="27">
        <v>6330000</v>
      </c>
      <c r="J15" s="24">
        <f t="shared" si="4"/>
        <v>1202700</v>
      </c>
      <c r="K15" s="25">
        <f t="shared" si="5"/>
        <v>7532700</v>
      </c>
      <c r="L15" s="26">
        <f t="shared" si="6"/>
        <v>7532700</v>
      </c>
      <c r="M15" s="28">
        <v>11444787</v>
      </c>
      <c r="N15" s="29">
        <f t="shared" si="1"/>
        <v>2174509.5299999998</v>
      </c>
      <c r="O15" s="30">
        <f t="shared" si="7"/>
        <v>13619296.529999999</v>
      </c>
      <c r="P15" s="31">
        <f t="shared" si="8"/>
        <v>13619296.529999999</v>
      </c>
    </row>
    <row r="16" spans="2:16" ht="33.75" customHeight="1" x14ac:dyDescent="0.25">
      <c r="B16" s="8"/>
      <c r="C16" s="18"/>
      <c r="D16" s="18"/>
      <c r="E16" s="7"/>
      <c r="F16" s="64" t="s">
        <v>27</v>
      </c>
      <c r="G16" s="65"/>
      <c r="H16" s="12">
        <f>SUM(H8:H15)</f>
        <v>97901300</v>
      </c>
      <c r="J16" s="64" t="s">
        <v>28</v>
      </c>
      <c r="K16" s="65"/>
      <c r="L16" s="13">
        <f>SUM(L8:L15)</f>
        <v>108623200</v>
      </c>
      <c r="N16" s="64" t="s">
        <v>29</v>
      </c>
      <c r="O16" s="65"/>
      <c r="P16" s="14">
        <f>SUM(P8:P15)</f>
        <v>109846298.66000003</v>
      </c>
    </row>
    <row r="17" spans="2:16" s="3" customFormat="1" ht="30" customHeight="1" x14ac:dyDescent="0.25">
      <c r="B17" s="18"/>
      <c r="C17" s="2"/>
      <c r="D17" s="2"/>
      <c r="E17" s="6"/>
      <c r="H17" s="1"/>
    </row>
    <row r="18" spans="2:16" ht="45" customHeight="1" x14ac:dyDescent="0.25">
      <c r="H18" s="11"/>
      <c r="L18" s="15"/>
      <c r="P18" s="11"/>
    </row>
    <row r="19" spans="2:16" ht="15.6" customHeight="1" x14ac:dyDescent="0.25"/>
    <row r="20" spans="2:16" ht="15.6" customHeight="1" x14ac:dyDescent="0.25"/>
    <row r="21" spans="2:16" ht="15.6" customHeight="1" x14ac:dyDescent="0.25"/>
    <row r="22" spans="2:16" ht="15.6" customHeight="1" x14ac:dyDescent="0.25"/>
    <row r="23" spans="2:16" ht="15.6" customHeight="1" x14ac:dyDescent="0.25"/>
    <row r="24" spans="2:16" ht="15.6" customHeight="1" x14ac:dyDescent="0.25"/>
    <row r="25" spans="2:16" ht="15.6" customHeight="1" x14ac:dyDescent="0.25"/>
    <row r="26" spans="2:16" ht="15.6" customHeight="1" x14ac:dyDescent="0.25"/>
    <row r="27" spans="2:16" ht="15.6" customHeight="1" x14ac:dyDescent="0.25"/>
    <row r="28" spans="2:16" ht="15.6" customHeight="1" x14ac:dyDescent="0.25"/>
    <row r="29" spans="2:16" ht="15.6" customHeight="1" x14ac:dyDescent="0.25"/>
    <row r="30" spans="2:16" ht="15.6" customHeight="1" x14ac:dyDescent="0.25"/>
    <row r="31" spans="2:16" ht="15.6" customHeight="1" x14ac:dyDescent="0.25"/>
    <row r="32" spans="2:16" ht="15.6" customHeight="1" x14ac:dyDescent="0.25"/>
    <row r="33" ht="15.6" customHeight="1" x14ac:dyDescent="0.25"/>
    <row r="34" ht="15.6" customHeight="1" x14ac:dyDescent="0.25"/>
    <row r="35" ht="15.6" customHeight="1" x14ac:dyDescent="0.25"/>
    <row r="36" ht="15.6" customHeight="1" x14ac:dyDescent="0.25"/>
    <row r="37" ht="15.6" customHeight="1" x14ac:dyDescent="0.25"/>
    <row r="38" ht="15.6" customHeight="1" x14ac:dyDescent="0.25"/>
    <row r="39" ht="15.6" customHeight="1" x14ac:dyDescent="0.25"/>
    <row r="40" ht="15.6" customHeight="1" x14ac:dyDescent="0.25"/>
    <row r="41" ht="15.6" customHeight="1" x14ac:dyDescent="0.25"/>
    <row r="42" ht="15.6" customHeight="1" x14ac:dyDescent="0.25"/>
    <row r="43" ht="15.6" customHeight="1" x14ac:dyDescent="0.25"/>
    <row r="44" ht="15.6" customHeight="1" x14ac:dyDescent="0.25"/>
    <row r="45" ht="15.6" customHeight="1" x14ac:dyDescent="0.25"/>
    <row r="46" ht="15.6" customHeight="1" x14ac:dyDescent="0.25"/>
    <row r="47" ht="15.6" customHeight="1" x14ac:dyDescent="0.25"/>
    <row r="48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  <row r="216" ht="15.6" customHeight="1" x14ac:dyDescent="0.25"/>
    <row r="217" ht="15.6" customHeight="1" x14ac:dyDescent="0.25"/>
  </sheetData>
  <mergeCells count="24">
    <mergeCell ref="M5:P5"/>
    <mergeCell ref="B2:K2"/>
    <mergeCell ref="B3:C3"/>
    <mergeCell ref="D3:K3"/>
    <mergeCell ref="E5:H5"/>
    <mergeCell ref="I5:L5"/>
    <mergeCell ref="B6:B7"/>
    <mergeCell ref="C6:C7"/>
    <mergeCell ref="D6:D7"/>
    <mergeCell ref="E6:E7"/>
    <mergeCell ref="F6:F7"/>
    <mergeCell ref="N6:N7"/>
    <mergeCell ref="O6:O7"/>
    <mergeCell ref="P6:P7"/>
    <mergeCell ref="F16:G16"/>
    <mergeCell ref="J16:K16"/>
    <mergeCell ref="N16:O16"/>
    <mergeCell ref="H6:H7"/>
    <mergeCell ref="I6:I7"/>
    <mergeCell ref="J6:J7"/>
    <mergeCell ref="K6:K7"/>
    <mergeCell ref="L6:L7"/>
    <mergeCell ref="M6:M7"/>
    <mergeCell ref="G6:G7"/>
  </mergeCells>
  <pageMargins left="0.25" right="0.25" top="0.75" bottom="0.75" header="0.3" footer="0.3"/>
  <pageSetup scale="5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9B7B-15BD-48DE-BD72-B7E56E5A7F87}">
  <dimension ref="A1:K12"/>
  <sheetViews>
    <sheetView workbookViewId="0">
      <selection activeCell="J15" sqref="J15"/>
    </sheetView>
  </sheetViews>
  <sheetFormatPr baseColWidth="10" defaultColWidth="11" defaultRowHeight="15.75" x14ac:dyDescent="0.25"/>
  <cols>
    <col min="1" max="1" width="1" customWidth="1"/>
    <col min="2" max="2" width="18.25" customWidth="1"/>
    <col min="3" max="3" width="15.125" bestFit="1" customWidth="1"/>
    <col min="4" max="4" width="16.25" bestFit="1" customWidth="1"/>
    <col min="5" max="5" width="13.625" bestFit="1" customWidth="1"/>
    <col min="6" max="6" width="14" customWidth="1"/>
    <col min="7" max="7" width="14.625" bestFit="1" customWidth="1"/>
    <col min="8" max="8" width="15.125" bestFit="1" customWidth="1"/>
  </cols>
  <sheetData>
    <row r="1" spans="1:11" ht="39.75" customHeight="1" x14ac:dyDescent="0.25">
      <c r="B1" s="83" t="s">
        <v>49</v>
      </c>
      <c r="C1" s="84"/>
      <c r="D1" s="84"/>
      <c r="E1" s="84"/>
      <c r="F1" s="84"/>
      <c r="G1" s="84"/>
      <c r="H1" s="84"/>
    </row>
    <row r="2" spans="1:11" ht="80.25" customHeight="1" x14ac:dyDescent="0.25">
      <c r="A2" s="56"/>
      <c r="B2" s="76"/>
      <c r="C2" s="76"/>
      <c r="D2" s="76"/>
      <c r="E2" s="77" t="s">
        <v>16</v>
      </c>
      <c r="F2" s="77"/>
      <c r="G2" s="77"/>
      <c r="H2" s="77"/>
    </row>
    <row r="3" spans="1:11" ht="18.75" x14ac:dyDescent="0.25">
      <c r="B3" s="85" t="s">
        <v>5</v>
      </c>
      <c r="C3" s="85"/>
      <c r="D3" s="85"/>
      <c r="E3" s="85" t="s">
        <v>6</v>
      </c>
      <c r="F3" s="85"/>
      <c r="G3" s="85"/>
      <c r="H3" s="85"/>
    </row>
    <row r="4" spans="1:11" ht="47.25" x14ac:dyDescent="0.25">
      <c r="B4" s="45" t="s">
        <v>15</v>
      </c>
      <c r="C4" s="46" t="s">
        <v>42</v>
      </c>
      <c r="D4" s="47" t="s">
        <v>44</v>
      </c>
      <c r="E4" s="48" t="s">
        <v>7</v>
      </c>
      <c r="F4" s="39" t="s">
        <v>8</v>
      </c>
      <c r="G4" s="39" t="s">
        <v>45</v>
      </c>
      <c r="H4" s="39" t="s">
        <v>46</v>
      </c>
    </row>
    <row r="5" spans="1:11" x14ac:dyDescent="0.25">
      <c r="B5" s="49">
        <v>97901300</v>
      </c>
      <c r="C5" s="50">
        <v>108623200</v>
      </c>
      <c r="D5" s="51">
        <v>109846299</v>
      </c>
      <c r="E5" s="17">
        <f>AVERAGE(B5:D5)</f>
        <v>105456933</v>
      </c>
      <c r="F5" s="17">
        <f>STDEVA(B5:D5)</f>
        <v>6571885.978466684</v>
      </c>
      <c r="G5" s="17">
        <f>E5-F5</f>
        <v>98885047.02153331</v>
      </c>
      <c r="H5" s="17">
        <f>E5+F5</f>
        <v>112028818.97846669</v>
      </c>
    </row>
    <row r="8" spans="1:11" ht="47.25" x14ac:dyDescent="0.25">
      <c r="B8" s="86" t="s">
        <v>5</v>
      </c>
      <c r="C8" s="39" t="s">
        <v>9</v>
      </c>
      <c r="F8" s="86" t="s">
        <v>12</v>
      </c>
      <c r="G8" s="39" t="s">
        <v>9</v>
      </c>
    </row>
    <row r="9" spans="1:11" ht="63" x14ac:dyDescent="0.25">
      <c r="B9" s="86"/>
      <c r="C9" s="40" t="s">
        <v>47</v>
      </c>
      <c r="D9" s="40" t="s">
        <v>10</v>
      </c>
      <c r="F9" s="86"/>
      <c r="G9" s="40" t="s">
        <v>47</v>
      </c>
    </row>
    <row r="10" spans="1:11" ht="39" x14ac:dyDescent="0.25">
      <c r="B10" s="55" t="s">
        <v>15</v>
      </c>
      <c r="C10" s="43">
        <v>97901300</v>
      </c>
      <c r="D10" s="52" t="s">
        <v>48</v>
      </c>
      <c r="F10" s="54" t="s">
        <v>42</v>
      </c>
      <c r="G10" s="38">
        <v>108623200</v>
      </c>
      <c r="H10" s="59"/>
      <c r="K10" s="53"/>
    </row>
    <row r="11" spans="1:11" x14ac:dyDescent="0.25">
      <c r="B11" s="41" t="s">
        <v>42</v>
      </c>
      <c r="C11" s="44">
        <v>108623200</v>
      </c>
      <c r="D11" s="16" t="s">
        <v>11</v>
      </c>
      <c r="F11" s="42" t="s">
        <v>44</v>
      </c>
      <c r="G11" s="38">
        <v>109846299</v>
      </c>
    </row>
    <row r="12" spans="1:11" x14ac:dyDescent="0.25">
      <c r="B12" s="42" t="s">
        <v>44</v>
      </c>
      <c r="C12" s="44">
        <v>109846299</v>
      </c>
      <c r="D12" s="16" t="s">
        <v>11</v>
      </c>
    </row>
  </sheetData>
  <mergeCells count="7">
    <mergeCell ref="B1:H1"/>
    <mergeCell ref="B3:D3"/>
    <mergeCell ref="E3:H3"/>
    <mergeCell ref="B8:B9"/>
    <mergeCell ref="F8:F9"/>
    <mergeCell ref="E2:H2"/>
    <mergeCell ref="B2:D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B2D1-4D76-427F-912E-B630E62816AE}">
  <sheetPr>
    <pageSetUpPr fitToPage="1"/>
  </sheetPr>
  <dimension ref="B1:H215"/>
  <sheetViews>
    <sheetView showGridLines="0" topLeftCell="A2" zoomScale="90" zoomScaleNormal="90" workbookViewId="0">
      <selection activeCell="L14" sqref="L14"/>
    </sheetView>
  </sheetViews>
  <sheetFormatPr baseColWidth="10" defaultColWidth="11.5" defaultRowHeight="0" customHeight="1" zeroHeight="1" x14ac:dyDescent="0.25"/>
  <cols>
    <col min="1" max="1" width="1.625" style="1" customWidth="1"/>
    <col min="2" max="2" width="9.375" style="1" customWidth="1"/>
    <col min="3" max="3" width="42" style="2" customWidth="1"/>
    <col min="4" max="5" width="16.25" style="1" customWidth="1"/>
    <col min="6" max="6" width="14.125" style="1" customWidth="1"/>
    <col min="7" max="7" width="12.375" style="1" customWidth="1"/>
    <col min="8" max="8" width="14.5" style="1" customWidth="1"/>
    <col min="9" max="16368" width="11.5" style="1" customWidth="1"/>
    <col min="16369" max="16384" width="11.5" style="1"/>
  </cols>
  <sheetData>
    <row r="1" spans="2:8" ht="15.75" hidden="1" x14ac:dyDescent="0.25"/>
    <row r="2" spans="2:8" ht="51.75" customHeight="1" x14ac:dyDescent="0.25">
      <c r="B2" s="83" t="s">
        <v>49</v>
      </c>
      <c r="C2" s="84"/>
      <c r="D2" s="84"/>
      <c r="E2" s="84"/>
      <c r="F2" s="84"/>
      <c r="G2" s="84"/>
      <c r="H2" s="84"/>
    </row>
    <row r="3" spans="2:8" ht="89.25" customHeight="1" x14ac:dyDescent="0.25">
      <c r="B3" s="76"/>
      <c r="C3" s="76"/>
      <c r="D3" s="93" t="s">
        <v>16</v>
      </c>
      <c r="E3" s="94"/>
      <c r="F3" s="94"/>
      <c r="G3" s="94"/>
      <c r="H3" s="95"/>
    </row>
    <row r="4" spans="2:8" ht="12" customHeight="1" x14ac:dyDescent="0.25">
      <c r="B4" s="5"/>
      <c r="C4" s="5"/>
    </row>
    <row r="5" spans="2:8" ht="45.75" customHeight="1" x14ac:dyDescent="0.25">
      <c r="B5" s="10"/>
      <c r="C5" s="10"/>
      <c r="D5" s="34" t="s">
        <v>50</v>
      </c>
      <c r="E5" s="35" t="s">
        <v>43</v>
      </c>
      <c r="F5" s="88" t="s">
        <v>32</v>
      </c>
      <c r="G5" s="92" t="s">
        <v>30</v>
      </c>
      <c r="H5" s="92" t="s">
        <v>51</v>
      </c>
    </row>
    <row r="6" spans="2:8" ht="28.5" customHeight="1" x14ac:dyDescent="0.25">
      <c r="B6" s="89" t="s">
        <v>0</v>
      </c>
      <c r="C6" s="90" t="s">
        <v>1</v>
      </c>
      <c r="D6" s="91" t="s">
        <v>31</v>
      </c>
      <c r="E6" s="91" t="s">
        <v>31</v>
      </c>
      <c r="F6" s="88"/>
      <c r="G6" s="92"/>
      <c r="H6" s="92"/>
    </row>
    <row r="7" spans="2:8" ht="43.5" customHeight="1" x14ac:dyDescent="0.25">
      <c r="B7" s="89"/>
      <c r="C7" s="90"/>
      <c r="D7" s="91"/>
      <c r="E7" s="91"/>
      <c r="F7" s="88"/>
      <c r="G7" s="92"/>
      <c r="H7" s="92"/>
    </row>
    <row r="8" spans="2:8" ht="71.25" customHeight="1" x14ac:dyDescent="0.25">
      <c r="B8" s="4">
        <v>1</v>
      </c>
      <c r="C8" s="19" t="s">
        <v>33</v>
      </c>
      <c r="D8" s="27">
        <v>416500</v>
      </c>
      <c r="E8" s="57">
        <v>426175</v>
      </c>
      <c r="F8" s="33">
        <f>AVERAGE(D8,E8)</f>
        <v>421337.5</v>
      </c>
      <c r="G8" s="4">
        <v>14</v>
      </c>
      <c r="H8" s="58">
        <f>F8*G8</f>
        <v>5898725</v>
      </c>
    </row>
    <row r="9" spans="2:8" ht="69" customHeight="1" x14ac:dyDescent="0.25">
      <c r="B9" s="32">
        <v>2</v>
      </c>
      <c r="C9" s="19" t="s">
        <v>34</v>
      </c>
      <c r="D9" s="27">
        <v>2522800</v>
      </c>
      <c r="E9" s="57">
        <v>2225812</v>
      </c>
      <c r="F9" s="33">
        <f t="shared" ref="F9:F14" si="0">AVERAGE(D9,E9)</f>
        <v>2374306</v>
      </c>
      <c r="G9" s="4">
        <v>14</v>
      </c>
      <c r="H9" s="58">
        <f t="shared" ref="H9:H15" si="1">F9*G9</f>
        <v>33240284</v>
      </c>
    </row>
    <row r="10" spans="2:8" ht="79.5" customHeight="1" x14ac:dyDescent="0.25">
      <c r="B10" s="32">
        <v>3</v>
      </c>
      <c r="C10" s="19" t="s">
        <v>35</v>
      </c>
      <c r="D10" s="27">
        <v>9460500</v>
      </c>
      <c r="E10" s="57">
        <v>6972699</v>
      </c>
      <c r="F10" s="33">
        <f t="shared" si="0"/>
        <v>8216599.5</v>
      </c>
      <c r="G10" s="4">
        <v>2</v>
      </c>
      <c r="H10" s="58">
        <f t="shared" si="1"/>
        <v>16433199</v>
      </c>
    </row>
    <row r="11" spans="2:8" ht="83.25" customHeight="1" x14ac:dyDescent="0.25">
      <c r="B11" s="4">
        <v>4</v>
      </c>
      <c r="C11" s="19" t="s">
        <v>36</v>
      </c>
      <c r="D11" s="27">
        <v>7015050</v>
      </c>
      <c r="E11" s="57">
        <v>5059084</v>
      </c>
      <c r="F11" s="33">
        <f t="shared" si="0"/>
        <v>6037067</v>
      </c>
      <c r="G11" s="4">
        <v>5</v>
      </c>
      <c r="H11" s="58">
        <f t="shared" si="1"/>
        <v>30185335</v>
      </c>
    </row>
    <row r="12" spans="2:8" ht="71.25" customHeight="1" x14ac:dyDescent="0.25">
      <c r="B12" s="32">
        <v>5</v>
      </c>
      <c r="C12" s="19" t="s">
        <v>37</v>
      </c>
      <c r="D12" s="27">
        <v>297500</v>
      </c>
      <c r="E12" s="57">
        <v>629520</v>
      </c>
      <c r="F12" s="33">
        <f t="shared" si="0"/>
        <v>463510</v>
      </c>
      <c r="G12" s="4">
        <v>2</v>
      </c>
      <c r="H12" s="58">
        <f t="shared" si="1"/>
        <v>927020</v>
      </c>
    </row>
    <row r="13" spans="2:8" ht="68.25" customHeight="1" x14ac:dyDescent="0.25">
      <c r="B13" s="32">
        <v>6</v>
      </c>
      <c r="C13" s="19" t="s">
        <v>38</v>
      </c>
      <c r="D13" s="27">
        <v>987700</v>
      </c>
      <c r="E13" s="57">
        <v>1463416</v>
      </c>
      <c r="F13" s="33">
        <f>AVERAGE(D13,E13)</f>
        <v>1225558</v>
      </c>
      <c r="G13" s="4">
        <v>2</v>
      </c>
      <c r="H13" s="58">
        <f t="shared" si="1"/>
        <v>2451116</v>
      </c>
    </row>
    <row r="14" spans="2:8" ht="85.5" customHeight="1" x14ac:dyDescent="0.25">
      <c r="B14" s="4">
        <v>7</v>
      </c>
      <c r="C14" s="19" t="s">
        <v>39</v>
      </c>
      <c r="D14" s="27">
        <v>3373650</v>
      </c>
      <c r="E14" s="57">
        <v>15672505</v>
      </c>
      <c r="F14" s="33">
        <f t="shared" si="0"/>
        <v>9523077.5</v>
      </c>
      <c r="G14" s="4">
        <v>1</v>
      </c>
      <c r="H14" s="58">
        <f t="shared" si="1"/>
        <v>9523077.5</v>
      </c>
    </row>
    <row r="15" spans="2:8" ht="90.75" customHeight="1" x14ac:dyDescent="0.25">
      <c r="B15" s="32">
        <v>8</v>
      </c>
      <c r="C15" s="23" t="s">
        <v>40</v>
      </c>
      <c r="D15" s="27">
        <v>7532700</v>
      </c>
      <c r="E15" s="57">
        <v>13619297</v>
      </c>
      <c r="F15" s="33">
        <f>AVERAGE(D15,E15)</f>
        <v>10575998.5</v>
      </c>
      <c r="G15" s="4">
        <v>1</v>
      </c>
      <c r="H15" s="58">
        <f t="shared" si="1"/>
        <v>10575998.5</v>
      </c>
    </row>
    <row r="16" spans="2:8" ht="45" customHeight="1" x14ac:dyDescent="0.25">
      <c r="D16" s="87" t="s">
        <v>52</v>
      </c>
      <c r="E16" s="87"/>
      <c r="F16" s="87"/>
      <c r="G16" s="87"/>
      <c r="H16" s="58">
        <f>SUM(H8:H15)</f>
        <v>109234755</v>
      </c>
    </row>
    <row r="17" ht="15.6" customHeight="1" x14ac:dyDescent="0.25"/>
    <row r="18" ht="15.6" customHeight="1" x14ac:dyDescent="0.25"/>
    <row r="19" ht="15.6" customHeight="1" x14ac:dyDescent="0.25"/>
    <row r="20" ht="15.6" customHeight="1" x14ac:dyDescent="0.25"/>
    <row r="21" ht="15.6" customHeight="1" x14ac:dyDescent="0.25"/>
    <row r="22" ht="15.6" customHeight="1" x14ac:dyDescent="0.25"/>
    <row r="23" ht="15.6" customHeight="1" x14ac:dyDescent="0.25"/>
    <row r="24" ht="15.6" customHeight="1" x14ac:dyDescent="0.25"/>
    <row r="25" ht="15.6" customHeight="1" x14ac:dyDescent="0.25"/>
    <row r="26" ht="15.6" customHeight="1" x14ac:dyDescent="0.25"/>
    <row r="27" ht="15.6" customHeight="1" x14ac:dyDescent="0.25"/>
    <row r="28" ht="15.6" customHeight="1" x14ac:dyDescent="0.25"/>
    <row r="29" ht="15.6" customHeight="1" x14ac:dyDescent="0.25"/>
    <row r="30" ht="15.6" customHeight="1" x14ac:dyDescent="0.25"/>
    <row r="31" ht="15.6" customHeight="1" x14ac:dyDescent="0.25"/>
    <row r="32" ht="15.6" customHeight="1" x14ac:dyDescent="0.25"/>
    <row r="33" ht="15.6" customHeight="1" x14ac:dyDescent="0.25"/>
    <row r="34" ht="15.6" customHeight="1" x14ac:dyDescent="0.25"/>
    <row r="35" ht="15.6" customHeight="1" x14ac:dyDescent="0.25"/>
    <row r="36" ht="15.6" customHeight="1" x14ac:dyDescent="0.25"/>
    <row r="37" ht="15.6" customHeight="1" x14ac:dyDescent="0.25"/>
    <row r="38" ht="15.6" customHeight="1" x14ac:dyDescent="0.25"/>
    <row r="39" ht="15.6" customHeight="1" x14ac:dyDescent="0.25"/>
    <row r="40" ht="15.6" customHeight="1" x14ac:dyDescent="0.25"/>
    <row r="41" ht="15.6" customHeight="1" x14ac:dyDescent="0.25"/>
    <row r="42" ht="15.6" customHeight="1" x14ac:dyDescent="0.25"/>
    <row r="43" ht="15.6" customHeight="1" x14ac:dyDescent="0.25"/>
    <row r="44" ht="15.6" customHeight="1" x14ac:dyDescent="0.25"/>
    <row r="45" ht="15.6" customHeight="1" x14ac:dyDescent="0.25"/>
    <row r="46" ht="15.6" customHeight="1" x14ac:dyDescent="0.25"/>
    <row r="47" ht="15.6" customHeight="1" x14ac:dyDescent="0.25"/>
    <row r="48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</sheetData>
  <mergeCells count="11">
    <mergeCell ref="D16:G16"/>
    <mergeCell ref="B3:C3"/>
    <mergeCell ref="B2:H2"/>
    <mergeCell ref="F5:F7"/>
    <mergeCell ref="B6:B7"/>
    <mergeCell ref="C6:C7"/>
    <mergeCell ref="E6:E7"/>
    <mergeCell ref="D6:D7"/>
    <mergeCell ref="G5:G7"/>
    <mergeCell ref="H5:H7"/>
    <mergeCell ref="D3:H3"/>
  </mergeCells>
  <pageMargins left="0.25" right="0.25" top="0.75" bottom="0.75" header="0.3" footer="0.3"/>
  <pageSetup scale="55" fitToHeight="0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Cotizaciones Recibidas</vt:lpstr>
      <vt:lpstr>Análisis Dispersión</vt:lpstr>
      <vt:lpstr>Precios Techos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LOPEZ</dc:creator>
  <cp:keywords/>
  <dc:description/>
  <cp:lastModifiedBy>Ruben Dario Rojas Morales</cp:lastModifiedBy>
  <cp:revision/>
  <dcterms:created xsi:type="dcterms:W3CDTF">2020-07-15T21:10:50Z</dcterms:created>
  <dcterms:modified xsi:type="dcterms:W3CDTF">2026-06-17T18:52:15Z</dcterms:modified>
  <cp:category/>
  <cp:contentStatus/>
</cp:coreProperties>
</file>