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03"/>
  <workbookPr/>
  <mc:AlternateContent xmlns:mc="http://schemas.openxmlformats.org/markup-compatibility/2006">
    <mc:Choice Requires="x15">
      <x15ac:absPath xmlns:x15ac="http://schemas.microsoft.com/office/spreadsheetml/2010/11/ac" url="D:\Users\rtrujill\Downloads\"/>
    </mc:Choice>
  </mc:AlternateContent>
  <xr:revisionPtr revIDLastSave="98" documentId="13_ncr:1_{A041AF67-CDC2-401F-9DAA-BBC98B750D7F}" xr6:coauthVersionLast="47" xr6:coauthVersionMax="47" xr10:uidLastSave="{E48C2D4D-CAD8-4B6E-88D6-C15BC4CE1C20}"/>
  <bookViews>
    <workbookView xWindow="-120" yWindow="-120" windowWidth="29040" windowHeight="15720" xr2:uid="{00000000-000D-0000-FFFF-FFFF00000000}"/>
  </bookViews>
  <sheets>
    <sheet name="AJUSTES A LAS COTIZACIONES" sheetId="3" r:id="rId1"/>
    <sheet name="PROMEDIO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4" i="3" l="1"/>
  <c r="S5" i="3"/>
  <c r="S6" i="3"/>
  <c r="S7" i="3"/>
  <c r="S8" i="3"/>
  <c r="S9" i="3"/>
  <c r="S10" i="3"/>
  <c r="S11" i="3"/>
  <c r="S3" i="3"/>
  <c r="N4" i="3"/>
  <c r="N5" i="3"/>
  <c r="N6" i="3"/>
  <c r="N7" i="3"/>
  <c r="N8" i="3"/>
  <c r="N9" i="3"/>
  <c r="N10" i="3"/>
  <c r="N11" i="3"/>
  <c r="K4" i="3"/>
  <c r="P4" i="3" s="1"/>
  <c r="K5" i="3"/>
  <c r="P5" i="3" s="1"/>
  <c r="K6" i="3"/>
  <c r="P6" i="3" s="1"/>
  <c r="K7" i="3"/>
  <c r="P7" i="3" s="1"/>
  <c r="K8" i="3"/>
  <c r="P8" i="3" s="1"/>
  <c r="K9" i="3"/>
  <c r="P9" i="3" s="1"/>
  <c r="K10" i="3"/>
  <c r="P10" i="3" s="1"/>
  <c r="K11" i="3"/>
  <c r="P11" i="3" s="1"/>
  <c r="N3" i="3"/>
  <c r="K3" i="3"/>
  <c r="P3" i="3" s="1"/>
  <c r="F4" i="3"/>
  <c r="F5" i="3"/>
  <c r="F6" i="3"/>
  <c r="F7" i="3"/>
  <c r="F8" i="3"/>
  <c r="F9" i="3"/>
  <c r="F10" i="3"/>
  <c r="F11" i="3"/>
  <c r="F3" i="3"/>
  <c r="G3" i="3" s="1"/>
  <c r="C3" i="3"/>
  <c r="D3" i="3" s="1"/>
  <c r="C4" i="3"/>
  <c r="C5" i="3"/>
  <c r="C6" i="3"/>
  <c r="C7" i="3"/>
  <c r="C8" i="3"/>
  <c r="C9" i="3"/>
  <c r="C10" i="3"/>
  <c r="C11" i="3"/>
  <c r="G11" i="3"/>
  <c r="D11" i="3"/>
  <c r="G10" i="3"/>
  <c r="D10" i="3"/>
  <c r="G9" i="3"/>
  <c r="D9" i="3"/>
  <c r="G8" i="3"/>
  <c r="D8" i="3"/>
  <c r="G7" i="3"/>
  <c r="D7" i="3"/>
  <c r="G6" i="3"/>
  <c r="D6" i="3"/>
  <c r="G5" i="3"/>
  <c r="D5" i="3"/>
  <c r="G4" i="3"/>
  <c r="D4" i="3"/>
  <c r="G4" i="2"/>
  <c r="G5" i="2"/>
  <c r="G6" i="2"/>
  <c r="G7" i="2"/>
  <c r="G8" i="2"/>
  <c r="G9" i="2"/>
  <c r="G10" i="2"/>
  <c r="G11" i="2"/>
  <c r="G3" i="2"/>
  <c r="D4" i="2"/>
  <c r="D5" i="2"/>
  <c r="D6" i="2"/>
  <c r="D7" i="2"/>
  <c r="D8" i="2"/>
  <c r="D9" i="2"/>
  <c r="D10" i="2"/>
  <c r="D11" i="2"/>
  <c r="D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tc={4ECE65E9-4959-4DB0-AA36-9912FDF6B57B}</author>
    <author>tc={8EFA50C2-EAB9-4C14-B089-9AD387CD0AC1}</author>
  </authors>
  <commentList>
    <comment ref="H2" authorId="0" shapeId="0" xr:uid="{4ECE65E9-4959-4DB0-AA36-9912FDF6B57B}">
      <text>
        <t>[Threaded comment]
Your version of Excel allows you to read this threaded comment; however, any edits to it will get removed if the file is opened in a newer version of Excel. Learn more: https://go.microsoft.com/fwlink/?linkid=870924
Comment:
    NO COINCIDE CON LA COTIZACION</t>
      </text>
    </comment>
    <comment ref="P2" authorId="1" shapeId="0" xr:uid="{8EFA50C2-EAB9-4C14-B089-9AD387CD0AC1}">
      <text>
        <t>[Threaded comment]
Your version of Excel allows you to read this threaded comment; however, any edits to it will get removed if the file is opened in a newer version of Excel. Learn more: https://go.microsoft.com/fwlink/?linkid=870924
Comment:
    NO ESTA DIVIDIDO SEGUN LA COTIZACION, DEBEN COMPLETAR</t>
      </text>
    </comment>
  </commentList>
</comments>
</file>

<file path=xl/sharedStrings.xml><?xml version="1.0" encoding="utf-8"?>
<sst xmlns="http://schemas.openxmlformats.org/spreadsheetml/2006/main" count="70" uniqueCount="31">
  <si>
    <t xml:space="preserve">COTIZACION 1 </t>
  </si>
  <si>
    <t>COTIZACION 2</t>
  </si>
  <si>
    <t>DESTINO</t>
  </si>
  <si>
    <t>TARIFA - S</t>
  </si>
  <si>
    <t>IVA</t>
  </si>
  <si>
    <t xml:space="preserve">TARIFA - S - IVA INCLUIDO +tasa Administrativa + Tasa </t>
  </si>
  <si>
    <t>TARIFA - M</t>
  </si>
  <si>
    <t>TARIFA - M - IVA INCLUIDO</t>
  </si>
  <si>
    <t>TASA ADMINISTRATIVA</t>
  </si>
  <si>
    <t xml:space="preserve">TASA  AEROPORTUARIA </t>
  </si>
  <si>
    <r>
      <t xml:space="preserve">TARIFA - </t>
    </r>
    <r>
      <rPr>
        <b/>
        <sz val="9"/>
        <color rgb="FF000000"/>
        <rFont val="Arial"/>
        <family val="2"/>
      </rPr>
      <t>S -</t>
    </r>
    <r>
      <rPr>
        <b/>
        <sz val="8"/>
        <color rgb="FF000000"/>
        <rFont val="Arial"/>
        <family val="2"/>
      </rPr>
      <t xml:space="preserve"> IVA INCLUIDO MÁS TASA ADMINISTRATIVA</t>
    </r>
  </si>
  <si>
    <r>
      <t xml:space="preserve">TARIFA - </t>
    </r>
    <r>
      <rPr>
        <b/>
        <sz val="9"/>
        <color rgb="FF000000"/>
        <rFont val="Arial"/>
        <family val="2"/>
      </rPr>
      <t>M</t>
    </r>
  </si>
  <si>
    <t>TARIFA - M - IVA INCLUIDO MÁS TASA ADMINISTRATIVA</t>
  </si>
  <si>
    <t>DEBEN SEPARAR ESTOS DATOS PARA DEMOSTRAR QUE REALMENTE LA VARIACION ESTA EN LAS TARIFAS DE ADMINISTRATIVA Y AEROPUERTARIA</t>
  </si>
  <si>
    <t>Medellín - Bogotá - Medellín</t>
  </si>
  <si>
    <t>Medellín - Calí - Medellín</t>
  </si>
  <si>
    <t>Medellín - Montería - Medellín</t>
  </si>
  <si>
    <t>Medellín - Quibdó - Medellín CLIC</t>
  </si>
  <si>
    <t>Medellín - Apartadó - Medellín CLIC</t>
  </si>
  <si>
    <t xml:space="preserve">Medellín  - Caucasia - Medellín  SATENA </t>
  </si>
  <si>
    <t>Medellín - Barranquilla -Medellín</t>
  </si>
  <si>
    <t>Medellín - Cartagena - Medellín</t>
  </si>
  <si>
    <t>Medellín - Santa Marta - Medellín</t>
  </si>
  <si>
    <t>COTIZACION 3</t>
  </si>
  <si>
    <t>PROMEDIO</t>
  </si>
  <si>
    <t xml:space="preserve">TARIFA - S </t>
  </si>
  <si>
    <t xml:space="preserve">TARIFA - S - IVA INCLUIDO </t>
  </si>
  <si>
    <t xml:space="preserve">TARIFA - M </t>
  </si>
  <si>
    <t xml:space="preserve">TARIFA - M - IVA INCLUIDO </t>
  </si>
  <si>
    <t>TARIFA - S - IVA INCLUIDO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</si>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</sst>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\ #,##0;[Red]\-&quot;$&quot;\ #,##0"/>
    <numFmt numFmtId="165" formatCode="[$$-240A]\ #,##0"/>
    <numFmt numFmtId="166" formatCode="_-* #,##0_-;\-* #,##0_-;_-* &quot;-&quot;??_-;_-@_-"/>
  </numFmts>
  <fonts count="8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sz val="9"/>
      <color rgb="FF000000"/>
      <name val="Arial"/>
      <family val="2"/>
    </font>
    <font>
      <b/>
      <sz val="8"/>
      <color rgb="FF000000"/>
      <name val="Arial"/>
      <family val="2"/>
    </font>
    <font>
      <b/>
      <sz val="9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D0CECE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1" fillId="0" borderId="0" xfId="0" applyFont="1" applyAlignment="1">
      <alignment wrapText="1"/>
    </xf>
    <xf numFmtId="0" fontId="4" fillId="5" borderId="3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65" fontId="5" fillId="0" borderId="4" xfId="0" applyNumberFormat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165" fontId="5" fillId="0" borderId="1" xfId="0" applyNumberFormat="1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7" xfId="0" applyFont="1" applyBorder="1" applyAlignment="1">
      <alignment vertical="center" wrapText="1"/>
    </xf>
    <xf numFmtId="165" fontId="5" fillId="0" borderId="8" xfId="0" applyNumberFormat="1" applyFont="1" applyBorder="1" applyAlignment="1">
      <alignment vertical="center"/>
    </xf>
    <xf numFmtId="0" fontId="5" fillId="0" borderId="8" xfId="0" applyFont="1" applyBorder="1" applyAlignment="1">
      <alignment vertical="center"/>
    </xf>
    <xf numFmtId="165" fontId="5" fillId="0" borderId="7" xfId="0" applyNumberFormat="1" applyFont="1" applyBorder="1" applyAlignment="1">
      <alignment vertical="center"/>
    </xf>
    <xf numFmtId="165" fontId="5" fillId="0" borderId="10" xfId="0" applyNumberFormat="1" applyFont="1" applyBorder="1" applyAlignment="1">
      <alignment vertical="center"/>
    </xf>
    <xf numFmtId="165" fontId="5" fillId="0" borderId="3" xfId="0" applyNumberFormat="1" applyFont="1" applyBorder="1" applyAlignment="1">
      <alignment vertical="center"/>
    </xf>
    <xf numFmtId="165" fontId="5" fillId="0" borderId="9" xfId="0" applyNumberFormat="1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4" fillId="4" borderId="6" xfId="0" applyFont="1" applyFill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5" fillId="0" borderId="9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3" fillId="2" borderId="1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6" fillId="6" borderId="11" xfId="0" applyFont="1" applyFill="1" applyBorder="1" applyAlignment="1">
      <alignment horizontal="center" vertical="center" wrapText="1"/>
    </xf>
    <xf numFmtId="0" fontId="5" fillId="7" borderId="9" xfId="0" applyFont="1" applyFill="1" applyBorder="1" applyAlignment="1">
      <alignment vertical="center"/>
    </xf>
    <xf numFmtId="165" fontId="5" fillId="0" borderId="12" xfId="0" applyNumberFormat="1" applyFont="1" applyBorder="1" applyAlignment="1">
      <alignment vertical="center"/>
    </xf>
    <xf numFmtId="165" fontId="5" fillId="0" borderId="13" xfId="0" applyNumberFormat="1" applyFont="1" applyBorder="1" applyAlignment="1">
      <alignment vertical="center"/>
    </xf>
    <xf numFmtId="0" fontId="3" fillId="8" borderId="11" xfId="0" applyFont="1" applyFill="1" applyBorder="1" applyAlignment="1">
      <alignment horizontal="center" vertical="center" wrapText="1"/>
    </xf>
    <xf numFmtId="165" fontId="5" fillId="8" borderId="9" xfId="0" applyNumberFormat="1" applyFont="1" applyFill="1" applyBorder="1" applyAlignment="1">
      <alignment vertical="center"/>
    </xf>
    <xf numFmtId="166" fontId="5" fillId="0" borderId="9" xfId="0" applyNumberFormat="1" applyFont="1" applyBorder="1" applyAlignment="1">
      <alignment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5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Monica Jaqueline Durango Castro" id="{D9468F0D-8FEF-43E6-9068-573D5FFAB520}" userId="S::mdurangca@cendoj.ramajudicial.gov.co::597b9631-b901-423e-9a42-91fdda362d05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H2" dT="2026-02-10T17:33:32.86" personId="{D9468F0D-8FEF-43E6-9068-573D5FFAB520}" id="{4ECE65E9-4959-4DB0-AA36-9912FDF6B57B}">
    <text>NO COINCIDE CON LA COTIZACION</text>
  </threadedComment>
  <threadedComment ref="P2" dT="2026-02-10T17:45:00.86" personId="{D9468F0D-8FEF-43E6-9068-573D5FFAB520}" id="{8EFA50C2-EAB9-4C14-B089-9AD387CD0AC1}">
    <text>NO ESTA DIVIDIDO SEGUN LA COTIZACION, DEBEN COMPLETAR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52172-7939-4A7F-B280-9675A78E05BD}">
  <dimension ref="A1:S11"/>
  <sheetViews>
    <sheetView tabSelected="1" zoomScale="120" zoomScaleNormal="120" workbookViewId="0">
      <selection activeCell="S3" sqref="S3:S11"/>
    </sheetView>
  </sheetViews>
  <sheetFormatPr defaultColWidth="11.42578125" defaultRowHeight="11.25"/>
  <cols>
    <col min="1" max="1" width="28.140625" style="7" customWidth="1"/>
    <col min="2" max="2" width="10" style="3" customWidth="1"/>
    <col min="3" max="3" width="9.28515625" style="3" customWidth="1"/>
    <col min="4" max="4" width="11.5703125" style="3" customWidth="1"/>
    <col min="5" max="5" width="10.28515625" style="3" customWidth="1"/>
    <col min="6" max="6" width="9.140625" style="3" customWidth="1"/>
    <col min="7" max="7" width="10.42578125" style="3" customWidth="1"/>
    <col min="8" max="9" width="11.5703125" style="3" customWidth="1"/>
    <col min="10" max="10" width="10.5703125" style="1" customWidth="1"/>
    <col min="11" max="11" width="10.140625" style="1" customWidth="1"/>
    <col min="12" max="12" width="11" style="1" customWidth="1"/>
    <col min="13" max="13" width="10.7109375" style="1" customWidth="1"/>
    <col min="14" max="14" width="10.140625" style="1" customWidth="1"/>
    <col min="15" max="15" width="9.140625" style="1"/>
    <col min="16" max="16" width="13.140625" style="1" bestFit="1" customWidth="1"/>
    <col min="17" max="16384" width="11.42578125" style="1"/>
  </cols>
  <sheetData>
    <row r="1" spans="1:19" ht="20.100000000000001" customHeight="1">
      <c r="A1" s="6"/>
      <c r="B1" s="37" t="s">
        <v>0</v>
      </c>
      <c r="C1" s="38"/>
      <c r="D1" s="38"/>
      <c r="E1" s="38"/>
      <c r="F1" s="38"/>
      <c r="G1" s="38"/>
      <c r="H1" s="38"/>
      <c r="I1" s="39"/>
      <c r="J1" s="40" t="s">
        <v>1</v>
      </c>
      <c r="K1" s="41"/>
      <c r="L1" s="41"/>
      <c r="M1" s="41"/>
      <c r="N1" s="41"/>
      <c r="O1" s="41"/>
      <c r="P1" s="23"/>
      <c r="Q1" s="23"/>
    </row>
    <row r="2" spans="1:19" ht="60" customHeight="1">
      <c r="A2" s="5" t="s">
        <v>2</v>
      </c>
      <c r="B2" s="28" t="s">
        <v>3</v>
      </c>
      <c r="C2" s="28" t="s">
        <v>4</v>
      </c>
      <c r="D2" s="29" t="s">
        <v>5</v>
      </c>
      <c r="E2" s="28" t="s">
        <v>6</v>
      </c>
      <c r="F2" s="28" t="s">
        <v>4</v>
      </c>
      <c r="G2" s="29" t="s">
        <v>7</v>
      </c>
      <c r="H2" s="34" t="s">
        <v>8</v>
      </c>
      <c r="I2" s="30" t="s">
        <v>9</v>
      </c>
      <c r="J2" s="29" t="s">
        <v>3</v>
      </c>
      <c r="K2" s="29" t="s">
        <v>4</v>
      </c>
      <c r="L2" s="29" t="s">
        <v>10</v>
      </c>
      <c r="M2" s="29" t="s">
        <v>11</v>
      </c>
      <c r="N2" s="29" t="s">
        <v>4</v>
      </c>
      <c r="O2" s="29" t="s">
        <v>12</v>
      </c>
      <c r="P2" s="34" t="s">
        <v>13</v>
      </c>
      <c r="Q2" s="34"/>
    </row>
    <row r="3" spans="1:19" ht="25.5" customHeight="1">
      <c r="A3" s="26" t="s">
        <v>14</v>
      </c>
      <c r="B3" s="21">
        <v>202000</v>
      </c>
      <c r="C3" s="21">
        <f>ROUND(B3*19%,0)</f>
        <v>38380</v>
      </c>
      <c r="D3" s="21">
        <f>B3+C3+H3+I3</f>
        <v>332780</v>
      </c>
      <c r="E3" s="24">
        <v>390000</v>
      </c>
      <c r="F3" s="24">
        <f>ROUND(E3*19%,0)</f>
        <v>74100</v>
      </c>
      <c r="G3" s="21">
        <f>E3+F3+H3+I3</f>
        <v>556500</v>
      </c>
      <c r="H3" s="35">
        <v>46200</v>
      </c>
      <c r="I3" s="31">
        <v>46200</v>
      </c>
      <c r="J3" s="21">
        <v>106400</v>
      </c>
      <c r="K3" s="36">
        <f>ROUND(J3*19%,0)</f>
        <v>20216</v>
      </c>
      <c r="L3" s="21">
        <v>277550</v>
      </c>
      <c r="M3" s="21">
        <v>296400</v>
      </c>
      <c r="N3" s="36">
        <f>ROUND(M3*19%,0)</f>
        <v>56316</v>
      </c>
      <c r="O3" s="21">
        <v>493650</v>
      </c>
      <c r="P3" s="35">
        <f>+(277550-J3-K3)</f>
        <v>150934</v>
      </c>
      <c r="Q3" s="35"/>
      <c r="S3" s="46">
        <f>+P3-H3-I3</f>
        <v>58534</v>
      </c>
    </row>
    <row r="4" spans="1:19" ht="25.5" customHeight="1">
      <c r="A4" s="27" t="s">
        <v>15</v>
      </c>
      <c r="B4" s="21">
        <v>190000</v>
      </c>
      <c r="C4" s="21">
        <f t="shared" ref="C4:C11" si="0">ROUND(B4*19%,0)</f>
        <v>36100</v>
      </c>
      <c r="D4" s="21">
        <f t="shared" ref="D4:D11" si="1">B4+C4+H4+I4</f>
        <v>319100</v>
      </c>
      <c r="E4" s="24">
        <v>410000</v>
      </c>
      <c r="F4" s="24">
        <f t="shared" ref="F4:F11" si="2">ROUND(E4*19%,0)</f>
        <v>77900</v>
      </c>
      <c r="G4" s="21">
        <f t="shared" ref="G4:G11" si="3">E4+F4+H4+I4</f>
        <v>580900</v>
      </c>
      <c r="H4" s="35">
        <v>46500</v>
      </c>
      <c r="I4" s="31">
        <v>46500</v>
      </c>
      <c r="J4" s="21">
        <v>134100</v>
      </c>
      <c r="K4" s="36">
        <f t="shared" ref="K4:K11" si="4">ROUND(J4*19%,0)</f>
        <v>25479</v>
      </c>
      <c r="L4" s="21">
        <v>300810</v>
      </c>
      <c r="M4" s="21">
        <v>324100</v>
      </c>
      <c r="N4" s="36">
        <f t="shared" ref="N4:N11" si="5">ROUND(M4*19%,0)</f>
        <v>61579</v>
      </c>
      <c r="O4" s="21">
        <v>523900</v>
      </c>
      <c r="P4" s="35">
        <f>+(300810-J4-K4)</f>
        <v>141231</v>
      </c>
      <c r="Q4" s="35"/>
      <c r="S4" s="46">
        <f t="shared" ref="S4:S11" si="6">+P4-H4-I4</f>
        <v>48231</v>
      </c>
    </row>
    <row r="5" spans="1:19" ht="25.5" customHeight="1">
      <c r="A5" s="27" t="s">
        <v>16</v>
      </c>
      <c r="B5" s="21">
        <v>185000</v>
      </c>
      <c r="C5" s="21">
        <f t="shared" si="0"/>
        <v>35150</v>
      </c>
      <c r="D5" s="21">
        <f t="shared" si="1"/>
        <v>314550</v>
      </c>
      <c r="E5" s="24">
        <v>440000</v>
      </c>
      <c r="F5" s="24">
        <f t="shared" si="2"/>
        <v>83600</v>
      </c>
      <c r="G5" s="21">
        <f t="shared" si="3"/>
        <v>618000</v>
      </c>
      <c r="H5" s="35">
        <v>47200</v>
      </c>
      <c r="I5" s="31">
        <v>47200</v>
      </c>
      <c r="J5" s="21">
        <v>153000</v>
      </c>
      <c r="K5" s="36">
        <f t="shared" si="4"/>
        <v>29070</v>
      </c>
      <c r="L5" s="21">
        <v>323990</v>
      </c>
      <c r="M5" s="21">
        <v>381000</v>
      </c>
      <c r="N5" s="36">
        <f t="shared" si="5"/>
        <v>72390</v>
      </c>
      <c r="O5" s="21">
        <v>595320</v>
      </c>
      <c r="P5" s="35">
        <f>+(323990-J5-K5)</f>
        <v>141920</v>
      </c>
      <c r="Q5" s="35"/>
      <c r="S5" s="46">
        <f t="shared" si="6"/>
        <v>47520</v>
      </c>
    </row>
    <row r="6" spans="1:19" ht="25.5" customHeight="1">
      <c r="A6" s="27" t="s">
        <v>17</v>
      </c>
      <c r="B6" s="21">
        <v>380000</v>
      </c>
      <c r="C6" s="21">
        <f t="shared" si="0"/>
        <v>72200</v>
      </c>
      <c r="D6" s="21">
        <f t="shared" si="1"/>
        <v>559200</v>
      </c>
      <c r="E6" s="24">
        <v>570000</v>
      </c>
      <c r="F6" s="24">
        <f t="shared" si="2"/>
        <v>108300</v>
      </c>
      <c r="G6" s="21">
        <f t="shared" si="3"/>
        <v>785300</v>
      </c>
      <c r="H6" s="35">
        <v>53500</v>
      </c>
      <c r="I6" s="31">
        <v>53500</v>
      </c>
      <c r="J6" s="21">
        <v>240000</v>
      </c>
      <c r="K6" s="36">
        <f t="shared" si="4"/>
        <v>45600</v>
      </c>
      <c r="L6" s="21">
        <v>433830</v>
      </c>
      <c r="M6" s="21">
        <v>440000</v>
      </c>
      <c r="N6" s="36">
        <f t="shared" si="5"/>
        <v>83600</v>
      </c>
      <c r="O6" s="21">
        <v>671830</v>
      </c>
      <c r="P6" s="35">
        <f>+(433830-J6-K6)</f>
        <v>148230</v>
      </c>
      <c r="Q6" s="35"/>
      <c r="S6" s="46">
        <f t="shared" si="6"/>
        <v>41230</v>
      </c>
    </row>
    <row r="7" spans="1:19" ht="25.5" customHeight="1">
      <c r="A7" s="27" t="s">
        <v>18</v>
      </c>
      <c r="B7" s="21">
        <v>380000</v>
      </c>
      <c r="C7" s="21">
        <f t="shared" si="0"/>
        <v>72200</v>
      </c>
      <c r="D7" s="21">
        <f t="shared" si="1"/>
        <v>535600</v>
      </c>
      <c r="E7" s="24">
        <v>410000</v>
      </c>
      <c r="F7" s="24">
        <f t="shared" si="2"/>
        <v>77900</v>
      </c>
      <c r="G7" s="21">
        <f t="shared" si="3"/>
        <v>571300</v>
      </c>
      <c r="H7" s="35">
        <v>41700</v>
      </c>
      <c r="I7" s="31">
        <v>41700</v>
      </c>
      <c r="J7" s="21">
        <v>270000</v>
      </c>
      <c r="K7" s="36">
        <f t="shared" si="4"/>
        <v>51300</v>
      </c>
      <c r="L7" s="21">
        <v>457730</v>
      </c>
      <c r="M7" s="21">
        <v>560000</v>
      </c>
      <c r="N7" s="36">
        <f t="shared" si="5"/>
        <v>106400</v>
      </c>
      <c r="O7" s="21">
        <v>802830</v>
      </c>
      <c r="P7" s="35">
        <f>+(457730-J7-K7)</f>
        <v>136430</v>
      </c>
      <c r="Q7" s="35"/>
      <c r="S7" s="46">
        <f t="shared" si="6"/>
        <v>53030</v>
      </c>
    </row>
    <row r="8" spans="1:19" ht="25.5" customHeight="1">
      <c r="A8" s="27" t="s">
        <v>19</v>
      </c>
      <c r="B8" s="21">
        <v>230000</v>
      </c>
      <c r="C8" s="21">
        <f t="shared" si="0"/>
        <v>43700</v>
      </c>
      <c r="D8" s="21">
        <f t="shared" si="1"/>
        <v>359100</v>
      </c>
      <c r="E8" s="24">
        <v>390000</v>
      </c>
      <c r="F8" s="24">
        <f t="shared" si="2"/>
        <v>74100</v>
      </c>
      <c r="G8" s="21">
        <f t="shared" si="3"/>
        <v>549500</v>
      </c>
      <c r="H8" s="35">
        <v>42700</v>
      </c>
      <c r="I8" s="31">
        <v>42700</v>
      </c>
      <c r="J8" s="21">
        <v>379900</v>
      </c>
      <c r="K8" s="36">
        <f t="shared" si="4"/>
        <v>72181</v>
      </c>
      <c r="L8" s="21">
        <v>653200</v>
      </c>
      <c r="M8" s="21">
        <v>430300</v>
      </c>
      <c r="N8" s="36">
        <f t="shared" si="5"/>
        <v>81757</v>
      </c>
      <c r="O8" s="21">
        <v>713200</v>
      </c>
      <c r="P8" s="35">
        <f>+(653200-J8-K8)</f>
        <v>201119</v>
      </c>
      <c r="Q8" s="35"/>
      <c r="S8" s="46">
        <f t="shared" si="6"/>
        <v>115719</v>
      </c>
    </row>
    <row r="9" spans="1:19" ht="25.5" customHeight="1">
      <c r="A9" s="27" t="s">
        <v>20</v>
      </c>
      <c r="B9" s="21">
        <v>385000</v>
      </c>
      <c r="C9" s="21">
        <f t="shared" si="0"/>
        <v>73150</v>
      </c>
      <c r="D9" s="21">
        <f t="shared" si="1"/>
        <v>553350</v>
      </c>
      <c r="E9" s="24">
        <v>470000</v>
      </c>
      <c r="F9" s="24">
        <f t="shared" si="2"/>
        <v>89300</v>
      </c>
      <c r="G9" s="21">
        <f t="shared" si="3"/>
        <v>654500</v>
      </c>
      <c r="H9" s="35">
        <v>47600</v>
      </c>
      <c r="I9" s="31">
        <v>47600</v>
      </c>
      <c r="J9" s="21">
        <v>292600</v>
      </c>
      <c r="K9" s="36">
        <f t="shared" si="4"/>
        <v>55594</v>
      </c>
      <c r="L9" s="21">
        <v>490400</v>
      </c>
      <c r="M9" s="21">
        <v>476600</v>
      </c>
      <c r="N9" s="36">
        <f t="shared" si="5"/>
        <v>90554</v>
      </c>
      <c r="O9" s="21">
        <v>709400</v>
      </c>
      <c r="P9" s="35">
        <f>+(490400-J9-K9)</f>
        <v>142206</v>
      </c>
      <c r="Q9" s="35"/>
      <c r="S9" s="46">
        <f t="shared" si="6"/>
        <v>47006</v>
      </c>
    </row>
    <row r="10" spans="1:19" ht="25.5" customHeight="1">
      <c r="A10" s="27" t="s">
        <v>21</v>
      </c>
      <c r="B10" s="21">
        <v>380000</v>
      </c>
      <c r="C10" s="21">
        <f t="shared" si="0"/>
        <v>72200</v>
      </c>
      <c r="D10" s="21">
        <f t="shared" si="1"/>
        <v>548800</v>
      </c>
      <c r="E10" s="24">
        <v>570000</v>
      </c>
      <c r="F10" s="24">
        <f t="shared" si="2"/>
        <v>108300</v>
      </c>
      <c r="G10" s="21">
        <f t="shared" si="3"/>
        <v>774900</v>
      </c>
      <c r="H10" s="35">
        <v>48300</v>
      </c>
      <c r="I10" s="31">
        <v>48300</v>
      </c>
      <c r="J10" s="21">
        <v>183400</v>
      </c>
      <c r="K10" s="36">
        <f t="shared" si="4"/>
        <v>34846</v>
      </c>
      <c r="L10" s="21">
        <v>361280</v>
      </c>
      <c r="M10" s="21">
        <v>383400</v>
      </c>
      <c r="N10" s="36">
        <f t="shared" si="5"/>
        <v>72846</v>
      </c>
      <c r="O10" s="21">
        <v>599300</v>
      </c>
      <c r="P10" s="35">
        <f>+(361280-J10-K10)</f>
        <v>143034</v>
      </c>
      <c r="Q10" s="35"/>
      <c r="S10" s="46">
        <f t="shared" si="6"/>
        <v>46434</v>
      </c>
    </row>
    <row r="11" spans="1:19" ht="25.5" customHeight="1">
      <c r="A11" s="27" t="s">
        <v>22</v>
      </c>
      <c r="B11" s="21">
        <v>310000</v>
      </c>
      <c r="C11" s="21">
        <f t="shared" si="0"/>
        <v>58900</v>
      </c>
      <c r="D11" s="21">
        <f t="shared" si="1"/>
        <v>465500</v>
      </c>
      <c r="E11" s="24">
        <v>570000</v>
      </c>
      <c r="F11" s="24">
        <f t="shared" si="2"/>
        <v>108300</v>
      </c>
      <c r="G11" s="21">
        <f t="shared" si="3"/>
        <v>774900</v>
      </c>
      <c r="H11" s="35">
        <v>48300</v>
      </c>
      <c r="I11" s="31">
        <v>48300</v>
      </c>
      <c r="J11" s="21">
        <v>238000</v>
      </c>
      <c r="K11" s="36">
        <f t="shared" si="4"/>
        <v>45220</v>
      </c>
      <c r="L11" s="21">
        <v>426300</v>
      </c>
      <c r="M11" s="21">
        <v>438000</v>
      </c>
      <c r="N11" s="36">
        <f t="shared" si="5"/>
        <v>83220</v>
      </c>
      <c r="O11" s="21">
        <v>664250</v>
      </c>
      <c r="P11" s="35">
        <f>+(426300-J11-K11)</f>
        <v>143080</v>
      </c>
      <c r="Q11" s="35"/>
      <c r="S11" s="46">
        <f t="shared" si="6"/>
        <v>46480</v>
      </c>
    </row>
  </sheetData>
  <mergeCells count="2">
    <mergeCell ref="B1:I1"/>
    <mergeCell ref="J1:O1"/>
  </mergeCells>
  <printOptions horizontalCentered="1"/>
  <pageMargins left="0.70866141732283472" right="0.70866141732283472" top="0.55118110236220474" bottom="0.74803149606299213" header="0.31496062992125984" footer="0.31496062992125984"/>
  <pageSetup paperSize="14" orientation="landscape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1"/>
  <sheetViews>
    <sheetView zoomScale="120" zoomScaleNormal="120" workbookViewId="0">
      <selection activeCell="C3" sqref="C3"/>
    </sheetView>
  </sheetViews>
  <sheetFormatPr defaultColWidth="11.42578125" defaultRowHeight="11.25"/>
  <cols>
    <col min="1" max="1" width="28.140625" style="7" customWidth="1"/>
    <col min="2" max="2" width="10" style="3" customWidth="1"/>
    <col min="3" max="3" width="9.28515625" style="3" customWidth="1"/>
    <col min="4" max="4" width="11.5703125" style="3" customWidth="1"/>
    <col min="5" max="5" width="10.28515625" style="3" customWidth="1"/>
    <col min="6" max="6" width="9.140625" style="3" customWidth="1"/>
    <col min="7" max="7" width="10.42578125" style="3" customWidth="1"/>
    <col min="8" max="9" width="11.5703125" style="3" customWidth="1"/>
    <col min="10" max="10" width="10.5703125" style="1" customWidth="1"/>
    <col min="11" max="11" width="10.140625" style="1" customWidth="1"/>
    <col min="12" max="12" width="11" style="1" customWidth="1"/>
    <col min="13" max="13" width="10.7109375" style="1" customWidth="1"/>
    <col min="14" max="14" width="10.140625" style="1" customWidth="1"/>
    <col min="15" max="15" width="11.42578125" style="1"/>
    <col min="16" max="16" width="10.5703125" style="3" customWidth="1"/>
    <col min="17" max="17" width="9.140625" style="3" customWidth="1"/>
    <col min="18" max="18" width="11" style="3" customWidth="1"/>
    <col min="19" max="19" width="10.28515625" style="3" customWidth="1"/>
    <col min="20" max="22" width="9" style="3" customWidth="1"/>
    <col min="23" max="28" width="11.42578125" style="3"/>
    <col min="29" max="29" width="10.42578125" style="3" customWidth="1"/>
    <col min="30" max="16384" width="11.42578125" style="1"/>
  </cols>
  <sheetData>
    <row r="1" spans="1:30" ht="20.100000000000001" customHeight="1">
      <c r="A1" s="6"/>
      <c r="B1" s="37" t="s">
        <v>0</v>
      </c>
      <c r="C1" s="38"/>
      <c r="D1" s="38"/>
      <c r="E1" s="38"/>
      <c r="F1" s="38"/>
      <c r="G1" s="38"/>
      <c r="H1" s="38"/>
      <c r="I1" s="39"/>
      <c r="J1" s="40" t="s">
        <v>1</v>
      </c>
      <c r="K1" s="41"/>
      <c r="L1" s="41"/>
      <c r="M1" s="41"/>
      <c r="N1" s="41"/>
      <c r="O1" s="41"/>
      <c r="P1" s="42" t="s">
        <v>23</v>
      </c>
      <c r="Q1" s="43"/>
      <c r="R1" s="43"/>
      <c r="S1" s="43"/>
      <c r="T1" s="43"/>
      <c r="U1" s="8"/>
      <c r="V1" s="8"/>
      <c r="W1" s="44" t="s">
        <v>24</v>
      </c>
      <c r="X1" s="45"/>
      <c r="Y1" s="45"/>
      <c r="Z1" s="45"/>
      <c r="AA1" s="45"/>
      <c r="AB1" s="45"/>
      <c r="AC1" s="45"/>
    </row>
    <row r="2" spans="1:30" ht="60" customHeight="1">
      <c r="A2" s="5" t="s">
        <v>2</v>
      </c>
      <c r="B2" s="28" t="s">
        <v>3</v>
      </c>
      <c r="C2" s="28" t="s">
        <v>4</v>
      </c>
      <c r="D2" s="29" t="s">
        <v>5</v>
      </c>
      <c r="E2" s="28" t="s">
        <v>6</v>
      </c>
      <c r="F2" s="28" t="s">
        <v>4</v>
      </c>
      <c r="G2" s="29" t="s">
        <v>7</v>
      </c>
      <c r="H2" s="29" t="s">
        <v>8</v>
      </c>
      <c r="I2" s="30" t="s">
        <v>9</v>
      </c>
      <c r="J2" s="29" t="s">
        <v>3</v>
      </c>
      <c r="K2" s="29" t="s">
        <v>4</v>
      </c>
      <c r="L2" s="29" t="s">
        <v>10</v>
      </c>
      <c r="M2" s="29" t="s">
        <v>11</v>
      </c>
      <c r="N2" s="29" t="s">
        <v>4</v>
      </c>
      <c r="O2" s="29" t="s">
        <v>12</v>
      </c>
      <c r="P2" s="28" t="s">
        <v>25</v>
      </c>
      <c r="Q2" s="28" t="s">
        <v>4</v>
      </c>
      <c r="R2" s="29" t="s">
        <v>26</v>
      </c>
      <c r="S2" s="4" t="s">
        <v>27</v>
      </c>
      <c r="T2" s="4" t="s">
        <v>4</v>
      </c>
      <c r="U2" s="5" t="s">
        <v>28</v>
      </c>
      <c r="V2" s="5" t="s">
        <v>8</v>
      </c>
      <c r="W2" s="4" t="s">
        <v>25</v>
      </c>
      <c r="X2" s="4" t="s">
        <v>4</v>
      </c>
      <c r="Y2" s="5" t="s">
        <v>29</v>
      </c>
      <c r="Z2" s="4" t="s">
        <v>27</v>
      </c>
      <c r="AA2" s="4" t="s">
        <v>4</v>
      </c>
      <c r="AB2" s="5" t="s">
        <v>7</v>
      </c>
      <c r="AC2" s="5" t="s">
        <v>8</v>
      </c>
    </row>
    <row r="3" spans="1:30" ht="25.5" customHeight="1">
      <c r="A3" s="26" t="s">
        <v>14</v>
      </c>
      <c r="B3" s="21">
        <v>202000</v>
      </c>
      <c r="C3" s="21">
        <v>38380</v>
      </c>
      <c r="D3" s="21">
        <f>B3+C3+H3+I3</f>
        <v>332780</v>
      </c>
      <c r="E3" s="24">
        <v>390000</v>
      </c>
      <c r="F3" s="24">
        <v>74100</v>
      </c>
      <c r="G3" s="21">
        <f>E3+F3+H3+I3</f>
        <v>556500</v>
      </c>
      <c r="H3" s="21">
        <v>46200</v>
      </c>
      <c r="I3" s="31">
        <v>46200</v>
      </c>
      <c r="J3" s="21">
        <v>106400</v>
      </c>
      <c r="K3" s="21">
        <v>20220</v>
      </c>
      <c r="L3" s="21">
        <v>277550</v>
      </c>
      <c r="M3" s="21">
        <v>296400</v>
      </c>
      <c r="N3" s="21">
        <v>56320</v>
      </c>
      <c r="O3" s="21">
        <v>493650</v>
      </c>
      <c r="P3" s="21"/>
      <c r="Q3" s="24"/>
      <c r="R3" s="25"/>
      <c r="S3" s="10"/>
      <c r="T3" s="10"/>
      <c r="U3" s="10"/>
      <c r="V3" s="11"/>
      <c r="W3" s="12"/>
      <c r="X3" s="10"/>
      <c r="Y3" s="13"/>
      <c r="Z3" s="14"/>
      <c r="AA3" s="9"/>
      <c r="AB3" s="10"/>
      <c r="AC3" s="10"/>
      <c r="AD3" s="2" t="s">
        <v>30</v>
      </c>
    </row>
    <row r="4" spans="1:30" ht="25.5" customHeight="1">
      <c r="A4" s="27" t="s">
        <v>15</v>
      </c>
      <c r="B4" s="21">
        <v>190000</v>
      </c>
      <c r="C4" s="21">
        <v>36100</v>
      </c>
      <c r="D4" s="21">
        <f t="shared" ref="D4:D11" si="0">B4+C4+H4+I4</f>
        <v>319100</v>
      </c>
      <c r="E4" s="24">
        <v>410000</v>
      </c>
      <c r="F4" s="24">
        <v>77900</v>
      </c>
      <c r="G4" s="21">
        <f t="shared" ref="G4:G11" si="1">E4+F4+H4+I4</f>
        <v>580900</v>
      </c>
      <c r="H4" s="21">
        <v>46500</v>
      </c>
      <c r="I4" s="31">
        <v>46500</v>
      </c>
      <c r="J4" s="21">
        <v>134100</v>
      </c>
      <c r="K4" s="21">
        <v>25480</v>
      </c>
      <c r="L4" s="21">
        <v>300810</v>
      </c>
      <c r="M4" s="21">
        <v>324100</v>
      </c>
      <c r="N4" s="21">
        <v>61580</v>
      </c>
      <c r="O4" s="21">
        <v>523900</v>
      </c>
      <c r="P4" s="21"/>
      <c r="Q4" s="24"/>
      <c r="R4" s="25"/>
      <c r="S4" s="16"/>
      <c r="T4" s="16"/>
      <c r="U4" s="10"/>
      <c r="V4" s="14"/>
      <c r="W4" s="17"/>
      <c r="X4" s="10"/>
      <c r="Y4" s="18"/>
      <c r="Z4" s="14"/>
      <c r="AA4" s="15"/>
      <c r="AB4" s="16"/>
      <c r="AC4" s="16"/>
    </row>
    <row r="5" spans="1:30" ht="25.5" customHeight="1">
      <c r="A5" s="27" t="s">
        <v>16</v>
      </c>
      <c r="B5" s="21">
        <v>185000</v>
      </c>
      <c r="C5" s="21">
        <v>35150</v>
      </c>
      <c r="D5" s="21">
        <f t="shared" si="0"/>
        <v>314550</v>
      </c>
      <c r="E5" s="24">
        <v>440000</v>
      </c>
      <c r="F5" s="24">
        <v>83600</v>
      </c>
      <c r="G5" s="21">
        <f t="shared" si="1"/>
        <v>618000</v>
      </c>
      <c r="H5" s="21">
        <v>47200</v>
      </c>
      <c r="I5" s="31">
        <v>47200</v>
      </c>
      <c r="J5" s="21">
        <v>153000</v>
      </c>
      <c r="K5" s="21">
        <v>29070</v>
      </c>
      <c r="L5" s="21">
        <v>323990</v>
      </c>
      <c r="M5" s="21">
        <v>381000</v>
      </c>
      <c r="N5" s="21">
        <v>72390</v>
      </c>
      <c r="O5" s="21">
        <v>595320</v>
      </c>
      <c r="P5" s="21"/>
      <c r="Q5" s="24"/>
      <c r="R5" s="25"/>
      <c r="S5" s="16"/>
      <c r="T5" s="32"/>
      <c r="U5" s="33"/>
      <c r="V5" s="14"/>
      <c r="W5" s="17"/>
      <c r="X5" s="10"/>
      <c r="Y5" s="19"/>
      <c r="Z5" s="14"/>
      <c r="AA5" s="15"/>
      <c r="AB5" s="16"/>
      <c r="AC5" s="16"/>
    </row>
    <row r="6" spans="1:30" ht="25.5" customHeight="1">
      <c r="A6" s="27" t="s">
        <v>17</v>
      </c>
      <c r="B6" s="21">
        <v>380000</v>
      </c>
      <c r="C6" s="21">
        <v>72200</v>
      </c>
      <c r="D6" s="21">
        <f t="shared" si="0"/>
        <v>559200</v>
      </c>
      <c r="E6" s="24">
        <v>570000</v>
      </c>
      <c r="F6" s="24">
        <v>108300</v>
      </c>
      <c r="G6" s="21">
        <f t="shared" si="1"/>
        <v>785300</v>
      </c>
      <c r="H6" s="21">
        <v>53500</v>
      </c>
      <c r="I6" s="31">
        <v>53500</v>
      </c>
      <c r="J6" s="21">
        <v>240000</v>
      </c>
      <c r="K6" s="21">
        <v>45600</v>
      </c>
      <c r="L6" s="21">
        <v>433830</v>
      </c>
      <c r="M6" s="21">
        <v>440000</v>
      </c>
      <c r="N6" s="21">
        <v>83600</v>
      </c>
      <c r="O6" s="21">
        <v>671830</v>
      </c>
      <c r="P6" s="21"/>
      <c r="Q6" s="24"/>
      <c r="R6" s="25"/>
      <c r="S6" s="20"/>
      <c r="T6" s="21"/>
      <c r="U6" s="21"/>
      <c r="V6" s="17"/>
      <c r="W6" s="17"/>
      <c r="X6" s="10"/>
      <c r="Y6" s="21"/>
      <c r="Z6" s="14"/>
      <c r="AA6" s="15"/>
      <c r="AB6" s="16"/>
      <c r="AC6" s="20"/>
      <c r="AD6" s="2"/>
    </row>
    <row r="7" spans="1:30" ht="25.5" customHeight="1">
      <c r="A7" s="27" t="s">
        <v>18</v>
      </c>
      <c r="B7" s="21">
        <v>380000</v>
      </c>
      <c r="C7" s="21">
        <v>72200</v>
      </c>
      <c r="D7" s="21">
        <f t="shared" si="0"/>
        <v>535600</v>
      </c>
      <c r="E7" s="24">
        <v>410000</v>
      </c>
      <c r="F7" s="24">
        <v>77900</v>
      </c>
      <c r="G7" s="21">
        <f t="shared" si="1"/>
        <v>571300</v>
      </c>
      <c r="H7" s="21">
        <v>41700</v>
      </c>
      <c r="I7" s="31">
        <v>41700</v>
      </c>
      <c r="J7" s="21">
        <v>270000</v>
      </c>
      <c r="K7" s="21">
        <v>51300</v>
      </c>
      <c r="L7" s="21">
        <v>457730</v>
      </c>
      <c r="M7" s="21">
        <v>560000</v>
      </c>
      <c r="N7" s="21">
        <v>106400</v>
      </c>
      <c r="O7" s="21">
        <v>802830</v>
      </c>
      <c r="P7" s="21"/>
      <c r="Q7" s="24"/>
      <c r="R7" s="25"/>
      <c r="S7" s="20"/>
      <c r="T7" s="21"/>
      <c r="U7" s="21"/>
      <c r="V7" s="17"/>
      <c r="W7" s="17"/>
      <c r="X7" s="10"/>
      <c r="Y7" s="21"/>
      <c r="Z7" s="14"/>
      <c r="AA7" s="15"/>
      <c r="AB7" s="16"/>
      <c r="AC7" s="20"/>
    </row>
    <row r="8" spans="1:30" ht="25.5" customHeight="1">
      <c r="A8" s="27" t="s">
        <v>19</v>
      </c>
      <c r="B8" s="21">
        <v>230000</v>
      </c>
      <c r="C8" s="21">
        <v>43700</v>
      </c>
      <c r="D8" s="21">
        <f t="shared" si="0"/>
        <v>359100</v>
      </c>
      <c r="E8" s="24">
        <v>390000</v>
      </c>
      <c r="F8" s="24">
        <v>74100</v>
      </c>
      <c r="G8" s="21">
        <f t="shared" si="1"/>
        <v>549500</v>
      </c>
      <c r="H8" s="21">
        <v>42700</v>
      </c>
      <c r="I8" s="31">
        <v>42700</v>
      </c>
      <c r="J8" s="21">
        <v>379900</v>
      </c>
      <c r="K8" s="21">
        <v>72168</v>
      </c>
      <c r="L8" s="21">
        <v>653200</v>
      </c>
      <c r="M8" s="21">
        <v>430300</v>
      </c>
      <c r="N8" s="21">
        <v>81748</v>
      </c>
      <c r="O8" s="21">
        <v>713200</v>
      </c>
      <c r="P8" s="21"/>
      <c r="Q8" s="24"/>
      <c r="R8" s="25"/>
      <c r="S8" s="20"/>
      <c r="T8" s="21"/>
      <c r="U8" s="21"/>
      <c r="V8" s="17"/>
      <c r="W8" s="17"/>
      <c r="X8" s="10"/>
      <c r="Y8" s="21"/>
      <c r="Z8" s="14"/>
      <c r="AA8" s="15"/>
      <c r="AB8" s="16"/>
      <c r="AC8" s="20"/>
    </row>
    <row r="9" spans="1:30" ht="25.5" customHeight="1">
      <c r="A9" s="27" t="s">
        <v>20</v>
      </c>
      <c r="B9" s="21">
        <v>385000</v>
      </c>
      <c r="C9" s="21">
        <v>73150</v>
      </c>
      <c r="D9" s="21">
        <f t="shared" si="0"/>
        <v>553350</v>
      </c>
      <c r="E9" s="24">
        <v>470000</v>
      </c>
      <c r="F9" s="24">
        <v>89300</v>
      </c>
      <c r="G9" s="21">
        <f t="shared" si="1"/>
        <v>654500</v>
      </c>
      <c r="H9" s="21">
        <v>47600</v>
      </c>
      <c r="I9" s="31">
        <v>47600</v>
      </c>
      <c r="J9" s="21">
        <v>292600</v>
      </c>
      <c r="K9" s="21">
        <v>55590</v>
      </c>
      <c r="L9" s="21">
        <v>490400</v>
      </c>
      <c r="M9" s="21">
        <v>476600</v>
      </c>
      <c r="N9" s="21">
        <v>90550</v>
      </c>
      <c r="O9" s="21">
        <v>709400</v>
      </c>
      <c r="P9" s="21"/>
      <c r="Q9" s="24"/>
      <c r="R9" s="25"/>
      <c r="S9" s="20"/>
      <c r="T9" s="21"/>
      <c r="U9" s="21"/>
      <c r="V9" s="17"/>
      <c r="W9" s="17"/>
      <c r="X9" s="10"/>
      <c r="Y9" s="21"/>
      <c r="Z9" s="14"/>
      <c r="AA9" s="15"/>
      <c r="AB9" s="16"/>
      <c r="AC9" s="20"/>
    </row>
    <row r="10" spans="1:30" ht="25.5" customHeight="1">
      <c r="A10" s="27" t="s">
        <v>21</v>
      </c>
      <c r="B10" s="21">
        <v>380000</v>
      </c>
      <c r="C10" s="21">
        <v>72200</v>
      </c>
      <c r="D10" s="21">
        <f t="shared" si="0"/>
        <v>548800</v>
      </c>
      <c r="E10" s="24">
        <v>570000</v>
      </c>
      <c r="F10" s="24">
        <v>108300</v>
      </c>
      <c r="G10" s="21">
        <f t="shared" si="1"/>
        <v>774900</v>
      </c>
      <c r="H10" s="21">
        <v>48300</v>
      </c>
      <c r="I10" s="31">
        <v>48300</v>
      </c>
      <c r="J10" s="21">
        <v>183400</v>
      </c>
      <c r="K10" s="21">
        <v>34850</v>
      </c>
      <c r="L10" s="21">
        <v>361280</v>
      </c>
      <c r="M10" s="21">
        <v>383400</v>
      </c>
      <c r="N10" s="21">
        <v>72850</v>
      </c>
      <c r="O10" s="21">
        <v>599300</v>
      </c>
      <c r="P10" s="21"/>
      <c r="Q10" s="24"/>
      <c r="R10" s="25"/>
      <c r="S10" s="20"/>
      <c r="T10" s="21"/>
      <c r="U10" s="21"/>
      <c r="V10" s="17"/>
      <c r="W10" s="17"/>
      <c r="X10" s="10"/>
      <c r="Y10" s="21"/>
      <c r="Z10" s="14"/>
      <c r="AA10" s="15"/>
      <c r="AB10" s="16"/>
      <c r="AC10" s="20"/>
    </row>
    <row r="11" spans="1:30" ht="25.5" customHeight="1">
      <c r="A11" s="27" t="s">
        <v>22</v>
      </c>
      <c r="B11" s="21">
        <v>310000</v>
      </c>
      <c r="C11" s="21">
        <v>58900</v>
      </c>
      <c r="D11" s="21">
        <f t="shared" si="0"/>
        <v>465500</v>
      </c>
      <c r="E11" s="24">
        <v>570000</v>
      </c>
      <c r="F11" s="24">
        <v>108300</v>
      </c>
      <c r="G11" s="21">
        <f t="shared" si="1"/>
        <v>774900</v>
      </c>
      <c r="H11" s="21">
        <v>48300</v>
      </c>
      <c r="I11" s="31">
        <v>48300</v>
      </c>
      <c r="J11" s="21">
        <v>238000</v>
      </c>
      <c r="K11" s="21">
        <v>45220</v>
      </c>
      <c r="L11" s="21">
        <v>426300</v>
      </c>
      <c r="M11" s="21">
        <v>438000</v>
      </c>
      <c r="N11" s="21">
        <v>83200</v>
      </c>
      <c r="O11" s="21">
        <v>664250</v>
      </c>
      <c r="P11" s="21"/>
      <c r="Q11" s="24"/>
      <c r="R11" s="25"/>
      <c r="S11" s="20"/>
      <c r="T11" s="21"/>
      <c r="U11" s="21"/>
      <c r="V11" s="17"/>
      <c r="W11" s="17"/>
      <c r="X11" s="10"/>
      <c r="Y11" s="21"/>
      <c r="Z11" s="22"/>
      <c r="AA11" s="15"/>
      <c r="AB11" s="16"/>
      <c r="AC11" s="20"/>
    </row>
  </sheetData>
  <mergeCells count="4">
    <mergeCell ref="P1:T1"/>
    <mergeCell ref="W1:AC1"/>
    <mergeCell ref="J1:O1"/>
    <mergeCell ref="B1:I1"/>
  </mergeCells>
  <printOptions horizontalCentered="1"/>
  <pageMargins left="0.70866141732283472" right="0.70866141732283472" top="0.55118110236220474" bottom="0.74803149606299213" header="0.31496062992125984" footer="0.31496062992125984"/>
  <pageSetup paperSize="1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F35DD11DF2FC4ABC63E178DE5A387E" ma:contentTypeVersion="18" ma:contentTypeDescription="Crear nuevo documento." ma:contentTypeScope="" ma:versionID="15cacf43b3c901f8406fe14b7dcac264">
  <xsd:schema xmlns:xsd="http://www.w3.org/2001/XMLSchema" xmlns:xs="http://www.w3.org/2001/XMLSchema" xmlns:p="http://schemas.microsoft.com/office/2006/metadata/properties" xmlns:ns3="cfb2f346-fbe2-440c-b8fc-4397855baede" xmlns:ns4="f028618a-47d7-48d6-b1ec-3ff916b7305f" targetNamespace="http://schemas.microsoft.com/office/2006/metadata/properties" ma:root="true" ma:fieldsID="4735884299b35fdf3a4316af77303dc3" ns3:_="" ns4:_="">
    <xsd:import namespace="cfb2f346-fbe2-440c-b8fc-4397855baede"/>
    <xsd:import namespace="f028618a-47d7-48d6-b1ec-3ff916b7305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b2f346-fbe2-440c-b8fc-4397855baed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028618a-47d7-48d6-b1ec-3ff916b7305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fb2f346-fbe2-440c-b8fc-4397855baede" xsi:nil="true"/>
  </documentManagement>
</p:properties>
</file>

<file path=customXml/itemProps1.xml><?xml version="1.0" encoding="utf-8"?>
<ds:datastoreItem xmlns:ds="http://schemas.openxmlformats.org/officeDocument/2006/customXml" ds:itemID="{4B0FC1D9-B21E-4723-89E7-1C467927CC7D}"/>
</file>

<file path=customXml/itemProps2.xml><?xml version="1.0" encoding="utf-8"?>
<ds:datastoreItem xmlns:ds="http://schemas.openxmlformats.org/officeDocument/2006/customXml" ds:itemID="{9F162018-7F97-4FC3-8967-FE2E2A8D169A}"/>
</file>

<file path=customXml/itemProps3.xml><?xml version="1.0" encoding="utf-8"?>
<ds:datastoreItem xmlns:ds="http://schemas.openxmlformats.org/officeDocument/2006/customXml" ds:itemID="{27145A80-126E-4DA3-BC1D-ADF1BE37D51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Adriana Gomez Murillo</dc:creator>
  <cp:keywords/>
  <dc:description/>
  <cp:lastModifiedBy>Monica Jaqueline Durango Castro</cp:lastModifiedBy>
  <cp:revision/>
  <dcterms:created xsi:type="dcterms:W3CDTF">2023-01-12T20:57:11Z</dcterms:created>
  <dcterms:modified xsi:type="dcterms:W3CDTF">2026-02-10T18:20:01Z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0x0101009FF35DD11DF2FC4ABC63E178DE5A387E</vt:lpwstr>
  </property>
</Properties>
</file>