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47448F72-C3F2-4CF6-9F87-0BC703D1F6C5}" xr6:coauthVersionLast="47" xr6:coauthVersionMax="47" xr10:uidLastSave="{00000000-0000-0000-0000-000000000000}"/>
  <bookViews>
    <workbookView xWindow="-110" yWindow="-110" windowWidth="19420" windowHeight="10300" xr2:uid="{34BD20E3-0269-4EC6-8D80-64BF572D739E}"/>
  </bookViews>
  <sheets>
    <sheet name="Hoja1" sheetId="1" r:id="rId1"/>
  </sheets>
  <definedNames>
    <definedName name="_Hlk219807373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8" i="1" l="1"/>
  <c r="O8" i="1"/>
  <c r="O32" i="1"/>
  <c r="O33" i="1"/>
  <c r="P33" i="1" s="1"/>
  <c r="Q33" i="1" s="1"/>
  <c r="O23" i="1"/>
  <c r="O24" i="1"/>
  <c r="P24" i="1" s="1"/>
  <c r="Q24" i="1" s="1"/>
  <c r="R24" i="1"/>
  <c r="O25" i="1"/>
  <c r="P25" i="1"/>
  <c r="Q25" i="1"/>
  <c r="R25" i="1"/>
  <c r="O26" i="1"/>
  <c r="P26" i="1"/>
  <c r="Q26" i="1"/>
  <c r="R26" i="1"/>
  <c r="O27" i="1"/>
  <c r="P27" i="1"/>
  <c r="Q27" i="1" s="1"/>
  <c r="R27" i="1"/>
  <c r="O28" i="1"/>
  <c r="P28" i="1"/>
  <c r="Q28" i="1" s="1"/>
  <c r="R28" i="1"/>
  <c r="O29" i="1"/>
  <c r="P29" i="1"/>
  <c r="Q29" i="1"/>
  <c r="R29" i="1"/>
  <c r="O30" i="1"/>
  <c r="P30" i="1"/>
  <c r="Q30" i="1"/>
  <c r="R30" i="1"/>
  <c r="O31" i="1"/>
  <c r="P31" i="1"/>
  <c r="Q31" i="1"/>
  <c r="R31" i="1"/>
  <c r="P32" i="1"/>
  <c r="Q32" i="1" s="1"/>
  <c r="R32" i="1"/>
  <c r="O34" i="1"/>
  <c r="P34" i="1"/>
  <c r="Q34" i="1"/>
  <c r="R34" i="1"/>
  <c r="O35" i="1"/>
  <c r="P35" i="1"/>
  <c r="Q35" i="1"/>
  <c r="R35" i="1"/>
  <c r="O36" i="1"/>
  <c r="P36" i="1"/>
  <c r="Q36" i="1" s="1"/>
  <c r="R36" i="1"/>
  <c r="O37" i="1"/>
  <c r="P37" i="1"/>
  <c r="Q37" i="1"/>
  <c r="R37" i="1"/>
  <c r="P38" i="1"/>
  <c r="Q38" i="1" s="1"/>
  <c r="R38" i="1"/>
  <c r="O39" i="1"/>
  <c r="P39" i="1"/>
  <c r="Q39" i="1"/>
  <c r="R39" i="1"/>
  <c r="O40" i="1"/>
  <c r="P40" i="1"/>
  <c r="Q40" i="1" s="1"/>
  <c r="R40" i="1"/>
  <c r="O45" i="1"/>
  <c r="P45" i="1" s="1"/>
  <c r="Q45" i="1" s="1"/>
  <c r="R45" i="1"/>
  <c r="O46" i="1"/>
  <c r="P46" i="1"/>
  <c r="Q46" i="1"/>
  <c r="R46" i="1"/>
  <c r="O47" i="1"/>
  <c r="P47" i="1"/>
  <c r="Q47" i="1"/>
  <c r="R47" i="1"/>
  <c r="O48" i="1"/>
  <c r="P48" i="1"/>
  <c r="Q48" i="1"/>
  <c r="R48" i="1"/>
  <c r="O49" i="1"/>
  <c r="P49" i="1" s="1"/>
  <c r="Q49" i="1" s="1"/>
  <c r="R49" i="1"/>
  <c r="O50" i="1"/>
  <c r="P50" i="1"/>
  <c r="Q50" i="1"/>
  <c r="R50" i="1"/>
  <c r="O44" i="1"/>
  <c r="R44" i="1" s="1"/>
  <c r="O42" i="1"/>
  <c r="R42" i="1" s="1"/>
  <c r="P23" i="1"/>
  <c r="Q23" i="1" s="1"/>
  <c r="O22" i="1"/>
  <c r="R22" i="1" s="1"/>
  <c r="O9" i="1"/>
  <c r="P9" i="1" s="1"/>
  <c r="Q9" i="1" s="1"/>
  <c r="O10" i="1"/>
  <c r="P10" i="1"/>
  <c r="Q10" i="1" s="1"/>
  <c r="R10" i="1"/>
  <c r="O11" i="1"/>
  <c r="P11" i="1"/>
  <c r="Q11" i="1" s="1"/>
  <c r="R11" i="1"/>
  <c r="O12" i="1"/>
  <c r="P12" i="1"/>
  <c r="Q12" i="1" s="1"/>
  <c r="R12" i="1"/>
  <c r="O13" i="1"/>
  <c r="P13" i="1"/>
  <c r="Q13" i="1" s="1"/>
  <c r="R13" i="1"/>
  <c r="O14" i="1"/>
  <c r="P14" i="1"/>
  <c r="Q14" i="1" s="1"/>
  <c r="R14" i="1"/>
  <c r="O15" i="1"/>
  <c r="P15" i="1"/>
  <c r="Q15" i="1"/>
  <c r="R15" i="1"/>
  <c r="O16" i="1"/>
  <c r="P16" i="1"/>
  <c r="Q16" i="1" s="1"/>
  <c r="R16" i="1"/>
  <c r="O17" i="1"/>
  <c r="P17" i="1"/>
  <c r="Q17" i="1" s="1"/>
  <c r="R17" i="1"/>
  <c r="O18" i="1"/>
  <c r="P18" i="1"/>
  <c r="Q18" i="1"/>
  <c r="R18" i="1"/>
  <c r="O19" i="1"/>
  <c r="P19" i="1"/>
  <c r="Q19" i="1"/>
  <c r="R19" i="1"/>
  <c r="O20" i="1"/>
  <c r="P20" i="1"/>
  <c r="Q20" i="1"/>
  <c r="R20" i="1"/>
  <c r="R33" i="1" l="1"/>
  <c r="P44" i="1"/>
  <c r="Q44" i="1" s="1"/>
  <c r="P42" i="1"/>
  <c r="Q42" i="1" s="1"/>
  <c r="R23" i="1"/>
  <c r="P22" i="1"/>
  <c r="Q22" i="1" s="1"/>
  <c r="R9" i="1"/>
  <c r="I45" i="1"/>
  <c r="J45" i="1"/>
  <c r="K45" i="1"/>
  <c r="L45" i="1"/>
  <c r="M45" i="1"/>
  <c r="N45" i="1" s="1"/>
  <c r="I46" i="1"/>
  <c r="J46" i="1"/>
  <c r="K46" i="1"/>
  <c r="L46" i="1"/>
  <c r="M46" i="1"/>
  <c r="N46" i="1"/>
  <c r="I47" i="1"/>
  <c r="J47" i="1"/>
  <c r="K47" i="1"/>
  <c r="L47" i="1"/>
  <c r="M47" i="1"/>
  <c r="N47" i="1"/>
  <c r="I48" i="1"/>
  <c r="J48" i="1"/>
  <c r="K48" i="1"/>
  <c r="L48" i="1"/>
  <c r="M48" i="1"/>
  <c r="N48" i="1" s="1"/>
  <c r="I49" i="1"/>
  <c r="J49" i="1"/>
  <c r="K49" i="1"/>
  <c r="L49" i="1"/>
  <c r="M49" i="1"/>
  <c r="N49" i="1"/>
  <c r="I50" i="1"/>
  <c r="J50" i="1"/>
  <c r="K50" i="1"/>
  <c r="L50" i="1"/>
  <c r="M50" i="1"/>
  <c r="N50" i="1"/>
  <c r="M44" i="1"/>
  <c r="N44" i="1" s="1"/>
  <c r="L44" i="1"/>
  <c r="K44" i="1"/>
  <c r="J44" i="1"/>
  <c r="I44" i="1"/>
  <c r="M42" i="1"/>
  <c r="L42" i="1"/>
  <c r="K42" i="1"/>
  <c r="J42" i="1"/>
  <c r="I42" i="1"/>
  <c r="I23" i="1"/>
  <c r="J23" i="1"/>
  <c r="K23" i="1"/>
  <c r="L23" i="1"/>
  <c r="M23" i="1"/>
  <c r="N23" i="1" s="1"/>
  <c r="I24" i="1"/>
  <c r="J24" i="1"/>
  <c r="K24" i="1"/>
  <c r="L24" i="1"/>
  <c r="M24" i="1"/>
  <c r="N24" i="1" s="1"/>
  <c r="I25" i="1"/>
  <c r="J25" i="1"/>
  <c r="K25" i="1"/>
  <c r="L25" i="1"/>
  <c r="M25" i="1"/>
  <c r="N25" i="1"/>
  <c r="I26" i="1"/>
  <c r="J26" i="1"/>
  <c r="K26" i="1"/>
  <c r="L26" i="1"/>
  <c r="M26" i="1"/>
  <c r="N26" i="1" s="1"/>
  <c r="I27" i="1"/>
  <c r="J27" i="1"/>
  <c r="K27" i="1"/>
  <c r="L27" i="1"/>
  <c r="M27" i="1"/>
  <c r="N27" i="1"/>
  <c r="I28" i="1"/>
  <c r="J28" i="1"/>
  <c r="K28" i="1"/>
  <c r="L28" i="1"/>
  <c r="M28" i="1"/>
  <c r="N28" i="1"/>
  <c r="I29" i="1"/>
  <c r="J29" i="1"/>
  <c r="K29" i="1"/>
  <c r="L29" i="1"/>
  <c r="M29" i="1"/>
  <c r="N29" i="1" s="1"/>
  <c r="I30" i="1"/>
  <c r="J30" i="1"/>
  <c r="K30" i="1"/>
  <c r="L30" i="1"/>
  <c r="M30" i="1"/>
  <c r="N30" i="1"/>
  <c r="I31" i="1"/>
  <c r="J31" i="1"/>
  <c r="K31" i="1"/>
  <c r="L31" i="1"/>
  <c r="M31" i="1"/>
  <c r="N31" i="1"/>
  <c r="I32" i="1"/>
  <c r="J32" i="1"/>
  <c r="K32" i="1"/>
  <c r="N32" i="1" s="1"/>
  <c r="L32" i="1"/>
  <c r="M32" i="1"/>
  <c r="I33" i="1"/>
  <c r="J33" i="1"/>
  <c r="K33" i="1"/>
  <c r="L33" i="1"/>
  <c r="M33" i="1"/>
  <c r="N33" i="1"/>
  <c r="I34" i="1"/>
  <c r="J34" i="1"/>
  <c r="K34" i="1"/>
  <c r="N34" i="1" s="1"/>
  <c r="L34" i="1"/>
  <c r="M34" i="1"/>
  <c r="I35" i="1"/>
  <c r="J35" i="1"/>
  <c r="K35" i="1"/>
  <c r="L35" i="1"/>
  <c r="M35" i="1"/>
  <c r="N35" i="1"/>
  <c r="I36" i="1"/>
  <c r="J36" i="1"/>
  <c r="K36" i="1"/>
  <c r="L36" i="1"/>
  <c r="M36" i="1"/>
  <c r="N36" i="1" s="1"/>
  <c r="I37" i="1"/>
  <c r="J37" i="1"/>
  <c r="K37" i="1"/>
  <c r="L37" i="1"/>
  <c r="M37" i="1"/>
  <c r="N37" i="1" s="1"/>
  <c r="I38" i="1"/>
  <c r="J38" i="1"/>
  <c r="K38" i="1"/>
  <c r="L38" i="1"/>
  <c r="M38" i="1"/>
  <c r="N38" i="1" s="1"/>
  <c r="I39" i="1"/>
  <c r="J39" i="1"/>
  <c r="K39" i="1"/>
  <c r="L39" i="1"/>
  <c r="M39" i="1"/>
  <c r="N39" i="1"/>
  <c r="I40" i="1"/>
  <c r="J40" i="1"/>
  <c r="K40" i="1"/>
  <c r="N40" i="1" s="1"/>
  <c r="L40" i="1"/>
  <c r="M40" i="1"/>
  <c r="M22" i="1"/>
  <c r="N22" i="1" s="1"/>
  <c r="L22" i="1"/>
  <c r="K22" i="1"/>
  <c r="J22" i="1"/>
  <c r="I22" i="1"/>
  <c r="I9" i="1"/>
  <c r="J9" i="1"/>
  <c r="K9" i="1"/>
  <c r="L9" i="1"/>
  <c r="M9" i="1"/>
  <c r="N9" i="1" s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N16" i="1" s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N19" i="1" s="1"/>
  <c r="I20" i="1"/>
  <c r="J20" i="1"/>
  <c r="K20" i="1"/>
  <c r="L20" i="1"/>
  <c r="M20" i="1"/>
  <c r="N20" i="1" s="1"/>
  <c r="M8" i="1"/>
  <c r="L8" i="1"/>
  <c r="K8" i="1"/>
  <c r="J8" i="1"/>
  <c r="P8" i="1" s="1"/>
  <c r="Q8" i="1" s="1"/>
  <c r="I8" i="1"/>
  <c r="N13" i="1" l="1"/>
  <c r="N42" i="1"/>
  <c r="N11" i="1"/>
  <c r="N18" i="1"/>
  <c r="N15" i="1"/>
  <c r="N14" i="1"/>
  <c r="N12" i="1"/>
  <c r="N10" i="1"/>
  <c r="N17" i="1"/>
  <c r="N8" i="1"/>
  <c r="R8" i="1"/>
</calcChain>
</file>

<file path=xl/sharedStrings.xml><?xml version="1.0" encoding="utf-8"?>
<sst xmlns="http://schemas.openxmlformats.org/spreadsheetml/2006/main" count="102" uniqueCount="63">
  <si>
    <t>ITEM</t>
  </si>
  <si>
    <t xml:space="preserve"> VALOR UNITARIO CON IVA SI APLICA</t>
  </si>
  <si>
    <t>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</si>
  <si>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</si>
  <si>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</si>
  <si>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</si>
  <si>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</si>
  <si>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</si>
  <si>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</si>
  <si>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</si>
  <si>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</si>
  <si>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PRECIO DE REFERENCIA TOTAL CON IVA SI APLICA</t>
  </si>
  <si>
    <t xml:space="preserve">CRITERIO </t>
  </si>
  <si>
    <t xml:space="preserve">DESCRIPCIÓN DEL BIEN </t>
  </si>
  <si>
    <t>UNIDAD DE MEDIDA</t>
  </si>
  <si>
    <t>CANTIDAD ASIGNADA</t>
  </si>
  <si>
    <t xml:space="preserve">UNIDAD </t>
  </si>
  <si>
    <t xml:space="preserve">02-01-01-003-008-
03 INSTRUMENTOS MUSICALES $ 89.350.000,00 </t>
  </si>
  <si>
    <t>CLARINETE Bb PROFESIONAL.</t>
  </si>
  <si>
    <t>CORNO FRANCES DOBLE.</t>
  </si>
  <si>
    <t>CAMPANA SALCERA DE MANO.</t>
  </si>
  <si>
    <t>BASTON MAYOR.</t>
  </si>
  <si>
    <t>ESTUCHE PARA BOMBO.</t>
  </si>
  <si>
    <t>ESTUCHE PARA LIRA .</t>
  </si>
  <si>
    <t>ESTUCHE PARA GRANADERA .</t>
  </si>
  <si>
    <t>ESTUCHE PARA REDOBLANTE</t>
  </si>
  <si>
    <t>ESTUCHE PARA CAJA.</t>
  </si>
  <si>
    <t>CORNETA DE BLOQUE</t>
  </si>
  <si>
    <t>CARGADORES DE PECHO PARA REDOBLANTE.</t>
  </si>
  <si>
    <t>CARGADORES DE PECHO PARA BOMBO</t>
  </si>
  <si>
    <t>CARGADORES DE PECHO PARA MULTITENOR.</t>
  </si>
  <si>
    <t>BOQUILLA PARA TROMBON CAÑO DELGADO</t>
  </si>
  <si>
    <t>BOQUILLA PARA CORNO FRANCES</t>
  </si>
  <si>
    <t>BOQUILLA PARA EUPHONIUM.</t>
  </si>
  <si>
    <t>BOQUILLA PARA SAXOFON TENOR EBONITA-TROPICAL.</t>
  </si>
  <si>
    <t>CAÑA SINTETICA No 3,75 SAXOFON ALTO</t>
  </si>
  <si>
    <t>CAÑA SINTETICA NO 2,25 SAXOFON ALTO.</t>
  </si>
  <si>
    <t>CAJA DE CAÑAS PARA SAXOFON ALTO NO 2 1/2 TIPO V21.</t>
  </si>
  <si>
    <t>CAJA DE CAÑAS PARA SAXOFON ALTO NO 3 TIPO V21.</t>
  </si>
  <si>
    <t>CAJA DE CAÑAS PARA SAXOFON SOPRANO NO 3 TIPO V21.</t>
  </si>
  <si>
    <t>CAJA DE CAÑAS PARA SAXOFON SOPRANO NO 2 1/2 TIPO V21.</t>
  </si>
  <si>
    <t>CAJA DE CAÑAS PARA SAXOFON TENOR NO 2 1/2 TIPO V21.</t>
  </si>
  <si>
    <t>CAJA DE CAÑAS PARA SAXOFON BARITONO NO 3 TIPO V21.</t>
  </si>
  <si>
    <t>CAJA CAÑAS PARA CLARINETE SOPRANO NO 3 1/2 TIPO V 21 .</t>
  </si>
  <si>
    <t>CAJA CAÑAS PARA CLARINETE SOPRANO NO 3 V21 .</t>
  </si>
  <si>
    <t>MADERA PARA FABRICACION CAÑAS DE OBOE.</t>
  </si>
  <si>
    <t>STAND PARA EUFONIO.</t>
  </si>
  <si>
    <t>KIT DE CUERDAS PARA GUITARRA.</t>
  </si>
  <si>
    <t>PARES DE JUEGOS DE CORREA PARA PLATILLOS</t>
  </si>
  <si>
    <t>PAR BAQUETAS PARA TIMBAL LATINO</t>
  </si>
  <si>
    <t>TABLETA</t>
  </si>
  <si>
    <t>PENDONES INSTITUCIONALES PARA REDOBLANTE.</t>
  </si>
  <si>
    <t>PENDONES INSTITUCIONALES PARA TIMBA</t>
  </si>
  <si>
    <t>PENDONES INSTITUCIONALES PARA LIRA</t>
  </si>
  <si>
    <t>PENDONES INSTITUCIONALES PARA TROMPETA.</t>
  </si>
  <si>
    <t>PENDONES INSTITUCIONALES PARA GRANADERA.</t>
  </si>
  <si>
    <t>PENDONES INSTITUCIONALES PARA CAJA.</t>
  </si>
  <si>
    <t>PENDONES INSTITUCIONALES PARA BOMBO.</t>
  </si>
  <si>
    <t>02-02-01-003-008-
03 INSTRUMENTOS MUSICALES $ 14.830.000,00</t>
  </si>
  <si>
    <t>02-01-01-004-005-
02
MAQUINARIA DE INFORMÁTICA
Y SUS PARTES, PIEZAS Y
ACCESORIOS $ 9.000.000,00</t>
  </si>
  <si>
    <t>02-02-01-002-007 ARTÍCULOS TEXTILES (EXCEPTO
PRENDAS DE VESTIR) $ 4.550.000,00</t>
  </si>
  <si>
    <t>ASC.LIMITADA</t>
  </si>
  <si>
    <t xml:space="preserve">MUSICAL CEDAR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</si>
</sst>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\ #,##0"/>
    <numFmt numFmtId="166" formatCode="_-&quot;$&quot;\ * #,##0.00_-;\-&quot;$&quot;\ * #,##0.00_-;_-&quot;$&quot;\ * &quot;-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Verdana"/>
      <family val="2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164" fontId="5" fillId="0" borderId="1" xfId="2" applyNumberFormat="1" applyFont="1" applyFill="1" applyBorder="1" applyAlignment="1">
      <alignment horizontal="center" vertical="center" wrapText="1"/>
    </xf>
    <xf numFmtId="42" fontId="5" fillId="0" borderId="1" xfId="2" applyFont="1" applyFill="1" applyBorder="1" applyAlignment="1">
      <alignment horizontal="center" vertical="center" wrapText="1"/>
    </xf>
    <xf numFmtId="9" fontId="5" fillId="0" borderId="1" xfId="3" applyFont="1" applyFill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6" fontId="0" fillId="0" borderId="0" xfId="0" applyNumberFormat="1"/>
    <xf numFmtId="44" fontId="0" fillId="0" borderId="0" xfId="0" applyNumberFormat="1"/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165" fontId="5" fillId="0" borderId="1" xfId="2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44" fontId="0" fillId="0" borderId="1" xfId="4" applyFont="1" applyBorder="1"/>
    <xf numFmtId="6" fontId="10" fillId="0" borderId="1" xfId="0" applyNumberFormat="1" applyFont="1" applyBorder="1" applyAlignment="1">
      <alignment vertical="center" wrapText="1"/>
    </xf>
    <xf numFmtId="0" fontId="0" fillId="0" borderId="1" xfId="0" applyBorder="1"/>
    <xf numFmtId="42" fontId="11" fillId="0" borderId="1" xfId="2" applyFont="1" applyBorder="1" applyAlignment="1">
      <alignment horizontal="center" vertical="center" wrapText="1"/>
    </xf>
    <xf numFmtId="165" fontId="11" fillId="0" borderId="1" xfId="2" applyNumberFormat="1" applyFont="1" applyBorder="1" applyAlignment="1">
      <alignment horizontal="center" vertical="center" wrapText="1"/>
    </xf>
    <xf numFmtId="164" fontId="11" fillId="0" borderId="1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44" fontId="0" fillId="0" borderId="1" xfId="4" applyFont="1" applyFill="1" applyBorder="1"/>
    <xf numFmtId="166" fontId="0" fillId="0" borderId="0" xfId="0" applyNumberFormat="1"/>
  </cellXfs>
  <cellStyles count="5">
    <cellStyle name="Millares" xfId="1" builtinId="3"/>
    <cellStyle name="Moneda" xfId="4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5896-057D-41A7-956C-E87259E63202}">
  <dimension ref="C5:U50"/>
  <sheetViews>
    <sheetView tabSelected="1" zoomScale="56" zoomScaleNormal="56" workbookViewId="0">
      <selection activeCell="T1" sqref="T1:T1048576"/>
    </sheetView>
  </sheetViews>
  <sheetFormatPr baseColWidth="10" defaultRowHeight="14.5" x14ac:dyDescent="0.35"/>
  <cols>
    <col min="4" max="4" width="41.90625" customWidth="1"/>
    <col min="7" max="7" width="16.08984375" hidden="1" customWidth="1"/>
    <col min="8" max="8" width="18.08984375" hidden="1" customWidth="1"/>
    <col min="9" max="15" width="11.453125" hidden="1" customWidth="1"/>
    <col min="16" max="16" width="15.453125" customWidth="1"/>
    <col min="17" max="17" width="15.54296875" customWidth="1"/>
    <col min="18" max="18" width="10.90625" customWidth="1"/>
    <col min="19" max="19" width="14.08984375" bestFit="1" customWidth="1"/>
    <col min="20" max="20" width="15.08984375" bestFit="1" customWidth="1"/>
  </cols>
  <sheetData>
    <row r="5" spans="3:20" ht="93.75" customHeight="1" x14ac:dyDescent="0.35">
      <c r="C5" s="26"/>
      <c r="D5" s="26"/>
      <c r="E5" s="26"/>
      <c r="F5" s="26"/>
      <c r="G5" s="10" t="s">
        <v>61</v>
      </c>
      <c r="H5" s="11" t="s">
        <v>62</v>
      </c>
      <c r="I5" s="1"/>
      <c r="J5" s="1"/>
      <c r="K5" s="1"/>
      <c r="L5" s="1"/>
      <c r="M5" s="1"/>
      <c r="N5" s="1"/>
      <c r="O5" s="1"/>
      <c r="P5" s="1"/>
      <c r="Q5" s="1"/>
      <c r="R5" s="1"/>
    </row>
    <row r="6" spans="3:20" ht="38.25" customHeight="1" x14ac:dyDescent="0.35">
      <c r="C6" s="7" t="s">
        <v>0</v>
      </c>
      <c r="D6" s="6" t="s">
        <v>13</v>
      </c>
      <c r="E6" s="6" t="s">
        <v>14</v>
      </c>
      <c r="F6" s="6" t="s">
        <v>15</v>
      </c>
      <c r="G6" s="14" t="s">
        <v>1</v>
      </c>
      <c r="H6" s="15" t="s">
        <v>2</v>
      </c>
      <c r="I6" s="14" t="s">
        <v>3</v>
      </c>
      <c r="J6" s="14" t="s">
        <v>4</v>
      </c>
      <c r="K6" s="14" t="s">
        <v>5</v>
      </c>
      <c r="L6" s="14" t="s">
        <v>6</v>
      </c>
      <c r="M6" s="14" t="s">
        <v>7</v>
      </c>
      <c r="N6" s="14" t="s">
        <v>8</v>
      </c>
      <c r="O6" s="16" t="s">
        <v>9</v>
      </c>
      <c r="P6" s="16" t="s">
        <v>10</v>
      </c>
      <c r="Q6" s="16" t="s">
        <v>11</v>
      </c>
      <c r="R6" s="16" t="s">
        <v>12</v>
      </c>
    </row>
    <row r="7" spans="3:20" ht="38.25" customHeight="1" x14ac:dyDescent="0.35">
      <c r="C7" s="27" t="s">
        <v>17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</row>
    <row r="8" spans="3:20" x14ac:dyDescent="0.35">
      <c r="C8" s="6">
        <v>1</v>
      </c>
      <c r="D8" s="8" t="s">
        <v>18</v>
      </c>
      <c r="E8" s="9" t="s">
        <v>16</v>
      </c>
      <c r="F8" s="8">
        <v>1</v>
      </c>
      <c r="G8" s="2">
        <v>47960000</v>
      </c>
      <c r="H8" s="2">
        <v>34990000</v>
      </c>
      <c r="I8" s="17">
        <f>+MIN(G8,H8)</f>
        <v>34990000</v>
      </c>
      <c r="J8" s="2">
        <f>MEDIAN(G8,H8)</f>
        <v>41475000</v>
      </c>
      <c r="K8" s="2">
        <f>AVERAGE(G8,H8)</f>
        <v>41475000</v>
      </c>
      <c r="L8" s="3">
        <f>GEOMEAN(G8,H8)</f>
        <v>40964867.874802187</v>
      </c>
      <c r="M8" s="3">
        <f>+STDEVA(G8,H8)</f>
        <v>9171174.9519895222</v>
      </c>
      <c r="N8" s="4">
        <f>+M8/K8</f>
        <v>0.22112537557539536</v>
      </c>
      <c r="O8" s="25">
        <f>J8</f>
        <v>41475000</v>
      </c>
      <c r="P8" s="5">
        <f>ROUND(O8,0)</f>
        <v>41475000</v>
      </c>
      <c r="Q8" s="5">
        <f>+P8*F8</f>
        <v>41475000</v>
      </c>
      <c r="R8" s="18" t="str">
        <f t="shared" ref="R8" si="0">IF(O8=I8,"MENOR VALOR","MEDIANA")</f>
        <v>MEDIANA</v>
      </c>
      <c r="T8" s="30"/>
    </row>
    <row r="9" spans="3:20" x14ac:dyDescent="0.35">
      <c r="C9" s="6">
        <v>2</v>
      </c>
      <c r="D9" s="8" t="s">
        <v>19</v>
      </c>
      <c r="E9" s="9" t="s">
        <v>16</v>
      </c>
      <c r="F9" s="8">
        <v>1</v>
      </c>
      <c r="G9" s="2">
        <v>10600000</v>
      </c>
      <c r="H9" s="2">
        <v>34000000</v>
      </c>
      <c r="I9" s="17">
        <f t="shared" ref="I9:I20" si="1">+MIN(G9,H9)</f>
        <v>10600000</v>
      </c>
      <c r="J9" s="2">
        <f t="shared" ref="J9:J20" si="2">MEDIAN(G9,H9)</f>
        <v>22300000</v>
      </c>
      <c r="K9" s="2">
        <f t="shared" ref="K9:K20" si="3">AVERAGE(G9,H9)</f>
        <v>22300000</v>
      </c>
      <c r="L9" s="3">
        <f t="shared" ref="L9:L20" si="4">GEOMEAN(G9,H9)</f>
        <v>18984203.960134856</v>
      </c>
      <c r="M9" s="3">
        <f t="shared" ref="M9:M20" si="5">+STDEVA(G9,H9)</f>
        <v>16546298.679765211</v>
      </c>
      <c r="N9" s="4">
        <f t="shared" ref="N9:N20" si="6">+M9/K9</f>
        <v>0.74198648788184807</v>
      </c>
      <c r="O9" s="23">
        <f t="shared" ref="O9:O20" si="7">IF(N9&lt;=30%,I9,J9)</f>
        <v>22300000</v>
      </c>
      <c r="P9" s="5">
        <f t="shared" ref="P9:P50" si="8">ROUND(O9,0)</f>
        <v>22300000</v>
      </c>
      <c r="Q9" s="5">
        <f t="shared" ref="Q9:Q20" si="9">+P9*F9</f>
        <v>22300000</v>
      </c>
      <c r="R9" s="18" t="str">
        <f t="shared" ref="R9:R20" si="10">IF(O9=I9,"MENOR VALOR","MEDIANA")</f>
        <v>MEDIANA</v>
      </c>
      <c r="T9" s="30"/>
    </row>
    <row r="10" spans="3:20" x14ac:dyDescent="0.35">
      <c r="C10" s="6">
        <v>3</v>
      </c>
      <c r="D10" s="8" t="s">
        <v>20</v>
      </c>
      <c r="E10" s="9" t="s">
        <v>16</v>
      </c>
      <c r="F10" s="8">
        <v>1</v>
      </c>
      <c r="G10" s="2">
        <v>392500</v>
      </c>
      <c r="H10" s="2">
        <v>141900</v>
      </c>
      <c r="I10" s="17">
        <f t="shared" si="1"/>
        <v>141900</v>
      </c>
      <c r="J10" s="2">
        <f t="shared" si="2"/>
        <v>267200</v>
      </c>
      <c r="K10" s="2">
        <f t="shared" si="3"/>
        <v>267200</v>
      </c>
      <c r="L10" s="3">
        <f t="shared" si="4"/>
        <v>235999.47033838867</v>
      </c>
      <c r="M10" s="3">
        <f t="shared" si="5"/>
        <v>177200.9593653488</v>
      </c>
      <c r="N10" s="4">
        <f t="shared" si="6"/>
        <v>0.66317724313379045</v>
      </c>
      <c r="O10" s="23">
        <f t="shared" si="7"/>
        <v>267200</v>
      </c>
      <c r="P10" s="5">
        <f t="shared" si="8"/>
        <v>267200</v>
      </c>
      <c r="Q10" s="5">
        <f t="shared" si="9"/>
        <v>267200</v>
      </c>
      <c r="R10" s="18" t="str">
        <f t="shared" si="10"/>
        <v>MEDIANA</v>
      </c>
      <c r="T10" s="30"/>
    </row>
    <row r="11" spans="3:20" x14ac:dyDescent="0.35">
      <c r="C11" s="6">
        <v>4</v>
      </c>
      <c r="D11" s="8" t="s">
        <v>21</v>
      </c>
      <c r="E11" s="9" t="s">
        <v>16</v>
      </c>
      <c r="F11" s="8">
        <v>3</v>
      </c>
      <c r="G11" s="2">
        <v>80875</v>
      </c>
      <c r="H11" s="2">
        <v>64700</v>
      </c>
      <c r="I11" s="17">
        <f t="shared" si="1"/>
        <v>64700</v>
      </c>
      <c r="J11" s="2">
        <f t="shared" si="2"/>
        <v>72787.5</v>
      </c>
      <c r="K11" s="2">
        <f t="shared" si="3"/>
        <v>72787.5</v>
      </c>
      <c r="L11" s="3">
        <f t="shared" si="4"/>
        <v>72336.7990721182</v>
      </c>
      <c r="M11" s="3">
        <f t="shared" si="5"/>
        <v>11437.452185692406</v>
      </c>
      <c r="N11" s="4">
        <f t="shared" si="6"/>
        <v>0.15713484026367722</v>
      </c>
      <c r="O11" s="23">
        <f t="shared" si="7"/>
        <v>64700</v>
      </c>
      <c r="P11" s="5">
        <f t="shared" si="8"/>
        <v>64700</v>
      </c>
      <c r="Q11" s="5">
        <f t="shared" si="9"/>
        <v>194100</v>
      </c>
      <c r="R11" s="18" t="str">
        <f t="shared" si="10"/>
        <v>MENOR VALOR</v>
      </c>
      <c r="T11" s="30"/>
    </row>
    <row r="12" spans="3:20" x14ac:dyDescent="0.35">
      <c r="C12" s="6">
        <v>5</v>
      </c>
      <c r="D12" s="8" t="s">
        <v>22</v>
      </c>
      <c r="E12" s="9" t="s">
        <v>16</v>
      </c>
      <c r="F12" s="8">
        <v>6</v>
      </c>
      <c r="G12" s="2">
        <v>812500</v>
      </c>
      <c r="H12" s="2">
        <v>206700</v>
      </c>
      <c r="I12" s="17">
        <f t="shared" si="1"/>
        <v>206700</v>
      </c>
      <c r="J12" s="2">
        <f t="shared" si="2"/>
        <v>509600</v>
      </c>
      <c r="K12" s="2">
        <f t="shared" si="3"/>
        <v>509600</v>
      </c>
      <c r="L12" s="3">
        <f t="shared" si="4"/>
        <v>409809.40691985097</v>
      </c>
      <c r="M12" s="3">
        <f t="shared" si="5"/>
        <v>428365.28804281051</v>
      </c>
      <c r="N12" s="4">
        <f t="shared" si="6"/>
        <v>0.84059122457380397</v>
      </c>
      <c r="O12" s="23">
        <f t="shared" si="7"/>
        <v>509600</v>
      </c>
      <c r="P12" s="5">
        <f t="shared" si="8"/>
        <v>509600</v>
      </c>
      <c r="Q12" s="5">
        <f t="shared" si="9"/>
        <v>3057600</v>
      </c>
      <c r="R12" s="18" t="str">
        <f t="shared" si="10"/>
        <v>MEDIANA</v>
      </c>
      <c r="T12" s="30"/>
    </row>
    <row r="13" spans="3:20" x14ac:dyDescent="0.35">
      <c r="C13" s="6">
        <v>6</v>
      </c>
      <c r="D13" s="8" t="s">
        <v>23</v>
      </c>
      <c r="E13" s="9" t="s">
        <v>16</v>
      </c>
      <c r="F13" s="8">
        <v>6</v>
      </c>
      <c r="G13" s="2">
        <v>375000</v>
      </c>
      <c r="H13" s="2">
        <v>104166.66666666667</v>
      </c>
      <c r="I13" s="17">
        <f t="shared" si="1"/>
        <v>104166.66666666667</v>
      </c>
      <c r="J13" s="2">
        <f t="shared" si="2"/>
        <v>239583.33333333331</v>
      </c>
      <c r="K13" s="2">
        <f t="shared" si="3"/>
        <v>239583.33333333334</v>
      </c>
      <c r="L13" s="3">
        <f t="shared" si="4"/>
        <v>197642.35376052372</v>
      </c>
      <c r="M13" s="3">
        <f t="shared" si="5"/>
        <v>191508.08657135663</v>
      </c>
      <c r="N13" s="4">
        <f t="shared" si="6"/>
        <v>0.79933810047174936</v>
      </c>
      <c r="O13" s="23">
        <f t="shared" si="7"/>
        <v>239583.33333333331</v>
      </c>
      <c r="P13" s="5">
        <f t="shared" si="8"/>
        <v>239583</v>
      </c>
      <c r="Q13" s="5">
        <f t="shared" si="9"/>
        <v>1437498</v>
      </c>
      <c r="R13" s="18" t="str">
        <f t="shared" si="10"/>
        <v>MEDIANA</v>
      </c>
      <c r="T13" s="30"/>
    </row>
    <row r="14" spans="3:20" x14ac:dyDescent="0.35">
      <c r="C14" s="6">
        <v>7</v>
      </c>
      <c r="D14" s="8" t="s">
        <v>24</v>
      </c>
      <c r="E14" s="9" t="s">
        <v>16</v>
      </c>
      <c r="F14" s="8">
        <v>5</v>
      </c>
      <c r="G14" s="2">
        <v>812500</v>
      </c>
      <c r="H14" s="2">
        <v>134900</v>
      </c>
      <c r="I14" s="17">
        <f t="shared" si="1"/>
        <v>134900</v>
      </c>
      <c r="J14" s="2">
        <f t="shared" si="2"/>
        <v>473700</v>
      </c>
      <c r="K14" s="2">
        <f t="shared" si="3"/>
        <v>473700</v>
      </c>
      <c r="L14" s="3">
        <f t="shared" si="4"/>
        <v>331068.34641807724</v>
      </c>
      <c r="M14" s="3">
        <f t="shared" si="5"/>
        <v>479135.5549320046</v>
      </c>
      <c r="N14" s="4">
        <f t="shared" si="6"/>
        <v>1.0114746779227457</v>
      </c>
      <c r="O14" s="23">
        <f t="shared" si="7"/>
        <v>473700</v>
      </c>
      <c r="P14" s="5">
        <f t="shared" si="8"/>
        <v>473700</v>
      </c>
      <c r="Q14" s="5">
        <f t="shared" si="9"/>
        <v>2368500</v>
      </c>
      <c r="R14" s="18" t="str">
        <f t="shared" si="10"/>
        <v>MEDIANA</v>
      </c>
      <c r="T14" s="30"/>
    </row>
    <row r="15" spans="3:20" x14ac:dyDescent="0.35">
      <c r="C15" s="6">
        <v>8</v>
      </c>
      <c r="D15" s="8" t="s">
        <v>25</v>
      </c>
      <c r="E15" s="9" t="s">
        <v>16</v>
      </c>
      <c r="F15" s="8">
        <v>5</v>
      </c>
      <c r="G15" s="2">
        <v>375000</v>
      </c>
      <c r="H15" s="2">
        <v>148200</v>
      </c>
      <c r="I15" s="17">
        <f t="shared" si="1"/>
        <v>148200</v>
      </c>
      <c r="J15" s="2">
        <f t="shared" si="2"/>
        <v>261600</v>
      </c>
      <c r="K15" s="2">
        <f t="shared" si="3"/>
        <v>261600</v>
      </c>
      <c r="L15" s="3">
        <f t="shared" si="4"/>
        <v>235743.50468252564</v>
      </c>
      <c r="M15" s="3">
        <f t="shared" si="5"/>
        <v>160371.81797310899</v>
      </c>
      <c r="N15" s="4">
        <f t="shared" si="6"/>
        <v>0.61304211763420868</v>
      </c>
      <c r="O15" s="23">
        <f t="shared" si="7"/>
        <v>261600</v>
      </c>
      <c r="P15" s="5">
        <f t="shared" si="8"/>
        <v>261600</v>
      </c>
      <c r="Q15" s="5">
        <f t="shared" si="9"/>
        <v>1308000</v>
      </c>
      <c r="R15" s="18" t="str">
        <f t="shared" si="10"/>
        <v>MEDIANA</v>
      </c>
      <c r="T15" s="30"/>
    </row>
    <row r="16" spans="3:20" x14ac:dyDescent="0.35">
      <c r="C16" s="6">
        <v>9</v>
      </c>
      <c r="D16" s="8" t="s">
        <v>26</v>
      </c>
      <c r="E16" s="9" t="s">
        <v>16</v>
      </c>
      <c r="F16" s="8">
        <v>4</v>
      </c>
      <c r="G16" s="2">
        <v>362500</v>
      </c>
      <c r="H16" s="2">
        <v>132300</v>
      </c>
      <c r="I16" s="17">
        <f t="shared" si="1"/>
        <v>132300</v>
      </c>
      <c r="J16" s="2">
        <f t="shared" si="2"/>
        <v>247400</v>
      </c>
      <c r="K16" s="2">
        <f t="shared" si="3"/>
        <v>247400</v>
      </c>
      <c r="L16" s="3">
        <f t="shared" si="4"/>
        <v>218994.86295344922</v>
      </c>
      <c r="M16" s="3">
        <f t="shared" si="5"/>
        <v>162775.98102914324</v>
      </c>
      <c r="N16" s="4">
        <f t="shared" si="6"/>
        <v>0.65794656842822652</v>
      </c>
      <c r="O16" s="23">
        <f t="shared" si="7"/>
        <v>247400</v>
      </c>
      <c r="P16" s="5">
        <f t="shared" si="8"/>
        <v>247400</v>
      </c>
      <c r="Q16" s="5">
        <f t="shared" si="9"/>
        <v>989600</v>
      </c>
      <c r="R16" s="18" t="str">
        <f t="shared" si="10"/>
        <v>MEDIANA</v>
      </c>
      <c r="T16" s="30"/>
    </row>
    <row r="17" spans="3:20" x14ac:dyDescent="0.35">
      <c r="C17" s="6">
        <v>10</v>
      </c>
      <c r="D17" s="8" t="s">
        <v>27</v>
      </c>
      <c r="E17" s="9" t="s">
        <v>16</v>
      </c>
      <c r="F17" s="8">
        <v>5</v>
      </c>
      <c r="G17" s="2">
        <v>591250</v>
      </c>
      <c r="H17" s="2">
        <v>465100</v>
      </c>
      <c r="I17" s="17">
        <f t="shared" si="1"/>
        <v>465100</v>
      </c>
      <c r="J17" s="2">
        <f t="shared" si="2"/>
        <v>528175</v>
      </c>
      <c r="K17" s="2">
        <f t="shared" si="3"/>
        <v>528175</v>
      </c>
      <c r="L17" s="3">
        <f t="shared" si="4"/>
        <v>524395.24692735344</v>
      </c>
      <c r="M17" s="3">
        <f t="shared" si="5"/>
        <v>89201.520446682975</v>
      </c>
      <c r="N17" s="4">
        <f t="shared" si="6"/>
        <v>0.1688862980010091</v>
      </c>
      <c r="O17" s="23">
        <f t="shared" si="7"/>
        <v>465100</v>
      </c>
      <c r="P17" s="5">
        <f t="shared" si="8"/>
        <v>465100</v>
      </c>
      <c r="Q17" s="5">
        <f t="shared" si="9"/>
        <v>2325500</v>
      </c>
      <c r="R17" s="18" t="str">
        <f t="shared" si="10"/>
        <v>MENOR VALOR</v>
      </c>
      <c r="T17" s="30"/>
    </row>
    <row r="18" spans="3:20" ht="25" x14ac:dyDescent="0.35">
      <c r="C18" s="6">
        <v>11</v>
      </c>
      <c r="D18" s="8" t="s">
        <v>28</v>
      </c>
      <c r="E18" s="9" t="s">
        <v>16</v>
      </c>
      <c r="F18" s="8">
        <v>8</v>
      </c>
      <c r="G18" s="2">
        <v>1963412.5</v>
      </c>
      <c r="H18" s="2">
        <v>490000</v>
      </c>
      <c r="I18" s="17">
        <f t="shared" si="1"/>
        <v>490000</v>
      </c>
      <c r="J18" s="2">
        <f t="shared" si="2"/>
        <v>1226706.25</v>
      </c>
      <c r="K18" s="2">
        <f t="shared" si="3"/>
        <v>1226706.25</v>
      </c>
      <c r="L18" s="3">
        <f t="shared" si="4"/>
        <v>980852.75398502091</v>
      </c>
      <c r="M18" s="3">
        <f t="shared" si="5"/>
        <v>1041859.970235024</v>
      </c>
      <c r="N18" s="4">
        <f t="shared" si="6"/>
        <v>0.84931496047649879</v>
      </c>
      <c r="O18" s="23">
        <f t="shared" si="7"/>
        <v>1226706.25</v>
      </c>
      <c r="P18" s="5">
        <f t="shared" si="8"/>
        <v>1226706</v>
      </c>
      <c r="Q18" s="5">
        <f t="shared" si="9"/>
        <v>9813648</v>
      </c>
      <c r="R18" s="18" t="str">
        <f t="shared" si="10"/>
        <v>MEDIANA</v>
      </c>
      <c r="T18" s="30"/>
    </row>
    <row r="19" spans="3:20" x14ac:dyDescent="0.35">
      <c r="C19" s="6">
        <v>12</v>
      </c>
      <c r="D19" s="8" t="s">
        <v>29</v>
      </c>
      <c r="E19" s="9" t="s">
        <v>16</v>
      </c>
      <c r="F19" s="8">
        <v>2</v>
      </c>
      <c r="G19" s="2">
        <v>1579165</v>
      </c>
      <c r="H19" s="2">
        <v>559000</v>
      </c>
      <c r="I19" s="17">
        <f t="shared" si="1"/>
        <v>559000</v>
      </c>
      <c r="J19" s="2">
        <f t="shared" si="2"/>
        <v>1069082.5</v>
      </c>
      <c r="K19" s="2">
        <f t="shared" si="3"/>
        <v>1069082.5</v>
      </c>
      <c r="L19" s="3">
        <f t="shared" si="4"/>
        <v>939549.48512571712</v>
      </c>
      <c r="M19" s="3">
        <f t="shared" si="5"/>
        <v>721365.5894291742</v>
      </c>
      <c r="N19" s="4">
        <f t="shared" si="6"/>
        <v>0.67475203216699764</v>
      </c>
      <c r="O19" s="23">
        <f t="shared" si="7"/>
        <v>1069082.5</v>
      </c>
      <c r="P19" s="5">
        <f t="shared" si="8"/>
        <v>1069083</v>
      </c>
      <c r="Q19" s="5">
        <f t="shared" si="9"/>
        <v>2138166</v>
      </c>
      <c r="R19" s="18" t="str">
        <f t="shared" si="10"/>
        <v>MEDIANA</v>
      </c>
      <c r="T19" s="30"/>
    </row>
    <row r="20" spans="3:20" ht="25" x14ac:dyDescent="0.35">
      <c r="C20" s="6">
        <v>13</v>
      </c>
      <c r="D20" s="8" t="s">
        <v>30</v>
      </c>
      <c r="E20" s="9" t="s">
        <v>16</v>
      </c>
      <c r="F20" s="8">
        <v>2</v>
      </c>
      <c r="G20" s="2">
        <v>1171487.5</v>
      </c>
      <c r="H20" s="2">
        <v>449000</v>
      </c>
      <c r="I20" s="17">
        <f t="shared" si="1"/>
        <v>449000</v>
      </c>
      <c r="J20" s="2">
        <f t="shared" si="2"/>
        <v>810243.75</v>
      </c>
      <c r="K20" s="2">
        <f t="shared" si="3"/>
        <v>810243.75</v>
      </c>
      <c r="L20" s="3">
        <f t="shared" si="4"/>
        <v>725257.1182001594</v>
      </c>
      <c r="M20" s="3">
        <f t="shared" si="5"/>
        <v>510875.81057251577</v>
      </c>
      <c r="N20" s="4">
        <f t="shared" si="6"/>
        <v>0.63052113709302393</v>
      </c>
      <c r="O20" s="23">
        <f t="shared" si="7"/>
        <v>810243.75</v>
      </c>
      <c r="P20" s="5">
        <f t="shared" si="8"/>
        <v>810244</v>
      </c>
      <c r="Q20" s="5">
        <f t="shared" si="9"/>
        <v>1620488</v>
      </c>
      <c r="R20" s="18" t="str">
        <f t="shared" si="10"/>
        <v>MEDIANA</v>
      </c>
      <c r="T20" s="30"/>
    </row>
    <row r="21" spans="3:20" ht="87.5" customHeight="1" x14ac:dyDescent="0.35">
      <c r="C21" s="27" t="s">
        <v>58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T21" s="30"/>
    </row>
    <row r="22" spans="3:20" x14ac:dyDescent="0.35">
      <c r="C22" s="6">
        <v>14</v>
      </c>
      <c r="D22" s="19" t="s">
        <v>31</v>
      </c>
      <c r="E22" s="9" t="s">
        <v>16</v>
      </c>
      <c r="F22" s="8">
        <v>1</v>
      </c>
      <c r="G22" s="20">
        <v>1059024</v>
      </c>
      <c r="H22" s="20">
        <v>986880</v>
      </c>
      <c r="I22" s="17">
        <f t="shared" ref="I22" si="11">+MIN(G22,H22)</f>
        <v>986880</v>
      </c>
      <c r="J22" s="2">
        <f t="shared" ref="J22" si="12">MEDIAN(G22,H22)</f>
        <v>1022952</v>
      </c>
      <c r="K22" s="2">
        <f t="shared" ref="K22" si="13">AVERAGE(G22,H22)</f>
        <v>1022952</v>
      </c>
      <c r="L22" s="3">
        <f t="shared" ref="L22" si="14">GEOMEAN(G22,H22)</f>
        <v>1022315.804983959</v>
      </c>
      <c r="M22" s="3">
        <f t="shared" ref="M22" si="15">+STDEVA(G22,H22)</f>
        <v>51013.511621922284</v>
      </c>
      <c r="N22" s="4">
        <f t="shared" ref="N22" si="16">+M22/K22</f>
        <v>4.9868920166266144E-2</v>
      </c>
      <c r="O22" s="23">
        <f t="shared" ref="O22" si="17">IF(N22&lt;=30%,I22,J22)</f>
        <v>986880</v>
      </c>
      <c r="P22" s="5">
        <f t="shared" si="8"/>
        <v>986880</v>
      </c>
      <c r="Q22" s="5">
        <f t="shared" ref="Q22" si="18">+P22*F22</f>
        <v>986880</v>
      </c>
      <c r="R22" s="18" t="str">
        <f t="shared" ref="R22" si="19">IF(O22=I22,"MENOR VALOR","MEDIANA")</f>
        <v>MENOR VALOR</v>
      </c>
      <c r="S22" s="13"/>
      <c r="T22" s="30"/>
    </row>
    <row r="23" spans="3:20" x14ac:dyDescent="0.35">
      <c r="C23" s="6">
        <v>15</v>
      </c>
      <c r="D23" s="19" t="s">
        <v>32</v>
      </c>
      <c r="E23" s="9" t="s">
        <v>16</v>
      </c>
      <c r="F23" s="8">
        <v>1</v>
      </c>
      <c r="G23" s="20">
        <v>1312500</v>
      </c>
      <c r="H23" s="20">
        <v>650392</v>
      </c>
      <c r="I23" s="17">
        <f t="shared" ref="I23:I40" si="20">+MIN(G23,H23)</f>
        <v>650392</v>
      </c>
      <c r="J23" s="2">
        <f t="shared" ref="J23:J40" si="21">MEDIAN(G23,H23)</f>
        <v>981446</v>
      </c>
      <c r="K23" s="2">
        <f t="shared" ref="K23:K40" si="22">AVERAGE(G23,H23)</f>
        <v>981446</v>
      </c>
      <c r="L23" s="3">
        <f t="shared" ref="L23:L40" si="23">GEOMEAN(G23,H23)</f>
        <v>923926.1334111077</v>
      </c>
      <c r="M23" s="3">
        <f t="shared" ref="M23:M40" si="24">+STDEVA(G23,H23)</f>
        <v>468181.05667786259</v>
      </c>
      <c r="N23" s="4">
        <f t="shared" ref="N23:N40" si="25">+M23/K23</f>
        <v>0.47703190667429751</v>
      </c>
      <c r="O23" s="24">
        <f>J23</f>
        <v>981446</v>
      </c>
      <c r="P23" s="5">
        <f t="shared" si="8"/>
        <v>981446</v>
      </c>
      <c r="Q23" s="5">
        <f t="shared" ref="Q23" si="26">+P23*F23</f>
        <v>981446</v>
      </c>
      <c r="R23" s="18" t="str">
        <f t="shared" ref="R23" si="27">IF(O23=I23,"MENOR VALOR","MEDIANA")</f>
        <v>MEDIANA</v>
      </c>
      <c r="S23" s="13"/>
      <c r="T23" s="30"/>
    </row>
    <row r="24" spans="3:20" x14ac:dyDescent="0.35">
      <c r="C24" s="6">
        <v>16</v>
      </c>
      <c r="D24" s="19" t="s">
        <v>33</v>
      </c>
      <c r="E24" s="9" t="s">
        <v>16</v>
      </c>
      <c r="F24" s="8">
        <v>1</v>
      </c>
      <c r="G24" s="20">
        <v>937500</v>
      </c>
      <c r="H24" s="20">
        <v>871166</v>
      </c>
      <c r="I24" s="17">
        <f t="shared" si="20"/>
        <v>871166</v>
      </c>
      <c r="J24" s="2">
        <f t="shared" si="21"/>
        <v>904333</v>
      </c>
      <c r="K24" s="2">
        <f t="shared" si="22"/>
        <v>904333</v>
      </c>
      <c r="L24" s="3">
        <f t="shared" si="23"/>
        <v>903724.58470487571</v>
      </c>
      <c r="M24" s="3">
        <f t="shared" si="24"/>
        <v>46905.221223228444</v>
      </c>
      <c r="N24" s="4">
        <f t="shared" si="25"/>
        <v>5.1867200713927773E-2</v>
      </c>
      <c r="O24" s="24">
        <f t="shared" ref="O24:O40" si="28">I24</f>
        <v>871166</v>
      </c>
      <c r="P24" s="5">
        <f t="shared" si="8"/>
        <v>871166</v>
      </c>
      <c r="Q24" s="5">
        <f t="shared" ref="Q24:Q40" si="29">+P24*F24</f>
        <v>871166</v>
      </c>
      <c r="R24" s="18" t="str">
        <f t="shared" ref="R24:R40" si="30">IF(O24=I24,"MENOR VALOR","MEDIANA")</f>
        <v>MENOR VALOR</v>
      </c>
      <c r="S24" s="13"/>
      <c r="T24" s="30"/>
    </row>
    <row r="25" spans="3:20" x14ac:dyDescent="0.35">
      <c r="C25" s="6">
        <v>17</v>
      </c>
      <c r="D25" s="19" t="s">
        <v>34</v>
      </c>
      <c r="E25" s="9" t="s">
        <v>16</v>
      </c>
      <c r="F25" s="8">
        <v>1</v>
      </c>
      <c r="G25" s="20">
        <v>1508875</v>
      </c>
      <c r="H25" s="20">
        <v>1190000</v>
      </c>
      <c r="I25" s="17">
        <f t="shared" si="20"/>
        <v>1190000</v>
      </c>
      <c r="J25" s="2">
        <f t="shared" si="21"/>
        <v>1349437.5</v>
      </c>
      <c r="K25" s="2">
        <f t="shared" si="22"/>
        <v>1349437.5</v>
      </c>
      <c r="L25" s="3">
        <f t="shared" si="23"/>
        <v>1339985.5409667674</v>
      </c>
      <c r="M25" s="3">
        <f t="shared" si="24"/>
        <v>225478.67485086035</v>
      </c>
      <c r="N25" s="4">
        <f t="shared" si="25"/>
        <v>0.16709086182269306</v>
      </c>
      <c r="O25" s="24">
        <f t="shared" si="28"/>
        <v>1190000</v>
      </c>
      <c r="P25" s="5">
        <f t="shared" si="8"/>
        <v>1190000</v>
      </c>
      <c r="Q25" s="5">
        <f t="shared" si="29"/>
        <v>1190000</v>
      </c>
      <c r="R25" s="18" t="str">
        <f t="shared" si="30"/>
        <v>MENOR VALOR</v>
      </c>
      <c r="S25" s="13"/>
      <c r="T25" s="30"/>
    </row>
    <row r="26" spans="3:20" x14ac:dyDescent="0.35">
      <c r="C26" s="6">
        <v>18</v>
      </c>
      <c r="D26" s="19" t="s">
        <v>35</v>
      </c>
      <c r="E26" s="9" t="s">
        <v>16</v>
      </c>
      <c r="F26" s="8">
        <v>2</v>
      </c>
      <c r="G26" s="20">
        <v>108967.5</v>
      </c>
      <c r="H26" s="20">
        <v>165000</v>
      </c>
      <c r="I26" s="17">
        <f t="shared" si="20"/>
        <v>108967.5</v>
      </c>
      <c r="J26" s="2">
        <f t="shared" si="21"/>
        <v>136983.75</v>
      </c>
      <c r="K26" s="2">
        <f t="shared" si="22"/>
        <v>136983.75</v>
      </c>
      <c r="L26" s="3">
        <f t="shared" si="23"/>
        <v>134088.17061918625</v>
      </c>
      <c r="M26" s="3">
        <f t="shared" si="24"/>
        <v>39620.960716835223</v>
      </c>
      <c r="N26" s="4">
        <f t="shared" si="25"/>
        <v>0.28923840029810266</v>
      </c>
      <c r="O26" s="24">
        <f t="shared" si="28"/>
        <v>108967.5</v>
      </c>
      <c r="P26" s="5">
        <f t="shared" si="8"/>
        <v>108968</v>
      </c>
      <c r="Q26" s="5">
        <f t="shared" si="29"/>
        <v>217936</v>
      </c>
      <c r="R26" s="18" t="str">
        <f t="shared" si="30"/>
        <v>MENOR VALOR</v>
      </c>
      <c r="S26" s="13"/>
      <c r="T26" s="30"/>
    </row>
    <row r="27" spans="3:20" x14ac:dyDescent="0.35">
      <c r="C27" s="6">
        <v>19</v>
      </c>
      <c r="D27" s="19" t="s">
        <v>36</v>
      </c>
      <c r="E27" s="9" t="s">
        <v>16</v>
      </c>
      <c r="F27" s="8">
        <v>2</v>
      </c>
      <c r="G27" s="20">
        <v>108967.5</v>
      </c>
      <c r="H27" s="20">
        <v>165000</v>
      </c>
      <c r="I27" s="17">
        <f t="shared" si="20"/>
        <v>108967.5</v>
      </c>
      <c r="J27" s="2">
        <f t="shared" si="21"/>
        <v>136983.75</v>
      </c>
      <c r="K27" s="2">
        <f t="shared" si="22"/>
        <v>136983.75</v>
      </c>
      <c r="L27" s="3">
        <f t="shared" si="23"/>
        <v>134088.17061918625</v>
      </c>
      <c r="M27" s="3">
        <f t="shared" si="24"/>
        <v>39620.960716835223</v>
      </c>
      <c r="N27" s="4">
        <f t="shared" si="25"/>
        <v>0.28923840029810266</v>
      </c>
      <c r="O27" s="24">
        <f t="shared" si="28"/>
        <v>108967.5</v>
      </c>
      <c r="P27" s="5">
        <f t="shared" si="8"/>
        <v>108968</v>
      </c>
      <c r="Q27" s="5">
        <f t="shared" si="29"/>
        <v>217936</v>
      </c>
      <c r="R27" s="18" t="str">
        <f t="shared" si="30"/>
        <v>MENOR VALOR</v>
      </c>
      <c r="S27" s="13"/>
      <c r="T27" s="30"/>
    </row>
    <row r="28" spans="3:20" x14ac:dyDescent="0.35">
      <c r="C28" s="6">
        <v>20</v>
      </c>
      <c r="D28" s="19" t="s">
        <v>37</v>
      </c>
      <c r="E28" s="9" t="s">
        <v>16</v>
      </c>
      <c r="F28" s="8">
        <v>4</v>
      </c>
      <c r="G28" s="20">
        <v>312500</v>
      </c>
      <c r="H28" s="20">
        <v>243000</v>
      </c>
      <c r="I28" s="17">
        <f t="shared" si="20"/>
        <v>243000</v>
      </c>
      <c r="J28" s="2">
        <f t="shared" si="21"/>
        <v>277750</v>
      </c>
      <c r="K28" s="2">
        <f t="shared" si="22"/>
        <v>277750</v>
      </c>
      <c r="L28" s="3">
        <f t="shared" si="23"/>
        <v>275567.59606310754</v>
      </c>
      <c r="M28" s="3">
        <f t="shared" si="24"/>
        <v>49143.921292465056</v>
      </c>
      <c r="N28" s="4">
        <f t="shared" si="25"/>
        <v>0.17693581023389759</v>
      </c>
      <c r="O28" s="24">
        <f t="shared" si="28"/>
        <v>243000</v>
      </c>
      <c r="P28" s="5">
        <f t="shared" si="8"/>
        <v>243000</v>
      </c>
      <c r="Q28" s="5">
        <f t="shared" si="29"/>
        <v>972000</v>
      </c>
      <c r="R28" s="18" t="str">
        <f t="shared" si="30"/>
        <v>MENOR VALOR</v>
      </c>
      <c r="S28" s="13"/>
      <c r="T28" s="30"/>
    </row>
    <row r="29" spans="3:20" x14ac:dyDescent="0.35">
      <c r="C29" s="6">
        <v>21</v>
      </c>
      <c r="D29" s="19" t="s">
        <v>38</v>
      </c>
      <c r="E29" s="9" t="s">
        <v>16</v>
      </c>
      <c r="F29" s="8">
        <v>3</v>
      </c>
      <c r="G29" s="20">
        <v>173750</v>
      </c>
      <c r="H29" s="20">
        <v>200000</v>
      </c>
      <c r="I29" s="17">
        <f t="shared" si="20"/>
        <v>173750</v>
      </c>
      <c r="J29" s="2">
        <f t="shared" si="21"/>
        <v>186875</v>
      </c>
      <c r="K29" s="2">
        <f t="shared" si="22"/>
        <v>186875</v>
      </c>
      <c r="L29" s="3">
        <f t="shared" si="23"/>
        <v>186413.51882307249</v>
      </c>
      <c r="M29" s="3">
        <f t="shared" si="24"/>
        <v>18561.553006146871</v>
      </c>
      <c r="N29" s="4">
        <f t="shared" si="25"/>
        <v>9.9326036153294286E-2</v>
      </c>
      <c r="O29" s="24">
        <f t="shared" si="28"/>
        <v>173750</v>
      </c>
      <c r="P29" s="5">
        <f t="shared" si="8"/>
        <v>173750</v>
      </c>
      <c r="Q29" s="5">
        <f t="shared" si="29"/>
        <v>521250</v>
      </c>
      <c r="R29" s="18" t="str">
        <f t="shared" si="30"/>
        <v>MENOR VALOR</v>
      </c>
      <c r="S29" s="13"/>
      <c r="T29" s="30"/>
    </row>
    <row r="30" spans="3:20" ht="20" x14ac:dyDescent="0.35">
      <c r="C30" s="6">
        <v>22</v>
      </c>
      <c r="D30" s="19" t="s">
        <v>39</v>
      </c>
      <c r="E30" s="9" t="s">
        <v>16</v>
      </c>
      <c r="F30" s="8">
        <v>1</v>
      </c>
      <c r="G30" s="20">
        <v>159321</v>
      </c>
      <c r="H30" s="20">
        <v>150000</v>
      </c>
      <c r="I30" s="17">
        <f t="shared" si="20"/>
        <v>150000</v>
      </c>
      <c r="J30" s="2">
        <f t="shared" si="21"/>
        <v>154660.5</v>
      </c>
      <c r="K30" s="2">
        <f t="shared" si="22"/>
        <v>154660.5</v>
      </c>
      <c r="L30" s="3">
        <f t="shared" si="23"/>
        <v>154590.26489400942</v>
      </c>
      <c r="M30" s="3">
        <f t="shared" si="24"/>
        <v>6590.9423074398092</v>
      </c>
      <c r="N30" s="4">
        <f t="shared" si="25"/>
        <v>4.261555023706641E-2</v>
      </c>
      <c r="O30" s="24">
        <f t="shared" si="28"/>
        <v>150000</v>
      </c>
      <c r="P30" s="5">
        <f t="shared" si="8"/>
        <v>150000</v>
      </c>
      <c r="Q30" s="5">
        <f t="shared" si="29"/>
        <v>150000</v>
      </c>
      <c r="R30" s="18" t="str">
        <f t="shared" si="30"/>
        <v>MENOR VALOR</v>
      </c>
      <c r="S30" s="13"/>
      <c r="T30" s="30"/>
    </row>
    <row r="31" spans="3:20" ht="20" x14ac:dyDescent="0.35">
      <c r="C31" s="6">
        <v>23</v>
      </c>
      <c r="D31" s="19" t="s">
        <v>40</v>
      </c>
      <c r="E31" s="9" t="s">
        <v>16</v>
      </c>
      <c r="F31" s="8">
        <v>2</v>
      </c>
      <c r="G31" s="20">
        <v>159321.5</v>
      </c>
      <c r="H31" s="20">
        <v>150000</v>
      </c>
      <c r="I31" s="17">
        <f t="shared" si="20"/>
        <v>150000</v>
      </c>
      <c r="J31" s="2">
        <f t="shared" si="21"/>
        <v>154660.75</v>
      </c>
      <c r="K31" s="2">
        <f t="shared" si="22"/>
        <v>154660.75</v>
      </c>
      <c r="L31" s="3">
        <f t="shared" si="23"/>
        <v>154590.50747054297</v>
      </c>
      <c r="M31" s="3">
        <f t="shared" si="24"/>
        <v>6591.2958608304025</v>
      </c>
      <c r="N31" s="4">
        <f t="shared" si="25"/>
        <v>4.2617767344529253E-2</v>
      </c>
      <c r="O31" s="24">
        <f t="shared" si="28"/>
        <v>150000</v>
      </c>
      <c r="P31" s="5">
        <f t="shared" si="8"/>
        <v>150000</v>
      </c>
      <c r="Q31" s="5">
        <f t="shared" si="29"/>
        <v>300000</v>
      </c>
      <c r="R31" s="18" t="str">
        <f t="shared" si="30"/>
        <v>MENOR VALOR</v>
      </c>
      <c r="S31" s="13"/>
      <c r="T31" s="30"/>
    </row>
    <row r="32" spans="3:20" ht="20" x14ac:dyDescent="0.35">
      <c r="C32" s="6">
        <v>24</v>
      </c>
      <c r="D32" s="19" t="s">
        <v>41</v>
      </c>
      <c r="E32" s="9" t="s">
        <v>16</v>
      </c>
      <c r="F32" s="8">
        <v>4</v>
      </c>
      <c r="G32" s="20">
        <v>159321.25</v>
      </c>
      <c r="H32" s="20">
        <v>300000</v>
      </c>
      <c r="I32" s="17">
        <f t="shared" si="20"/>
        <v>159321.25</v>
      </c>
      <c r="J32" s="2">
        <f t="shared" si="21"/>
        <v>229660.625</v>
      </c>
      <c r="K32" s="2">
        <f t="shared" si="22"/>
        <v>229660.625</v>
      </c>
      <c r="L32" s="3">
        <f t="shared" si="23"/>
        <v>218623.82075153661</v>
      </c>
      <c r="M32" s="3">
        <f t="shared" si="24"/>
        <v>99474.898093847019</v>
      </c>
      <c r="N32" s="4">
        <f t="shared" si="25"/>
        <v>0.43313867187223332</v>
      </c>
      <c r="O32" s="24">
        <f>K32</f>
        <v>229660.625</v>
      </c>
      <c r="P32" s="5">
        <f t="shared" si="8"/>
        <v>229661</v>
      </c>
      <c r="Q32" s="5">
        <f t="shared" si="29"/>
        <v>918644</v>
      </c>
      <c r="R32" s="18" t="str">
        <f t="shared" si="30"/>
        <v>MEDIANA</v>
      </c>
      <c r="S32" s="13"/>
      <c r="T32" s="30"/>
    </row>
    <row r="33" spans="3:21" ht="20" x14ac:dyDescent="0.35">
      <c r="C33" s="6">
        <v>25</v>
      </c>
      <c r="D33" s="19" t="s">
        <v>42</v>
      </c>
      <c r="E33" s="9" t="s">
        <v>16</v>
      </c>
      <c r="F33" s="8">
        <v>2</v>
      </c>
      <c r="G33" s="20">
        <v>257726.5</v>
      </c>
      <c r="H33" s="20">
        <v>549000</v>
      </c>
      <c r="I33" s="17">
        <f t="shared" si="20"/>
        <v>257726.5</v>
      </c>
      <c r="J33" s="2">
        <f t="shared" si="21"/>
        <v>403363.25</v>
      </c>
      <c r="K33" s="2">
        <f t="shared" si="22"/>
        <v>403363.25</v>
      </c>
      <c r="L33" s="3">
        <f t="shared" si="23"/>
        <v>376154.02231001068</v>
      </c>
      <c r="M33" s="3">
        <f t="shared" si="24"/>
        <v>205961.46702993984</v>
      </c>
      <c r="N33" s="4">
        <f t="shared" si="25"/>
        <v>0.51061039157617816</v>
      </c>
      <c r="O33" s="24">
        <f>J33</f>
        <v>403363.25</v>
      </c>
      <c r="P33" s="5">
        <f t="shared" si="8"/>
        <v>403363</v>
      </c>
      <c r="Q33" s="5">
        <f t="shared" si="29"/>
        <v>806726</v>
      </c>
      <c r="R33" s="18" t="str">
        <f t="shared" si="30"/>
        <v>MEDIANA</v>
      </c>
      <c r="S33" s="13"/>
      <c r="T33" s="30"/>
    </row>
    <row r="34" spans="3:21" ht="20" x14ac:dyDescent="0.35">
      <c r="C34" s="6">
        <v>26</v>
      </c>
      <c r="D34" s="19" t="s">
        <v>43</v>
      </c>
      <c r="E34" s="9" t="s">
        <v>16</v>
      </c>
      <c r="F34" s="8">
        <v>4</v>
      </c>
      <c r="G34" s="20">
        <v>286250</v>
      </c>
      <c r="H34" s="20">
        <v>219000</v>
      </c>
      <c r="I34" s="17">
        <f t="shared" si="20"/>
        <v>219000</v>
      </c>
      <c r="J34" s="2">
        <f t="shared" si="21"/>
        <v>252625</v>
      </c>
      <c r="K34" s="2">
        <f t="shared" si="22"/>
        <v>252625</v>
      </c>
      <c r="L34" s="3">
        <f t="shared" si="23"/>
        <v>250377.21541705827</v>
      </c>
      <c r="M34" s="3">
        <f t="shared" si="24"/>
        <v>47552.931034795321</v>
      </c>
      <c r="N34" s="4">
        <f t="shared" si="25"/>
        <v>0.18823525397247035</v>
      </c>
      <c r="O34" s="24">
        <f t="shared" si="28"/>
        <v>219000</v>
      </c>
      <c r="P34" s="5">
        <f t="shared" si="8"/>
        <v>219000</v>
      </c>
      <c r="Q34" s="5">
        <f t="shared" si="29"/>
        <v>876000</v>
      </c>
      <c r="R34" s="18" t="str">
        <f t="shared" si="30"/>
        <v>MENOR VALOR</v>
      </c>
      <c r="S34" s="13"/>
      <c r="T34" s="30"/>
    </row>
    <row r="35" spans="3:21" x14ac:dyDescent="0.35">
      <c r="C35" s="6">
        <v>27</v>
      </c>
      <c r="D35" s="19" t="s">
        <v>44</v>
      </c>
      <c r="E35" s="9" t="s">
        <v>16</v>
      </c>
      <c r="F35" s="8">
        <v>4</v>
      </c>
      <c r="G35" s="20">
        <v>275000</v>
      </c>
      <c r="H35" s="20">
        <v>219000</v>
      </c>
      <c r="I35" s="17">
        <f t="shared" si="20"/>
        <v>219000</v>
      </c>
      <c r="J35" s="2">
        <f t="shared" si="21"/>
        <v>247000</v>
      </c>
      <c r="K35" s="2">
        <f t="shared" si="22"/>
        <v>247000</v>
      </c>
      <c r="L35" s="3">
        <f t="shared" si="23"/>
        <v>245407.82383616053</v>
      </c>
      <c r="M35" s="3">
        <f t="shared" si="24"/>
        <v>39597.979746446661</v>
      </c>
      <c r="N35" s="4">
        <f t="shared" si="25"/>
        <v>0.16031570747549256</v>
      </c>
      <c r="O35" s="24">
        <f t="shared" si="28"/>
        <v>219000</v>
      </c>
      <c r="P35" s="5">
        <f t="shared" si="8"/>
        <v>219000</v>
      </c>
      <c r="Q35" s="5">
        <f t="shared" si="29"/>
        <v>876000</v>
      </c>
      <c r="R35" s="18" t="str">
        <f t="shared" si="30"/>
        <v>MENOR VALOR</v>
      </c>
      <c r="S35" s="13"/>
      <c r="T35" s="30"/>
    </row>
    <row r="36" spans="3:21" x14ac:dyDescent="0.35">
      <c r="C36" s="6">
        <v>28</v>
      </c>
      <c r="D36" s="19" t="s">
        <v>45</v>
      </c>
      <c r="E36" s="9" t="s">
        <v>16</v>
      </c>
      <c r="F36" s="8">
        <v>30</v>
      </c>
      <c r="G36" s="29">
        <v>375000</v>
      </c>
      <c r="H36" s="29">
        <v>55000</v>
      </c>
      <c r="I36" s="17">
        <f t="shared" si="20"/>
        <v>55000</v>
      </c>
      <c r="J36" s="2">
        <f t="shared" si="21"/>
        <v>215000</v>
      </c>
      <c r="K36" s="2">
        <f t="shared" si="22"/>
        <v>215000</v>
      </c>
      <c r="L36" s="3">
        <f t="shared" si="23"/>
        <v>143614.06616345071</v>
      </c>
      <c r="M36" s="3">
        <f t="shared" si="24"/>
        <v>226274.1699796952</v>
      </c>
      <c r="N36" s="4">
        <f t="shared" si="25"/>
        <v>1.0524379999055591</v>
      </c>
      <c r="O36" s="24">
        <f t="shared" si="28"/>
        <v>55000</v>
      </c>
      <c r="P36" s="5">
        <f t="shared" si="8"/>
        <v>55000</v>
      </c>
      <c r="Q36" s="5">
        <f t="shared" si="29"/>
        <v>1650000</v>
      </c>
      <c r="R36" s="18" t="str">
        <f t="shared" si="30"/>
        <v>MENOR VALOR</v>
      </c>
      <c r="S36" s="13"/>
      <c r="T36" s="30"/>
    </row>
    <row r="37" spans="3:21" x14ac:dyDescent="0.35">
      <c r="C37" s="6">
        <v>29</v>
      </c>
      <c r="D37" s="19" t="s">
        <v>46</v>
      </c>
      <c r="E37" s="9" t="s">
        <v>16</v>
      </c>
      <c r="F37" s="8">
        <v>1</v>
      </c>
      <c r="G37" s="20">
        <v>448750</v>
      </c>
      <c r="H37" s="20">
        <v>359000</v>
      </c>
      <c r="I37" s="17">
        <f t="shared" si="20"/>
        <v>359000</v>
      </c>
      <c r="J37" s="2">
        <f t="shared" si="21"/>
        <v>403875</v>
      </c>
      <c r="K37" s="2">
        <f t="shared" si="22"/>
        <v>403875</v>
      </c>
      <c r="L37" s="3">
        <f t="shared" si="23"/>
        <v>401374.20196121227</v>
      </c>
      <c r="M37" s="3">
        <f t="shared" si="24"/>
        <v>63462.833611492642</v>
      </c>
      <c r="N37" s="4">
        <f t="shared" si="25"/>
        <v>0.15713484026367724</v>
      </c>
      <c r="O37" s="24">
        <f t="shared" si="28"/>
        <v>359000</v>
      </c>
      <c r="P37" s="5">
        <f t="shared" si="8"/>
        <v>359000</v>
      </c>
      <c r="Q37" s="5">
        <f t="shared" si="29"/>
        <v>359000</v>
      </c>
      <c r="R37" s="18" t="str">
        <f t="shared" si="30"/>
        <v>MENOR VALOR</v>
      </c>
      <c r="S37" s="13"/>
      <c r="T37" s="30"/>
    </row>
    <row r="38" spans="3:21" x14ac:dyDescent="0.35">
      <c r="C38" s="6">
        <v>30</v>
      </c>
      <c r="D38" s="19" t="s">
        <v>47</v>
      </c>
      <c r="E38" s="9" t="s">
        <v>16</v>
      </c>
      <c r="F38" s="8">
        <v>1</v>
      </c>
      <c r="G38" s="20">
        <v>110000</v>
      </c>
      <c r="H38" s="20">
        <v>60900</v>
      </c>
      <c r="I38" s="17">
        <f t="shared" si="20"/>
        <v>60900</v>
      </c>
      <c r="J38" s="2">
        <f t="shared" si="21"/>
        <v>85450</v>
      </c>
      <c r="K38" s="2">
        <f t="shared" si="22"/>
        <v>85450</v>
      </c>
      <c r="L38" s="3">
        <f t="shared" si="23"/>
        <v>81847.419018561603</v>
      </c>
      <c r="M38" s="3">
        <f t="shared" si="24"/>
        <v>34718.942956259481</v>
      </c>
      <c r="N38" s="4">
        <f t="shared" si="25"/>
        <v>0.40630711476020459</v>
      </c>
      <c r="O38" s="24">
        <f>K38</f>
        <v>85450</v>
      </c>
      <c r="P38" s="5">
        <f t="shared" si="8"/>
        <v>85450</v>
      </c>
      <c r="Q38" s="5">
        <f t="shared" si="29"/>
        <v>85450</v>
      </c>
      <c r="R38" s="18" t="str">
        <f t="shared" si="30"/>
        <v>MEDIANA</v>
      </c>
      <c r="S38" s="13"/>
      <c r="T38" s="30"/>
    </row>
    <row r="39" spans="3:21" x14ac:dyDescent="0.35">
      <c r="C39" s="6">
        <v>31</v>
      </c>
      <c r="D39" s="19" t="s">
        <v>48</v>
      </c>
      <c r="E39" s="9" t="s">
        <v>16</v>
      </c>
      <c r="F39" s="8">
        <v>4</v>
      </c>
      <c r="G39" s="20">
        <v>73750</v>
      </c>
      <c r="H39" s="20">
        <v>99000</v>
      </c>
      <c r="I39" s="17">
        <f t="shared" si="20"/>
        <v>73750</v>
      </c>
      <c r="J39" s="2">
        <f t="shared" si="21"/>
        <v>86375</v>
      </c>
      <c r="K39" s="2">
        <f t="shared" si="22"/>
        <v>86375</v>
      </c>
      <c r="L39" s="3">
        <f t="shared" si="23"/>
        <v>85447.35221175669</v>
      </c>
      <c r="M39" s="3">
        <f t="shared" si="24"/>
        <v>17854.446224960324</v>
      </c>
      <c r="N39" s="4">
        <f t="shared" si="25"/>
        <v>0.20670849464498203</v>
      </c>
      <c r="O39" s="24">
        <f t="shared" si="28"/>
        <v>73750</v>
      </c>
      <c r="P39" s="5">
        <f t="shared" si="8"/>
        <v>73750</v>
      </c>
      <c r="Q39" s="5">
        <f t="shared" si="29"/>
        <v>295000</v>
      </c>
      <c r="R39" s="18" t="str">
        <f t="shared" si="30"/>
        <v>MENOR VALOR</v>
      </c>
      <c r="S39" s="13"/>
      <c r="T39" s="30"/>
    </row>
    <row r="40" spans="3:21" x14ac:dyDescent="0.35">
      <c r="C40" s="6">
        <v>32</v>
      </c>
      <c r="D40" s="19" t="s">
        <v>49</v>
      </c>
      <c r="E40" s="9" t="s">
        <v>16</v>
      </c>
      <c r="F40" s="8">
        <v>4</v>
      </c>
      <c r="G40" s="20">
        <v>41411.25</v>
      </c>
      <c r="H40" s="20">
        <v>45900</v>
      </c>
      <c r="I40" s="17">
        <f t="shared" si="20"/>
        <v>41411.25</v>
      </c>
      <c r="J40" s="2">
        <f t="shared" si="21"/>
        <v>43655.625</v>
      </c>
      <c r="K40" s="2">
        <f t="shared" si="22"/>
        <v>43655.625</v>
      </c>
      <c r="L40" s="3">
        <f t="shared" si="23"/>
        <v>43597.894157860421</v>
      </c>
      <c r="M40" s="3">
        <f t="shared" si="24"/>
        <v>3174.025564051115</v>
      </c>
      <c r="N40" s="4">
        <f t="shared" si="25"/>
        <v>7.2705992963131669E-2</v>
      </c>
      <c r="O40" s="24">
        <f t="shared" si="28"/>
        <v>41411.25</v>
      </c>
      <c r="P40" s="5">
        <f t="shared" si="8"/>
        <v>41411</v>
      </c>
      <c r="Q40" s="5">
        <f t="shared" si="29"/>
        <v>165644</v>
      </c>
      <c r="R40" s="18" t="str">
        <f t="shared" si="30"/>
        <v>MENOR VALOR</v>
      </c>
      <c r="S40" s="13"/>
      <c r="T40" s="30"/>
    </row>
    <row r="41" spans="3:21" x14ac:dyDescent="0.35">
      <c r="C41" s="28" t="s">
        <v>59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T41" s="30"/>
    </row>
    <row r="42" spans="3:21" x14ac:dyDescent="0.35">
      <c r="C42" s="6">
        <v>33</v>
      </c>
      <c r="D42" s="19" t="s">
        <v>50</v>
      </c>
      <c r="E42" s="9" t="s">
        <v>16</v>
      </c>
      <c r="F42" s="8">
        <v>5</v>
      </c>
      <c r="G42" s="21">
        <v>1656250</v>
      </c>
      <c r="H42" s="21">
        <v>1660000</v>
      </c>
      <c r="I42" s="17">
        <f t="shared" ref="I42" si="31">+MIN(G42,H42)</f>
        <v>1656250</v>
      </c>
      <c r="J42" s="2">
        <f t="shared" ref="J42" si="32">MEDIAN(G42,H42)</f>
        <v>1658125</v>
      </c>
      <c r="K42" s="2">
        <f t="shared" ref="K42" si="33">AVERAGE(G42,H42)</f>
        <v>1658125</v>
      </c>
      <c r="L42" s="3">
        <f t="shared" ref="L42" si="34">GEOMEAN(G42,H42)</f>
        <v>1658123.939879043</v>
      </c>
      <c r="M42" s="3">
        <f t="shared" ref="M42" si="35">+STDEVA(G42,H42)</f>
        <v>2651.650429449553</v>
      </c>
      <c r="N42" s="4">
        <f t="shared" ref="N42" si="36">+M42/K42</f>
        <v>1.5991860863623388E-3</v>
      </c>
      <c r="O42" s="23">
        <f t="shared" ref="O42" si="37">IF(N42&lt;=30%,I42,J42)</f>
        <v>1656250</v>
      </c>
      <c r="P42" s="5">
        <f t="shared" si="8"/>
        <v>1656250</v>
      </c>
      <c r="Q42" s="5">
        <f t="shared" ref="Q42" si="38">+P42*F42</f>
        <v>8281250</v>
      </c>
      <c r="R42" s="18" t="str">
        <f t="shared" ref="R42" si="39">IF(O42=I42,"MENOR VALOR","MEDIANA")</f>
        <v>MENOR VALOR</v>
      </c>
      <c r="T42" s="30"/>
    </row>
    <row r="43" spans="3:21" x14ac:dyDescent="0.35">
      <c r="C43" s="28" t="s">
        <v>60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T43" s="30"/>
    </row>
    <row r="44" spans="3:21" x14ac:dyDescent="0.35">
      <c r="C44" s="6">
        <v>34</v>
      </c>
      <c r="D44" s="22" t="s">
        <v>51</v>
      </c>
      <c r="E44" s="22" t="s">
        <v>16</v>
      </c>
      <c r="F44" s="8">
        <v>5</v>
      </c>
      <c r="G44" s="20">
        <v>148000</v>
      </c>
      <c r="H44" s="20">
        <v>120000</v>
      </c>
      <c r="I44" s="17">
        <f t="shared" ref="I44" si="40">+MIN(G44,H44)</f>
        <v>120000</v>
      </c>
      <c r="J44" s="2">
        <f t="shared" ref="J44" si="41">MEDIAN(G44,H44)</f>
        <v>134000</v>
      </c>
      <c r="K44" s="2">
        <f t="shared" ref="K44" si="42">AVERAGE(G44,H44)</f>
        <v>134000</v>
      </c>
      <c r="L44" s="3">
        <f t="shared" ref="L44" si="43">GEOMEAN(G44,H44)</f>
        <v>133266.64999166146</v>
      </c>
      <c r="M44" s="3">
        <f t="shared" ref="M44" si="44">+STDEVA(G44,H44)</f>
        <v>19798.989873223331</v>
      </c>
      <c r="N44" s="4">
        <f t="shared" ref="N44" si="45">+M44/K44</f>
        <v>0.14775365577032337</v>
      </c>
      <c r="O44" s="23">
        <f t="shared" ref="O44" si="46">IF(N44&lt;=30%,I44,J44)</f>
        <v>120000</v>
      </c>
      <c r="P44" s="5">
        <f t="shared" si="8"/>
        <v>120000</v>
      </c>
      <c r="Q44" s="5">
        <f t="shared" ref="Q44" si="47">+P44*F44</f>
        <v>600000</v>
      </c>
      <c r="R44" s="18" t="str">
        <f t="shared" ref="R44" si="48">IF(O44=I44,"MENOR VALOR","MEDIANA")</f>
        <v>MENOR VALOR</v>
      </c>
      <c r="T44" s="30"/>
    </row>
    <row r="45" spans="3:21" x14ac:dyDescent="0.35">
      <c r="C45" s="6">
        <v>35</v>
      </c>
      <c r="D45" s="22" t="s">
        <v>52</v>
      </c>
      <c r="E45" s="22" t="s">
        <v>16</v>
      </c>
      <c r="F45" s="8">
        <v>5</v>
      </c>
      <c r="G45" s="20">
        <v>148000</v>
      </c>
      <c r="H45" s="20">
        <v>120000</v>
      </c>
      <c r="I45" s="17">
        <f t="shared" ref="I45:I50" si="49">+MIN(G45,H45)</f>
        <v>120000</v>
      </c>
      <c r="J45" s="2">
        <f t="shared" ref="J45:J50" si="50">MEDIAN(G45,H45)</f>
        <v>134000</v>
      </c>
      <c r="K45" s="2">
        <f t="shared" ref="K45:K50" si="51">AVERAGE(G45,H45)</f>
        <v>134000</v>
      </c>
      <c r="L45" s="3">
        <f t="shared" ref="L45:L50" si="52">GEOMEAN(G45,H45)</f>
        <v>133266.64999166146</v>
      </c>
      <c r="M45" s="3">
        <f t="shared" ref="M45:M50" si="53">+STDEVA(G45,H45)</f>
        <v>19798.989873223331</v>
      </c>
      <c r="N45" s="4">
        <f t="shared" ref="N45:N50" si="54">+M45/K45</f>
        <v>0.14775365577032337</v>
      </c>
      <c r="O45" s="23">
        <f t="shared" ref="O45:O50" si="55">IF(N45&lt;=30%,I45,J45)</f>
        <v>120000</v>
      </c>
      <c r="P45" s="5">
        <f t="shared" si="8"/>
        <v>120000</v>
      </c>
      <c r="Q45" s="5">
        <f t="shared" ref="Q45:Q50" si="56">+P45*F45</f>
        <v>600000</v>
      </c>
      <c r="R45" s="18" t="str">
        <f t="shared" ref="R45:R50" si="57">IF(O45=I45,"MENOR VALOR","MEDIANA")</f>
        <v>MENOR VALOR</v>
      </c>
      <c r="T45" s="30"/>
      <c r="U45" s="12"/>
    </row>
    <row r="46" spans="3:21" x14ac:dyDescent="0.35">
      <c r="C46" s="6">
        <v>36</v>
      </c>
      <c r="D46" s="22" t="s">
        <v>53</v>
      </c>
      <c r="E46" s="22" t="s">
        <v>16</v>
      </c>
      <c r="F46" s="8">
        <v>5</v>
      </c>
      <c r="G46" s="20">
        <v>148000</v>
      </c>
      <c r="H46" s="20">
        <v>120000</v>
      </c>
      <c r="I46" s="17">
        <f t="shared" si="49"/>
        <v>120000</v>
      </c>
      <c r="J46" s="2">
        <f t="shared" si="50"/>
        <v>134000</v>
      </c>
      <c r="K46" s="2">
        <f t="shared" si="51"/>
        <v>134000</v>
      </c>
      <c r="L46" s="3">
        <f t="shared" si="52"/>
        <v>133266.64999166146</v>
      </c>
      <c r="M46" s="3">
        <f t="shared" si="53"/>
        <v>19798.989873223331</v>
      </c>
      <c r="N46" s="4">
        <f t="shared" si="54"/>
        <v>0.14775365577032337</v>
      </c>
      <c r="O46" s="23">
        <f t="shared" si="55"/>
        <v>120000</v>
      </c>
      <c r="P46" s="5">
        <f t="shared" si="8"/>
        <v>120000</v>
      </c>
      <c r="Q46" s="5">
        <f t="shared" si="56"/>
        <v>600000</v>
      </c>
      <c r="R46" s="18" t="str">
        <f t="shared" si="57"/>
        <v>MENOR VALOR</v>
      </c>
      <c r="T46" s="30"/>
    </row>
    <row r="47" spans="3:21" x14ac:dyDescent="0.35">
      <c r="C47" s="6">
        <v>37</v>
      </c>
      <c r="D47" s="22" t="s">
        <v>54</v>
      </c>
      <c r="E47" s="22" t="s">
        <v>16</v>
      </c>
      <c r="F47" s="8">
        <v>5</v>
      </c>
      <c r="G47" s="20">
        <v>148000</v>
      </c>
      <c r="H47" s="20">
        <v>98000</v>
      </c>
      <c r="I47" s="17">
        <f t="shared" si="49"/>
        <v>98000</v>
      </c>
      <c r="J47" s="2">
        <f t="shared" si="50"/>
        <v>123000</v>
      </c>
      <c r="K47" s="2">
        <f t="shared" si="51"/>
        <v>123000</v>
      </c>
      <c r="L47" s="3">
        <f t="shared" si="52"/>
        <v>120432.55373859678</v>
      </c>
      <c r="M47" s="3">
        <f t="shared" si="53"/>
        <v>35355.33905932738</v>
      </c>
      <c r="N47" s="4">
        <f t="shared" si="54"/>
        <v>0.28744178097014128</v>
      </c>
      <c r="O47" s="23">
        <f t="shared" si="55"/>
        <v>98000</v>
      </c>
      <c r="P47" s="5">
        <f t="shared" si="8"/>
        <v>98000</v>
      </c>
      <c r="Q47" s="5">
        <f t="shared" si="56"/>
        <v>490000</v>
      </c>
      <c r="R47" s="18" t="str">
        <f t="shared" si="57"/>
        <v>MENOR VALOR</v>
      </c>
      <c r="T47" s="30"/>
    </row>
    <row r="48" spans="3:21" x14ac:dyDescent="0.35">
      <c r="C48" s="6">
        <v>38</v>
      </c>
      <c r="D48" s="22" t="s">
        <v>55</v>
      </c>
      <c r="E48" s="22" t="s">
        <v>16</v>
      </c>
      <c r="F48" s="8">
        <v>5</v>
      </c>
      <c r="G48" s="20">
        <v>148000</v>
      </c>
      <c r="H48" s="20">
        <v>120000</v>
      </c>
      <c r="I48" s="17">
        <f t="shared" si="49"/>
        <v>120000</v>
      </c>
      <c r="J48" s="2">
        <f t="shared" si="50"/>
        <v>134000</v>
      </c>
      <c r="K48" s="2">
        <f t="shared" si="51"/>
        <v>134000</v>
      </c>
      <c r="L48" s="3">
        <f t="shared" si="52"/>
        <v>133266.64999166146</v>
      </c>
      <c r="M48" s="3">
        <f t="shared" si="53"/>
        <v>19798.989873223331</v>
      </c>
      <c r="N48" s="4">
        <f t="shared" si="54"/>
        <v>0.14775365577032337</v>
      </c>
      <c r="O48" s="23">
        <f t="shared" si="55"/>
        <v>120000</v>
      </c>
      <c r="P48" s="5">
        <f t="shared" si="8"/>
        <v>120000</v>
      </c>
      <c r="Q48" s="5">
        <f t="shared" si="56"/>
        <v>600000</v>
      </c>
      <c r="R48" s="18" t="str">
        <f t="shared" si="57"/>
        <v>MENOR VALOR</v>
      </c>
      <c r="T48" s="30"/>
    </row>
    <row r="49" spans="3:20" x14ac:dyDescent="0.35">
      <c r="C49" s="6">
        <v>39</v>
      </c>
      <c r="D49" s="22" t="s">
        <v>56</v>
      </c>
      <c r="E49" s="22" t="s">
        <v>16</v>
      </c>
      <c r="F49" s="8">
        <v>5</v>
      </c>
      <c r="G49" s="20">
        <v>148000</v>
      </c>
      <c r="H49" s="20">
        <v>120000</v>
      </c>
      <c r="I49" s="17">
        <f t="shared" si="49"/>
        <v>120000</v>
      </c>
      <c r="J49" s="2">
        <f t="shared" si="50"/>
        <v>134000</v>
      </c>
      <c r="K49" s="2">
        <f t="shared" si="51"/>
        <v>134000</v>
      </c>
      <c r="L49" s="3">
        <f t="shared" si="52"/>
        <v>133266.64999166146</v>
      </c>
      <c r="M49" s="3">
        <f t="shared" si="53"/>
        <v>19798.989873223331</v>
      </c>
      <c r="N49" s="4">
        <f t="shared" si="54"/>
        <v>0.14775365577032337</v>
      </c>
      <c r="O49" s="23">
        <f t="shared" si="55"/>
        <v>120000</v>
      </c>
      <c r="P49" s="5">
        <f t="shared" si="8"/>
        <v>120000</v>
      </c>
      <c r="Q49" s="5">
        <f t="shared" si="56"/>
        <v>600000</v>
      </c>
      <c r="R49" s="18" t="str">
        <f t="shared" si="57"/>
        <v>MENOR VALOR</v>
      </c>
      <c r="T49" s="30"/>
    </row>
    <row r="50" spans="3:20" x14ac:dyDescent="0.35">
      <c r="C50" s="6">
        <v>40</v>
      </c>
      <c r="D50" s="22" t="s">
        <v>57</v>
      </c>
      <c r="E50" s="22" t="s">
        <v>16</v>
      </c>
      <c r="F50" s="8">
        <v>5</v>
      </c>
      <c r="G50" s="20">
        <v>148000</v>
      </c>
      <c r="H50" s="20">
        <v>130000</v>
      </c>
      <c r="I50" s="17">
        <f t="shared" si="49"/>
        <v>130000</v>
      </c>
      <c r="J50" s="2">
        <f t="shared" si="50"/>
        <v>139000</v>
      </c>
      <c r="K50" s="2">
        <f t="shared" si="51"/>
        <v>139000</v>
      </c>
      <c r="L50" s="3">
        <f t="shared" si="52"/>
        <v>138708.32707519762</v>
      </c>
      <c r="M50" s="3">
        <f t="shared" si="53"/>
        <v>12727.922061357855</v>
      </c>
      <c r="N50" s="4">
        <f t="shared" si="54"/>
        <v>9.1567784614085282E-2</v>
      </c>
      <c r="O50" s="23">
        <f t="shared" si="55"/>
        <v>130000</v>
      </c>
      <c r="P50" s="5">
        <f t="shared" si="8"/>
        <v>130000</v>
      </c>
      <c r="Q50" s="5">
        <f t="shared" si="56"/>
        <v>650000</v>
      </c>
      <c r="R50" s="18" t="str">
        <f t="shared" si="57"/>
        <v>MENOR VALOR</v>
      </c>
      <c r="T50" s="30"/>
    </row>
  </sheetData>
  <dataConsolidate/>
  <mergeCells count="5">
    <mergeCell ref="C5:F5"/>
    <mergeCell ref="C7:R7"/>
    <mergeCell ref="C21:R21"/>
    <mergeCell ref="C41:R41"/>
    <mergeCell ref="C43:R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2026-02-12T23:37:26Z</dcterms:created>
  <dcterms:modified xsi:type="dcterms:W3CDTF">2026-06-20T02:31:48Z</dcterms:modified>
</cp:coreProperties>
</file>