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MILO BLANCO\Downloads\"/>
    </mc:Choice>
  </mc:AlternateContent>
  <xr:revisionPtr revIDLastSave="0" documentId="8_{66796049-3508-4B5F-8615-1207B8AE57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" sheetId="15" r:id="rId1"/>
    <sheet name="APU MANT MODE" sheetId="11" r:id="rId2"/>
    <sheet name="APU EXPA" sheetId="16" r:id="rId3"/>
  </sheets>
  <externalReferences>
    <externalReference r:id="rId4"/>
    <externalReference r:id="rId5"/>
    <externalReference r:id="rId6"/>
  </externalReferences>
  <definedNames>
    <definedName name="_xlnm.Print_Area" localSheetId="2">'APU EXPA'!$A$2:$J$52,'APU EXPA'!$A$54:$J$104,'APU EXPA'!$A$106:$J$155,'APU EXPA'!$A$158:$J$207,'APU EXPA'!$A$209:$J$258,'APU EXPA'!$A$260:$J$309,'APU EXPA'!$A$312:$J$361,'APU EXPA'!$A$364:$J$413,'APU EXPA'!$A$416:$J$467,'APU EXPA'!$A$470:$J$516,'APU EXPA'!$A$519:$J$570,'APU EXPA'!$A$572:$J$621,'APU EXPA'!$A$623:$J$682,'APU EXPA'!$A$684:$J$730,'APU EXPA'!$A$733:$J$779</definedName>
    <definedName name="_xlnm.Print_Area" localSheetId="1">'APU MANT MODE'!$A$1:$J$44,'APU MANT MODE'!$A$47:$J$96,'APU MANT MODE'!$A$99:$J$148,'APU MANT MODE'!$A$151:$J$200,'APU MANT MODE'!$A$203:$J$252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41" i="16" l="1"/>
  <c r="F25" i="15" s="1"/>
  <c r="J689" i="16"/>
  <c r="J687" i="16"/>
  <c r="J627" i="16"/>
  <c r="J625" i="16"/>
  <c r="J577" i="16"/>
  <c r="J575" i="16"/>
  <c r="J524" i="16"/>
  <c r="J522" i="16"/>
  <c r="J475" i="16"/>
  <c r="J473" i="16"/>
  <c r="J52" i="11"/>
  <c r="H58" i="11"/>
  <c r="M58" i="11"/>
  <c r="H59" i="11"/>
  <c r="M59" i="11"/>
  <c r="H67" i="11"/>
  <c r="M67" i="11"/>
  <c r="H68" i="11"/>
  <c r="M68" i="11"/>
  <c r="H69" i="11"/>
  <c r="M69" i="11"/>
  <c r="H70" i="11"/>
  <c r="M70" i="11"/>
  <c r="H71" i="11"/>
  <c r="M71" i="11"/>
  <c r="H72" i="11"/>
  <c r="M72" i="11"/>
  <c r="H73" i="11"/>
  <c r="M73" i="11"/>
  <c r="G81" i="11"/>
  <c r="H81" i="11" s="1"/>
  <c r="M81" i="11"/>
  <c r="G82" i="11"/>
  <c r="H82" i="11" s="1"/>
  <c r="M82" i="11"/>
  <c r="G83" i="11"/>
  <c r="H83" i="11"/>
  <c r="M83" i="11"/>
  <c r="G84" i="11"/>
  <c r="H84" i="11"/>
  <c r="M84" i="11"/>
  <c r="G85" i="11"/>
  <c r="H85" i="11" s="1"/>
  <c r="M85" i="11"/>
  <c r="G86" i="11"/>
  <c r="H86" i="11" s="1"/>
  <c r="M86" i="11"/>
  <c r="J104" i="11"/>
  <c r="F110" i="11"/>
  <c r="F111" i="11"/>
  <c r="F119" i="11"/>
  <c r="F171" i="11" s="1"/>
  <c r="H171" i="11" s="1"/>
  <c r="F120" i="11"/>
  <c r="H120" i="11" s="1"/>
  <c r="F121" i="11"/>
  <c r="F173" i="11" s="1"/>
  <c r="F122" i="11"/>
  <c r="H122" i="11" s="1"/>
  <c r="H123" i="11"/>
  <c r="F124" i="11"/>
  <c r="F176" i="11" s="1"/>
  <c r="H124" i="11"/>
  <c r="M124" i="11"/>
  <c r="F125" i="11"/>
  <c r="F133" i="11"/>
  <c r="G133" i="11"/>
  <c r="F134" i="11"/>
  <c r="F186" i="11" s="1"/>
  <c r="F238" i="11" s="1"/>
  <c r="H238" i="11" s="1"/>
  <c r="G134" i="11"/>
  <c r="F135" i="11"/>
  <c r="F187" i="11" s="1"/>
  <c r="G135" i="11"/>
  <c r="F136" i="11"/>
  <c r="F188" i="11" s="1"/>
  <c r="G136" i="11"/>
  <c r="F137" i="11"/>
  <c r="F189" i="11" s="1"/>
  <c r="G137" i="11"/>
  <c r="F138" i="11"/>
  <c r="G138" i="11"/>
  <c r="J156" i="11"/>
  <c r="H175" i="11"/>
  <c r="M175" i="11"/>
  <c r="G185" i="11"/>
  <c r="G186" i="11"/>
  <c r="G187" i="11"/>
  <c r="G188" i="11"/>
  <c r="G189" i="11"/>
  <c r="G190" i="11"/>
  <c r="J208" i="11"/>
  <c r="H215" i="11"/>
  <c r="M215" i="11"/>
  <c r="H223" i="11"/>
  <c r="M223" i="11"/>
  <c r="M224" i="11"/>
  <c r="H225" i="11"/>
  <c r="M225" i="11"/>
  <c r="H226" i="11"/>
  <c r="M226" i="11"/>
  <c r="M227" i="11"/>
  <c r="M228" i="11"/>
  <c r="G240" i="11"/>
  <c r="G241" i="11"/>
  <c r="G242" i="11"/>
  <c r="J421" i="16"/>
  <c r="J419" i="16"/>
  <c r="J369" i="16"/>
  <c r="J367" i="16"/>
  <c r="F324" i="16"/>
  <c r="H324" i="16" s="1"/>
  <c r="J317" i="16"/>
  <c r="F271" i="16"/>
  <c r="J214" i="16"/>
  <c r="J265" i="16"/>
  <c r="J163" i="16"/>
  <c r="J111" i="16"/>
  <c r="J59" i="16"/>
  <c r="J7" i="16"/>
  <c r="H765" i="16"/>
  <c r="H764" i="16"/>
  <c r="I759" i="16"/>
  <c r="I748" i="16"/>
  <c r="C739" i="16"/>
  <c r="J738" i="16"/>
  <c r="J737" i="16"/>
  <c r="H720" i="16"/>
  <c r="H719" i="16"/>
  <c r="H718" i="16"/>
  <c r="H717" i="16"/>
  <c r="H716" i="16"/>
  <c r="H715" i="16"/>
  <c r="H707" i="16"/>
  <c r="H706" i="16"/>
  <c r="H705" i="16"/>
  <c r="H704" i="16"/>
  <c r="C690" i="16"/>
  <c r="G674" i="16"/>
  <c r="G673" i="16"/>
  <c r="H662" i="16"/>
  <c r="H661" i="16"/>
  <c r="H660" i="16"/>
  <c r="H659" i="16"/>
  <c r="H658" i="16"/>
  <c r="H657" i="16"/>
  <c r="H656" i="16"/>
  <c r="H655" i="16"/>
  <c r="H654" i="16"/>
  <c r="H653" i="16"/>
  <c r="H652" i="16"/>
  <c r="H651" i="16"/>
  <c r="H650" i="16"/>
  <c r="H649" i="16"/>
  <c r="H648" i="16"/>
  <c r="H647" i="16"/>
  <c r="H646" i="16"/>
  <c r="H645" i="16"/>
  <c r="H644" i="16"/>
  <c r="H643" i="16"/>
  <c r="H642" i="16"/>
  <c r="H641" i="16"/>
  <c r="C628" i="16"/>
  <c r="G611" i="16"/>
  <c r="G610" i="16"/>
  <c r="G609" i="16"/>
  <c r="H592" i="16"/>
  <c r="G560" i="16"/>
  <c r="G559" i="16"/>
  <c r="G558" i="16"/>
  <c r="H546" i="16"/>
  <c r="H545" i="16"/>
  <c r="H544" i="16"/>
  <c r="H543" i="16"/>
  <c r="H539" i="16"/>
  <c r="F531" i="16"/>
  <c r="F584" i="16" s="1"/>
  <c r="H584" i="16" s="1"/>
  <c r="F530" i="16"/>
  <c r="H530" i="16" s="1"/>
  <c r="G248" i="16"/>
  <c r="G247" i="16"/>
  <c r="G246" i="16"/>
  <c r="G245" i="16"/>
  <c r="G244" i="16"/>
  <c r="G243" i="16"/>
  <c r="F234" i="16"/>
  <c r="H234" i="16" s="1"/>
  <c r="F233" i="16"/>
  <c r="H233" i="16" s="1"/>
  <c r="H232" i="16"/>
  <c r="F231" i="16"/>
  <c r="F229" i="16"/>
  <c r="H229" i="16" s="1"/>
  <c r="H221" i="16"/>
  <c r="H220" i="16"/>
  <c r="I224" i="16" s="1"/>
  <c r="E23" i="15" s="1"/>
  <c r="C215" i="16"/>
  <c r="G506" i="16"/>
  <c r="G505" i="16"/>
  <c r="G504" i="16"/>
  <c r="M440" i="16"/>
  <c r="H490" i="16"/>
  <c r="I496" i="16" s="1"/>
  <c r="F28" i="15" s="1"/>
  <c r="G457" i="16"/>
  <c r="G456" i="16"/>
  <c r="G455" i="16"/>
  <c r="U394" i="16"/>
  <c r="L394" i="16"/>
  <c r="M394" i="16" s="1"/>
  <c r="M393" i="16"/>
  <c r="H443" i="16"/>
  <c r="U392" i="16"/>
  <c r="L392" i="16"/>
  <c r="M392" i="16" s="1"/>
  <c r="L391" i="16"/>
  <c r="M391" i="16" s="1"/>
  <c r="U390" i="16"/>
  <c r="M390" i="16"/>
  <c r="H440" i="16"/>
  <c r="U389" i="16"/>
  <c r="M389" i="16"/>
  <c r="N389" i="16" s="1"/>
  <c r="H439" i="16"/>
  <c r="U388" i="16"/>
  <c r="M388" i="16"/>
  <c r="H438" i="16"/>
  <c r="M387" i="16"/>
  <c r="H437" i="16"/>
  <c r="U386" i="16"/>
  <c r="M386" i="16"/>
  <c r="S386" i="16" s="1"/>
  <c r="H436" i="16"/>
  <c r="U385" i="16"/>
  <c r="S385" i="16"/>
  <c r="R385" i="16"/>
  <c r="N385" i="16"/>
  <c r="G403" i="16"/>
  <c r="G402" i="16"/>
  <c r="G401" i="16"/>
  <c r="H387" i="16"/>
  <c r="H386" i="16"/>
  <c r="H385" i="16"/>
  <c r="H384" i="16"/>
  <c r="F376" i="16"/>
  <c r="H376" i="16" s="1"/>
  <c r="M337" i="16"/>
  <c r="M336" i="16"/>
  <c r="M335" i="16"/>
  <c r="M334" i="16"/>
  <c r="G351" i="16"/>
  <c r="G350" i="16"/>
  <c r="G349" i="16"/>
  <c r="M285" i="16"/>
  <c r="M284" i="16"/>
  <c r="M283" i="16"/>
  <c r="M282" i="16"/>
  <c r="M230" i="16"/>
  <c r="H280" i="16"/>
  <c r="I289" i="16" s="1"/>
  <c r="F24" i="15" s="1"/>
  <c r="F272" i="16"/>
  <c r="H272" i="16" s="1"/>
  <c r="G197" i="16"/>
  <c r="G196" i="16"/>
  <c r="G195" i="16"/>
  <c r="M183" i="16"/>
  <c r="M182" i="16"/>
  <c r="M181" i="16"/>
  <c r="H181" i="16"/>
  <c r="M180" i="16"/>
  <c r="H180" i="16"/>
  <c r="M179" i="16"/>
  <c r="M178" i="16"/>
  <c r="H178" i="16"/>
  <c r="M170" i="16"/>
  <c r="H170" i="16"/>
  <c r="G145" i="16"/>
  <c r="G144" i="16"/>
  <c r="G143" i="16"/>
  <c r="G142" i="16"/>
  <c r="G141" i="16"/>
  <c r="G140" i="16"/>
  <c r="M130" i="16"/>
  <c r="H130" i="16"/>
  <c r="G93" i="16"/>
  <c r="F93" i="16"/>
  <c r="F145" i="16" s="1"/>
  <c r="F197" i="16" s="1"/>
  <c r="F248" i="16" s="1"/>
  <c r="F351" i="16" s="1"/>
  <c r="F403" i="16" s="1"/>
  <c r="G92" i="16"/>
  <c r="F92" i="16"/>
  <c r="F144" i="16" s="1"/>
  <c r="G91" i="16"/>
  <c r="F91" i="16"/>
  <c r="F143" i="16" s="1"/>
  <c r="F195" i="16" s="1"/>
  <c r="F246" i="16" s="1"/>
  <c r="F349" i="16" s="1"/>
  <c r="F401" i="16" s="1"/>
  <c r="G90" i="16"/>
  <c r="F90" i="16"/>
  <c r="F142" i="16" s="1"/>
  <c r="G89" i="16"/>
  <c r="F89" i="16"/>
  <c r="F141" i="16" s="1"/>
  <c r="F193" i="16" s="1"/>
  <c r="F244" i="16" s="1"/>
  <c r="F295" i="16" s="1"/>
  <c r="G88" i="16"/>
  <c r="F88" i="16"/>
  <c r="H88" i="16" s="1"/>
  <c r="F80" i="16"/>
  <c r="H80" i="16" s="1"/>
  <c r="M79" i="16"/>
  <c r="F79" i="16"/>
  <c r="H79" i="16" s="1"/>
  <c r="H78" i="16"/>
  <c r="F77" i="16"/>
  <c r="F129" i="16" s="1"/>
  <c r="H129" i="16" s="1"/>
  <c r="F76" i="16"/>
  <c r="F128" i="16" s="1"/>
  <c r="F75" i="16"/>
  <c r="H75" i="16" s="1"/>
  <c r="F74" i="16"/>
  <c r="H74" i="16" s="1"/>
  <c r="F66" i="16"/>
  <c r="F118" i="16" s="1"/>
  <c r="H118" i="16" s="1"/>
  <c r="F65" i="16"/>
  <c r="F117" i="16" s="1"/>
  <c r="H117" i="16" s="1"/>
  <c r="M41" i="16"/>
  <c r="G41" i="16"/>
  <c r="H41" i="16" s="1"/>
  <c r="M40" i="16"/>
  <c r="G40" i="16"/>
  <c r="H40" i="16" s="1"/>
  <c r="M39" i="16"/>
  <c r="G39" i="16"/>
  <c r="H39" i="16" s="1"/>
  <c r="M38" i="16"/>
  <c r="G38" i="16"/>
  <c r="H38" i="16" s="1"/>
  <c r="M37" i="16"/>
  <c r="G37" i="16"/>
  <c r="H37" i="16" s="1"/>
  <c r="M36" i="16"/>
  <c r="G36" i="16"/>
  <c r="H36" i="16" s="1"/>
  <c r="I44" i="16" s="1"/>
  <c r="M28" i="16"/>
  <c r="H28" i="16"/>
  <c r="M27" i="16"/>
  <c r="H27" i="16"/>
  <c r="M26" i="16"/>
  <c r="H26" i="16"/>
  <c r="M25" i="16"/>
  <c r="H25" i="16"/>
  <c r="M24" i="16"/>
  <c r="H24" i="16"/>
  <c r="M23" i="16"/>
  <c r="H23" i="16"/>
  <c r="M22" i="16"/>
  <c r="H22" i="16"/>
  <c r="M14" i="16"/>
  <c r="H14" i="16"/>
  <c r="M13" i="16"/>
  <c r="H13" i="16"/>
  <c r="J6" i="11"/>
  <c r="I664" i="16" l="1"/>
  <c r="F542" i="16"/>
  <c r="F442" i="16"/>
  <c r="H442" i="16" s="1"/>
  <c r="F185" i="11"/>
  <c r="H185" i="11" s="1"/>
  <c r="H133" i="11"/>
  <c r="F177" i="11"/>
  <c r="H177" i="11" s="1"/>
  <c r="H125" i="11"/>
  <c r="F162" i="11"/>
  <c r="F214" i="11" s="1"/>
  <c r="H214" i="11" s="1"/>
  <c r="H110" i="11"/>
  <c r="I76" i="11"/>
  <c r="I218" i="11"/>
  <c r="I89" i="11"/>
  <c r="F163" i="11"/>
  <c r="H163" i="11" s="1"/>
  <c r="H111" i="11"/>
  <c r="I114" i="11" s="1"/>
  <c r="I62" i="11"/>
  <c r="H121" i="11"/>
  <c r="H137" i="11"/>
  <c r="H119" i="11"/>
  <c r="F441" i="16"/>
  <c r="H441" i="16" s="1"/>
  <c r="H136" i="11"/>
  <c r="H138" i="11"/>
  <c r="I17" i="16"/>
  <c r="E19" i="15" s="1"/>
  <c r="H135" i="11"/>
  <c r="H162" i="11"/>
  <c r="F224" i="11"/>
  <c r="H224" i="11" s="1"/>
  <c r="H173" i="11"/>
  <c r="F237" i="11"/>
  <c r="H237" i="11" s="1"/>
  <c r="H189" i="11"/>
  <c r="F241" i="11"/>
  <c r="H241" i="11" s="1"/>
  <c r="H188" i="11"/>
  <c r="F190" i="11"/>
  <c r="F174" i="11"/>
  <c r="H174" i="11" s="1"/>
  <c r="H134" i="11"/>
  <c r="F228" i="11"/>
  <c r="H228" i="11" s="1"/>
  <c r="H176" i="11"/>
  <c r="F239" i="11"/>
  <c r="H239" i="11" s="1"/>
  <c r="H187" i="11"/>
  <c r="F172" i="11"/>
  <c r="H172" i="11" s="1"/>
  <c r="H186" i="11"/>
  <c r="F227" i="11"/>
  <c r="H227" i="11" s="1"/>
  <c r="F240" i="11"/>
  <c r="H240" i="11" s="1"/>
  <c r="H144" i="16"/>
  <c r="F540" i="16"/>
  <c r="I121" i="16"/>
  <c r="E21" i="15" s="1"/>
  <c r="R389" i="16"/>
  <c r="H128" i="16"/>
  <c r="F179" i="16"/>
  <c r="F583" i="16"/>
  <c r="F695" i="16" s="1"/>
  <c r="H695" i="16" s="1"/>
  <c r="F131" i="16"/>
  <c r="H92" i="16"/>
  <c r="F132" i="16"/>
  <c r="H132" i="16" s="1"/>
  <c r="N386" i="16"/>
  <c r="S389" i="16"/>
  <c r="F140" i="16"/>
  <c r="R386" i="16"/>
  <c r="H66" i="16"/>
  <c r="H93" i="16"/>
  <c r="H193" i="16"/>
  <c r="I723" i="16"/>
  <c r="G32" i="15" s="1"/>
  <c r="F126" i="16"/>
  <c r="H126" i="16" s="1"/>
  <c r="H89" i="16"/>
  <c r="F127" i="16"/>
  <c r="H127" i="16" s="1"/>
  <c r="F428" i="16"/>
  <c r="F482" i="16" s="1"/>
  <c r="H482" i="16" s="1"/>
  <c r="H76" i="16"/>
  <c r="H143" i="16"/>
  <c r="H77" i="16"/>
  <c r="H91" i="16"/>
  <c r="I772" i="16"/>
  <c r="I774" i="16" s="1"/>
  <c r="S394" i="16"/>
  <c r="N394" i="16"/>
  <c r="R394" i="16"/>
  <c r="F347" i="16"/>
  <c r="F399" i="16" s="1"/>
  <c r="H295" i="16"/>
  <c r="F194" i="16"/>
  <c r="F245" i="16" s="1"/>
  <c r="F296" i="16" s="1"/>
  <c r="H142" i="16"/>
  <c r="G19" i="15"/>
  <c r="H197" i="16"/>
  <c r="S392" i="16"/>
  <c r="R392" i="16"/>
  <c r="N392" i="16"/>
  <c r="H531" i="16"/>
  <c r="I534" i="16" s="1"/>
  <c r="E29" i="15" s="1"/>
  <c r="H195" i="16"/>
  <c r="S390" i="16"/>
  <c r="R390" i="16"/>
  <c r="N390" i="16"/>
  <c r="I710" i="16"/>
  <c r="F32" i="15" s="1"/>
  <c r="F696" i="16"/>
  <c r="H696" i="16" s="1"/>
  <c r="F169" i="16"/>
  <c r="H65" i="16"/>
  <c r="H90" i="16"/>
  <c r="F196" i="16"/>
  <c r="F247" i="16" s="1"/>
  <c r="F350" i="16" s="1"/>
  <c r="F402" i="16" s="1"/>
  <c r="H145" i="16"/>
  <c r="H141" i="16"/>
  <c r="S388" i="16"/>
  <c r="R388" i="16"/>
  <c r="N388" i="16"/>
  <c r="H231" i="16"/>
  <c r="I393" i="16"/>
  <c r="F26" i="15" s="1"/>
  <c r="F31" i="15"/>
  <c r="I31" i="16"/>
  <c r="F19" i="15" s="1"/>
  <c r="H542" i="16" l="1"/>
  <c r="F595" i="16"/>
  <c r="H595" i="16" s="1"/>
  <c r="H540" i="16"/>
  <c r="F593" i="16"/>
  <c r="H593" i="16" s="1"/>
  <c r="I96" i="16"/>
  <c r="I83" i="16"/>
  <c r="F20" i="15" s="1"/>
  <c r="I128" i="11"/>
  <c r="I91" i="11"/>
  <c r="I166" i="11"/>
  <c r="I141" i="11"/>
  <c r="I232" i="11"/>
  <c r="H140" i="16"/>
  <c r="I148" i="16" s="1"/>
  <c r="F192" i="16"/>
  <c r="I143" i="11"/>
  <c r="H131" i="16"/>
  <c r="I135" i="16" s="1"/>
  <c r="F21" i="15" s="1"/>
  <c r="F444" i="16"/>
  <c r="H444" i="16" s="1"/>
  <c r="I447" i="16" s="1"/>
  <c r="F27" i="15" s="1"/>
  <c r="I180" i="11"/>
  <c r="I95" i="11"/>
  <c r="I94" i="11"/>
  <c r="I93" i="11"/>
  <c r="F242" i="11"/>
  <c r="H242" i="11" s="1"/>
  <c r="I245" i="11" s="1"/>
  <c r="H190" i="11"/>
  <c r="I193" i="11" s="1"/>
  <c r="H583" i="16"/>
  <c r="I587" i="16" s="1"/>
  <c r="E30" i="15" s="1"/>
  <c r="I699" i="16"/>
  <c r="F634" i="16"/>
  <c r="H634" i="16" s="1"/>
  <c r="F183" i="16"/>
  <c r="H183" i="16" s="1"/>
  <c r="H428" i="16"/>
  <c r="I46" i="16"/>
  <c r="I48" i="16" s="1"/>
  <c r="F633" i="16"/>
  <c r="H633" i="16" s="1"/>
  <c r="G20" i="15"/>
  <c r="H179" i="16"/>
  <c r="F230" i="16"/>
  <c r="I69" i="16"/>
  <c r="E20" i="15" s="1"/>
  <c r="F182" i="16"/>
  <c r="H182" i="16" s="1"/>
  <c r="H169" i="16"/>
  <c r="I173" i="16" s="1"/>
  <c r="E22" i="15" s="1"/>
  <c r="H349" i="16"/>
  <c r="I778" i="16"/>
  <c r="I777" i="16"/>
  <c r="I776" i="16"/>
  <c r="I779" i="16" s="1"/>
  <c r="H194" i="16"/>
  <c r="H347" i="16"/>
  <c r="H196" i="16"/>
  <c r="I195" i="11" l="1"/>
  <c r="F243" i="16"/>
  <c r="F294" i="16" s="1"/>
  <c r="H192" i="16"/>
  <c r="I200" i="16" s="1"/>
  <c r="I145" i="11"/>
  <c r="I146" i="11"/>
  <c r="I147" i="11"/>
  <c r="I96" i="11"/>
  <c r="I725" i="16"/>
  <c r="I728" i="16" s="1"/>
  <c r="E32" i="15"/>
  <c r="I197" i="11"/>
  <c r="I198" i="11"/>
  <c r="I199" i="11"/>
  <c r="I50" i="16"/>
  <c r="I636" i="16"/>
  <c r="E31" i="15" s="1"/>
  <c r="I49" i="16"/>
  <c r="I187" i="16"/>
  <c r="F22" i="15" s="1"/>
  <c r="I98" i="16"/>
  <c r="I102" i="16" s="1"/>
  <c r="I729" i="16"/>
  <c r="I150" i="16"/>
  <c r="I153" i="16" s="1"/>
  <c r="G21" i="15"/>
  <c r="H21" i="15" s="1"/>
  <c r="I21" i="15" s="1"/>
  <c r="I727" i="16"/>
  <c r="F541" i="16"/>
  <c r="H230" i="16"/>
  <c r="I238" i="16" s="1"/>
  <c r="F23" i="15" s="1"/>
  <c r="H351" i="16"/>
  <c r="I148" i="11" l="1"/>
  <c r="I200" i="11"/>
  <c r="I51" i="16"/>
  <c r="I154" i="16"/>
  <c r="I730" i="16"/>
  <c r="I152" i="16"/>
  <c r="I100" i="16"/>
  <c r="I101" i="16"/>
  <c r="I202" i="16"/>
  <c r="G22" i="15"/>
  <c r="H22" i="15" s="1"/>
  <c r="I22" i="15" s="1"/>
  <c r="H541" i="16"/>
  <c r="I550" i="16" s="1"/>
  <c r="F29" i="15" s="1"/>
  <c r="F594" i="16"/>
  <c r="H594" i="16" s="1"/>
  <c r="I601" i="16" s="1"/>
  <c r="F30" i="15" s="1"/>
  <c r="H401" i="16"/>
  <c r="F455" i="16"/>
  <c r="F348" i="16"/>
  <c r="F400" i="16" s="1"/>
  <c r="H296" i="16"/>
  <c r="H399" i="16"/>
  <c r="F453" i="16"/>
  <c r="H271" i="16"/>
  <c r="I275" i="16" s="1"/>
  <c r="E24" i="15" s="1"/>
  <c r="F323" i="16"/>
  <c r="F375" i="16" s="1"/>
  <c r="H350" i="16"/>
  <c r="F346" i="16"/>
  <c r="F398" i="16" s="1"/>
  <c r="H294" i="16"/>
  <c r="I302" i="16" s="1"/>
  <c r="I206" i="16" l="1"/>
  <c r="I204" i="16"/>
  <c r="I155" i="16"/>
  <c r="I103" i="16"/>
  <c r="I205" i="16"/>
  <c r="F457" i="16"/>
  <c r="H403" i="16"/>
  <c r="H323" i="16"/>
  <c r="I327" i="16" s="1"/>
  <c r="E25" i="15" s="1"/>
  <c r="F502" i="16"/>
  <c r="H453" i="16"/>
  <c r="H455" i="16"/>
  <c r="F504" i="16"/>
  <c r="H348" i="16"/>
  <c r="H346" i="16"/>
  <c r="I354" i="16" s="1"/>
  <c r="G25" i="15" s="1"/>
  <c r="I207" i="16" l="1"/>
  <c r="G24" i="15"/>
  <c r="I304" i="16"/>
  <c r="I356" i="16"/>
  <c r="I358" i="16" s="1"/>
  <c r="H402" i="16"/>
  <c r="F456" i="16"/>
  <c r="F506" i="16"/>
  <c r="H457" i="16"/>
  <c r="H504" i="16"/>
  <c r="F672" i="16"/>
  <c r="H672" i="16" s="1"/>
  <c r="H502" i="16"/>
  <c r="F670" i="16"/>
  <c r="H670" i="16" s="1"/>
  <c r="I308" i="16" l="1"/>
  <c r="I306" i="16"/>
  <c r="I307" i="16"/>
  <c r="I309" i="16" s="1"/>
  <c r="I359" i="16"/>
  <c r="I360" i="16"/>
  <c r="H246" i="16"/>
  <c r="F558" i="16"/>
  <c r="H400" i="16"/>
  <c r="F454" i="16"/>
  <c r="F452" i="16"/>
  <c r="H398" i="16"/>
  <c r="H375" i="16"/>
  <c r="I379" i="16" s="1"/>
  <c r="E26" i="15" s="1"/>
  <c r="F427" i="16"/>
  <c r="H506" i="16"/>
  <c r="F674" i="16"/>
  <c r="H674" i="16" s="1"/>
  <c r="F556" i="16"/>
  <c r="H244" i="16"/>
  <c r="H456" i="16"/>
  <c r="F505" i="16"/>
  <c r="I406" i="16" l="1"/>
  <c r="G26" i="15" s="1"/>
  <c r="I408" i="16"/>
  <c r="I361" i="16"/>
  <c r="F481" i="16"/>
  <c r="H481" i="16" s="1"/>
  <c r="I485" i="16" s="1"/>
  <c r="E28" i="15" s="1"/>
  <c r="H427" i="16"/>
  <c r="I431" i="16" s="1"/>
  <c r="E27" i="15" s="1"/>
  <c r="F673" i="16"/>
  <c r="H673" i="16" s="1"/>
  <c r="H505" i="16"/>
  <c r="F501" i="16"/>
  <c r="H452" i="16"/>
  <c r="I460" i="16" s="1"/>
  <c r="H454" i="16"/>
  <c r="F503" i="16"/>
  <c r="H556" i="16"/>
  <c r="F607" i="16"/>
  <c r="H607" i="16" s="1"/>
  <c r="F609" i="16"/>
  <c r="H609" i="16" s="1"/>
  <c r="H558" i="16"/>
  <c r="F560" i="16"/>
  <c r="H248" i="16"/>
  <c r="I412" i="16" l="1"/>
  <c r="I411" i="16"/>
  <c r="I410" i="16"/>
  <c r="F559" i="16"/>
  <c r="H247" i="16"/>
  <c r="H560" i="16"/>
  <c r="F611" i="16"/>
  <c r="H611" i="16" s="1"/>
  <c r="F671" i="16"/>
  <c r="H671" i="16" s="1"/>
  <c r="H503" i="16"/>
  <c r="F669" i="16"/>
  <c r="H669" i="16" s="1"/>
  <c r="H501" i="16"/>
  <c r="I509" i="16" s="1"/>
  <c r="I676" i="16" l="1"/>
  <c r="I413" i="16"/>
  <c r="I511" i="16"/>
  <c r="G28" i="15"/>
  <c r="I462" i="16"/>
  <c r="G27" i="15"/>
  <c r="F555" i="16"/>
  <c r="H243" i="16"/>
  <c r="F610" i="16"/>
  <c r="H610" i="16" s="1"/>
  <c r="H559" i="16"/>
  <c r="F557" i="16"/>
  <c r="H245" i="16"/>
  <c r="I251" i="16" l="1"/>
  <c r="I513" i="16"/>
  <c r="I515" i="16"/>
  <c r="I514" i="16"/>
  <c r="I466" i="16"/>
  <c r="I464" i="16"/>
  <c r="I467" i="16" s="1"/>
  <c r="I465" i="16"/>
  <c r="I677" i="16"/>
  <c r="G31" i="15"/>
  <c r="H557" i="16"/>
  <c r="F608" i="16"/>
  <c r="H608" i="16" s="1"/>
  <c r="H555" i="16"/>
  <c r="I563" i="16" s="1"/>
  <c r="F606" i="16"/>
  <c r="H606" i="16" s="1"/>
  <c r="I614" i="16" s="1"/>
  <c r="I516" i="16" l="1"/>
  <c r="I565" i="16"/>
  <c r="G29" i="15"/>
  <c r="I679" i="16"/>
  <c r="I681" i="16"/>
  <c r="I680" i="16"/>
  <c r="I253" i="16"/>
  <c r="I257" i="16" s="1"/>
  <c r="G23" i="15"/>
  <c r="I569" i="16" l="1"/>
  <c r="I567" i="16"/>
  <c r="I568" i="16"/>
  <c r="I682" i="16"/>
  <c r="I616" i="16"/>
  <c r="G30" i="15"/>
  <c r="I255" i="16"/>
  <c r="I256" i="16"/>
  <c r="I570" i="16" l="1"/>
  <c r="I620" i="16"/>
  <c r="I619" i="16"/>
  <c r="I618" i="16"/>
  <c r="I258" i="16"/>
  <c r="I621" i="16" l="1"/>
  <c r="C5" i="11"/>
  <c r="M28" i="15"/>
  <c r="B28" i="15"/>
  <c r="M27" i="15"/>
  <c r="C27" i="15"/>
  <c r="B27" i="15"/>
  <c r="M26" i="15"/>
  <c r="C26" i="15"/>
  <c r="B26" i="15"/>
  <c r="M25" i="15"/>
  <c r="C25" i="15"/>
  <c r="B25" i="15"/>
  <c r="M24" i="15"/>
  <c r="N24" i="15" s="1"/>
  <c r="C24" i="15"/>
  <c r="B24" i="15"/>
  <c r="M22" i="15"/>
  <c r="M20" i="15"/>
  <c r="C20" i="15"/>
  <c r="M19" i="15"/>
  <c r="C19" i="15"/>
  <c r="B19" i="15"/>
  <c r="M16" i="15"/>
  <c r="C16" i="15"/>
  <c r="B16" i="15"/>
  <c r="M15" i="15"/>
  <c r="C15" i="15"/>
  <c r="B15" i="15"/>
  <c r="B21" i="15" s="1"/>
  <c r="M14" i="15"/>
  <c r="C14" i="15"/>
  <c r="B14" i="15"/>
  <c r="B20" i="15" s="1"/>
  <c r="M13" i="15"/>
  <c r="C13" i="15"/>
  <c r="B13" i="15"/>
  <c r="M12" i="15"/>
  <c r="B12" i="15"/>
  <c r="C6" i="16" l="1"/>
  <c r="C58" i="16" s="1"/>
  <c r="C110" i="16" s="1"/>
  <c r="C162" i="16" s="1"/>
  <c r="C264" i="16" s="1"/>
  <c r="C316" i="16" s="1"/>
  <c r="C368" i="16" s="1"/>
  <c r="C420" i="16" s="1"/>
  <c r="C474" i="16" s="1"/>
  <c r="C213" i="16" s="1"/>
  <c r="C523" i="16" s="1"/>
  <c r="C576" i="16" s="1"/>
  <c r="C51" i="11"/>
  <c r="C103" i="11" s="1"/>
  <c r="C155" i="11" s="1"/>
  <c r="C207" i="11" s="1"/>
  <c r="C688" i="16" l="1"/>
  <c r="C626" i="16"/>
  <c r="C737" i="16" s="1"/>
  <c r="M13" i="11" l="1"/>
  <c r="M12" i="11"/>
  <c r="F32" i="11"/>
  <c r="P30" i="11"/>
  <c r="P31" i="11" s="1"/>
  <c r="H24" i="11" l="1"/>
  <c r="H23" i="11"/>
  <c r="H22" i="11"/>
  <c r="H12" i="11"/>
  <c r="I16" i="11" s="1"/>
  <c r="C6" i="11"/>
  <c r="C52" i="11" s="1"/>
  <c r="C104" i="11" s="1"/>
  <c r="C156" i="11" s="1"/>
  <c r="C208" i="11" s="1"/>
  <c r="E12" i="15" l="1"/>
  <c r="C7" i="16"/>
  <c r="C59" i="16" s="1"/>
  <c r="C111" i="16" s="1"/>
  <c r="C163" i="16" s="1"/>
  <c r="C265" i="16" s="1"/>
  <c r="C317" i="16" s="1"/>
  <c r="H21" i="11"/>
  <c r="I27" i="11" s="1"/>
  <c r="E14" i="15"/>
  <c r="H24" i="15"/>
  <c r="I24" i="15" s="1"/>
  <c r="E16" i="15"/>
  <c r="E15" i="15"/>
  <c r="F13" i="15"/>
  <c r="G16" i="15"/>
  <c r="F15" i="15"/>
  <c r="G13" i="15"/>
  <c r="F14" i="15"/>
  <c r="E13" i="15"/>
  <c r="H32" i="11"/>
  <c r="I37" i="11" s="1"/>
  <c r="G15" i="15"/>
  <c r="G14" i="15"/>
  <c r="F12" i="15" l="1"/>
  <c r="I39" i="11"/>
  <c r="I43" i="11" s="1"/>
  <c r="G12" i="15"/>
  <c r="H12" i="15" s="1"/>
  <c r="I12" i="15" s="1"/>
  <c r="C369" i="16"/>
  <c r="C421" i="16" s="1"/>
  <c r="C475" i="16" s="1"/>
  <c r="C214" i="16" s="1"/>
  <c r="C524" i="16" s="1"/>
  <c r="C577" i="16" s="1"/>
  <c r="H19" i="15"/>
  <c r="I19" i="15" s="1"/>
  <c r="H13" i="15"/>
  <c r="I13" i="15" s="1"/>
  <c r="H20" i="15"/>
  <c r="I20" i="15" s="1"/>
  <c r="H14" i="15"/>
  <c r="I14" i="15" s="1"/>
  <c r="H15" i="15"/>
  <c r="I15" i="15" s="1"/>
  <c r="F16" i="15"/>
  <c r="H25" i="15"/>
  <c r="I25" i="15" s="1"/>
  <c r="C627" i="16" l="1"/>
  <c r="C738" i="16" s="1"/>
  <c r="C689" i="16"/>
  <c r="H16" i="15"/>
  <c r="I16" i="15" s="1"/>
  <c r="I17" i="15" s="1"/>
  <c r="I247" i="11"/>
  <c r="I250" i="11" s="1"/>
  <c r="I42" i="11"/>
  <c r="I41" i="11"/>
  <c r="H26" i="15" l="1"/>
  <c r="I26" i="15" s="1"/>
  <c r="I249" i="11"/>
  <c r="I251" i="11"/>
  <c r="I44" i="11"/>
  <c r="K44" i="11" s="1"/>
  <c r="H27" i="15" l="1"/>
  <c r="I27" i="15" s="1"/>
  <c r="I252" i="11"/>
  <c r="H28" i="15"/>
  <c r="I28" i="15" s="1"/>
  <c r="H32" i="15"/>
  <c r="I32" i="15" s="1"/>
  <c r="H31" i="15" l="1"/>
  <c r="I31" i="15" s="1"/>
  <c r="H30" i="15" l="1"/>
  <c r="I30" i="15" s="1"/>
  <c r="H23" i="15"/>
  <c r="I23" i="15" s="1"/>
  <c r="H29" i="15"/>
  <c r="I29" i="15" s="1"/>
  <c r="I33" i="15" l="1"/>
  <c r="I34" i="15" l="1"/>
  <c r="I35" i="15" s="1"/>
  <c r="I37" i="15" l="1"/>
  <c r="I36" i="15"/>
  <c r="I38" i="15" l="1"/>
</calcChain>
</file>

<file path=xl/sharedStrings.xml><?xml version="1.0" encoding="utf-8"?>
<sst xmlns="http://schemas.openxmlformats.org/spreadsheetml/2006/main" count="5029" uniqueCount="158">
  <si>
    <t>DESCRIPCION</t>
  </si>
  <si>
    <t>ITEM</t>
  </si>
  <si>
    <t>UNIDAD</t>
  </si>
  <si>
    <t>CANT</t>
  </si>
  <si>
    <t>MES</t>
  </si>
  <si>
    <t>UND</t>
  </si>
  <si>
    <t/>
  </si>
  <si>
    <t>ANALISIS DE PRECIOS UNITARIOS</t>
  </si>
  <si>
    <t>Item</t>
  </si>
  <si>
    <t>Obra</t>
  </si>
  <si>
    <t>Und</t>
  </si>
  <si>
    <t>Area</t>
  </si>
  <si>
    <t>Cant</t>
  </si>
  <si>
    <t>Actividad</t>
  </si>
  <si>
    <t>TRANSPORTE, EQUIPOS Y HERRAMIENTAS</t>
  </si>
  <si>
    <t>TARIFA / DIA</t>
  </si>
  <si>
    <t>RENDIMIENTO</t>
  </si>
  <si>
    <t>VALOR PARCIAL</t>
  </si>
  <si>
    <t>INST / EQUIPO</t>
  </si>
  <si>
    <t>UNID/DIA/EQU.</t>
  </si>
  <si>
    <t>(a)</t>
  </si>
  <si>
    <t>(b)</t>
  </si>
  <si>
    <t>(c)</t>
  </si>
  <si>
    <t>(a x b / c)</t>
  </si>
  <si>
    <t>HERRAMIENTA MENOR</t>
  </si>
  <si>
    <t>CAMIONETA</t>
  </si>
  <si>
    <t>SUBTOTAL (A)</t>
  </si>
  <si>
    <t>MATERIALES</t>
  </si>
  <si>
    <t>PRECIO POR</t>
  </si>
  <si>
    <t>CANTIDAD DE</t>
  </si>
  <si>
    <t>VALOR</t>
  </si>
  <si>
    <t>MATERIAL/UND</t>
  </si>
  <si>
    <t>PARCIAL</t>
  </si>
  <si>
    <t>(d)</t>
  </si>
  <si>
    <t>(e)</t>
  </si>
  <si>
    <t>(d x e)</t>
  </si>
  <si>
    <t>BRAZO GALV. DE 1.1/4*1.50 MTS</t>
  </si>
  <si>
    <t>COLLARIN GALV. DE 4-5</t>
  </si>
  <si>
    <t>CONECTOR DERIVACION 4-3/0 - EP 95</t>
  </si>
  <si>
    <t>FOTOCELDA ELECTRONICA AZUL 1000W</t>
  </si>
  <si>
    <t>TORNILLO CARRIAJE 5/8*31/2</t>
  </si>
  <si>
    <t>CABLE ENCAUCHETADO 3*12</t>
  </si>
  <si>
    <t>ML</t>
  </si>
  <si>
    <t>SUBTOTAL (B)</t>
  </si>
  <si>
    <t>MANO DE OBRA</t>
  </si>
  <si>
    <t>SALARIO</t>
  </si>
  <si>
    <t>INTEGRAL / DIA</t>
  </si>
  <si>
    <t>UNID / DIA</t>
  </si>
  <si>
    <t>(f)</t>
  </si>
  <si>
    <t>(g)</t>
  </si>
  <si>
    <t>(f x g / h)</t>
  </si>
  <si>
    <t>SUPERVISOR ELECTRICISTA</t>
  </si>
  <si>
    <t>OFICIAL ELECTRICO</t>
  </si>
  <si>
    <t>AYUDANTE ELECTRICO</t>
  </si>
  <si>
    <t>AISLAMIENTO DEL SITIO</t>
  </si>
  <si>
    <t>MANEJO DE TRAFICO</t>
  </si>
  <si>
    <t>SEÑALIZACION</t>
  </si>
  <si>
    <t>SUBTOTAL (C)</t>
  </si>
  <si>
    <t>SUBTOTAL SUMINISTRO Y MONTAJE</t>
  </si>
  <si>
    <t>ADMINISTRACION DE LA OBRA</t>
  </si>
  <si>
    <t>UTILIDAD</t>
  </si>
  <si>
    <t>IMPREVISTOS</t>
  </si>
  <si>
    <t>TOTAL PRECIO UNIDAD CONSTRUCTIVA</t>
  </si>
  <si>
    <t>MUNICIPIO DEL SOCORRO</t>
  </si>
  <si>
    <t>CUADRO GENERAL</t>
  </si>
  <si>
    <t>MONTAJE DE EQUIPOS</t>
  </si>
  <si>
    <t>SUMINISTRO DE MATERIALES</t>
  </si>
  <si>
    <t>MONTAJE MANO DE OBRA</t>
  </si>
  <si>
    <t>COSTO UNITARIO PARCIAL</t>
  </si>
  <si>
    <t>VALOR COSTO DIRECTO</t>
  </si>
  <si>
    <t>1</t>
  </si>
  <si>
    <t>CINTA BANDIT DE 5/8</t>
  </si>
  <si>
    <t>GRAPA BANDIT DE 5/8</t>
  </si>
  <si>
    <t>REFLECTOR SYLFLOOD 200W</t>
  </si>
  <si>
    <t>TRANSPORTE, EQUIPOS Y HERRAMIENTAS A TODO COSTO MES</t>
  </si>
  <si>
    <t>TARIFA / MES</t>
  </si>
  <si>
    <t>MATERIALES A TODO COSTO MES</t>
  </si>
  <si>
    <t>MATERIAL/MES</t>
  </si>
  <si>
    <t>UNID / MES</t>
  </si>
  <si>
    <t>INTEGRAL/MES</t>
  </si>
  <si>
    <t>MANO DE OBRA A TODO COSTO MES</t>
  </si>
  <si>
    <t>ADMINISTRACIÓN, OPERACIÓN Y MANTENIMIENTO DEL SISTEMA DE ALUMBRADO PUBLICO EN EL MUNICIPIO DEL SOCORRO DE CONFORMIDAD CON LA RESOLUCION CREG 101013 DE 2022</t>
  </si>
  <si>
    <t>LUMINARIA LED 40W-50W</t>
  </si>
  <si>
    <t>LUMINARIA LED 60W-80W</t>
  </si>
  <si>
    <t xml:space="preserve">SUMINISTRO E INSTALACION UCAP LUMINARIA ALUMBRADO PUBLICO LED 100W-120W 130Lm </t>
  </si>
  <si>
    <t xml:space="preserve">SUMINISTRO E INSTALACION UCAP LUMINARIA ALUMBRADO PUBLICO REFLECTOR LED 200W 130Lm </t>
  </si>
  <si>
    <t>CAMION GRUA</t>
  </si>
  <si>
    <t>SUMINISTRO E INSTALACION UCAP REDES EXCLUSIVAS DE ALUMBRADO PUBLICO</t>
  </si>
  <si>
    <t>CABLE DE ALUMINIO TRENZADO DE 2X4+4</t>
  </si>
  <si>
    <t>SUMINISTRO E INSTALACION DE POSTE MET CONICO OCTOGONAL DE 8M</t>
  </si>
  <si>
    <t>POSTE MET CONICO OCTOGONAL DE 8M</t>
  </si>
  <si>
    <t>PERCHA GALV. DE 1 PTO CON AISLADOR</t>
  </si>
  <si>
    <t>PINTURA LACA AMARILLA PARA POSTES</t>
  </si>
  <si>
    <t>AISLADOR DE CARRETE DE 3.1/2" GAMA</t>
  </si>
  <si>
    <t>SUMINISTRO E INSTALACION UCAP LUMINARIA ALUMBRADO PUBLICO ORNAMENTAL LED 60W 130Lm/IN (O SUPERIOR)</t>
  </si>
  <si>
    <t>LUMINARIA FAROL LED 40W-60W</t>
  </si>
  <si>
    <t>SUMINISTRO E INSTALACION UCAP CONTROL PROGRAMABLE</t>
  </si>
  <si>
    <t>TUBO EMT DE 3/4"* 3 MT</t>
  </si>
  <si>
    <t>TIMER PROGRAMABLE 220V</t>
  </si>
  <si>
    <t>CONTACTOR TRIP.DE 25 AMP</t>
  </si>
  <si>
    <t>CAJA MET. INTEMPERIE 30*20*15 CMS</t>
  </si>
  <si>
    <t>GRAPA BADIT DE 5/8</t>
  </si>
  <si>
    <t>VARILLA DE COBRE 5/8*2,40 MTS + CONECTOR</t>
  </si>
  <si>
    <t>TORNILLO GALV. 5/8*8 +ARANDELA</t>
  </si>
  <si>
    <t>SUMINISTRO E INSTALACION DE POSTE MET DE 5M</t>
  </si>
  <si>
    <t>POSTE MET DE 5MT</t>
  </si>
  <si>
    <t>GLO</t>
  </si>
  <si>
    <t>LUMINARIA LED 100W-120W</t>
  </si>
  <si>
    <t>VALOR ETR ABR 2023</t>
  </si>
  <si>
    <t>IPP DIC 2024</t>
  </si>
  <si>
    <t>IPP ABR 2023</t>
  </si>
  <si>
    <t>VALOR CONTRATUAL</t>
  </si>
  <si>
    <t xml:space="preserve">SUMINISTRO E INSTALACION UCAP LUMINARIA ALUMBRADO PUBLICO LED 50W 130Lm </t>
  </si>
  <si>
    <t xml:space="preserve">SUMINISTRO E INSTALACION UCAP LUMINARIA ALUMBRADO PUBLICO LED 80W 130Lm </t>
  </si>
  <si>
    <t>"ADMINISTRACION, OPERACIÓN, MANTENIMIENTO, INSTALACION Y MODERNIZACION DEL SISTEMA DE ALUMBRADO PUBLICO EN EL MUNICIPIO DEL SOCORRO - DEPARTAMENTO DE SANTANDER"</t>
  </si>
  <si>
    <t>TOTAL COSTO PARCIAL ITEM</t>
  </si>
  <si>
    <t>MANTENIMIENTO (INCLUYE MODERNIZACION)</t>
  </si>
  <si>
    <t>SUBTOTAL MANTENIMIENTO</t>
  </si>
  <si>
    <t>EXPANSION</t>
  </si>
  <si>
    <t>SUBTOTAL EXPANSION</t>
  </si>
  <si>
    <t>TOTAL OBRA</t>
  </si>
  <si>
    <t xml:space="preserve">SUMINISTRO E INSTALACION UCAP LUMINARIA ALUMBRADO PUBLICO REFLECTOR LED 300W 130Lm </t>
  </si>
  <si>
    <t>REFLECTOR SYLFLOOD 300W</t>
  </si>
  <si>
    <t>SUMINISTRO E INSTALACION DE POSTE DE CONCRETO 14MTS 750 KGF</t>
  </si>
  <si>
    <t>POSTE CONCRETO 14MTS 750 KGF</t>
  </si>
  <si>
    <t>CRUCETA METALICA DE 2 1-2 x 1-4 x 2 50 MTS</t>
  </si>
  <si>
    <t>DIAGONAL RECTA CRUCETA METALICA DE 1 1-2 x 3-16 x 0 68 MTS DGR3</t>
  </si>
  <si>
    <t>VARILLA COOPERWELD 5/8*1.8M</t>
  </si>
  <si>
    <t>CONECTOR ANTIFRAUDE MYD NO2</t>
  </si>
  <si>
    <t>SUMINISTRO E INSTALACION DE POSTE DE CONCRETO 8MTS 510 KGF</t>
  </si>
  <si>
    <t>POSTE CONCRETO 8MTS 750 KGF</t>
  </si>
  <si>
    <t>ARANDELA GALV. DE 5/8</t>
  </si>
  <si>
    <t>CABLE ENCAUCHETADO 3*8</t>
  </si>
  <si>
    <t>CABLE CONDUMEX ARGOX # 8</t>
  </si>
  <si>
    <t>CAJA DE CONCRETO 20*20 CMS</t>
  </si>
  <si>
    <t>CAJA DE INSPECCION 30*30*30T.</t>
  </si>
  <si>
    <t>LONCHERA D ECONEXION DE  PUESTOS</t>
  </si>
  <si>
    <t>CINTA AISLANTE 3M</t>
  </si>
  <si>
    <t>CINTA AUTOFUNDENTE 3M</t>
  </si>
  <si>
    <t>CONDULET METALICO 1 1/4"</t>
  </si>
  <si>
    <t>CURVA PVC DE 1.1/4</t>
  </si>
  <si>
    <t>CURVA PVC DE 1/2</t>
  </si>
  <si>
    <t>ESPARRAGOS DE 5/8*12"</t>
  </si>
  <si>
    <t>TENSOR CABLE ANTIFRAUDE</t>
  </si>
  <si>
    <t>TORNILLOS GALV. 5/8*1.1/2"</t>
  </si>
  <si>
    <t>TUBO GALV. 1/2*3 MTS</t>
  </si>
  <si>
    <t>TUBO GALV. DE 1.1/4*3 MTS</t>
  </si>
  <si>
    <t>GLOBAL</t>
  </si>
  <si>
    <t>CERTIFICACIONES RETILAP ESTADIO JOSE A GALAN</t>
  </si>
  <si>
    <t>SUMINISTRO DE REDES Y CONTROL PISTA DE PATINAJE VILLA OLIMPICA</t>
  </si>
  <si>
    <t>SUMINISTRO DE TRANSFORMADOR TRIFASICO 30 KVA</t>
  </si>
  <si>
    <t>TRANSFORMADOR TRIFASICO DE 30KVA</t>
  </si>
  <si>
    <t>2,10,</t>
  </si>
  <si>
    <t>DISEÑOS MODERNIZACION ESTADIO JOSE A GALAN</t>
  </si>
  <si>
    <t>PRESUPUESTO DE OBRA</t>
  </si>
  <si>
    <t>__________________________________________________</t>
  </si>
  <si>
    <t>Ing. Camilo Jose Blanco Rangel</t>
  </si>
  <si>
    <t>Secretario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</si>
</sst>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6" formatCode="_-* #,##0.00\ _P_t_s_-;\-* #,##0.00\ _P_t_s_-;_-* &quot;-&quot;??\ _P_t_s_-;_-@_-"/>
    <numFmt numFmtId="167" formatCode="_-* #,##0\ _P_t_s_-;\-* #,##0\ _P_t_s_-;_-* &quot;-&quot;??\ _P_t_s_-;_-@_-"/>
    <numFmt numFmtId="168" formatCode="_-&quot;$&quot;\ * #,##0_-;\-&quot;$&quot;\ * #,##0_-;_-&quot;$&quot;\ * &quot;-&quot;??_-;_-@_-"/>
    <numFmt numFmtId="169" formatCode="_-* #,##0.0_-;\-* #,##0.0_-;_-* &quot;-&quot;??_-;_-@_-"/>
    <numFmt numFmtId="170" formatCode="_-* #,##0.0000_-;\-* #,##0.0000_-;_-* &quot;-&quot;??_-;_-@_-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22"/>
      <name val="Liberation Sans"/>
    </font>
    <font>
      <sz val="10"/>
      <name val="Liberation Sans"/>
    </font>
    <font>
      <b/>
      <sz val="12"/>
      <name val="Liberation Sans"/>
    </font>
    <font>
      <b/>
      <sz val="10"/>
      <name val="Liberation Sans"/>
    </font>
    <font>
      <b/>
      <sz val="11"/>
      <name val="Liberation Sans"/>
    </font>
    <font>
      <b/>
      <i/>
      <sz val="10"/>
      <name val="Liberation Sans"/>
    </font>
    <font>
      <sz val="8"/>
      <name val="Arial"/>
      <family val="2"/>
    </font>
    <font>
      <sz val="9"/>
      <name val="Arial"/>
      <family val="2"/>
    </font>
    <font>
      <sz val="9"/>
      <name val="Arial Narrow"/>
      <family val="2"/>
    </font>
    <font>
      <sz val="20"/>
      <color theme="1"/>
      <name val="Aharoni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rgb="FF000000"/>
      </right>
      <top/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thick">
        <color rgb="FF000000"/>
      </bottom>
      <diagonal/>
    </border>
    <border>
      <left/>
      <right/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ck">
        <color rgb="FF000000"/>
      </bottom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4" fontId="0" fillId="0" borderId="2" xfId="0" applyNumberFormat="1" applyBorder="1"/>
    <xf numFmtId="49" fontId="0" fillId="0" borderId="10" xfId="0" applyNumberForma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49" fontId="0" fillId="0" borderId="2" xfId="0" applyNumberFormat="1" applyBorder="1"/>
    <xf numFmtId="49" fontId="0" fillId="0" borderId="2" xfId="0" applyNumberFormat="1" applyBorder="1" applyAlignment="1">
      <alignment horizontal="center"/>
    </xf>
    <xf numFmtId="3" fontId="0" fillId="0" borderId="0" xfId="0" applyNumberFormat="1"/>
    <xf numFmtId="49" fontId="7" fillId="0" borderId="18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24" xfId="0" applyNumberFormat="1" applyBorder="1" applyAlignment="1">
      <alignment horizontal="center"/>
    </xf>
    <xf numFmtId="0" fontId="5" fillId="0" borderId="24" xfId="0" applyFont="1" applyBorder="1" applyAlignment="1">
      <alignment horizontal="left"/>
    </xf>
    <xf numFmtId="0" fontId="7" fillId="0" borderId="24" xfId="0" applyFont="1" applyBorder="1" applyAlignment="1">
      <alignment horizontal="center"/>
    </xf>
    <xf numFmtId="49" fontId="0" fillId="0" borderId="24" xfId="0" applyNumberFormat="1" applyBorder="1"/>
    <xf numFmtId="0" fontId="5" fillId="0" borderId="2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3" fontId="5" fillId="0" borderId="2" xfId="1" applyFont="1" applyBorder="1" applyAlignment="1">
      <alignment horizontal="right" vertical="center"/>
    </xf>
    <xf numFmtId="43" fontId="9" fillId="0" borderId="29" xfId="1" applyFont="1" applyBorder="1" applyAlignment="1">
      <alignment horizontal="right" vertical="center"/>
    </xf>
    <xf numFmtId="43" fontId="0" fillId="0" borderId="0" xfId="1" applyFont="1"/>
    <xf numFmtId="49" fontId="7" fillId="0" borderId="26" xfId="0" applyNumberFormat="1" applyFont="1" applyBorder="1" applyAlignment="1">
      <alignment horizontal="center" vertical="center" wrapText="1"/>
    </xf>
    <xf numFmtId="49" fontId="0" fillId="0" borderId="28" xfId="0" applyNumberFormat="1" applyBorder="1"/>
    <xf numFmtId="49" fontId="0" fillId="0" borderId="4" xfId="0" applyNumberFormat="1" applyBorder="1"/>
    <xf numFmtId="49" fontId="0" fillId="0" borderId="23" xfId="0" applyNumberFormat="1" applyBorder="1"/>
    <xf numFmtId="49" fontId="0" fillId="0" borderId="49" xfId="0" applyNumberFormat="1" applyBorder="1"/>
    <xf numFmtId="49" fontId="0" fillId="0" borderId="50" xfId="0" applyNumberFormat="1" applyBorder="1"/>
    <xf numFmtId="43" fontId="7" fillId="0" borderId="6" xfId="1" applyFont="1" applyBorder="1" applyAlignment="1">
      <alignment horizontal="center"/>
    </xf>
    <xf numFmtId="43" fontId="7" fillId="0" borderId="7" xfId="1" applyFont="1" applyBorder="1" applyAlignment="1">
      <alignment horizontal="center"/>
    </xf>
    <xf numFmtId="43" fontId="5" fillId="0" borderId="8" xfId="1" applyFont="1" applyBorder="1" applyAlignment="1">
      <alignment horizontal="center"/>
    </xf>
    <xf numFmtId="43" fontId="0" fillId="0" borderId="2" xfId="1" applyFont="1" applyBorder="1"/>
    <xf numFmtId="43" fontId="0" fillId="0" borderId="10" xfId="1" applyFont="1" applyBorder="1" applyAlignment="1">
      <alignment horizontal="center"/>
    </xf>
    <xf numFmtId="43" fontId="7" fillId="0" borderId="8" xfId="1" applyFont="1" applyBorder="1" applyAlignment="1">
      <alignment horizontal="center"/>
    </xf>
    <xf numFmtId="43" fontId="7" fillId="0" borderId="0" xfId="1" applyFont="1"/>
    <xf numFmtId="9" fontId="0" fillId="0" borderId="17" xfId="2" applyFont="1" applyBorder="1"/>
    <xf numFmtId="43" fontId="7" fillId="0" borderId="2" xfId="1" applyFont="1" applyBorder="1" applyAlignment="1">
      <alignment horizontal="center"/>
    </xf>
    <xf numFmtId="43" fontId="7" fillId="0" borderId="2" xfId="1" applyFont="1" applyBorder="1" applyAlignment="1">
      <alignment horizontal="center" vertical="center"/>
    </xf>
    <xf numFmtId="43" fontId="5" fillId="0" borderId="5" xfId="1" applyFont="1" applyBorder="1" applyAlignment="1">
      <alignment horizontal="left"/>
    </xf>
    <xf numFmtId="43" fontId="0" fillId="0" borderId="5" xfId="1" applyFont="1" applyBorder="1" applyAlignment="1">
      <alignment horizontal="center"/>
    </xf>
    <xf numFmtId="43" fontId="8" fillId="0" borderId="0" xfId="1" applyFont="1"/>
    <xf numFmtId="0" fontId="10" fillId="0" borderId="51" xfId="3" applyFont="1" applyBorder="1"/>
    <xf numFmtId="0" fontId="3" fillId="0" borderId="52" xfId="3" applyBorder="1"/>
    <xf numFmtId="0" fontId="10" fillId="0" borderId="52" xfId="3" applyFont="1" applyBorder="1"/>
    <xf numFmtId="0" fontId="11" fillId="0" borderId="53" xfId="3" applyFont="1" applyBorder="1" applyAlignment="1">
      <alignment horizontal="center"/>
    </xf>
    <xf numFmtId="4" fontId="3" fillId="0" borderId="56" xfId="4" applyNumberFormat="1" applyFont="1" applyFill="1" applyBorder="1" applyAlignment="1">
      <alignment horizontal="right" wrapText="1"/>
    </xf>
    <xf numFmtId="0" fontId="10" fillId="0" borderId="57" xfId="3" applyFont="1" applyBorder="1"/>
    <xf numFmtId="0" fontId="10" fillId="0" borderId="58" xfId="3" applyFont="1" applyBorder="1"/>
    <xf numFmtId="0" fontId="11" fillId="0" borderId="59" xfId="3" applyFont="1" applyBorder="1" applyAlignment="1">
      <alignment horizontal="center"/>
    </xf>
    <xf numFmtId="167" fontId="11" fillId="0" borderId="56" xfId="4" applyNumberFormat="1" applyFont="1" applyFill="1" applyBorder="1" applyAlignment="1">
      <alignment horizontal="right"/>
    </xf>
    <xf numFmtId="167" fontId="11" fillId="0" borderId="60" xfId="4" applyNumberFormat="1" applyFont="1" applyFill="1" applyBorder="1" applyAlignment="1">
      <alignment horizontal="right"/>
    </xf>
    <xf numFmtId="4" fontId="12" fillId="0" borderId="56" xfId="4" applyNumberFormat="1" applyFont="1" applyFill="1" applyBorder="1" applyAlignment="1">
      <alignment horizontal="right" wrapText="1"/>
    </xf>
    <xf numFmtId="43" fontId="0" fillId="0" borderId="2" xfId="1" applyFont="1" applyBorder="1" applyAlignment="1"/>
    <xf numFmtId="3" fontId="2" fillId="0" borderId="0" xfId="0" applyNumberFormat="1" applyFont="1"/>
    <xf numFmtId="0" fontId="2" fillId="0" borderId="0" xfId="0" applyFont="1"/>
    <xf numFmtId="168" fontId="7" fillId="0" borderId="1" xfId="5" applyNumberFormat="1" applyFont="1" applyFill="1" applyBorder="1" applyAlignment="1">
      <alignment horizontal="center" vertical="center" wrapText="1"/>
    </xf>
    <xf numFmtId="44" fontId="0" fillId="0" borderId="1" xfId="5" applyFont="1" applyBorder="1" applyAlignment="1">
      <alignment horizontal="center" vertical="center"/>
    </xf>
    <xf numFmtId="44" fontId="0" fillId="0" borderId="0" xfId="5" applyFont="1"/>
    <xf numFmtId="4" fontId="0" fillId="0" borderId="0" xfId="0" applyNumberFormat="1"/>
    <xf numFmtId="43" fontId="2" fillId="0" borderId="0" xfId="1" applyFont="1"/>
    <xf numFmtId="43" fontId="10" fillId="0" borderId="52" xfId="1" applyFont="1" applyBorder="1"/>
    <xf numFmtId="43" fontId="10" fillId="0" borderId="58" xfId="1" applyFont="1" applyBorder="1"/>
    <xf numFmtId="44" fontId="7" fillId="0" borderId="61" xfId="5" applyFont="1" applyFill="1" applyBorder="1" applyAlignment="1">
      <alignment horizontal="center" vertical="center" wrapText="1"/>
    </xf>
    <xf numFmtId="44" fontId="0" fillId="0" borderId="61" xfId="5" applyFont="1" applyBorder="1" applyAlignment="1">
      <alignment horizontal="center" vertical="center"/>
    </xf>
    <xf numFmtId="49" fontId="0" fillId="0" borderId="8" xfId="0" applyNumberFormat="1" applyBorder="1"/>
    <xf numFmtId="49" fontId="0" fillId="0" borderId="4" xfId="0" applyNumberFormat="1" applyBorder="1" applyAlignment="1">
      <alignment horizontal="center"/>
    </xf>
    <xf numFmtId="3" fontId="0" fillId="0" borderId="15" xfId="0" applyNumberFormat="1" applyBorder="1"/>
    <xf numFmtId="49" fontId="0" fillId="0" borderId="34" xfId="0" applyNumberForma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0" fillId="0" borderId="43" xfId="0" applyNumberFormat="1" applyBorder="1"/>
    <xf numFmtId="49" fontId="0" fillId="0" borderId="44" xfId="0" applyNumberFormat="1" applyBorder="1" applyAlignment="1">
      <alignment horizontal="center"/>
    </xf>
    <xf numFmtId="49" fontId="7" fillId="0" borderId="24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/>
    </xf>
    <xf numFmtId="49" fontId="0" fillId="0" borderId="42" xfId="0" applyNumberFormat="1" applyBorder="1"/>
    <xf numFmtId="0" fontId="7" fillId="0" borderId="4" xfId="0" applyFont="1" applyBorder="1" applyAlignment="1">
      <alignment horizontal="left"/>
    </xf>
    <xf numFmtId="3" fontId="0" fillId="0" borderId="23" xfId="0" applyNumberFormat="1" applyBorder="1"/>
    <xf numFmtId="49" fontId="7" fillId="0" borderId="43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2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49" fontId="0" fillId="0" borderId="3" xfId="0" applyNumberFormat="1" applyBorder="1"/>
    <xf numFmtId="49" fontId="0" fillId="0" borderId="46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7" fillId="0" borderId="62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63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43" fontId="5" fillId="2" borderId="1" xfId="1" applyFont="1" applyFill="1" applyBorder="1" applyAlignment="1">
      <alignment horizontal="right" vertical="center"/>
    </xf>
    <xf numFmtId="43" fontId="9" fillId="2" borderId="1" xfId="1" applyFont="1" applyFill="1" applyBorder="1" applyAlignment="1">
      <alignment horizontal="right" vertical="center"/>
    </xf>
    <xf numFmtId="0" fontId="7" fillId="0" borderId="2" xfId="0" applyFont="1" applyBorder="1" applyAlignment="1">
      <alignment horizontal="left" vertical="center" wrapText="1"/>
    </xf>
    <xf numFmtId="0" fontId="7" fillId="0" borderId="62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43" fontId="9" fillId="3" borderId="63" xfId="1" applyFont="1" applyFill="1" applyBorder="1" applyAlignment="1">
      <alignment horizontal="right" vertical="center"/>
    </xf>
    <xf numFmtId="9" fontId="2" fillId="0" borderId="1" xfId="2" applyFont="1" applyBorder="1"/>
    <xf numFmtId="0" fontId="2" fillId="0" borderId="1" xfId="0" applyFont="1" applyBorder="1"/>
    <xf numFmtId="0" fontId="5" fillId="3" borderId="24" xfId="0" applyFont="1" applyFill="1" applyBorder="1" applyAlignment="1">
      <alignment horizontal="left"/>
    </xf>
    <xf numFmtId="0" fontId="0" fillId="3" borderId="0" xfId="0" applyFill="1"/>
    <xf numFmtId="43" fontId="0" fillId="3" borderId="0" xfId="1" applyFont="1" applyFill="1"/>
    <xf numFmtId="0" fontId="7" fillId="3" borderId="24" xfId="0" applyFont="1" applyFill="1" applyBorder="1" applyAlignment="1">
      <alignment horizontal="center"/>
    </xf>
    <xf numFmtId="43" fontId="7" fillId="3" borderId="2" xfId="1" applyFont="1" applyFill="1" applyBorder="1" applyAlignment="1">
      <alignment horizontal="center"/>
    </xf>
    <xf numFmtId="169" fontId="7" fillId="3" borderId="29" xfId="1" applyNumberFormat="1" applyFont="1" applyFill="1" applyBorder="1" applyAlignment="1">
      <alignment horizontal="center"/>
    </xf>
    <xf numFmtId="43" fontId="5" fillId="3" borderId="5" xfId="1" applyFont="1" applyFill="1" applyBorder="1" applyAlignment="1">
      <alignment horizontal="left"/>
    </xf>
    <xf numFmtId="0" fontId="7" fillId="3" borderId="6" xfId="0" applyFont="1" applyFill="1" applyBorder="1" applyAlignment="1">
      <alignment horizontal="center"/>
    </xf>
    <xf numFmtId="43" fontId="7" fillId="3" borderId="6" xfId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43" fontId="7" fillId="3" borderId="7" xfId="1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43" fontId="5" fillId="3" borderId="8" xfId="1" applyFont="1" applyFill="1" applyBorder="1" applyAlignment="1">
      <alignment horizontal="center"/>
    </xf>
    <xf numFmtId="3" fontId="0" fillId="3" borderId="2" xfId="0" applyNumberFormat="1" applyFill="1" applyBorder="1" applyAlignment="1">
      <alignment horizontal="center"/>
    </xf>
    <xf numFmtId="43" fontId="0" fillId="3" borderId="2" xfId="1" applyFont="1" applyFill="1" applyBorder="1"/>
    <xf numFmtId="4" fontId="0" fillId="3" borderId="2" xfId="0" applyNumberFormat="1" applyFill="1" applyBorder="1"/>
    <xf numFmtId="49" fontId="0" fillId="3" borderId="24" xfId="0" applyNumberFormat="1" applyFill="1" applyBorder="1" applyAlignment="1">
      <alignment horizontal="center"/>
    </xf>
    <xf numFmtId="43" fontId="0" fillId="3" borderId="5" xfId="1" applyFont="1" applyFill="1" applyBorder="1" applyAlignment="1">
      <alignment horizontal="center"/>
    </xf>
    <xf numFmtId="49" fontId="0" fillId="3" borderId="10" xfId="0" applyNumberFormat="1" applyFill="1" applyBorder="1" applyAlignment="1">
      <alignment horizontal="center"/>
    </xf>
    <xf numFmtId="43" fontId="0" fillId="3" borderId="10" xfId="1" applyFont="1" applyFill="1" applyBorder="1" applyAlignment="1">
      <alignment horizontal="center"/>
    </xf>
    <xf numFmtId="49" fontId="7" fillId="3" borderId="69" xfId="0" applyNumberFormat="1" applyFont="1" applyFill="1" applyBorder="1" applyAlignment="1">
      <alignment horizontal="center"/>
    </xf>
    <xf numFmtId="49" fontId="7" fillId="3" borderId="6" xfId="0" applyNumberFormat="1" applyFont="1" applyFill="1" applyBorder="1" applyAlignment="1">
      <alignment horizontal="center"/>
    </xf>
    <xf numFmtId="49" fontId="7" fillId="3" borderId="72" xfId="0" applyNumberFormat="1" applyFont="1" applyFill="1" applyBorder="1" applyAlignment="1">
      <alignment horizontal="center"/>
    </xf>
    <xf numFmtId="49" fontId="7" fillId="3" borderId="7" xfId="0" applyNumberFormat="1" applyFont="1" applyFill="1" applyBorder="1" applyAlignment="1">
      <alignment horizontal="center"/>
    </xf>
    <xf numFmtId="49" fontId="7" fillId="3" borderId="17" xfId="0" applyNumberFormat="1" applyFont="1" applyFill="1" applyBorder="1" applyAlignment="1">
      <alignment horizontal="center"/>
    </xf>
    <xf numFmtId="43" fontId="7" fillId="3" borderId="8" xfId="1" applyFont="1" applyFill="1" applyBorder="1" applyAlignment="1">
      <alignment horizontal="center"/>
    </xf>
    <xf numFmtId="49" fontId="7" fillId="3" borderId="8" xfId="0" applyNumberFormat="1" applyFont="1" applyFill="1" applyBorder="1" applyAlignment="1">
      <alignment horizontal="center"/>
    </xf>
    <xf numFmtId="49" fontId="0" fillId="3" borderId="2" xfId="0" applyNumberFormat="1" applyFill="1" applyBorder="1"/>
    <xf numFmtId="0" fontId="0" fillId="3" borderId="77" xfId="0" applyFill="1" applyBorder="1"/>
    <xf numFmtId="0" fontId="0" fillId="3" borderId="78" xfId="0" applyFill="1" applyBorder="1"/>
    <xf numFmtId="0" fontId="0" fillId="3" borderId="79" xfId="0" applyFill="1" applyBorder="1"/>
    <xf numFmtId="49" fontId="0" fillId="3" borderId="24" xfId="0" applyNumberFormat="1" applyFill="1" applyBorder="1"/>
    <xf numFmtId="49" fontId="0" fillId="3" borderId="2" xfId="0" applyNumberFormat="1" applyFill="1" applyBorder="1" applyAlignment="1">
      <alignment horizontal="center"/>
    </xf>
    <xf numFmtId="9" fontId="0" fillId="3" borderId="17" xfId="2" applyFont="1" applyFill="1" applyBorder="1"/>
    <xf numFmtId="49" fontId="0" fillId="3" borderId="50" xfId="0" applyNumberFormat="1" applyFill="1" applyBorder="1"/>
    <xf numFmtId="49" fontId="0" fillId="3" borderId="4" xfId="0" applyNumberFormat="1" applyFill="1" applyBorder="1"/>
    <xf numFmtId="49" fontId="0" fillId="3" borderId="49" xfId="0" applyNumberFormat="1" applyFill="1" applyBorder="1"/>
    <xf numFmtId="43" fontId="0" fillId="3" borderId="2" xfId="1" applyFont="1" applyFill="1" applyBorder="1" applyAlignment="1"/>
    <xf numFmtId="43" fontId="7" fillId="3" borderId="29" xfId="1" applyFont="1" applyFill="1" applyBorder="1" applyAlignment="1">
      <alignment horizontal="center"/>
    </xf>
    <xf numFmtId="169" fontId="5" fillId="0" borderId="23" xfId="1" applyNumberFormat="1" applyFont="1" applyBorder="1" applyAlignment="1">
      <alignment horizontal="left"/>
    </xf>
    <xf numFmtId="169" fontId="7" fillId="0" borderId="29" xfId="1" applyNumberFormat="1" applyFont="1" applyBorder="1" applyAlignment="1">
      <alignment horizontal="center"/>
    </xf>
    <xf numFmtId="169" fontId="7" fillId="0" borderId="29" xfId="1" applyNumberFormat="1" applyFont="1" applyBorder="1" applyAlignment="1">
      <alignment horizontal="center" vertical="center"/>
    </xf>
    <xf numFmtId="169" fontId="0" fillId="0" borderId="23" xfId="1" applyNumberFormat="1" applyFont="1" applyBorder="1" applyAlignment="1">
      <alignment horizontal="center"/>
    </xf>
    <xf numFmtId="169" fontId="0" fillId="0" borderId="0" xfId="1" applyNumberFormat="1" applyFont="1"/>
    <xf numFmtId="169" fontId="0" fillId="0" borderId="23" xfId="0" applyNumberFormat="1" applyBorder="1"/>
    <xf numFmtId="169" fontId="5" fillId="3" borderId="23" xfId="1" applyNumberFormat="1" applyFont="1" applyFill="1" applyBorder="1" applyAlignment="1">
      <alignment horizontal="left"/>
    </xf>
    <xf numFmtId="169" fontId="0" fillId="3" borderId="23" xfId="1" applyNumberFormat="1" applyFont="1" applyFill="1" applyBorder="1" applyAlignment="1">
      <alignment horizontal="center"/>
    </xf>
    <xf numFmtId="169" fontId="0" fillId="0" borderId="0" xfId="0" applyNumberFormat="1"/>
    <xf numFmtId="169" fontId="0" fillId="3" borderId="23" xfId="0" applyNumberFormat="1" applyFill="1" applyBorder="1"/>
    <xf numFmtId="49" fontId="0" fillId="0" borderId="88" xfId="0" applyNumberFormat="1" applyBorder="1" applyAlignment="1">
      <alignment horizontal="center"/>
    </xf>
    <xf numFmtId="43" fontId="0" fillId="0" borderId="1" xfId="1" applyFont="1" applyBorder="1"/>
    <xf numFmtId="43" fontId="2" fillId="0" borderId="1" xfId="1" applyFont="1" applyBorder="1"/>
    <xf numFmtId="170" fontId="0" fillId="3" borderId="23" xfId="1" applyNumberFormat="1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3" fillId="0" borderId="3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5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7" fillId="0" borderId="19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7" fillId="0" borderId="2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3" xfId="0" applyBorder="1" applyAlignment="1">
      <alignment wrapText="1"/>
    </xf>
    <xf numFmtId="0" fontId="7" fillId="0" borderId="25" xfId="0" applyFont="1" applyBorder="1" applyAlignment="1">
      <alignment horizontal="center" vertical="center"/>
    </xf>
    <xf numFmtId="0" fontId="0" fillId="0" borderId="0" xfId="0"/>
    <xf numFmtId="0" fontId="0" fillId="0" borderId="23" xfId="0" applyBorder="1"/>
    <xf numFmtId="49" fontId="0" fillId="0" borderId="2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6" xfId="0" applyNumberFormat="1" applyBorder="1" applyAlignment="1">
      <alignment horizontal="center"/>
    </xf>
    <xf numFmtId="49" fontId="0" fillId="0" borderId="34" xfId="0" applyNumberFormat="1" applyBorder="1" applyAlignment="1">
      <alignment horizontal="center"/>
    </xf>
    <xf numFmtId="49" fontId="0" fillId="0" borderId="8" xfId="0" applyNumberFormat="1" applyBorder="1"/>
    <xf numFmtId="49" fontId="0" fillId="0" borderId="4" xfId="0" applyNumberFormat="1" applyBorder="1" applyAlignment="1">
      <alignment horizontal="center"/>
    </xf>
    <xf numFmtId="3" fontId="0" fillId="0" borderId="15" xfId="0" applyNumberFormat="1" applyBorder="1"/>
    <xf numFmtId="49" fontId="0" fillId="0" borderId="46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7" fillId="0" borderId="13" xfId="0" applyNumberFormat="1" applyFont="1" applyBorder="1"/>
    <xf numFmtId="49" fontId="0" fillId="0" borderId="14" xfId="0" applyNumberFormat="1" applyBorder="1" applyAlignment="1">
      <alignment horizontal="center"/>
    </xf>
    <xf numFmtId="4" fontId="8" fillId="0" borderId="13" xfId="0" applyNumberFormat="1" applyFont="1" applyBorder="1"/>
    <xf numFmtId="4" fontId="0" fillId="0" borderId="47" xfId="0" applyNumberFormat="1" applyBorder="1" applyAlignment="1">
      <alignment horizontal="center"/>
    </xf>
    <xf numFmtId="49" fontId="0" fillId="0" borderId="35" xfId="0" applyNumberFormat="1" applyBorder="1"/>
    <xf numFmtId="49" fontId="0" fillId="0" borderId="36" xfId="0" applyNumberFormat="1" applyBorder="1" applyAlignment="1">
      <alignment horizontal="center"/>
    </xf>
    <xf numFmtId="49" fontId="7" fillId="0" borderId="37" xfId="0" applyNumberFormat="1" applyFont="1" applyBorder="1"/>
    <xf numFmtId="49" fontId="0" fillId="0" borderId="36" xfId="0" applyNumberFormat="1" applyBorder="1"/>
    <xf numFmtId="3" fontId="8" fillId="0" borderId="37" xfId="0" applyNumberFormat="1" applyFont="1" applyBorder="1"/>
    <xf numFmtId="49" fontId="0" fillId="0" borderId="38" xfId="0" applyNumberFormat="1" applyBorder="1"/>
    <xf numFmtId="49" fontId="0" fillId="0" borderId="49" xfId="0" applyNumberFormat="1" applyBorder="1"/>
    <xf numFmtId="49" fontId="0" fillId="0" borderId="4" xfId="0" applyNumberFormat="1" applyBorder="1"/>
    <xf numFmtId="49" fontId="0" fillId="0" borderId="50" xfId="0" applyNumberFormat="1" applyBorder="1"/>
    <xf numFmtId="49" fontId="0" fillId="0" borderId="44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" fontId="8" fillId="0" borderId="11" xfId="0" applyNumberFormat="1" applyFont="1" applyBorder="1"/>
    <xf numFmtId="4" fontId="8" fillId="0" borderId="45" xfId="0" applyNumberFormat="1" applyFont="1" applyBorder="1"/>
    <xf numFmtId="49" fontId="7" fillId="0" borderId="24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2" xfId="0" applyNumberFormat="1" applyFont="1" applyBorder="1" applyAlignment="1">
      <alignment horizontal="center" vertical="center"/>
    </xf>
    <xf numFmtId="49" fontId="7" fillId="0" borderId="42" xfId="0" applyNumberFormat="1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0" fontId="0" fillId="0" borderId="15" xfId="0" applyBorder="1"/>
    <xf numFmtId="0" fontId="0" fillId="0" borderId="48" xfId="0" applyBorder="1"/>
    <xf numFmtId="0" fontId="0" fillId="0" borderId="5" xfId="0" applyBorder="1"/>
    <xf numFmtId="49" fontId="7" fillId="0" borderId="86" xfId="0" applyNumberFormat="1" applyFont="1" applyBorder="1"/>
    <xf numFmtId="49" fontId="7" fillId="0" borderId="14" xfId="0" applyNumberFormat="1" applyFont="1" applyBorder="1"/>
    <xf numFmtId="49" fontId="7" fillId="0" borderId="87" xfId="0" applyNumberFormat="1" applyFont="1" applyBorder="1"/>
    <xf numFmtId="4" fontId="8" fillId="0" borderId="86" xfId="0" applyNumberFormat="1" applyFont="1" applyBorder="1"/>
    <xf numFmtId="4" fontId="8" fillId="0" borderId="47" xfId="0" applyNumberFormat="1" applyFont="1" applyBorder="1"/>
    <xf numFmtId="3" fontId="0" fillId="0" borderId="9" xfId="0" applyNumberFormat="1" applyBorder="1"/>
    <xf numFmtId="3" fontId="0" fillId="0" borderId="43" xfId="0" applyNumberFormat="1" applyBorder="1"/>
    <xf numFmtId="49" fontId="0" fillId="0" borderId="0" xfId="0" applyNumberFormat="1" applyAlignment="1">
      <alignment horizontal="center"/>
    </xf>
    <xf numFmtId="49" fontId="0" fillId="0" borderId="72" xfId="0" applyNumberFormat="1" applyBorder="1" applyAlignment="1">
      <alignment horizontal="center"/>
    </xf>
    <xf numFmtId="49" fontId="0" fillId="0" borderId="9" xfId="0" applyNumberFormat="1" applyBorder="1"/>
    <xf numFmtId="49" fontId="7" fillId="0" borderId="9" xfId="0" applyNumberFormat="1" applyFont="1" applyBorder="1" applyAlignment="1">
      <alignment horizontal="center"/>
    </xf>
    <xf numFmtId="49" fontId="7" fillId="0" borderId="43" xfId="0" applyNumberFormat="1" applyFont="1" applyBorder="1" applyAlignment="1">
      <alignment horizontal="center"/>
    </xf>
    <xf numFmtId="0" fontId="7" fillId="0" borderId="49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0" xfId="0" applyFont="1" applyBorder="1" applyAlignment="1">
      <alignment horizontal="left"/>
    </xf>
    <xf numFmtId="0" fontId="5" fillId="0" borderId="9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5" fillId="0" borderId="50" xfId="0" applyFont="1" applyBorder="1" applyAlignment="1">
      <alignment horizontal="left" wrapText="1"/>
    </xf>
    <xf numFmtId="49" fontId="0" fillId="0" borderId="85" xfId="0" applyNumberFormat="1" applyBorder="1"/>
    <xf numFmtId="49" fontId="7" fillId="0" borderId="81" xfId="0" applyNumberFormat="1" applyFont="1" applyBorder="1"/>
    <xf numFmtId="49" fontId="7" fillId="0" borderId="82" xfId="0" applyNumberFormat="1" applyFont="1" applyBorder="1"/>
    <xf numFmtId="49" fontId="7" fillId="0" borderId="83" xfId="0" applyNumberFormat="1" applyFont="1" applyBorder="1"/>
    <xf numFmtId="3" fontId="8" fillId="0" borderId="81" xfId="0" applyNumberFormat="1" applyFont="1" applyBorder="1"/>
    <xf numFmtId="3" fontId="8" fillId="0" borderId="84" xfId="0" applyNumberFormat="1" applyFont="1" applyBorder="1"/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3" xfId="0" applyFon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48" xfId="0" applyNumberFormat="1" applyBorder="1" applyAlignment="1">
      <alignment horizontal="center"/>
    </xf>
    <xf numFmtId="0" fontId="7" fillId="0" borderId="89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3" fontId="8" fillId="0" borderId="81" xfId="0" applyNumberFormat="1" applyFont="1" applyBorder="1" applyAlignment="1">
      <alignment horizontal="center"/>
    </xf>
    <xf numFmtId="3" fontId="8" fillId="0" borderId="84" xfId="0" applyNumberFormat="1" applyFon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50" xfId="0" applyNumberFormat="1" applyBorder="1" applyAlignment="1">
      <alignment horizontal="center"/>
    </xf>
    <xf numFmtId="49" fontId="0" fillId="0" borderId="43" xfId="0" applyNumberFormat="1" applyBorder="1" applyAlignment="1">
      <alignment horizontal="center"/>
    </xf>
    <xf numFmtId="49" fontId="0" fillId="0" borderId="88" xfId="0" applyNumberFormat="1" applyBorder="1" applyAlignment="1">
      <alignment horizontal="center"/>
    </xf>
    <xf numFmtId="49" fontId="7" fillId="0" borderId="36" xfId="0" applyNumberFormat="1" applyFont="1" applyBorder="1"/>
    <xf numFmtId="49" fontId="7" fillId="0" borderId="85" xfId="0" applyNumberFormat="1" applyFont="1" applyBorder="1"/>
    <xf numFmtId="3" fontId="8" fillId="0" borderId="38" xfId="0" applyNumberFormat="1" applyFont="1" applyBorder="1"/>
    <xf numFmtId="4" fontId="8" fillId="0" borderId="37" xfId="0" applyNumberFormat="1" applyFont="1" applyBorder="1"/>
    <xf numFmtId="4" fontId="0" fillId="0" borderId="38" xfId="0" applyNumberFormat="1" applyBorder="1"/>
    <xf numFmtId="4" fontId="0" fillId="0" borderId="15" xfId="0" applyNumberFormat="1" applyBorder="1"/>
    <xf numFmtId="4" fontId="0" fillId="0" borderId="34" xfId="0" applyNumberFormat="1" applyBorder="1" applyAlignment="1">
      <alignment horizontal="center"/>
    </xf>
    <xf numFmtId="49" fontId="0" fillId="0" borderId="43" xfId="0" applyNumberFormat="1" applyBorder="1"/>
    <xf numFmtId="4" fontId="0" fillId="0" borderId="45" xfId="0" applyNumberFormat="1" applyBorder="1" applyAlignment="1">
      <alignment horizontal="center"/>
    </xf>
    <xf numFmtId="49" fontId="0" fillId="0" borderId="30" xfId="0" applyNumberFormat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7" fillId="0" borderId="31" xfId="0" applyNumberFormat="1" applyFont="1" applyBorder="1"/>
    <xf numFmtId="49" fontId="0" fillId="0" borderId="32" xfId="0" applyNumberFormat="1" applyBorder="1" applyAlignment="1">
      <alignment horizontal="center"/>
    </xf>
    <xf numFmtId="4" fontId="8" fillId="0" borderId="31" xfId="0" applyNumberFormat="1" applyFont="1" applyBorder="1"/>
    <xf numFmtId="4" fontId="0" fillId="0" borderId="33" xfId="0" applyNumberFormat="1" applyBorder="1" applyAlignment="1">
      <alignment horizontal="center"/>
    </xf>
    <xf numFmtId="49" fontId="0" fillId="0" borderId="28" xfId="0" applyNumberFormat="1" applyBorder="1"/>
    <xf numFmtId="49" fontId="0" fillId="0" borderId="23" xfId="0" applyNumberFormat="1" applyBorder="1"/>
    <xf numFmtId="49" fontId="7" fillId="0" borderId="23" xfId="0" applyNumberFormat="1" applyFont="1" applyBorder="1" applyAlignment="1">
      <alignment horizontal="center"/>
    </xf>
    <xf numFmtId="4" fontId="8" fillId="0" borderId="86" xfId="0" applyNumberFormat="1" applyFont="1" applyBorder="1" applyAlignment="1">
      <alignment horizontal="center"/>
    </xf>
    <xf numFmtId="4" fontId="8" fillId="0" borderId="47" xfId="0" applyNumberFormat="1" applyFont="1" applyBorder="1" applyAlignment="1">
      <alignment horizontal="center"/>
    </xf>
    <xf numFmtId="4" fontId="8" fillId="0" borderId="11" xfId="0" applyNumberFormat="1" applyFont="1" applyBorder="1" applyAlignment="1">
      <alignment horizontal="center"/>
    </xf>
    <xf numFmtId="4" fontId="8" fillId="0" borderId="45" xfId="0" applyNumberFormat="1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7" fillId="0" borderId="28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5" fillId="0" borderId="2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5" fillId="0" borderId="2" xfId="0" applyFont="1" applyBorder="1" applyAlignment="1">
      <alignment horizontal="left"/>
    </xf>
    <xf numFmtId="49" fontId="0" fillId="0" borderId="42" xfId="0" applyNumberFormat="1" applyBorder="1" applyAlignment="1">
      <alignment wrapText="1"/>
    </xf>
    <xf numFmtId="3" fontId="0" fillId="0" borderId="23" xfId="0" applyNumberFormat="1" applyBorder="1"/>
    <xf numFmtId="49" fontId="0" fillId="0" borderId="42" xfId="0" applyNumberFormat="1" applyBorder="1"/>
    <xf numFmtId="0" fontId="7" fillId="0" borderId="2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49" fontId="0" fillId="3" borderId="35" xfId="0" applyNumberFormat="1" applyFill="1" applyBorder="1"/>
    <xf numFmtId="49" fontId="0" fillId="3" borderId="36" xfId="0" applyNumberFormat="1" applyFill="1" applyBorder="1" applyAlignment="1">
      <alignment horizontal="center"/>
    </xf>
    <xf numFmtId="49" fontId="7" fillId="3" borderId="37" xfId="0" applyNumberFormat="1" applyFont="1" applyFill="1" applyBorder="1"/>
    <xf numFmtId="49" fontId="0" fillId="3" borderId="36" xfId="0" applyNumberFormat="1" applyFill="1" applyBorder="1"/>
    <xf numFmtId="3" fontId="8" fillId="3" borderId="37" xfId="0" applyNumberFormat="1" applyFont="1" applyFill="1" applyBorder="1"/>
    <xf numFmtId="49" fontId="0" fillId="3" borderId="38" xfId="0" applyNumberFormat="1" applyFill="1" applyBorder="1"/>
    <xf numFmtId="49" fontId="0" fillId="3" borderId="24" xfId="0" applyNumberFormat="1" applyFill="1" applyBorder="1" applyAlignment="1">
      <alignment horizontal="center"/>
    </xf>
    <xf numFmtId="0" fontId="0" fillId="3" borderId="0" xfId="0" applyFill="1"/>
    <xf numFmtId="49" fontId="0" fillId="3" borderId="8" xfId="0" applyNumberFormat="1" applyFill="1" applyBorder="1"/>
    <xf numFmtId="49" fontId="0" fillId="3" borderId="4" xfId="0" applyNumberFormat="1" applyFill="1" applyBorder="1" applyAlignment="1">
      <alignment horizontal="center"/>
    </xf>
    <xf numFmtId="3" fontId="0" fillId="3" borderId="15" xfId="0" applyNumberFormat="1" applyFill="1" applyBorder="1"/>
    <xf numFmtId="49" fontId="0" fillId="3" borderId="34" xfId="0" applyNumberFormat="1" applyFill="1" applyBorder="1" applyAlignment="1">
      <alignment horizontal="center"/>
    </xf>
    <xf numFmtId="49" fontId="0" fillId="3" borderId="15" xfId="0" applyNumberFormat="1" applyFill="1" applyBorder="1" applyAlignment="1">
      <alignment horizontal="center"/>
    </xf>
    <xf numFmtId="49" fontId="0" fillId="3" borderId="16" xfId="0" applyNumberFormat="1" applyFill="1" applyBorder="1" applyAlignment="1">
      <alignment horizontal="center"/>
    </xf>
    <xf numFmtId="49" fontId="7" fillId="3" borderId="9" xfId="0" applyNumberFormat="1" applyFont="1" applyFill="1" applyBorder="1" applyAlignment="1">
      <alignment horizontal="center"/>
    </xf>
    <xf numFmtId="49" fontId="0" fillId="3" borderId="43" xfId="0" applyNumberFormat="1" applyFill="1" applyBorder="1"/>
    <xf numFmtId="49" fontId="0" fillId="3" borderId="44" xfId="0" applyNumberFormat="1" applyFill="1" applyBorder="1" applyAlignment="1">
      <alignment horizontal="center"/>
    </xf>
    <xf numFmtId="49" fontId="0" fillId="3" borderId="10" xfId="0" applyNumberFormat="1" applyFill="1" applyBorder="1" applyAlignment="1">
      <alignment horizontal="center"/>
    </xf>
    <xf numFmtId="3" fontId="8" fillId="3" borderId="11" xfId="0" applyNumberFormat="1" applyFont="1" applyFill="1" applyBorder="1"/>
    <xf numFmtId="49" fontId="0" fillId="3" borderId="45" xfId="0" applyNumberFormat="1" applyFill="1" applyBorder="1" applyAlignment="1">
      <alignment horizontal="center"/>
    </xf>
    <xf numFmtId="49" fontId="0" fillId="3" borderId="46" xfId="0" applyNumberFormat="1" applyFill="1" applyBorder="1" applyAlignment="1">
      <alignment horizontal="center"/>
    </xf>
    <xf numFmtId="49" fontId="0" fillId="3" borderId="12" xfId="0" applyNumberFormat="1" applyFill="1" applyBorder="1" applyAlignment="1">
      <alignment horizontal="center"/>
    </xf>
    <xf numFmtId="49" fontId="7" fillId="3" borderId="13" xfId="0" applyNumberFormat="1" applyFont="1" applyFill="1" applyBorder="1"/>
    <xf numFmtId="49" fontId="0" fillId="3" borderId="14" xfId="0" applyNumberFormat="1" applyFill="1" applyBorder="1" applyAlignment="1">
      <alignment horizontal="center"/>
    </xf>
    <xf numFmtId="4" fontId="8" fillId="3" borderId="13" xfId="0" applyNumberFormat="1" applyFont="1" applyFill="1" applyBorder="1"/>
    <xf numFmtId="4" fontId="0" fillId="3" borderId="47" xfId="0" applyNumberFormat="1" applyFill="1" applyBorder="1" applyAlignment="1">
      <alignment horizontal="center"/>
    </xf>
    <xf numFmtId="49" fontId="0" fillId="3" borderId="28" xfId="0" applyNumberFormat="1" applyFill="1" applyBorder="1"/>
    <xf numFmtId="49" fontId="0" fillId="3" borderId="4" xfId="0" applyNumberFormat="1" applyFill="1" applyBorder="1"/>
    <xf numFmtId="49" fontId="0" fillId="3" borderId="23" xfId="0" applyNumberFormat="1" applyFill="1" applyBorder="1"/>
    <xf numFmtId="49" fontId="0" fillId="3" borderId="80" xfId="0" applyNumberFormat="1" applyFill="1" applyBorder="1"/>
    <xf numFmtId="49" fontId="0" fillId="3" borderId="16" xfId="0" applyNumberFormat="1" applyFill="1" applyBorder="1"/>
    <xf numFmtId="49" fontId="7" fillId="3" borderId="66" xfId="0" applyNumberFormat="1" applyFont="1" applyFill="1" applyBorder="1" applyAlignment="1">
      <alignment horizontal="center" vertical="center"/>
    </xf>
    <xf numFmtId="0" fontId="0" fillId="3" borderId="67" xfId="0" applyFill="1" applyBorder="1"/>
    <xf numFmtId="0" fontId="0" fillId="3" borderId="68" xfId="0" applyFill="1" applyBorder="1"/>
    <xf numFmtId="49" fontId="0" fillId="3" borderId="70" xfId="0" applyNumberFormat="1" applyFill="1" applyBorder="1" applyAlignment="1">
      <alignment horizontal="center"/>
    </xf>
    <xf numFmtId="0" fontId="0" fillId="3" borderId="71" xfId="0" applyFill="1" applyBorder="1"/>
    <xf numFmtId="49" fontId="0" fillId="3" borderId="73" xfId="0" applyNumberFormat="1" applyFill="1" applyBorder="1" applyAlignment="1">
      <alignment horizontal="center"/>
    </xf>
    <xf numFmtId="0" fontId="0" fillId="3" borderId="74" xfId="0" applyFill="1" applyBorder="1"/>
    <xf numFmtId="0" fontId="0" fillId="3" borderId="75" xfId="0" applyFill="1" applyBorder="1"/>
    <xf numFmtId="49" fontId="7" fillId="3" borderId="23" xfId="0" applyNumberFormat="1" applyFont="1" applyFill="1" applyBorder="1" applyAlignment="1">
      <alignment horizontal="center"/>
    </xf>
    <xf numFmtId="49" fontId="0" fillId="3" borderId="42" xfId="0" applyNumberFormat="1" applyFill="1" applyBorder="1"/>
    <xf numFmtId="0" fontId="7" fillId="3" borderId="4" xfId="0" applyFont="1" applyFill="1" applyBorder="1" applyAlignment="1">
      <alignment horizontal="left"/>
    </xf>
    <xf numFmtId="3" fontId="0" fillId="3" borderId="23" xfId="0" applyNumberFormat="1" applyFill="1" applyBorder="1"/>
    <xf numFmtId="49" fontId="7" fillId="3" borderId="43" xfId="0" applyNumberFormat="1" applyFont="1" applyFill="1" applyBorder="1" applyAlignment="1">
      <alignment horizontal="center"/>
    </xf>
    <xf numFmtId="0" fontId="7" fillId="3" borderId="28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 wrapText="1"/>
    </xf>
    <xf numFmtId="0" fontId="7" fillId="3" borderId="4" xfId="0" applyFont="1" applyFill="1" applyBorder="1" applyAlignment="1">
      <alignment horizontal="left" wrapText="1"/>
    </xf>
    <xf numFmtId="0" fontId="7" fillId="3" borderId="28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/>
    </xf>
    <xf numFmtId="0" fontId="5" fillId="3" borderId="42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4" fontId="8" fillId="3" borderId="11" xfId="0" applyNumberFormat="1" applyFont="1" applyFill="1" applyBorder="1"/>
    <xf numFmtId="4" fontId="0" fillId="3" borderId="45" xfId="0" applyNumberFormat="1" applyFill="1" applyBorder="1" applyAlignment="1">
      <alignment horizontal="center"/>
    </xf>
    <xf numFmtId="0" fontId="5" fillId="3" borderId="2" xfId="0" applyFont="1" applyFill="1" applyBorder="1" applyAlignment="1">
      <alignment horizontal="left"/>
    </xf>
    <xf numFmtId="49" fontId="0" fillId="3" borderId="3" xfId="0" applyNumberFormat="1" applyFill="1" applyBorder="1"/>
    <xf numFmtId="49" fontId="0" fillId="3" borderId="76" xfId="0" applyNumberFormat="1" applyFill="1" applyBorder="1"/>
    <xf numFmtId="167" fontId="11" fillId="0" borderId="56" xfId="4" applyNumberFormat="1" applyFont="1" applyFill="1" applyBorder="1" applyAlignment="1">
      <alignment horizontal="right"/>
    </xf>
    <xf numFmtId="167" fontId="11" fillId="0" borderId="60" xfId="4" applyNumberFormat="1" applyFont="1" applyFill="1" applyBorder="1" applyAlignment="1">
      <alignment horizontal="right"/>
    </xf>
    <xf numFmtId="167" fontId="11" fillId="0" borderId="54" xfId="4" applyNumberFormat="1" applyFont="1" applyFill="1" applyBorder="1" applyAlignment="1">
      <alignment horizontal="right"/>
    </xf>
    <xf numFmtId="167" fontId="11" fillId="0" borderId="55" xfId="4" applyNumberFormat="1" applyFont="1" applyFill="1" applyBorder="1" applyAlignment="1">
      <alignment horizontal="right"/>
    </xf>
    <xf numFmtId="49" fontId="0" fillId="0" borderId="3" xfId="0" applyNumberFormat="1" applyBorder="1"/>
    <xf numFmtId="0" fontId="5" fillId="0" borderId="9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0" xfId="0" applyFont="1" applyBorder="1" applyAlignment="1">
      <alignment horizontal="center" wrapText="1"/>
    </xf>
  </cellXfs>
  <cellStyles count="6">
    <cellStyle name="Millares" xfId="1" builtinId="3"/>
    <cellStyle name="Millares 3" xfId="4" xr:uid="{00000000-0005-0000-0000-000001000000}"/>
    <cellStyle name="Moneda" xfId="5" builtinId="4"/>
    <cellStyle name="Normal" xfId="0" builtinId="0"/>
    <cellStyle name="Normal 2" xfId="3" xr:uid="{00000000-0005-0000-0000-000004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130628</xdr:colOff>
      <xdr:row>1</xdr:row>
      <xdr:rowOff>54429</xdr:rowOff>
    </xdr:from>
    <xdr:to>
      <xdr:col>1</xdr:col>
      <xdr:colOff>444137</xdr:colOff>
      <xdr:row>5</xdr:row>
      <xdr:rowOff>131718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917930-DF73-3050-A280-7EBD6518C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28" y="239486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881742</xdr:colOff>
      <xdr:row>1</xdr:row>
      <xdr:rowOff>87086</xdr:rowOff>
    </xdr:from>
    <xdr:to>
      <xdr:col>1</xdr:col>
      <xdr:colOff>2311147</xdr:colOff>
      <xdr:row>5</xdr:row>
      <xdr:rowOff>43543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95802F0-2D30-4C26-8AE9-670FDF47C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4513" y="272143"/>
          <a:ext cx="1429405" cy="696685"/>
        </a:xfrm>
        <a:prstGeom prst="rect">
          <a:avLst/>
        </a:prstGeom>
      </xdr:spPr>
    </xdr:pic>
    <xdr:clientData/>
  </xdr:twoCellAnchor>
  <xdr:twoCellAnchor editAs="oneCell">
    <xdr:from>
      <xdr:col>8</xdr:col>
      <xdr:colOff>1012372</xdr:colOff>
      <xdr:row>1</xdr:row>
      <xdr:rowOff>75568</xdr:rowOff>
    </xdr:from>
    <xdr:to>
      <xdr:col>8</xdr:col>
      <xdr:colOff>1786773</xdr:colOff>
      <xdr:row>5</xdr:row>
      <xdr:rowOff>130629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8B47195-0CEF-377B-6715-0EBFC9129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7915" y="260625"/>
          <a:ext cx="774401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152400</xdr:colOff>
      <xdr:row>1</xdr:row>
      <xdr:rowOff>119743</xdr:rowOff>
    </xdr:from>
    <xdr:to>
      <xdr:col>8</xdr:col>
      <xdr:colOff>955623</xdr:colOff>
      <xdr:row>5</xdr:row>
      <xdr:rowOff>99515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BA5179B-6A81-775C-5357-670B04FF9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7943" y="304800"/>
          <a:ext cx="803223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43962</xdr:colOff>
      <xdr:row>0</xdr:row>
      <xdr:rowOff>87923</xdr:rowOff>
    </xdr:from>
    <xdr:to>
      <xdr:col>0</xdr:col>
      <xdr:colOff>760242</xdr:colOff>
      <xdr:row>0</xdr:row>
      <xdr:rowOff>905440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7874ED-2E5C-4748-8938-3119C5E36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8792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58615</xdr:colOff>
      <xdr:row>0</xdr:row>
      <xdr:rowOff>187364</xdr:rowOff>
    </xdr:from>
    <xdr:to>
      <xdr:col>2</xdr:col>
      <xdr:colOff>696713</xdr:colOff>
      <xdr:row>0</xdr:row>
      <xdr:rowOff>884049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215CB5-5B63-4759-8B2D-64A62A7B8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9923" y="187364"/>
          <a:ext cx="1429405" cy="696685"/>
        </a:xfrm>
        <a:prstGeom prst="rect">
          <a:avLst/>
        </a:prstGeom>
      </xdr:spPr>
    </xdr:pic>
    <xdr:clientData/>
  </xdr:twoCellAnchor>
  <xdr:twoCellAnchor editAs="oneCell">
    <xdr:from>
      <xdr:col>8</xdr:col>
      <xdr:colOff>407379</xdr:colOff>
      <xdr:row>0</xdr:row>
      <xdr:rowOff>146539</xdr:rowOff>
    </xdr:from>
    <xdr:to>
      <xdr:col>9</xdr:col>
      <xdr:colOff>668896</xdr:colOff>
      <xdr:row>0</xdr:row>
      <xdr:rowOff>941828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99DD53D-089B-4AFF-AF19-37BE2FBCD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0841" y="146539"/>
          <a:ext cx="774401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749023</xdr:colOff>
      <xdr:row>0</xdr:row>
      <xdr:rowOff>190714</xdr:rowOff>
    </xdr:from>
    <xdr:to>
      <xdr:col>8</xdr:col>
      <xdr:colOff>350630</xdr:colOff>
      <xdr:row>0</xdr:row>
      <xdr:rowOff>910714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60448CC-08A5-400F-8554-141BEF791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869" y="190714"/>
          <a:ext cx="803223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43962</xdr:colOff>
      <xdr:row>46</xdr:row>
      <xdr:rowOff>87923</xdr:rowOff>
    </xdr:from>
    <xdr:ext cx="716280" cy="817517"/>
    <xdr:pic>
      <xdr:nvPicPr>
        <xdr:cNvPr id="6" name="Imagen 5">
          <a:extLst>
            <a:ext uri="{FF2B5EF4-FFF2-40B4-BE49-F238E27FC236}">
              <a16:creationId xmlns:a16="http://schemas.microsoft.com/office/drawing/2014/main" id="{B714360C-3680-4C37-A6CE-8EAA7932A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8792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46</xdr:row>
      <xdr:rowOff>187364</xdr:rowOff>
    </xdr:from>
    <xdr:ext cx="1425498" cy="696685"/>
    <xdr:pic>
      <xdr:nvPicPr>
        <xdr:cNvPr id="7" name="Imagen 6">
          <a:extLst>
            <a:ext uri="{FF2B5EF4-FFF2-40B4-BE49-F238E27FC236}">
              <a16:creationId xmlns:a16="http://schemas.microsoft.com/office/drawing/2014/main" id="{97809E4E-A632-4E24-97BD-7D7E2B3FC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6015" y="18736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46</xdr:row>
      <xdr:rowOff>146539</xdr:rowOff>
    </xdr:from>
    <xdr:ext cx="782217" cy="795289"/>
    <xdr:pic>
      <xdr:nvPicPr>
        <xdr:cNvPr id="8" name="Imagen 7">
          <a:extLst>
            <a:ext uri="{FF2B5EF4-FFF2-40B4-BE49-F238E27FC236}">
              <a16:creationId xmlns:a16="http://schemas.microsoft.com/office/drawing/2014/main" id="{EA3429D8-3E29-4512-BE02-45310CA5D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9579" y="14653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46</xdr:row>
      <xdr:rowOff>190714</xdr:rowOff>
    </xdr:from>
    <xdr:ext cx="795407" cy="720000"/>
    <xdr:pic>
      <xdr:nvPicPr>
        <xdr:cNvPr id="9" name="Imagen 8">
          <a:extLst>
            <a:ext uri="{FF2B5EF4-FFF2-40B4-BE49-F238E27FC236}">
              <a16:creationId xmlns:a16="http://schemas.microsoft.com/office/drawing/2014/main" id="{2411C1D4-CEE0-4412-A345-32091B2D9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423" y="19071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98</xdr:row>
      <xdr:rowOff>87923</xdr:rowOff>
    </xdr:from>
    <xdr:ext cx="716280" cy="817517"/>
    <xdr:pic>
      <xdr:nvPicPr>
        <xdr:cNvPr id="10" name="Imagen 9">
          <a:extLst>
            <a:ext uri="{FF2B5EF4-FFF2-40B4-BE49-F238E27FC236}">
              <a16:creationId xmlns:a16="http://schemas.microsoft.com/office/drawing/2014/main" id="{AC33C9C5-9C6E-4E2E-831C-149202B2A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8792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98</xdr:row>
      <xdr:rowOff>187364</xdr:rowOff>
    </xdr:from>
    <xdr:ext cx="1425498" cy="696685"/>
    <xdr:pic>
      <xdr:nvPicPr>
        <xdr:cNvPr id="11" name="Imagen 10">
          <a:extLst>
            <a:ext uri="{FF2B5EF4-FFF2-40B4-BE49-F238E27FC236}">
              <a16:creationId xmlns:a16="http://schemas.microsoft.com/office/drawing/2014/main" id="{EE97FC22-D8FF-4422-94EA-C02888B7E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6015" y="18736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98</xdr:row>
      <xdr:rowOff>146539</xdr:rowOff>
    </xdr:from>
    <xdr:ext cx="782217" cy="795289"/>
    <xdr:pic>
      <xdr:nvPicPr>
        <xdr:cNvPr id="12" name="Imagen 11">
          <a:extLst>
            <a:ext uri="{FF2B5EF4-FFF2-40B4-BE49-F238E27FC236}">
              <a16:creationId xmlns:a16="http://schemas.microsoft.com/office/drawing/2014/main" id="{021A17C9-01E8-4A64-BBA0-EEB502063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9579" y="14653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98</xdr:row>
      <xdr:rowOff>190714</xdr:rowOff>
    </xdr:from>
    <xdr:ext cx="795407" cy="720000"/>
    <xdr:pic>
      <xdr:nvPicPr>
        <xdr:cNvPr id="13" name="Imagen 12">
          <a:extLst>
            <a:ext uri="{FF2B5EF4-FFF2-40B4-BE49-F238E27FC236}">
              <a16:creationId xmlns:a16="http://schemas.microsoft.com/office/drawing/2014/main" id="{5462CA3B-94B9-4716-8531-9E6F04E80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423" y="19071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150</xdr:row>
      <xdr:rowOff>87923</xdr:rowOff>
    </xdr:from>
    <xdr:ext cx="716280" cy="817517"/>
    <xdr:pic>
      <xdr:nvPicPr>
        <xdr:cNvPr id="14" name="Imagen 13">
          <a:extLst>
            <a:ext uri="{FF2B5EF4-FFF2-40B4-BE49-F238E27FC236}">
              <a16:creationId xmlns:a16="http://schemas.microsoft.com/office/drawing/2014/main" id="{8A37054C-0DEF-458C-8CBC-4A8E36585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8792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150</xdr:row>
      <xdr:rowOff>187364</xdr:rowOff>
    </xdr:from>
    <xdr:ext cx="1425498" cy="696685"/>
    <xdr:pic>
      <xdr:nvPicPr>
        <xdr:cNvPr id="15" name="Imagen 14">
          <a:extLst>
            <a:ext uri="{FF2B5EF4-FFF2-40B4-BE49-F238E27FC236}">
              <a16:creationId xmlns:a16="http://schemas.microsoft.com/office/drawing/2014/main" id="{14A8A7C3-4344-4BAD-A854-3562D0BE4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6015" y="18736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150</xdr:row>
      <xdr:rowOff>146539</xdr:rowOff>
    </xdr:from>
    <xdr:ext cx="782217" cy="795289"/>
    <xdr:pic>
      <xdr:nvPicPr>
        <xdr:cNvPr id="16" name="Imagen 15">
          <a:extLst>
            <a:ext uri="{FF2B5EF4-FFF2-40B4-BE49-F238E27FC236}">
              <a16:creationId xmlns:a16="http://schemas.microsoft.com/office/drawing/2014/main" id="{E4D9F68D-53A9-494F-8B7D-D7091ABC7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9579" y="14653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150</xdr:row>
      <xdr:rowOff>190714</xdr:rowOff>
    </xdr:from>
    <xdr:ext cx="795407" cy="720000"/>
    <xdr:pic>
      <xdr:nvPicPr>
        <xdr:cNvPr id="17" name="Imagen 16">
          <a:extLst>
            <a:ext uri="{FF2B5EF4-FFF2-40B4-BE49-F238E27FC236}">
              <a16:creationId xmlns:a16="http://schemas.microsoft.com/office/drawing/2014/main" id="{0E73F87C-158C-45C0-B86D-E0633F556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423" y="19071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202</xdr:row>
      <xdr:rowOff>87923</xdr:rowOff>
    </xdr:from>
    <xdr:ext cx="716280" cy="817517"/>
    <xdr:pic>
      <xdr:nvPicPr>
        <xdr:cNvPr id="18" name="Imagen 17">
          <a:extLst>
            <a:ext uri="{FF2B5EF4-FFF2-40B4-BE49-F238E27FC236}">
              <a16:creationId xmlns:a16="http://schemas.microsoft.com/office/drawing/2014/main" id="{0C2E5075-A07E-46D8-868F-8B12194B9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8792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202</xdr:row>
      <xdr:rowOff>187364</xdr:rowOff>
    </xdr:from>
    <xdr:ext cx="1425498" cy="696685"/>
    <xdr:pic>
      <xdr:nvPicPr>
        <xdr:cNvPr id="19" name="Imagen 18">
          <a:extLst>
            <a:ext uri="{FF2B5EF4-FFF2-40B4-BE49-F238E27FC236}">
              <a16:creationId xmlns:a16="http://schemas.microsoft.com/office/drawing/2014/main" id="{2B64CA73-0852-40B0-8F00-EC3B8EE5B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6015" y="18736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202</xdr:row>
      <xdr:rowOff>146539</xdr:rowOff>
    </xdr:from>
    <xdr:ext cx="782217" cy="795289"/>
    <xdr:pic>
      <xdr:nvPicPr>
        <xdr:cNvPr id="20" name="Imagen 19">
          <a:extLst>
            <a:ext uri="{FF2B5EF4-FFF2-40B4-BE49-F238E27FC236}">
              <a16:creationId xmlns:a16="http://schemas.microsoft.com/office/drawing/2014/main" id="{B620BAF5-AACA-49B9-B671-FE504BEC6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9579" y="14653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202</xdr:row>
      <xdr:rowOff>190714</xdr:rowOff>
    </xdr:from>
    <xdr:ext cx="795407" cy="720000"/>
    <xdr:pic>
      <xdr:nvPicPr>
        <xdr:cNvPr id="21" name="Imagen 20">
          <a:extLst>
            <a:ext uri="{FF2B5EF4-FFF2-40B4-BE49-F238E27FC236}">
              <a16:creationId xmlns:a16="http://schemas.microsoft.com/office/drawing/2014/main" id="{22EBA53F-0677-474D-B9F6-510F0D88E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423" y="19071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43962</xdr:colOff>
      <xdr:row>1</xdr:row>
      <xdr:rowOff>87923</xdr:rowOff>
    </xdr:from>
    <xdr:ext cx="716280" cy="817517"/>
    <xdr:pic>
      <xdr:nvPicPr>
        <xdr:cNvPr id="2" name="Imagen 1">
          <a:extLst>
            <a:ext uri="{FF2B5EF4-FFF2-40B4-BE49-F238E27FC236}">
              <a16:creationId xmlns:a16="http://schemas.microsoft.com/office/drawing/2014/main" id="{20E899B6-A97C-432D-844E-D5F8AF3B5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1</xdr:row>
      <xdr:rowOff>187364</xdr:rowOff>
    </xdr:from>
    <xdr:ext cx="1425498" cy="696685"/>
    <xdr:pic>
      <xdr:nvPicPr>
        <xdr:cNvPr id="3" name="Imagen 2">
          <a:extLst>
            <a:ext uri="{FF2B5EF4-FFF2-40B4-BE49-F238E27FC236}">
              <a16:creationId xmlns:a16="http://schemas.microsoft.com/office/drawing/2014/main" id="{B5861B45-DF40-41C7-9D94-1B69DAF17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1</xdr:row>
      <xdr:rowOff>146539</xdr:rowOff>
    </xdr:from>
    <xdr:ext cx="782217" cy="795289"/>
    <xdr:pic>
      <xdr:nvPicPr>
        <xdr:cNvPr id="4" name="Imagen 3">
          <a:extLst>
            <a:ext uri="{FF2B5EF4-FFF2-40B4-BE49-F238E27FC236}">
              <a16:creationId xmlns:a16="http://schemas.microsoft.com/office/drawing/2014/main" id="{1BDCD35C-0833-48A9-9A7E-C0292EA0B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1</xdr:row>
      <xdr:rowOff>190714</xdr:rowOff>
    </xdr:from>
    <xdr:ext cx="795407" cy="720000"/>
    <xdr:pic>
      <xdr:nvPicPr>
        <xdr:cNvPr id="5" name="Imagen 4">
          <a:extLst>
            <a:ext uri="{FF2B5EF4-FFF2-40B4-BE49-F238E27FC236}">
              <a16:creationId xmlns:a16="http://schemas.microsoft.com/office/drawing/2014/main" id="{A2337C1F-206E-44A4-9C6B-34377D480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53</xdr:row>
      <xdr:rowOff>87923</xdr:rowOff>
    </xdr:from>
    <xdr:ext cx="716280" cy="817517"/>
    <xdr:pic>
      <xdr:nvPicPr>
        <xdr:cNvPr id="6" name="Imagen 5">
          <a:extLst>
            <a:ext uri="{FF2B5EF4-FFF2-40B4-BE49-F238E27FC236}">
              <a16:creationId xmlns:a16="http://schemas.microsoft.com/office/drawing/2014/main" id="{30EAC7D5-E2C2-4356-BB97-DB6E0E9D2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53</xdr:row>
      <xdr:rowOff>187364</xdr:rowOff>
    </xdr:from>
    <xdr:ext cx="1425498" cy="696685"/>
    <xdr:pic>
      <xdr:nvPicPr>
        <xdr:cNvPr id="7" name="Imagen 6">
          <a:extLst>
            <a:ext uri="{FF2B5EF4-FFF2-40B4-BE49-F238E27FC236}">
              <a16:creationId xmlns:a16="http://schemas.microsoft.com/office/drawing/2014/main" id="{881176B0-6B8B-4424-BF11-B436CF66E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53</xdr:row>
      <xdr:rowOff>146539</xdr:rowOff>
    </xdr:from>
    <xdr:ext cx="782217" cy="795289"/>
    <xdr:pic>
      <xdr:nvPicPr>
        <xdr:cNvPr id="8" name="Imagen 7">
          <a:extLst>
            <a:ext uri="{FF2B5EF4-FFF2-40B4-BE49-F238E27FC236}">
              <a16:creationId xmlns:a16="http://schemas.microsoft.com/office/drawing/2014/main" id="{4C5DD2BE-79E4-4770-B37E-DB7D410C6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53</xdr:row>
      <xdr:rowOff>190714</xdr:rowOff>
    </xdr:from>
    <xdr:ext cx="795407" cy="720000"/>
    <xdr:pic>
      <xdr:nvPicPr>
        <xdr:cNvPr id="9" name="Imagen 8">
          <a:extLst>
            <a:ext uri="{FF2B5EF4-FFF2-40B4-BE49-F238E27FC236}">
              <a16:creationId xmlns:a16="http://schemas.microsoft.com/office/drawing/2014/main" id="{D0FFAAC6-3273-422F-9933-DA5E54AAD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105</xdr:row>
      <xdr:rowOff>87923</xdr:rowOff>
    </xdr:from>
    <xdr:ext cx="716280" cy="817517"/>
    <xdr:pic>
      <xdr:nvPicPr>
        <xdr:cNvPr id="10" name="Imagen 9">
          <a:extLst>
            <a:ext uri="{FF2B5EF4-FFF2-40B4-BE49-F238E27FC236}">
              <a16:creationId xmlns:a16="http://schemas.microsoft.com/office/drawing/2014/main" id="{DBF857AB-DCD6-413F-B72B-37591A7D4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105</xdr:row>
      <xdr:rowOff>187364</xdr:rowOff>
    </xdr:from>
    <xdr:ext cx="1425498" cy="696685"/>
    <xdr:pic>
      <xdr:nvPicPr>
        <xdr:cNvPr id="11" name="Imagen 10">
          <a:extLst>
            <a:ext uri="{FF2B5EF4-FFF2-40B4-BE49-F238E27FC236}">
              <a16:creationId xmlns:a16="http://schemas.microsoft.com/office/drawing/2014/main" id="{BA84C7D7-7E9C-4DD3-9CC4-9871BE77F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105</xdr:row>
      <xdr:rowOff>146539</xdr:rowOff>
    </xdr:from>
    <xdr:ext cx="782217" cy="795289"/>
    <xdr:pic>
      <xdr:nvPicPr>
        <xdr:cNvPr id="12" name="Imagen 11">
          <a:extLst>
            <a:ext uri="{FF2B5EF4-FFF2-40B4-BE49-F238E27FC236}">
              <a16:creationId xmlns:a16="http://schemas.microsoft.com/office/drawing/2014/main" id="{D030E93B-DC6D-454F-AEEA-B68E8956C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105</xdr:row>
      <xdr:rowOff>190714</xdr:rowOff>
    </xdr:from>
    <xdr:ext cx="795407" cy="720000"/>
    <xdr:pic>
      <xdr:nvPicPr>
        <xdr:cNvPr id="13" name="Imagen 12">
          <a:extLst>
            <a:ext uri="{FF2B5EF4-FFF2-40B4-BE49-F238E27FC236}">
              <a16:creationId xmlns:a16="http://schemas.microsoft.com/office/drawing/2014/main" id="{6B5D740A-0AB8-4057-8856-B8174502B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157</xdr:row>
      <xdr:rowOff>87923</xdr:rowOff>
    </xdr:from>
    <xdr:ext cx="716280" cy="817517"/>
    <xdr:pic>
      <xdr:nvPicPr>
        <xdr:cNvPr id="14" name="Imagen 13">
          <a:extLst>
            <a:ext uri="{FF2B5EF4-FFF2-40B4-BE49-F238E27FC236}">
              <a16:creationId xmlns:a16="http://schemas.microsoft.com/office/drawing/2014/main" id="{9EAF7445-569A-4140-9E4D-D6B359023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157</xdr:row>
      <xdr:rowOff>187364</xdr:rowOff>
    </xdr:from>
    <xdr:ext cx="1425498" cy="696685"/>
    <xdr:pic>
      <xdr:nvPicPr>
        <xdr:cNvPr id="15" name="Imagen 14">
          <a:extLst>
            <a:ext uri="{FF2B5EF4-FFF2-40B4-BE49-F238E27FC236}">
              <a16:creationId xmlns:a16="http://schemas.microsoft.com/office/drawing/2014/main" id="{7F796330-E72B-4F77-9247-CB0C9FFAF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157</xdr:row>
      <xdr:rowOff>146539</xdr:rowOff>
    </xdr:from>
    <xdr:ext cx="782217" cy="795289"/>
    <xdr:pic>
      <xdr:nvPicPr>
        <xdr:cNvPr id="16" name="Imagen 15">
          <a:extLst>
            <a:ext uri="{FF2B5EF4-FFF2-40B4-BE49-F238E27FC236}">
              <a16:creationId xmlns:a16="http://schemas.microsoft.com/office/drawing/2014/main" id="{E52358B5-271E-4AB9-A723-939EB23A0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157</xdr:row>
      <xdr:rowOff>190714</xdr:rowOff>
    </xdr:from>
    <xdr:ext cx="795407" cy="720000"/>
    <xdr:pic>
      <xdr:nvPicPr>
        <xdr:cNvPr id="17" name="Imagen 16">
          <a:extLst>
            <a:ext uri="{FF2B5EF4-FFF2-40B4-BE49-F238E27FC236}">
              <a16:creationId xmlns:a16="http://schemas.microsoft.com/office/drawing/2014/main" id="{185E6C14-571E-49F4-B870-D70CAE9A8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208</xdr:row>
      <xdr:rowOff>87923</xdr:rowOff>
    </xdr:from>
    <xdr:ext cx="716280" cy="817517"/>
    <xdr:pic>
      <xdr:nvPicPr>
        <xdr:cNvPr id="18" name="Imagen 17">
          <a:extLst>
            <a:ext uri="{FF2B5EF4-FFF2-40B4-BE49-F238E27FC236}">
              <a16:creationId xmlns:a16="http://schemas.microsoft.com/office/drawing/2014/main" id="{658B685B-D107-4326-9416-BBCA5309E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208</xdr:row>
      <xdr:rowOff>187364</xdr:rowOff>
    </xdr:from>
    <xdr:ext cx="1425498" cy="696685"/>
    <xdr:pic>
      <xdr:nvPicPr>
        <xdr:cNvPr id="19" name="Imagen 18">
          <a:extLst>
            <a:ext uri="{FF2B5EF4-FFF2-40B4-BE49-F238E27FC236}">
              <a16:creationId xmlns:a16="http://schemas.microsoft.com/office/drawing/2014/main" id="{11BB4152-5BC0-4F9D-BF5E-63DFA21CF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208</xdr:row>
      <xdr:rowOff>146539</xdr:rowOff>
    </xdr:from>
    <xdr:ext cx="782217" cy="795289"/>
    <xdr:pic>
      <xdr:nvPicPr>
        <xdr:cNvPr id="20" name="Imagen 19">
          <a:extLst>
            <a:ext uri="{FF2B5EF4-FFF2-40B4-BE49-F238E27FC236}">
              <a16:creationId xmlns:a16="http://schemas.microsoft.com/office/drawing/2014/main" id="{458FC0CF-B8A3-48B0-8B47-A4BC0D5DC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208</xdr:row>
      <xdr:rowOff>190714</xdr:rowOff>
    </xdr:from>
    <xdr:ext cx="795407" cy="720000"/>
    <xdr:pic>
      <xdr:nvPicPr>
        <xdr:cNvPr id="21" name="Imagen 20">
          <a:extLst>
            <a:ext uri="{FF2B5EF4-FFF2-40B4-BE49-F238E27FC236}">
              <a16:creationId xmlns:a16="http://schemas.microsoft.com/office/drawing/2014/main" id="{54C86473-D2D1-4DF0-A7A0-59F05E792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259</xdr:row>
      <xdr:rowOff>87923</xdr:rowOff>
    </xdr:from>
    <xdr:ext cx="716280" cy="817517"/>
    <xdr:pic>
      <xdr:nvPicPr>
        <xdr:cNvPr id="22" name="Imagen 21">
          <a:extLst>
            <a:ext uri="{FF2B5EF4-FFF2-40B4-BE49-F238E27FC236}">
              <a16:creationId xmlns:a16="http://schemas.microsoft.com/office/drawing/2014/main" id="{5AE20DD2-C956-42F9-9F2A-ABDC2C79C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259</xdr:row>
      <xdr:rowOff>187364</xdr:rowOff>
    </xdr:from>
    <xdr:ext cx="1425498" cy="696685"/>
    <xdr:pic>
      <xdr:nvPicPr>
        <xdr:cNvPr id="23" name="Imagen 22">
          <a:extLst>
            <a:ext uri="{FF2B5EF4-FFF2-40B4-BE49-F238E27FC236}">
              <a16:creationId xmlns:a16="http://schemas.microsoft.com/office/drawing/2014/main" id="{11AC48A4-F41D-40B9-A471-9466C61401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259</xdr:row>
      <xdr:rowOff>146539</xdr:rowOff>
    </xdr:from>
    <xdr:ext cx="782217" cy="795289"/>
    <xdr:pic>
      <xdr:nvPicPr>
        <xdr:cNvPr id="24" name="Imagen 23">
          <a:extLst>
            <a:ext uri="{FF2B5EF4-FFF2-40B4-BE49-F238E27FC236}">
              <a16:creationId xmlns:a16="http://schemas.microsoft.com/office/drawing/2014/main" id="{7A1B7904-5D8C-4D83-9862-D0D4F9886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259</xdr:row>
      <xdr:rowOff>190714</xdr:rowOff>
    </xdr:from>
    <xdr:ext cx="795407" cy="720000"/>
    <xdr:pic>
      <xdr:nvPicPr>
        <xdr:cNvPr id="25" name="Imagen 24">
          <a:extLst>
            <a:ext uri="{FF2B5EF4-FFF2-40B4-BE49-F238E27FC236}">
              <a16:creationId xmlns:a16="http://schemas.microsoft.com/office/drawing/2014/main" id="{D11AAF3F-1F16-4249-B1F6-4B89C36F8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311</xdr:row>
      <xdr:rowOff>87923</xdr:rowOff>
    </xdr:from>
    <xdr:ext cx="716280" cy="817517"/>
    <xdr:pic>
      <xdr:nvPicPr>
        <xdr:cNvPr id="26" name="Imagen 25">
          <a:extLst>
            <a:ext uri="{FF2B5EF4-FFF2-40B4-BE49-F238E27FC236}">
              <a16:creationId xmlns:a16="http://schemas.microsoft.com/office/drawing/2014/main" id="{363ED2E0-21BC-4A4B-A086-4024E21DD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311</xdr:row>
      <xdr:rowOff>187364</xdr:rowOff>
    </xdr:from>
    <xdr:ext cx="1425498" cy="696685"/>
    <xdr:pic>
      <xdr:nvPicPr>
        <xdr:cNvPr id="27" name="Imagen 26">
          <a:extLst>
            <a:ext uri="{FF2B5EF4-FFF2-40B4-BE49-F238E27FC236}">
              <a16:creationId xmlns:a16="http://schemas.microsoft.com/office/drawing/2014/main" id="{9A109680-749F-4621-BB4E-F987AE308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311</xdr:row>
      <xdr:rowOff>146539</xdr:rowOff>
    </xdr:from>
    <xdr:ext cx="782217" cy="795289"/>
    <xdr:pic>
      <xdr:nvPicPr>
        <xdr:cNvPr id="28" name="Imagen 27">
          <a:extLst>
            <a:ext uri="{FF2B5EF4-FFF2-40B4-BE49-F238E27FC236}">
              <a16:creationId xmlns:a16="http://schemas.microsoft.com/office/drawing/2014/main" id="{EDDBF432-D57D-4F14-9F05-8CA8534BD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311</xdr:row>
      <xdr:rowOff>190714</xdr:rowOff>
    </xdr:from>
    <xdr:ext cx="795407" cy="720000"/>
    <xdr:pic>
      <xdr:nvPicPr>
        <xdr:cNvPr id="29" name="Imagen 28">
          <a:extLst>
            <a:ext uri="{FF2B5EF4-FFF2-40B4-BE49-F238E27FC236}">
              <a16:creationId xmlns:a16="http://schemas.microsoft.com/office/drawing/2014/main" id="{2E9A7973-C59A-4C23-BD4A-119417A2B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363</xdr:row>
      <xdr:rowOff>87923</xdr:rowOff>
    </xdr:from>
    <xdr:ext cx="716280" cy="817517"/>
    <xdr:pic>
      <xdr:nvPicPr>
        <xdr:cNvPr id="30" name="Imagen 29">
          <a:extLst>
            <a:ext uri="{FF2B5EF4-FFF2-40B4-BE49-F238E27FC236}">
              <a16:creationId xmlns:a16="http://schemas.microsoft.com/office/drawing/2014/main" id="{B9C49522-5509-4A15-AC76-71505930D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363</xdr:row>
      <xdr:rowOff>187364</xdr:rowOff>
    </xdr:from>
    <xdr:ext cx="1425498" cy="696685"/>
    <xdr:pic>
      <xdr:nvPicPr>
        <xdr:cNvPr id="31" name="Imagen 30">
          <a:extLst>
            <a:ext uri="{FF2B5EF4-FFF2-40B4-BE49-F238E27FC236}">
              <a16:creationId xmlns:a16="http://schemas.microsoft.com/office/drawing/2014/main" id="{F3625FA7-5B24-4298-AADC-640E71595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363</xdr:row>
      <xdr:rowOff>146539</xdr:rowOff>
    </xdr:from>
    <xdr:ext cx="782217" cy="795289"/>
    <xdr:pic>
      <xdr:nvPicPr>
        <xdr:cNvPr id="32" name="Imagen 31">
          <a:extLst>
            <a:ext uri="{FF2B5EF4-FFF2-40B4-BE49-F238E27FC236}">
              <a16:creationId xmlns:a16="http://schemas.microsoft.com/office/drawing/2014/main" id="{D2793777-C557-468B-A9ED-3DF894E8F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363</xdr:row>
      <xdr:rowOff>190714</xdr:rowOff>
    </xdr:from>
    <xdr:ext cx="795407" cy="720000"/>
    <xdr:pic>
      <xdr:nvPicPr>
        <xdr:cNvPr id="33" name="Imagen 32">
          <a:extLst>
            <a:ext uri="{FF2B5EF4-FFF2-40B4-BE49-F238E27FC236}">
              <a16:creationId xmlns:a16="http://schemas.microsoft.com/office/drawing/2014/main" id="{F94788D3-BF36-4428-A3BA-0176018F7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415</xdr:row>
      <xdr:rowOff>87923</xdr:rowOff>
    </xdr:from>
    <xdr:ext cx="716280" cy="817517"/>
    <xdr:pic>
      <xdr:nvPicPr>
        <xdr:cNvPr id="34" name="Imagen 33">
          <a:extLst>
            <a:ext uri="{FF2B5EF4-FFF2-40B4-BE49-F238E27FC236}">
              <a16:creationId xmlns:a16="http://schemas.microsoft.com/office/drawing/2014/main" id="{28EA4B3B-29FE-47D9-8821-4F53D0848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415</xdr:row>
      <xdr:rowOff>187364</xdr:rowOff>
    </xdr:from>
    <xdr:ext cx="1425498" cy="696685"/>
    <xdr:pic>
      <xdr:nvPicPr>
        <xdr:cNvPr id="35" name="Imagen 34">
          <a:extLst>
            <a:ext uri="{FF2B5EF4-FFF2-40B4-BE49-F238E27FC236}">
              <a16:creationId xmlns:a16="http://schemas.microsoft.com/office/drawing/2014/main" id="{3EB7A837-10F9-4061-A572-3B7D53FB5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415</xdr:row>
      <xdr:rowOff>146539</xdr:rowOff>
    </xdr:from>
    <xdr:ext cx="782217" cy="795289"/>
    <xdr:pic>
      <xdr:nvPicPr>
        <xdr:cNvPr id="36" name="Imagen 35">
          <a:extLst>
            <a:ext uri="{FF2B5EF4-FFF2-40B4-BE49-F238E27FC236}">
              <a16:creationId xmlns:a16="http://schemas.microsoft.com/office/drawing/2014/main" id="{5DA67C3C-0573-4D68-BCD4-3BBE0FD0A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415</xdr:row>
      <xdr:rowOff>190714</xdr:rowOff>
    </xdr:from>
    <xdr:ext cx="795407" cy="720000"/>
    <xdr:pic>
      <xdr:nvPicPr>
        <xdr:cNvPr id="37" name="Imagen 36">
          <a:extLst>
            <a:ext uri="{FF2B5EF4-FFF2-40B4-BE49-F238E27FC236}">
              <a16:creationId xmlns:a16="http://schemas.microsoft.com/office/drawing/2014/main" id="{250C0CCE-5F62-4F67-B065-C8E4ACB15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469</xdr:row>
      <xdr:rowOff>87923</xdr:rowOff>
    </xdr:from>
    <xdr:ext cx="716280" cy="817517"/>
    <xdr:pic>
      <xdr:nvPicPr>
        <xdr:cNvPr id="38" name="Imagen 37">
          <a:extLst>
            <a:ext uri="{FF2B5EF4-FFF2-40B4-BE49-F238E27FC236}">
              <a16:creationId xmlns:a16="http://schemas.microsoft.com/office/drawing/2014/main" id="{FBD86F24-26A0-4B11-9098-8E1DE0199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469</xdr:row>
      <xdr:rowOff>187364</xdr:rowOff>
    </xdr:from>
    <xdr:ext cx="1425498" cy="696685"/>
    <xdr:pic>
      <xdr:nvPicPr>
        <xdr:cNvPr id="39" name="Imagen 38">
          <a:extLst>
            <a:ext uri="{FF2B5EF4-FFF2-40B4-BE49-F238E27FC236}">
              <a16:creationId xmlns:a16="http://schemas.microsoft.com/office/drawing/2014/main" id="{65BA9B2A-47D8-4C2B-9CF8-D2C874BFC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469</xdr:row>
      <xdr:rowOff>146539</xdr:rowOff>
    </xdr:from>
    <xdr:ext cx="782217" cy="795289"/>
    <xdr:pic>
      <xdr:nvPicPr>
        <xdr:cNvPr id="40" name="Imagen 39">
          <a:extLst>
            <a:ext uri="{FF2B5EF4-FFF2-40B4-BE49-F238E27FC236}">
              <a16:creationId xmlns:a16="http://schemas.microsoft.com/office/drawing/2014/main" id="{27C18C5C-8C68-401A-BD82-70DDA6B12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469</xdr:row>
      <xdr:rowOff>190714</xdr:rowOff>
    </xdr:from>
    <xdr:ext cx="795407" cy="720000"/>
    <xdr:pic>
      <xdr:nvPicPr>
        <xdr:cNvPr id="41" name="Imagen 40">
          <a:extLst>
            <a:ext uri="{FF2B5EF4-FFF2-40B4-BE49-F238E27FC236}">
              <a16:creationId xmlns:a16="http://schemas.microsoft.com/office/drawing/2014/main" id="{BF36D421-E041-43B0-852C-0D16F2782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518</xdr:row>
      <xdr:rowOff>87923</xdr:rowOff>
    </xdr:from>
    <xdr:ext cx="716280" cy="817517"/>
    <xdr:pic>
      <xdr:nvPicPr>
        <xdr:cNvPr id="42" name="Imagen 41">
          <a:extLst>
            <a:ext uri="{FF2B5EF4-FFF2-40B4-BE49-F238E27FC236}">
              <a16:creationId xmlns:a16="http://schemas.microsoft.com/office/drawing/2014/main" id="{8D9E9440-1EC7-4ACF-A7FF-16066A511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518</xdr:row>
      <xdr:rowOff>187364</xdr:rowOff>
    </xdr:from>
    <xdr:ext cx="1425498" cy="696685"/>
    <xdr:pic>
      <xdr:nvPicPr>
        <xdr:cNvPr id="43" name="Imagen 42">
          <a:extLst>
            <a:ext uri="{FF2B5EF4-FFF2-40B4-BE49-F238E27FC236}">
              <a16:creationId xmlns:a16="http://schemas.microsoft.com/office/drawing/2014/main" id="{0D9A1E66-8326-4D4A-958F-13D88993D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518</xdr:row>
      <xdr:rowOff>146539</xdr:rowOff>
    </xdr:from>
    <xdr:ext cx="782217" cy="795289"/>
    <xdr:pic>
      <xdr:nvPicPr>
        <xdr:cNvPr id="44" name="Imagen 43">
          <a:extLst>
            <a:ext uri="{FF2B5EF4-FFF2-40B4-BE49-F238E27FC236}">
              <a16:creationId xmlns:a16="http://schemas.microsoft.com/office/drawing/2014/main" id="{693C6C76-C0B2-4E06-ACF5-BE384302C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518</xdr:row>
      <xdr:rowOff>190714</xdr:rowOff>
    </xdr:from>
    <xdr:ext cx="795407" cy="720000"/>
    <xdr:pic>
      <xdr:nvPicPr>
        <xdr:cNvPr id="45" name="Imagen 44">
          <a:extLst>
            <a:ext uri="{FF2B5EF4-FFF2-40B4-BE49-F238E27FC236}">
              <a16:creationId xmlns:a16="http://schemas.microsoft.com/office/drawing/2014/main" id="{5E207E9B-4FE4-4EA5-A7FD-8679B39DA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571</xdr:row>
      <xdr:rowOff>87923</xdr:rowOff>
    </xdr:from>
    <xdr:ext cx="716280" cy="817517"/>
    <xdr:pic>
      <xdr:nvPicPr>
        <xdr:cNvPr id="46" name="Imagen 45">
          <a:extLst>
            <a:ext uri="{FF2B5EF4-FFF2-40B4-BE49-F238E27FC236}">
              <a16:creationId xmlns:a16="http://schemas.microsoft.com/office/drawing/2014/main" id="{25FE9CF2-4B31-4740-805A-E304823C3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571</xdr:row>
      <xdr:rowOff>187364</xdr:rowOff>
    </xdr:from>
    <xdr:ext cx="1425498" cy="696685"/>
    <xdr:pic>
      <xdr:nvPicPr>
        <xdr:cNvPr id="47" name="Imagen 46">
          <a:extLst>
            <a:ext uri="{FF2B5EF4-FFF2-40B4-BE49-F238E27FC236}">
              <a16:creationId xmlns:a16="http://schemas.microsoft.com/office/drawing/2014/main" id="{AF532B6E-907C-4B58-941D-369C5983A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571</xdr:row>
      <xdr:rowOff>146539</xdr:rowOff>
    </xdr:from>
    <xdr:ext cx="782217" cy="795289"/>
    <xdr:pic>
      <xdr:nvPicPr>
        <xdr:cNvPr id="48" name="Imagen 47">
          <a:extLst>
            <a:ext uri="{FF2B5EF4-FFF2-40B4-BE49-F238E27FC236}">
              <a16:creationId xmlns:a16="http://schemas.microsoft.com/office/drawing/2014/main" id="{F860C9BB-7566-4A0B-A10A-78CB45F96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571</xdr:row>
      <xdr:rowOff>190714</xdr:rowOff>
    </xdr:from>
    <xdr:ext cx="795407" cy="720000"/>
    <xdr:pic>
      <xdr:nvPicPr>
        <xdr:cNvPr id="49" name="Imagen 48">
          <a:extLst>
            <a:ext uri="{FF2B5EF4-FFF2-40B4-BE49-F238E27FC236}">
              <a16:creationId xmlns:a16="http://schemas.microsoft.com/office/drawing/2014/main" id="{388BB234-9AAE-4F54-85B3-55B4E50C8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622</xdr:row>
      <xdr:rowOff>87923</xdr:rowOff>
    </xdr:from>
    <xdr:ext cx="716280" cy="817517"/>
    <xdr:pic>
      <xdr:nvPicPr>
        <xdr:cNvPr id="50" name="Imagen 49">
          <a:extLst>
            <a:ext uri="{FF2B5EF4-FFF2-40B4-BE49-F238E27FC236}">
              <a16:creationId xmlns:a16="http://schemas.microsoft.com/office/drawing/2014/main" id="{152EADE2-A503-49E8-A418-657F75AB2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622</xdr:row>
      <xdr:rowOff>187364</xdr:rowOff>
    </xdr:from>
    <xdr:ext cx="1425498" cy="696685"/>
    <xdr:pic>
      <xdr:nvPicPr>
        <xdr:cNvPr id="51" name="Imagen 50">
          <a:extLst>
            <a:ext uri="{FF2B5EF4-FFF2-40B4-BE49-F238E27FC236}">
              <a16:creationId xmlns:a16="http://schemas.microsoft.com/office/drawing/2014/main" id="{77918391-DDCB-41B2-8225-4164F66D4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622</xdr:row>
      <xdr:rowOff>146539</xdr:rowOff>
    </xdr:from>
    <xdr:ext cx="782217" cy="795289"/>
    <xdr:pic>
      <xdr:nvPicPr>
        <xdr:cNvPr id="52" name="Imagen 51">
          <a:extLst>
            <a:ext uri="{FF2B5EF4-FFF2-40B4-BE49-F238E27FC236}">
              <a16:creationId xmlns:a16="http://schemas.microsoft.com/office/drawing/2014/main" id="{6BD6FCA3-C18F-4180-9649-C1DBAD2C0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622</xdr:row>
      <xdr:rowOff>190714</xdr:rowOff>
    </xdr:from>
    <xdr:ext cx="795407" cy="720000"/>
    <xdr:pic>
      <xdr:nvPicPr>
        <xdr:cNvPr id="53" name="Imagen 52">
          <a:extLst>
            <a:ext uri="{FF2B5EF4-FFF2-40B4-BE49-F238E27FC236}">
              <a16:creationId xmlns:a16="http://schemas.microsoft.com/office/drawing/2014/main" id="{5D5FC061-1652-4467-B661-9679F84E7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683</xdr:row>
      <xdr:rowOff>87923</xdr:rowOff>
    </xdr:from>
    <xdr:ext cx="716280" cy="817517"/>
    <xdr:pic>
      <xdr:nvPicPr>
        <xdr:cNvPr id="54" name="Imagen 53">
          <a:extLst>
            <a:ext uri="{FF2B5EF4-FFF2-40B4-BE49-F238E27FC236}">
              <a16:creationId xmlns:a16="http://schemas.microsoft.com/office/drawing/2014/main" id="{70FA2D9E-B2BA-4919-952A-E9E65533F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683</xdr:row>
      <xdr:rowOff>187364</xdr:rowOff>
    </xdr:from>
    <xdr:ext cx="1425498" cy="696685"/>
    <xdr:pic>
      <xdr:nvPicPr>
        <xdr:cNvPr id="55" name="Imagen 54">
          <a:extLst>
            <a:ext uri="{FF2B5EF4-FFF2-40B4-BE49-F238E27FC236}">
              <a16:creationId xmlns:a16="http://schemas.microsoft.com/office/drawing/2014/main" id="{3A0AFBBF-1E53-4DF1-8C4B-E4CB08C12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683</xdr:row>
      <xdr:rowOff>146539</xdr:rowOff>
    </xdr:from>
    <xdr:ext cx="782217" cy="795289"/>
    <xdr:pic>
      <xdr:nvPicPr>
        <xdr:cNvPr id="56" name="Imagen 55">
          <a:extLst>
            <a:ext uri="{FF2B5EF4-FFF2-40B4-BE49-F238E27FC236}">
              <a16:creationId xmlns:a16="http://schemas.microsoft.com/office/drawing/2014/main" id="{39D83899-B001-4E70-8C18-AB9D2FEA5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683</xdr:row>
      <xdr:rowOff>190714</xdr:rowOff>
    </xdr:from>
    <xdr:ext cx="795407" cy="720000"/>
    <xdr:pic>
      <xdr:nvPicPr>
        <xdr:cNvPr id="57" name="Imagen 56">
          <a:extLst>
            <a:ext uri="{FF2B5EF4-FFF2-40B4-BE49-F238E27FC236}">
              <a16:creationId xmlns:a16="http://schemas.microsoft.com/office/drawing/2014/main" id="{D92779C5-201A-4A4B-98C9-F81BC7980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43962</xdr:colOff>
      <xdr:row>732</xdr:row>
      <xdr:rowOff>87923</xdr:rowOff>
    </xdr:from>
    <xdr:ext cx="716280" cy="817517"/>
    <xdr:pic>
      <xdr:nvPicPr>
        <xdr:cNvPr id="58" name="Imagen 57">
          <a:extLst>
            <a:ext uri="{FF2B5EF4-FFF2-40B4-BE49-F238E27FC236}">
              <a16:creationId xmlns:a16="http://schemas.microsoft.com/office/drawing/2014/main" id="{E185E366-2E9D-4A7D-8C62-B1E293937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2" y="43247603"/>
          <a:ext cx="716280" cy="81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58615</xdr:colOff>
      <xdr:row>732</xdr:row>
      <xdr:rowOff>187364</xdr:rowOff>
    </xdr:from>
    <xdr:ext cx="1425498" cy="696685"/>
    <xdr:pic>
      <xdr:nvPicPr>
        <xdr:cNvPr id="59" name="Imagen 58">
          <a:extLst>
            <a:ext uri="{FF2B5EF4-FFF2-40B4-BE49-F238E27FC236}">
              <a16:creationId xmlns:a16="http://schemas.microsoft.com/office/drawing/2014/main" id="{613CD7A0-5AF0-4DB0-AE7C-70139FDDF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095" y="43347044"/>
          <a:ext cx="1425498" cy="696685"/>
        </a:xfrm>
        <a:prstGeom prst="rect">
          <a:avLst/>
        </a:prstGeom>
      </xdr:spPr>
    </xdr:pic>
    <xdr:clientData/>
  </xdr:oneCellAnchor>
  <xdr:oneCellAnchor>
    <xdr:from>
      <xdr:col>8</xdr:col>
      <xdr:colOff>407379</xdr:colOff>
      <xdr:row>732</xdr:row>
      <xdr:rowOff>146539</xdr:rowOff>
    </xdr:from>
    <xdr:ext cx="782217" cy="795289"/>
    <xdr:pic>
      <xdr:nvPicPr>
        <xdr:cNvPr id="60" name="Imagen 59">
          <a:extLst>
            <a:ext uri="{FF2B5EF4-FFF2-40B4-BE49-F238E27FC236}">
              <a16:creationId xmlns:a16="http://schemas.microsoft.com/office/drawing/2014/main" id="{9C150090-00CD-4CBF-9199-24603FDE8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979" y="43306219"/>
          <a:ext cx="782217" cy="795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749023</xdr:colOff>
      <xdr:row>732</xdr:row>
      <xdr:rowOff>190714</xdr:rowOff>
    </xdr:from>
    <xdr:ext cx="795407" cy="720000"/>
    <xdr:pic>
      <xdr:nvPicPr>
        <xdr:cNvPr id="61" name="Imagen 60">
          <a:extLst>
            <a:ext uri="{FF2B5EF4-FFF2-40B4-BE49-F238E27FC236}">
              <a16:creationId xmlns:a16="http://schemas.microsoft.com/office/drawing/2014/main" id="{2FD8E892-C419-44C8-8E97-11D4A00E0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283" y="43350394"/>
          <a:ext cx="79540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lluvi/Dropbox/DOCUMENTOS%20PARA%20LICITAR/SOCORRO/CONTRATO%202025/PROPUESTA%20ECONOMICA%20AOM%202025.xlsx" TargetMode="External"/><Relationship Id="rId1" Type="http://schemas.openxmlformats.org/officeDocument/2006/relationships/externalLinkPath" Target="/Users/lluvi/Dropbox/DOCUMENTOS%20PARA%20LICITAR/SOCORRO/CONTRATO%202025/PROPUESTA%20ECONOMICA%20AOM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lluvi/Dropbox/SABANADETORRES/ITASAB%20SAS/ORDENES%20DE%20TRABAJO/ORDENES%20DE%20TRABAJO%202017/12%20DICIEMBRE/ODT%20046/ODT%20046%202017.xls" TargetMode="External"/><Relationship Id="rId1" Type="http://schemas.openxmlformats.org/officeDocument/2006/relationships/externalLinkPath" Target="/Users/lluvi/Dropbox/SABANADETORRES/ITASAB%20SAS/ORDENES%20DE%20TRABAJO/ORDENES%20DE%20TRABAJO%202017/12%20DICIEMBRE/ODT%20046/ODT%20046%202017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lluvi/Dropbox/EDIFICAR/SOCORRO/AOM%202025/EJECUCION%20CONTRACTUAL%20DEF.xlsx" TargetMode="External"/><Relationship Id="rId1" Type="http://schemas.openxmlformats.org/officeDocument/2006/relationships/externalLinkPath" Target="/Users/lluvi/Dropbox/EDIFICAR/SOCORRO/AOM%202025/EJECUCION%20CONTRACTUAL%20D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unscp"/>
      <sheetName val="PRESUPUESTO OF 1"/>
      <sheetName val="PRESUPUESTO LICITACION"/>
      <sheetName val="PRESUPUESTO LICITACION (2)"/>
      <sheetName val="APU OF"/>
      <sheetName val="PUNTAJE"/>
      <sheetName val="Hoja5"/>
      <sheetName val="Hoja6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>
        <row r="7">
          <cell r="C7" t="str">
            <v>"ADMINISTRACION, OPERACIÓN, MANTENIMIENTO, INSTALACION Y MODERNIZACION DEL SISTEMA DE ALUMBRADO PUBLICO EN EL MUNICIPIO DEL SOCORRO DE CONFORMIDAD CON LA RESOLUCION CREG 101013 DE 2022</v>
          </cell>
        </row>
        <row r="55">
          <cell r="J55" t="str">
            <v>UND</v>
          </cell>
        </row>
        <row r="57">
          <cell r="C57" t="str">
            <v xml:space="preserve">SUMINISTRO E INSTALACION UCAP LUMINARIA ALUMBRADO PUBLICO LED 50W 130Lm </v>
          </cell>
        </row>
        <row r="107">
          <cell r="J107" t="str">
            <v>UND</v>
          </cell>
        </row>
        <row r="109">
          <cell r="C109" t="str">
            <v xml:space="preserve">SUMINISTRO E INSTALACION UCAP LUMINARIA ALUMBRADO PUBLICO LED 80W 130Lm </v>
          </cell>
        </row>
        <row r="159">
          <cell r="J159" t="str">
            <v>UND</v>
          </cell>
        </row>
        <row r="161">
          <cell r="C161" t="str">
            <v xml:space="preserve">SUMINISTRO E INSTALACION UCAP LUMINARIA ALUMBRADO PUBLICO LED 100W-120W 130Lm </v>
          </cell>
        </row>
        <row r="211">
          <cell r="J211" t="str">
            <v>UND</v>
          </cell>
        </row>
        <row r="213">
          <cell r="C213" t="str">
            <v xml:space="preserve">SUMINISTRO E INSTALACION UCAP LUMINARIA ALUMBRADO PUBLICO REFLECTOR LED 200W 130Lm </v>
          </cell>
        </row>
        <row r="469">
          <cell r="J469" t="str">
            <v>ML</v>
          </cell>
        </row>
        <row r="471">
          <cell r="C471" t="str">
            <v>SUMINISTRO E INSTALACION UCAP REDES EXCLUSIVAS DE ALUMBRADO PUBLICO</v>
          </cell>
        </row>
        <row r="521">
          <cell r="J521" t="str">
            <v>UND</v>
          </cell>
        </row>
        <row r="523">
          <cell r="C523" t="str">
            <v>SUMINISTRO E INSTALACION DE POSTE MET CONICO OCTOGONAL DE 8M</v>
          </cell>
        </row>
        <row r="625">
          <cell r="J625" t="str">
            <v>UND</v>
          </cell>
        </row>
        <row r="627">
          <cell r="C627" t="str">
            <v>SUMINISTRO E INSTALACION UCAP LUMINARIA ALUMBRADO PUBLICO ORNAMENTAL LED 60W 130Lm/IN (O SUPERIOR)</v>
          </cell>
        </row>
        <row r="677">
          <cell r="J677" t="str">
            <v>UND</v>
          </cell>
        </row>
        <row r="679">
          <cell r="C679" t="str">
            <v>SUMINISTRO E INSTALACION UCAP CONTROL PROGRAMABLE</v>
          </cell>
        </row>
        <row r="733">
          <cell r="C733" t="str">
            <v>SUMINISTRO E INSTALACION DE POSTE MET DE 5M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A DE ENTREGA"/>
      <sheetName val="CUADRO GENERAL"/>
      <sheetName val="Hoja1"/>
      <sheetName val="Hoja2"/>
      <sheetName val="Hoja3"/>
      <sheetName val="Hoja4"/>
      <sheetName val="equipos"/>
      <sheetName val="material"/>
      <sheetName val="manobra"/>
      <sheetName val="Datos"/>
      <sheetName val="ANALISIS AI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H2">
            <v>1</v>
          </cell>
        </row>
        <row r="7">
          <cell r="A7" t="str">
            <v>CAMPANA1</v>
          </cell>
          <cell r="B7" t="str">
            <v>ADAPTADOR CAMPANA DE 1"</v>
          </cell>
          <cell r="C7" t="str">
            <v>UND</v>
          </cell>
          <cell r="F7">
            <v>311.75200000000007</v>
          </cell>
        </row>
        <row r="8">
          <cell r="A8" t="str">
            <v>CAMPANA2</v>
          </cell>
          <cell r="B8" t="str">
            <v>ADAPTADOR CAMPANA DE 2"</v>
          </cell>
          <cell r="C8" t="str">
            <v>UND</v>
          </cell>
          <cell r="F8">
            <v>2983.4666400000001</v>
          </cell>
        </row>
        <row r="9">
          <cell r="A9" t="str">
            <v>ADA2</v>
          </cell>
          <cell r="B9" t="str">
            <v>ADAPTADOR PVC DE 2"</v>
          </cell>
          <cell r="C9" t="str">
            <v>UND</v>
          </cell>
          <cell r="F9">
            <v>2034.1818000000001</v>
          </cell>
        </row>
        <row r="10">
          <cell r="A10" t="str">
            <v>ADA1/2</v>
          </cell>
          <cell r="B10" t="str">
            <v>ADAPTADOR TERMINAL PVC DE 1/2</v>
          </cell>
          <cell r="C10" t="str">
            <v>UND</v>
          </cell>
          <cell r="F10">
            <v>193.73160000000004</v>
          </cell>
        </row>
        <row r="11">
          <cell r="A11" t="str">
            <v>TW8</v>
          </cell>
          <cell r="B11" t="str">
            <v>ALAMBRE COBRE No.8</v>
          </cell>
          <cell r="C11" t="str">
            <v>ML</v>
          </cell>
          <cell r="F11">
            <v>3406.1483982842019</v>
          </cell>
        </row>
        <row r="12">
          <cell r="A12" t="str">
            <v>ARANDELA4*4</v>
          </cell>
          <cell r="B12" t="str">
            <v>ARANDELA GALV. DE 4*4</v>
          </cell>
          <cell r="C12" t="str">
            <v>UND</v>
          </cell>
          <cell r="F12">
            <v>2583.0880000000002</v>
          </cell>
        </row>
        <row r="13">
          <cell r="A13" t="str">
            <v>ARRANCADOR</v>
          </cell>
          <cell r="B13" t="str">
            <v>ARRANCADOR</v>
          </cell>
          <cell r="C13" t="str">
            <v>UND</v>
          </cell>
          <cell r="F13">
            <v>11726.417815095374</v>
          </cell>
        </row>
        <row r="14">
          <cell r="A14" t="str">
            <v>AVISO1</v>
          </cell>
          <cell r="B14" t="str">
            <v>AVISO EN ACRILICO</v>
          </cell>
          <cell r="C14" t="str">
            <v>UND</v>
          </cell>
          <cell r="F14">
            <v>27835.000000000004</v>
          </cell>
        </row>
        <row r="15">
          <cell r="A15" t="str">
            <v>BALAS</v>
          </cell>
          <cell r="B15" t="str">
            <v>BALASTRO</v>
          </cell>
          <cell r="C15" t="str">
            <v>UND</v>
          </cell>
          <cell r="F15">
            <v>28513.282832892215</v>
          </cell>
        </row>
        <row r="16">
          <cell r="A16" t="str">
            <v>MH150</v>
          </cell>
          <cell r="B16" t="str">
            <v>BOMBILLO METALAR DE 150W TUBULAR</v>
          </cell>
          <cell r="C16" t="str">
            <v>UND</v>
          </cell>
          <cell r="F16">
            <v>34403.927899972623</v>
          </cell>
        </row>
        <row r="17">
          <cell r="A17" t="str">
            <v>MH250</v>
          </cell>
          <cell r="B17" t="str">
            <v>BOMBILLO METALAR DE 250W TUBULAR</v>
          </cell>
          <cell r="C17" t="str">
            <v>UND</v>
          </cell>
          <cell r="F17">
            <v>49966.327279364799</v>
          </cell>
        </row>
        <row r="18">
          <cell r="A18" t="str">
            <v>MH400</v>
          </cell>
          <cell r="B18" t="str">
            <v>BOMBILLO METALAR DE 400W TUBULAR</v>
          </cell>
          <cell r="C18" t="str">
            <v>UND</v>
          </cell>
          <cell r="F18">
            <v>74507</v>
          </cell>
        </row>
        <row r="19">
          <cell r="A19" t="str">
            <v>SODIO70</v>
          </cell>
          <cell r="B19" t="str">
            <v>BOMBILLO SODIO 70W BLANCO PHILIPS</v>
          </cell>
          <cell r="C19" t="str">
            <v>UND</v>
          </cell>
          <cell r="F19">
            <v>47528.819200000005</v>
          </cell>
        </row>
        <row r="20">
          <cell r="A20" t="str">
            <v>SODIO150</v>
          </cell>
          <cell r="B20" t="str">
            <v>BOMBILLO SODIO 150w AMARILLO</v>
          </cell>
          <cell r="C20" t="str">
            <v>UND</v>
          </cell>
          <cell r="F20">
            <v>27153</v>
          </cell>
        </row>
        <row r="21">
          <cell r="A21" t="str">
            <v>BRAZO1,1/4</v>
          </cell>
          <cell r="B21" t="str">
            <v>BRAZO GALV. DE 1,1/4*1,50 MTS</v>
          </cell>
          <cell r="C21" t="str">
            <v>UND</v>
          </cell>
          <cell r="F21">
            <v>59500</v>
          </cell>
        </row>
        <row r="22">
          <cell r="A22" t="str">
            <v>BREA</v>
          </cell>
          <cell r="B22" t="str">
            <v>BREA LIQUIDA</v>
          </cell>
          <cell r="C22" t="str">
            <v>CTE</v>
          </cell>
          <cell r="F22">
            <v>76104.230200000005</v>
          </cell>
        </row>
        <row r="23">
          <cell r="A23" t="str">
            <v>ACSR2</v>
          </cell>
          <cell r="B23" t="str">
            <v>CABLE ACSR 2</v>
          </cell>
          <cell r="C23" t="str">
            <v>ML</v>
          </cell>
          <cell r="F23">
            <v>1746.9246000000001</v>
          </cell>
        </row>
        <row r="24">
          <cell r="A24" t="str">
            <v>ASC2</v>
          </cell>
          <cell r="B24" t="str">
            <v>CABLE ALUMINIO AISLADO 2</v>
          </cell>
          <cell r="C24" t="str">
            <v>ML</v>
          </cell>
          <cell r="F24">
            <v>3215.4991999999997</v>
          </cell>
        </row>
        <row r="25">
          <cell r="A25" t="str">
            <v>ASC4</v>
          </cell>
          <cell r="B25" t="str">
            <v>CABLE ALUMINIO AISLADO 4</v>
          </cell>
          <cell r="C25" t="str">
            <v>ML</v>
          </cell>
          <cell r="F25">
            <v>2928</v>
          </cell>
        </row>
        <row r="26">
          <cell r="A26" t="str">
            <v>ASC6</v>
          </cell>
          <cell r="B26" t="str">
            <v>CABLE ALUMINIO AISLADO 6</v>
          </cell>
          <cell r="C26" t="str">
            <v>ML</v>
          </cell>
          <cell r="F26">
            <v>2887.0462000000007</v>
          </cell>
        </row>
        <row r="27">
          <cell r="A27" t="str">
            <v>AL2*4+4</v>
          </cell>
          <cell r="B27" t="str">
            <v>CABLE ALUMINIO TRENZADO 2*4+4</v>
          </cell>
          <cell r="C27" t="str">
            <v>ML</v>
          </cell>
          <cell r="F27">
            <v>6534.8867390709147</v>
          </cell>
        </row>
        <row r="28">
          <cell r="A28" t="str">
            <v>CABLE2*8+8</v>
          </cell>
          <cell r="B28" t="str">
            <v>CABLE CONCENTRICO 2*8+8</v>
          </cell>
          <cell r="C28" t="str">
            <v>ML</v>
          </cell>
          <cell r="F28">
            <v>9575.24</v>
          </cell>
        </row>
        <row r="29">
          <cell r="A29" t="str">
            <v>THHN2</v>
          </cell>
          <cell r="B29" t="str">
            <v>CABLE DE COBRE THHN 2</v>
          </cell>
          <cell r="C29" t="str">
            <v>ML</v>
          </cell>
          <cell r="F29">
            <v>9129.880000000001</v>
          </cell>
        </row>
        <row r="30">
          <cell r="A30" t="str">
            <v>THHN4</v>
          </cell>
          <cell r="B30" t="str">
            <v>CABLE DE COBRE THHN 4</v>
          </cell>
          <cell r="C30" t="str">
            <v>ML</v>
          </cell>
          <cell r="F30">
            <v>6034.739340000001</v>
          </cell>
        </row>
        <row r="31">
          <cell r="A31" t="str">
            <v>THHN6</v>
          </cell>
          <cell r="B31" t="str">
            <v>CABLE DE COBRE THHN 6</v>
          </cell>
          <cell r="C31" t="str">
            <v>ML</v>
          </cell>
          <cell r="F31">
            <v>4258.7550000000001</v>
          </cell>
        </row>
        <row r="32">
          <cell r="A32" t="str">
            <v>CABLE3*12</v>
          </cell>
          <cell r="B32" t="str">
            <v>CABLE ENCAUCHETADO 3*12</v>
          </cell>
          <cell r="C32" t="str">
            <v>ML</v>
          </cell>
          <cell r="F32">
            <v>5656.9296340239125</v>
          </cell>
        </row>
        <row r="33">
          <cell r="A33" t="str">
            <v>ACERO1/4</v>
          </cell>
          <cell r="B33" t="str">
            <v>CABLE GALV. EN ACERO DE 1/4</v>
          </cell>
          <cell r="C33" t="str">
            <v>ML</v>
          </cell>
          <cell r="F33">
            <v>1097.8123999999998</v>
          </cell>
        </row>
        <row r="34">
          <cell r="A34" t="str">
            <v>CADENA5/16</v>
          </cell>
          <cell r="B34" t="str">
            <v>CADENA GALV. 5/16</v>
          </cell>
          <cell r="C34" t="str">
            <v>ML</v>
          </cell>
          <cell r="F34">
            <v>16056.341400000003</v>
          </cell>
        </row>
        <row r="35">
          <cell r="A35" t="str">
            <v>30X30</v>
          </cell>
          <cell r="B35" t="str">
            <v>CAJA DE INSPECCION 30X30</v>
          </cell>
          <cell r="C35" t="str">
            <v>UND</v>
          </cell>
          <cell r="F35">
            <v>93525.6</v>
          </cell>
        </row>
        <row r="36">
          <cell r="A36" t="str">
            <v>CAJADER</v>
          </cell>
          <cell r="B36" t="str">
            <v>CAJA MET. INTEMPERIE 30*20*15 CMS</v>
          </cell>
          <cell r="C36" t="str">
            <v>UND</v>
          </cell>
          <cell r="F36">
            <v>87770.747151999996</v>
          </cell>
        </row>
        <row r="37">
          <cell r="A37" t="str">
            <v>CAJACONTADOR</v>
          </cell>
          <cell r="B37" t="str">
            <v>CAJA PARA CONTADOR EN POLICARBONATO</v>
          </cell>
          <cell r="C37" t="str">
            <v>UND</v>
          </cell>
          <cell r="F37">
            <v>61994.111999999994</v>
          </cell>
        </row>
        <row r="38">
          <cell r="A38" t="str">
            <v>50*50</v>
          </cell>
          <cell r="B38" t="str">
            <v>CAMARAS DE INSPECCION 50*50</v>
          </cell>
          <cell r="C38" t="str">
            <v>UND</v>
          </cell>
          <cell r="F38">
            <v>188164.6</v>
          </cell>
        </row>
        <row r="39">
          <cell r="A39" t="str">
            <v>CAPA2</v>
          </cell>
          <cell r="B39" t="str">
            <v>CAPACETE DE 2"</v>
          </cell>
          <cell r="C39" t="str">
            <v>UND</v>
          </cell>
          <cell r="F39">
            <v>20070.148399999998</v>
          </cell>
        </row>
        <row r="40">
          <cell r="A40" t="str">
            <v>CAPA3/4</v>
          </cell>
          <cell r="B40" t="str">
            <v>CAPACETE DE 3/4</v>
          </cell>
          <cell r="C40" t="str">
            <v>UND</v>
          </cell>
          <cell r="F40">
            <v>4453.6000000000004</v>
          </cell>
        </row>
        <row r="41">
          <cell r="A41" t="str">
            <v>CAPA1/2</v>
          </cell>
          <cell r="B41" t="str">
            <v>CAPACETE DE 1/2</v>
          </cell>
          <cell r="C41" t="str">
            <v>UND</v>
          </cell>
          <cell r="F41">
            <v>3701</v>
          </cell>
        </row>
        <row r="42">
          <cell r="A42" t="str">
            <v>GRAFIL</v>
          </cell>
          <cell r="B42" t="str">
            <v>CEMENTO CONDUCTOR *25 KG</v>
          </cell>
          <cell r="C42" t="str">
            <v>KG</v>
          </cell>
          <cell r="F42">
            <v>2440.5727999999999</v>
          </cell>
        </row>
        <row r="43">
          <cell r="A43" t="str">
            <v>COLOR</v>
          </cell>
          <cell r="B43" t="str">
            <v>CINTA AISLANTE DE COLOR</v>
          </cell>
          <cell r="C43" t="str">
            <v>UND</v>
          </cell>
          <cell r="F43">
            <v>1781.44</v>
          </cell>
        </row>
        <row r="44">
          <cell r="A44" t="str">
            <v>AUTO</v>
          </cell>
          <cell r="B44" t="str">
            <v>CINTA AUTOFUNDENTE 3M</v>
          </cell>
          <cell r="C44" t="str">
            <v>UND</v>
          </cell>
          <cell r="F44">
            <v>25608.2</v>
          </cell>
        </row>
        <row r="45">
          <cell r="A45" t="str">
            <v>CINTA5/8</v>
          </cell>
          <cell r="B45" t="str">
            <v>CINTA BANDIT DE 5/8</v>
          </cell>
          <cell r="C45" t="str">
            <v>ML</v>
          </cell>
          <cell r="F45">
            <v>3167</v>
          </cell>
        </row>
        <row r="46">
          <cell r="A46" t="str">
            <v>CINTAPELIGRO</v>
          </cell>
          <cell r="B46" t="str">
            <v>CINTA DE PELIGRO</v>
          </cell>
          <cell r="C46" t="str">
            <v>ML</v>
          </cell>
          <cell r="F46">
            <v>115.7936</v>
          </cell>
        </row>
        <row r="47">
          <cell r="A47" t="str">
            <v>CODO1</v>
          </cell>
          <cell r="B47" t="str">
            <v>CODO PVC DE 1"</v>
          </cell>
          <cell r="C47" t="str">
            <v>UND</v>
          </cell>
          <cell r="F47">
            <v>1849.8159903258193</v>
          </cell>
        </row>
        <row r="48">
          <cell r="A48" t="str">
            <v>CODO1/2</v>
          </cell>
          <cell r="B48" t="str">
            <v>CODO PVC DE 1/2</v>
          </cell>
          <cell r="C48" t="str">
            <v>UND</v>
          </cell>
          <cell r="F48">
            <v>284.52313589486175</v>
          </cell>
        </row>
        <row r="49">
          <cell r="A49" t="str">
            <v>CODO3/4</v>
          </cell>
          <cell r="B49" t="str">
            <v>CODO PVC DE 3/4</v>
          </cell>
          <cell r="F49">
            <v>483.68933102126499</v>
          </cell>
        </row>
        <row r="50">
          <cell r="A50" t="str">
            <v>CODO2</v>
          </cell>
          <cell r="B50" t="str">
            <v>CODO PVC DE 2"</v>
          </cell>
          <cell r="C50" t="str">
            <v>UND</v>
          </cell>
          <cell r="F50">
            <v>3394.1577804143471</v>
          </cell>
        </row>
        <row r="51">
          <cell r="A51" t="str">
            <v>CODOPVC2</v>
          </cell>
          <cell r="B51" t="str">
            <v>CODO PVC DE 2"</v>
          </cell>
          <cell r="C51" t="str">
            <v>UND</v>
          </cell>
          <cell r="F51">
            <v>2687.1547147540391</v>
          </cell>
        </row>
        <row r="52">
          <cell r="A52" t="str">
            <v>COLLA6-7</v>
          </cell>
          <cell r="B52" t="str">
            <v>COLLARIN DE UNA SALIDA DE 6-7</v>
          </cell>
          <cell r="C52" t="str">
            <v>UND</v>
          </cell>
          <cell r="F52">
            <v>17602.102249228807</v>
          </cell>
        </row>
        <row r="53">
          <cell r="A53" t="str">
            <v>COLLA5-6</v>
          </cell>
          <cell r="B53" t="str">
            <v>COLLARIN GALV. DE 5"-6"</v>
          </cell>
          <cell r="C53" t="str">
            <v>UND</v>
          </cell>
          <cell r="F53">
            <v>17749.001397965138</v>
          </cell>
        </row>
        <row r="54">
          <cell r="A54" t="str">
            <v>COLLA6-7DOBLE</v>
          </cell>
          <cell r="B54" t="str">
            <v>COLLARIN GALV. DE 6-7  DOBLE SALIDA</v>
          </cell>
          <cell r="C54" t="str">
            <v>UND</v>
          </cell>
          <cell r="F54">
            <v>19799.253719083688</v>
          </cell>
        </row>
        <row r="55">
          <cell r="A55" t="str">
            <v>CONDE</v>
          </cell>
          <cell r="B55" t="str">
            <v>CONDENSADOR</v>
          </cell>
          <cell r="C55" t="str">
            <v>UND</v>
          </cell>
          <cell r="F55">
            <v>6897.6537373368628</v>
          </cell>
        </row>
        <row r="56">
          <cell r="A56" t="str">
            <v>CONCRETO</v>
          </cell>
          <cell r="B56" t="str">
            <v>CONCRETO 3000 PSI  3/4</v>
          </cell>
          <cell r="C56" t="str">
            <v>M3</v>
          </cell>
          <cell r="F56">
            <v>387463.2</v>
          </cell>
        </row>
        <row r="57">
          <cell r="A57" t="str">
            <v>CONECTOR1/2</v>
          </cell>
          <cell r="B57" t="str">
            <v>CONECTOR CORAZA DE 1/2</v>
          </cell>
          <cell r="C57" t="str">
            <v>UND</v>
          </cell>
          <cell r="F57">
            <v>3261.8545222232369</v>
          </cell>
        </row>
        <row r="58">
          <cell r="A58" t="str">
            <v>COPER</v>
          </cell>
          <cell r="B58" t="str">
            <v>CONECTOR COPERWELL</v>
          </cell>
          <cell r="C58" t="str">
            <v>UND</v>
          </cell>
          <cell r="F58">
            <v>5355</v>
          </cell>
        </row>
        <row r="59">
          <cell r="A59" t="str">
            <v>EP95</v>
          </cell>
          <cell r="B59" t="str">
            <v>CONECTOR DE DERIVACION EP95</v>
          </cell>
          <cell r="C59" t="str">
            <v>UND</v>
          </cell>
          <cell r="F59">
            <v>9933.9220589577453</v>
          </cell>
        </row>
        <row r="60">
          <cell r="A60" t="str">
            <v>KILLER1/0</v>
          </cell>
          <cell r="B60" t="str">
            <v>CONECTOR KILLER PARA CABLE 1/0</v>
          </cell>
          <cell r="C60" t="str">
            <v>UND</v>
          </cell>
          <cell r="F60">
            <v>9313.5910000000003</v>
          </cell>
        </row>
        <row r="61">
          <cell r="A61" t="str">
            <v>CONTACTOR</v>
          </cell>
          <cell r="B61" t="str">
            <v>CONTACTOR TRIP.DE 25 AMP</v>
          </cell>
          <cell r="C61" t="str">
            <v>UND</v>
          </cell>
          <cell r="F61">
            <v>124601</v>
          </cell>
        </row>
        <row r="62">
          <cell r="A62" t="str">
            <v>CORREA30</v>
          </cell>
          <cell r="B62" t="str">
            <v>CORREAS PLASTICAS DE 30 CMS</v>
          </cell>
          <cell r="C62" t="str">
            <v>UND</v>
          </cell>
          <cell r="F62">
            <v>115.73793000000001</v>
          </cell>
        </row>
        <row r="63">
          <cell r="A63" t="str">
            <v>CORTA15</v>
          </cell>
          <cell r="B63" t="str">
            <v>CORTACIRCUITOS DE 15 KV</v>
          </cell>
          <cell r="C63" t="str">
            <v>UND</v>
          </cell>
          <cell r="F63">
            <v>122830.288</v>
          </cell>
        </row>
        <row r="64">
          <cell r="A64" t="str">
            <v>CRUCETA</v>
          </cell>
          <cell r="B64" t="str">
            <v>CRUCETAS GALV. DE 3*1/4*2 MTS</v>
          </cell>
          <cell r="C64" t="str">
            <v>UND</v>
          </cell>
          <cell r="F64">
            <v>116325</v>
          </cell>
        </row>
        <row r="65">
          <cell r="A65" t="str">
            <v>CRUCETATRI</v>
          </cell>
          <cell r="B65" t="str">
            <v>CRUCETA DE PROTECCION TRIFASICA</v>
          </cell>
          <cell r="C65" t="str">
            <v>UND</v>
          </cell>
          <cell r="F65">
            <v>98403.405400000018</v>
          </cell>
        </row>
        <row r="66">
          <cell r="A66" t="str">
            <v>CRUCETAPRO</v>
          </cell>
          <cell r="B66" t="str">
            <v>CRUCETA GALV. EN CALIENTE DE 3X3X1/4/X1 MTS PROTECCION TRIFASICA</v>
          </cell>
          <cell r="C66" t="str">
            <v>UND</v>
          </cell>
          <cell r="F66">
            <v>98403.405400000018</v>
          </cell>
        </row>
        <row r="67">
          <cell r="A67" t="str">
            <v>DIAGO</v>
          </cell>
          <cell r="B67" t="str">
            <v>DIAGONAL EN ANGULO DE 2X2X1/4X68 CM</v>
          </cell>
          <cell r="C67" t="str">
            <v>UND</v>
          </cell>
          <cell r="F67">
            <v>16701</v>
          </cell>
        </row>
        <row r="68">
          <cell r="A68" t="str">
            <v>FOTO</v>
          </cell>
          <cell r="B68" t="str">
            <v>FOTOCELDA ELECTRONICA 1000W</v>
          </cell>
          <cell r="C68" t="str">
            <v>UND</v>
          </cell>
          <cell r="F68">
            <v>17935.119101943965</v>
          </cell>
        </row>
        <row r="69">
          <cell r="A69" t="str">
            <v>GRAPA5/8</v>
          </cell>
          <cell r="B69" t="str">
            <v>GRAPA BADIT DE 5/8</v>
          </cell>
          <cell r="C69" t="str">
            <v>UND</v>
          </cell>
          <cell r="F69">
            <v>684</v>
          </cell>
        </row>
        <row r="70">
          <cell r="A70" t="str">
            <v>PRENSAHILOS</v>
          </cell>
          <cell r="B70" t="str">
            <v>GRAPA PRENSAHILOS DE 3 PERNOS</v>
          </cell>
          <cell r="C70" t="str">
            <v>UND</v>
          </cell>
          <cell r="F70">
            <v>5359.9075999999995</v>
          </cell>
        </row>
        <row r="71">
          <cell r="A71" t="str">
            <v>GUARDACABO</v>
          </cell>
          <cell r="B71" t="str">
            <v>GUARDACABO DE 5/8</v>
          </cell>
          <cell r="C71" t="str">
            <v>UND</v>
          </cell>
          <cell r="F71">
            <v>3874.6319999999996</v>
          </cell>
        </row>
        <row r="72">
          <cell r="A72" t="str">
            <v>GUAYA</v>
          </cell>
          <cell r="B72" t="str">
            <v>GUAYA DE ACERO 1/8</v>
          </cell>
          <cell r="C72" t="str">
            <v>ML</v>
          </cell>
          <cell r="F72">
            <v>584.53499999999997</v>
          </cell>
        </row>
        <row r="73">
          <cell r="A73" t="str">
            <v>HILO3</v>
          </cell>
          <cell r="B73" t="str">
            <v>HILO FUSIBLE DE 3 AMP</v>
          </cell>
          <cell r="C73" t="str">
            <v>UND</v>
          </cell>
          <cell r="F73">
            <v>3507.21</v>
          </cell>
        </row>
        <row r="74">
          <cell r="A74" t="str">
            <v>LED100</v>
          </cell>
          <cell r="B74" t="str">
            <v>LUMINARIA DELTALED 100W</v>
          </cell>
          <cell r="C74" t="str">
            <v>UND</v>
          </cell>
          <cell r="F74">
            <v>1278410.3335999998</v>
          </cell>
        </row>
        <row r="75">
          <cell r="A75" t="str">
            <v>LED40</v>
          </cell>
          <cell r="B75" t="str">
            <v>LUMINARIA DELTALED 42 / 40W</v>
          </cell>
          <cell r="C75" t="str">
            <v>UND</v>
          </cell>
          <cell r="F75">
            <v>916583.25751348014</v>
          </cell>
        </row>
        <row r="76">
          <cell r="A76" t="str">
            <v>VENUS70</v>
          </cell>
          <cell r="B76" t="str">
            <v>LUMINARIA SODIO 70W TIPO VENUS</v>
          </cell>
          <cell r="C76" t="str">
            <v>UND</v>
          </cell>
          <cell r="F76">
            <v>241759.30856986405</v>
          </cell>
        </row>
        <row r="77">
          <cell r="A77" t="str">
            <v>VENUS150</v>
          </cell>
          <cell r="B77" t="str">
            <v>LUMINARIA SODIO 150W TIPO VENUS</v>
          </cell>
          <cell r="C77" t="str">
            <v>UND</v>
          </cell>
          <cell r="F77">
            <v>254315</v>
          </cell>
        </row>
        <row r="78">
          <cell r="A78" t="str">
            <v>VEGALED40</v>
          </cell>
          <cell r="B78" t="str">
            <v>LUMINARIA VEGALED DE 40W</v>
          </cell>
          <cell r="C78" t="str">
            <v>UND</v>
          </cell>
          <cell r="F78">
            <v>1001927.8999726203</v>
          </cell>
        </row>
        <row r="79">
          <cell r="A79" t="str">
            <v>MANECILLA4</v>
          </cell>
          <cell r="B79" t="str">
            <v>MANECILLA PARA CABLE No.4</v>
          </cell>
          <cell r="C79" t="str">
            <v>UND</v>
          </cell>
          <cell r="F79">
            <v>2226.8000000000002</v>
          </cell>
        </row>
        <row r="80">
          <cell r="A80" t="str">
            <v>MANGUERA1/2</v>
          </cell>
          <cell r="B80" t="str">
            <v>MANGUERA CORAZA DE 1/2</v>
          </cell>
          <cell r="C80" t="str">
            <v>ML</v>
          </cell>
          <cell r="F80">
            <v>3228.86</v>
          </cell>
        </row>
        <row r="81">
          <cell r="A81" t="str">
            <v>PARA12</v>
          </cell>
          <cell r="B81" t="str">
            <v>PARARRAYOS DE 12 KV</v>
          </cell>
          <cell r="C81" t="str">
            <v>UND</v>
          </cell>
          <cell r="F81">
            <v>99593.630000000019</v>
          </cell>
        </row>
        <row r="82">
          <cell r="A82" t="str">
            <v>PERCHA1</v>
          </cell>
          <cell r="B82" t="str">
            <v>PERCHA GALV. DE 1 PTO CON AISLADOR</v>
          </cell>
          <cell r="C82" t="str">
            <v>UND</v>
          </cell>
          <cell r="F82">
            <v>11548.184800000003</v>
          </cell>
        </row>
        <row r="83">
          <cell r="A83" t="str">
            <v>PERRO1/8</v>
          </cell>
          <cell r="B83" t="str">
            <v>PERRO GALV. DE 1/8</v>
          </cell>
          <cell r="C83" t="str">
            <v>UND</v>
          </cell>
          <cell r="F83">
            <v>409.17449999999997</v>
          </cell>
        </row>
        <row r="84">
          <cell r="A84" t="str">
            <v>PLACA</v>
          </cell>
          <cell r="B84" t="str">
            <v>PLACA DE ACRILICO 25*15</v>
          </cell>
          <cell r="C84" t="str">
            <v>UND</v>
          </cell>
          <cell r="F84">
            <v>42865.9</v>
          </cell>
        </row>
        <row r="85">
          <cell r="A85" t="str">
            <v>PINTURA</v>
          </cell>
          <cell r="B85" t="str">
            <v>PINTURA PARA POSTES</v>
          </cell>
          <cell r="C85" t="str">
            <v>GAL</v>
          </cell>
          <cell r="F85">
            <v>127874</v>
          </cell>
        </row>
        <row r="86">
          <cell r="A86" t="str">
            <v>POSTE12</v>
          </cell>
          <cell r="B86" t="str">
            <v>POSTE DE CONCRETO 12*1050 KG</v>
          </cell>
          <cell r="C86" t="str">
            <v>UND</v>
          </cell>
          <cell r="F86">
            <v>1270685.5644</v>
          </cell>
        </row>
        <row r="87">
          <cell r="A87" t="str">
            <v>POSTE8510</v>
          </cell>
          <cell r="B87" t="str">
            <v>POSTE DE CONCRETO 8*510 KG</v>
          </cell>
          <cell r="C87" t="str">
            <v>UND</v>
          </cell>
          <cell r="F87">
            <v>420070</v>
          </cell>
        </row>
        <row r="88">
          <cell r="A88" t="str">
            <v>POSTE10</v>
          </cell>
          <cell r="B88" t="str">
            <v>POSTE DE CONCRETO 10*510 KG</v>
          </cell>
          <cell r="C88" t="str">
            <v>UND</v>
          </cell>
          <cell r="F88">
            <v>474940.9</v>
          </cell>
        </row>
        <row r="89">
          <cell r="A89" t="str">
            <v>MET10</v>
          </cell>
          <cell r="B89" t="str">
            <v>POSTE MET.4"*10 M</v>
          </cell>
          <cell r="C89" t="str">
            <v>UND</v>
          </cell>
          <cell r="F89">
            <v>2416414</v>
          </cell>
        </row>
        <row r="90">
          <cell r="A90" t="str">
            <v>POSTESENCILLO</v>
          </cell>
          <cell r="B90" t="str">
            <v>POSTE GALV. 6"*4"*3" * 12 MTS BRAZO SENCILLO</v>
          </cell>
          <cell r="C90" t="str">
            <v>UND</v>
          </cell>
          <cell r="F90">
            <v>2091538.601</v>
          </cell>
        </row>
        <row r="91">
          <cell r="A91" t="str">
            <v>POSTEDOBLE</v>
          </cell>
          <cell r="B91" t="str">
            <v>POSTE GALV. 6"*4"*3" * 12 MTS DOBLE BRAZO</v>
          </cell>
          <cell r="C91" t="str">
            <v>UND</v>
          </cell>
          <cell r="F91">
            <v>2291467.3854</v>
          </cell>
        </row>
        <row r="92">
          <cell r="A92" t="str">
            <v>REGLE</v>
          </cell>
          <cell r="B92" t="str">
            <v>REGLETA PLASTICA</v>
          </cell>
          <cell r="C92" t="str">
            <v>UND</v>
          </cell>
          <cell r="F92">
            <v>5115.3195217669081</v>
          </cell>
        </row>
        <row r="93">
          <cell r="A93" t="str">
            <v>ACROLED</v>
          </cell>
          <cell r="B93" t="str">
            <v>REFLECTOR ACROLED DE 35W</v>
          </cell>
          <cell r="C93" t="str">
            <v>UND</v>
          </cell>
          <cell r="F93">
            <v>1116265.5544400839</v>
          </cell>
        </row>
        <row r="94">
          <cell r="A94" t="str">
            <v>REFLECTOR250</v>
          </cell>
          <cell r="B94" t="str">
            <v>REFLECTOR METALAR DE 250W TIPO TITAN</v>
          </cell>
          <cell r="C94" t="str">
            <v>UND</v>
          </cell>
          <cell r="F94">
            <v>239700.50999999998</v>
          </cell>
        </row>
        <row r="95">
          <cell r="A95" t="str">
            <v>REFLECTOR400</v>
          </cell>
          <cell r="B95" t="str">
            <v>REFLECTOR METALAR DE 400W TIPO TITAN</v>
          </cell>
          <cell r="C95" t="str">
            <v>UND</v>
          </cell>
          <cell r="F95">
            <v>258400.16999999998</v>
          </cell>
        </row>
        <row r="96">
          <cell r="A96" t="str">
            <v>SOCKET</v>
          </cell>
          <cell r="B96" t="str">
            <v>SOCKET 150W</v>
          </cell>
          <cell r="F96">
            <v>7138.4822487907277</v>
          </cell>
        </row>
        <row r="97">
          <cell r="A97" t="str">
            <v>SOLDADURA</v>
          </cell>
          <cell r="B97" t="str">
            <v>SOLDADURA PVC 1/4</v>
          </cell>
          <cell r="C97" t="str">
            <v>UND</v>
          </cell>
          <cell r="F97">
            <v>24363.418799999999</v>
          </cell>
        </row>
        <row r="98">
          <cell r="A98" t="str">
            <v>TABLERO</v>
          </cell>
          <cell r="B98" t="str">
            <v xml:space="preserve">TABLERO DE 1,6*,0,4*0,3 MT CON CONTADOR ELECTRONICO MEDIDA DIRECTA CLASE 1 Y 2 </v>
          </cell>
          <cell r="C98" t="str">
            <v>UND</v>
          </cell>
          <cell r="F98">
            <v>4770156.3209999995</v>
          </cell>
        </row>
        <row r="99">
          <cell r="A99" t="str">
            <v>THINER</v>
          </cell>
          <cell r="B99" t="str">
            <v>THINER</v>
          </cell>
          <cell r="C99" t="str">
            <v>GAL</v>
          </cell>
          <cell r="F99">
            <v>21068</v>
          </cell>
        </row>
        <row r="100">
          <cell r="A100" t="str">
            <v>TIMER</v>
          </cell>
          <cell r="B100" t="str">
            <v>TIMER PROGRAMABLE 220V</v>
          </cell>
          <cell r="C100" t="str">
            <v>UND</v>
          </cell>
          <cell r="F100">
            <v>413327</v>
          </cell>
        </row>
        <row r="101">
          <cell r="A101" t="str">
            <v>CARRIAJE5/8</v>
          </cell>
          <cell r="B101" t="str">
            <v>TORNILLO CARRIAJE 5/8*3 1/2</v>
          </cell>
          <cell r="C101" t="str">
            <v>UND</v>
          </cell>
          <cell r="F101">
            <v>3105.2726000000002</v>
          </cell>
        </row>
        <row r="102">
          <cell r="A102" t="str">
            <v>5/8*8</v>
          </cell>
          <cell r="B102" t="str">
            <v>TORNILLO GALV. 5/8*8 +ARANDELA</v>
          </cell>
          <cell r="C102" t="str">
            <v>UND</v>
          </cell>
          <cell r="F102">
            <v>3836</v>
          </cell>
        </row>
        <row r="103">
          <cell r="A103" t="str">
            <v>7/16*11/2</v>
          </cell>
          <cell r="B103" t="str">
            <v>TORNILLO GALV. 7/16*1,1/2</v>
          </cell>
          <cell r="C103" t="str">
            <v>UND</v>
          </cell>
          <cell r="F103">
            <v>1113.4000000000001</v>
          </cell>
        </row>
        <row r="104">
          <cell r="A104" t="str">
            <v>1/2X11/2</v>
          </cell>
          <cell r="B104" t="str">
            <v>TORNILLO GALV. DE 1/2X11/2 + ARANDELA</v>
          </cell>
          <cell r="C104" t="str">
            <v>UND</v>
          </cell>
          <cell r="F104">
            <v>1670.1</v>
          </cell>
        </row>
        <row r="105">
          <cell r="A105" t="str">
            <v>5/8*10</v>
          </cell>
          <cell r="B105" t="str">
            <v>TORNILLO GALV. DE 5/8*10 + ARANDELAS</v>
          </cell>
          <cell r="C105" t="str">
            <v>UND</v>
          </cell>
          <cell r="F105">
            <v>4164.116</v>
          </cell>
        </row>
        <row r="106">
          <cell r="A106" t="str">
            <v>TRF15</v>
          </cell>
          <cell r="B106" t="str">
            <v>TRANSFORMADOR TRIFASICO DE 15 KVA 13200/380/220V</v>
          </cell>
          <cell r="C106" t="str">
            <v>UND</v>
          </cell>
          <cell r="F106">
            <v>4055464.8609999996</v>
          </cell>
        </row>
        <row r="107">
          <cell r="A107" t="str">
            <v>EMT3/4</v>
          </cell>
          <cell r="B107" t="str">
            <v>TUBO EMT DE 3/4*3 MTS</v>
          </cell>
          <cell r="C107" t="str">
            <v>UND</v>
          </cell>
          <cell r="F107">
            <v>19454</v>
          </cell>
        </row>
        <row r="108">
          <cell r="A108" t="str">
            <v>EMT1/2</v>
          </cell>
          <cell r="B108" t="str">
            <v>TUBO EMT DE 1/2*3 MTS</v>
          </cell>
          <cell r="C108" t="str">
            <v>UND</v>
          </cell>
          <cell r="F108">
            <v>7839</v>
          </cell>
        </row>
        <row r="109">
          <cell r="A109" t="str">
            <v>TUGA3/4</v>
          </cell>
          <cell r="B109" t="str">
            <v>TUBO GALV DE 3/4*3 MTS</v>
          </cell>
          <cell r="C109" t="str">
            <v>UND</v>
          </cell>
          <cell r="F109">
            <v>33469.917400000006</v>
          </cell>
        </row>
        <row r="110">
          <cell r="A110" t="str">
            <v>TUGA1/2</v>
          </cell>
          <cell r="B110" t="str">
            <v>TUBO GALV. DE 1/2"*3 MTS</v>
          </cell>
          <cell r="C110" t="str">
            <v>UND</v>
          </cell>
          <cell r="F110">
            <v>17629.5756</v>
          </cell>
        </row>
        <row r="111">
          <cell r="A111" t="str">
            <v>TUGA2</v>
          </cell>
          <cell r="B111" t="str">
            <v>TUBO GALV. DE 2"*3 MTS</v>
          </cell>
          <cell r="C111" t="str">
            <v>UND</v>
          </cell>
          <cell r="F111">
            <v>88147.878000000012</v>
          </cell>
        </row>
        <row r="112">
          <cell r="A112" t="str">
            <v>PVC1</v>
          </cell>
          <cell r="B112" t="str">
            <v>TUBO PVC DE 1"</v>
          </cell>
          <cell r="C112" t="str">
            <v>ML</v>
          </cell>
          <cell r="F112">
            <v>1462.8820033585837</v>
          </cell>
        </row>
        <row r="113">
          <cell r="A113" t="str">
            <v>PVC2</v>
          </cell>
          <cell r="B113" t="str">
            <v>TUBO PVC DE 2" MTS TIPO PESADO</v>
          </cell>
          <cell r="C113" t="str">
            <v>ML</v>
          </cell>
          <cell r="F113">
            <v>25223.992151136263</v>
          </cell>
        </row>
        <row r="114">
          <cell r="A114" t="str">
            <v>PVC11/2</v>
          </cell>
          <cell r="B114" t="str">
            <v>TUBO PVC DE 11/2</v>
          </cell>
          <cell r="C114" t="str">
            <v>ML</v>
          </cell>
          <cell r="F114">
            <v>4053</v>
          </cell>
        </row>
        <row r="115">
          <cell r="A115" t="str">
            <v>UNION1/2</v>
          </cell>
          <cell r="B115" t="str">
            <v>UNION EMT DE 1/2</v>
          </cell>
          <cell r="C115" t="str">
            <v>UND</v>
          </cell>
          <cell r="F115">
            <v>951</v>
          </cell>
        </row>
        <row r="116">
          <cell r="A116" t="str">
            <v>ANCLAJE5/8</v>
          </cell>
          <cell r="B116" t="str">
            <v>VARILLA DE ANCLAJE DE 5/8*1,5 MTS</v>
          </cell>
          <cell r="C116" t="str">
            <v>UND</v>
          </cell>
          <cell r="F116">
            <v>16790.071999999996</v>
          </cell>
        </row>
        <row r="117">
          <cell r="A117" t="str">
            <v>VACO</v>
          </cell>
          <cell r="B117" t="str">
            <v>VARILLA DE COBRE 5/8*2,40 MTS + CONECTOR</v>
          </cell>
          <cell r="C117" t="str">
            <v>UND</v>
          </cell>
          <cell r="F117">
            <v>132615</v>
          </cell>
        </row>
        <row r="118">
          <cell r="A118" t="str">
            <v>VIGUETA</v>
          </cell>
          <cell r="B118" t="str">
            <v xml:space="preserve">VIGUETA DE ANCLAJE </v>
          </cell>
          <cell r="C118" t="str">
            <v>UND</v>
          </cell>
          <cell r="F118">
            <v>3384.0679599999999</v>
          </cell>
        </row>
      </sheetData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NTRATO"/>
      <sheetName val="EJECUCION"/>
      <sheetName val="ACTA MAYORES Y MENORES 2"/>
      <sheetName val="ESTADIO"/>
      <sheetName val="APU OF"/>
      <sheetName val="UNITARIOS NUEVOS"/>
      <sheetName val="MATERIAL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zoomScale="115" zoomScaleNormal="115" workbookViewId="0">
      <selection activeCell="F43" sqref="F43"/>
    </sheetView>
  </sheetViews>
  <sheetFormatPr baseColWidth="10" defaultRowHeight="15"/>
  <cols>
    <col min="1" max="1" width="5.85546875" customWidth="1"/>
    <col min="2" max="2" width="44.28515625" customWidth="1"/>
    <col min="3" max="3" width="6.5703125" bestFit="1" customWidth="1"/>
    <col min="4" max="4" width="8" customWidth="1"/>
    <col min="5" max="5" width="15.7109375" customWidth="1"/>
    <col min="6" max="7" width="14.85546875" customWidth="1"/>
    <col min="8" max="8" width="14.85546875" bestFit="1" customWidth="1"/>
    <col min="9" max="9" width="29.5703125" customWidth="1"/>
    <col min="10" max="10" width="19.140625" style="65" hidden="1" customWidth="1"/>
    <col min="11" max="12" width="0" hidden="1" customWidth="1"/>
    <col min="13" max="13" width="17.28515625" hidden="1" customWidth="1"/>
    <col min="14" max="14" width="15.140625" style="29" hidden="1" customWidth="1"/>
  </cols>
  <sheetData>
    <row r="1" spans="1:13" ht="15.75" thickBot="1"/>
    <row r="2" spans="1:13">
      <c r="A2" s="161" t="s">
        <v>6</v>
      </c>
      <c r="B2" s="162"/>
      <c r="C2" s="167" t="s">
        <v>154</v>
      </c>
      <c r="D2" s="168"/>
      <c r="E2" s="168"/>
      <c r="F2" s="168"/>
      <c r="G2" s="168"/>
      <c r="H2" s="169"/>
      <c r="I2" s="176"/>
    </row>
    <row r="3" spans="1:13">
      <c r="A3" s="163"/>
      <c r="B3" s="164"/>
      <c r="C3" s="170"/>
      <c r="D3" s="171"/>
      <c r="E3" s="171"/>
      <c r="F3" s="171"/>
      <c r="G3" s="171"/>
      <c r="H3" s="172"/>
      <c r="I3" s="177"/>
    </row>
    <row r="4" spans="1:13">
      <c r="A4" s="163"/>
      <c r="B4" s="164"/>
      <c r="C4" s="170"/>
      <c r="D4" s="171"/>
      <c r="E4" s="171"/>
      <c r="F4" s="171"/>
      <c r="G4" s="171"/>
      <c r="H4" s="172"/>
      <c r="I4" s="177"/>
    </row>
    <row r="5" spans="1:13">
      <c r="A5" s="163"/>
      <c r="B5" s="164"/>
      <c r="C5" s="170"/>
      <c r="D5" s="171"/>
      <c r="E5" s="171"/>
      <c r="F5" s="171"/>
      <c r="G5" s="171"/>
      <c r="H5" s="172"/>
      <c r="I5" s="177"/>
    </row>
    <row r="6" spans="1:13" ht="15.75" thickBot="1">
      <c r="A6" s="165"/>
      <c r="B6" s="166"/>
      <c r="C6" s="173"/>
      <c r="D6" s="174"/>
      <c r="E6" s="174"/>
      <c r="F6" s="174"/>
      <c r="G6" s="174"/>
      <c r="H6" s="175"/>
      <c r="I6" s="178"/>
    </row>
    <row r="7" spans="1:13" ht="30" customHeight="1">
      <c r="A7" s="182" t="s">
        <v>63</v>
      </c>
      <c r="B7" s="183"/>
      <c r="C7" s="183"/>
      <c r="D7" s="183"/>
      <c r="E7" s="183"/>
      <c r="F7" s="183"/>
      <c r="G7" s="183"/>
      <c r="H7" s="183"/>
      <c r="I7" s="184" t="s">
        <v>6</v>
      </c>
    </row>
    <row r="8" spans="1:13" ht="39" customHeight="1">
      <c r="A8" s="185" t="s">
        <v>114</v>
      </c>
      <c r="B8" s="186"/>
      <c r="C8" s="186"/>
      <c r="D8" s="186"/>
      <c r="E8" s="186"/>
      <c r="F8" s="186"/>
      <c r="G8" s="186"/>
      <c r="H8" s="186"/>
      <c r="I8" s="187" t="s">
        <v>6</v>
      </c>
    </row>
    <row r="9" spans="1:13" ht="15.75" thickBot="1">
      <c r="A9" s="188" t="s">
        <v>64</v>
      </c>
      <c r="B9" s="189"/>
      <c r="C9" s="189"/>
      <c r="D9" s="189"/>
      <c r="E9" s="189"/>
      <c r="F9" s="189"/>
      <c r="G9" s="189"/>
      <c r="H9" s="189"/>
      <c r="I9" s="190" t="s">
        <v>6</v>
      </c>
    </row>
    <row r="10" spans="1:13" ht="39.75" thickTop="1" thickBot="1">
      <c r="A10" s="30" t="s">
        <v>1</v>
      </c>
      <c r="B10" s="16" t="s">
        <v>0</v>
      </c>
      <c r="C10" s="16" t="s">
        <v>5</v>
      </c>
      <c r="D10" s="16" t="s">
        <v>3</v>
      </c>
      <c r="E10" s="16" t="s">
        <v>65</v>
      </c>
      <c r="F10" s="16" t="s">
        <v>66</v>
      </c>
      <c r="G10" s="16" t="s">
        <v>67</v>
      </c>
      <c r="H10" s="16" t="s">
        <v>68</v>
      </c>
      <c r="I10" s="17" t="s">
        <v>115</v>
      </c>
      <c r="J10" s="70" t="s">
        <v>108</v>
      </c>
      <c r="K10" s="63" t="s">
        <v>109</v>
      </c>
      <c r="L10" s="63" t="s">
        <v>110</v>
      </c>
      <c r="M10" s="63" t="s">
        <v>111</v>
      </c>
    </row>
    <row r="11" spans="1:13" ht="15.75" thickTop="1">
      <c r="A11" s="94" t="s">
        <v>70</v>
      </c>
      <c r="B11" s="95" t="s">
        <v>116</v>
      </c>
      <c r="C11" s="95"/>
      <c r="D11" s="95"/>
      <c r="E11" s="95"/>
      <c r="F11" s="95"/>
      <c r="G11" s="95"/>
      <c r="H11" s="95"/>
      <c r="I11" s="96"/>
      <c r="J11" s="70"/>
      <c r="K11" s="63"/>
      <c r="L11" s="63"/>
      <c r="M11" s="63"/>
    </row>
    <row r="12" spans="1:13" ht="76.5">
      <c r="A12" s="25">
        <v>1.1000000000000001</v>
      </c>
      <c r="B12" s="24" t="str">
        <f>+'[1]APU OF'!C7</f>
        <v>"ADMINISTRACION, OPERACIÓN, MANTENIMIENTO, INSTALACION Y MODERNIZACION DEL SISTEMA DE ALUMBRADO PUBLICO EN EL MUNICIPIO DEL SOCORRO DE CONFORMIDAD CON LA RESOLUCION CREG 101013 DE 2022</v>
      </c>
      <c r="C12" s="26" t="s">
        <v>4</v>
      </c>
      <c r="D12" s="26">
        <v>5</v>
      </c>
      <c r="E12" s="27">
        <f>+'APU MANT MODE'!I16</f>
        <v>10926227.119999999</v>
      </c>
      <c r="F12" s="27">
        <f>+'APU MANT MODE'!I27</f>
        <v>21852454.809999999</v>
      </c>
      <c r="G12" s="27">
        <f>+'APU MANT MODE'!I37</f>
        <v>10926227.119999999</v>
      </c>
      <c r="H12" s="27">
        <f>SUM(E12:G12)</f>
        <v>43704909.049999997</v>
      </c>
      <c r="I12" s="28">
        <f>ROUND(D12*H12,2)</f>
        <v>218524545.25</v>
      </c>
      <c r="J12" s="71">
        <v>46601385</v>
      </c>
      <c r="K12" s="2">
        <v>184.52</v>
      </c>
      <c r="L12" s="2">
        <v>179.26</v>
      </c>
      <c r="M12" s="64">
        <f>+J12*K12/L12</f>
        <v>47968802.634162672</v>
      </c>
    </row>
    <row r="13" spans="1:13" ht="25.5">
      <c r="A13" s="25">
        <v>1.2</v>
      </c>
      <c r="B13" s="24" t="str">
        <f>+'[1]APU OF'!C57</f>
        <v xml:space="preserve">SUMINISTRO E INSTALACION UCAP LUMINARIA ALUMBRADO PUBLICO LED 50W 130Lm </v>
      </c>
      <c r="C13" s="26" t="str">
        <f>+'[1]APU OF'!J55</f>
        <v>UND</v>
      </c>
      <c r="D13" s="26">
        <v>190</v>
      </c>
      <c r="E13" s="27">
        <f>+'APU MANT MODE'!I62</f>
        <v>38806.5</v>
      </c>
      <c r="F13" s="27">
        <f>+'APU MANT MODE'!I76</f>
        <v>1163443.47</v>
      </c>
      <c r="G13" s="27">
        <f>+'APU MANT MODE'!I89</f>
        <v>74032.14</v>
      </c>
      <c r="H13" s="27">
        <f t="shared" ref="H13:H16" si="0">SUM(E13:G13)</f>
        <v>1276282.1099999999</v>
      </c>
      <c r="I13" s="28">
        <f>ROUND(D13*H13,2)</f>
        <v>242493600.90000001</v>
      </c>
      <c r="J13" s="71">
        <v>1231456</v>
      </c>
      <c r="K13" s="2">
        <v>184.52</v>
      </c>
      <c r="L13" s="2">
        <v>179.26</v>
      </c>
      <c r="M13" s="64">
        <f t="shared" ref="M13:M28" si="1">+J13*K13/L13</f>
        <v>1267590.4335601919</v>
      </c>
    </row>
    <row r="14" spans="1:13" ht="25.5">
      <c r="A14" s="25">
        <v>1.3</v>
      </c>
      <c r="B14" s="24" t="str">
        <f>+'[1]APU OF'!C109</f>
        <v xml:space="preserve">SUMINISTRO E INSTALACION UCAP LUMINARIA ALUMBRADO PUBLICO LED 80W 130Lm </v>
      </c>
      <c r="C14" s="26" t="str">
        <f>+'[1]APU OF'!J107</f>
        <v>UND</v>
      </c>
      <c r="D14" s="26">
        <v>30</v>
      </c>
      <c r="E14" s="27">
        <f>+'APU MANT MODE'!I114</f>
        <v>38806.5</v>
      </c>
      <c r="F14" s="27">
        <f>+'APU MANT MODE'!I128</f>
        <v>1317871.2</v>
      </c>
      <c r="G14" s="27">
        <f>+'APU MANT MODE'!I141</f>
        <v>74032.14</v>
      </c>
      <c r="H14" s="27">
        <f t="shared" si="0"/>
        <v>1430709.8399999999</v>
      </c>
      <c r="I14" s="28">
        <f>ROUND(D14*H14,2)</f>
        <v>42921295.200000003</v>
      </c>
      <c r="J14" s="71">
        <v>1319949</v>
      </c>
      <c r="K14" s="2">
        <v>184.52</v>
      </c>
      <c r="L14" s="2">
        <v>179.26</v>
      </c>
      <c r="M14" s="64">
        <f t="shared" si="1"/>
        <v>1358680.070735245</v>
      </c>
    </row>
    <row r="15" spans="1:13" ht="25.5">
      <c r="A15" s="25">
        <v>1.4</v>
      </c>
      <c r="B15" s="24" t="str">
        <f>+'[1]APU OF'!C161</f>
        <v xml:space="preserve">SUMINISTRO E INSTALACION UCAP LUMINARIA ALUMBRADO PUBLICO LED 100W-120W 130Lm </v>
      </c>
      <c r="C15" s="26" t="str">
        <f>+'[1]APU OF'!J159</f>
        <v>UND</v>
      </c>
      <c r="D15" s="26">
        <v>30</v>
      </c>
      <c r="E15" s="27">
        <f>+'APU MANT MODE'!I166</f>
        <v>38806.5</v>
      </c>
      <c r="F15" s="27">
        <f>+'APU MANT MODE'!I180</f>
        <v>1432407.57</v>
      </c>
      <c r="G15" s="27">
        <f>+'APU MANT MODE'!I193</f>
        <v>74032.14</v>
      </c>
      <c r="H15" s="27">
        <f t="shared" si="0"/>
        <v>1545246.21</v>
      </c>
      <c r="I15" s="28">
        <f>ROUND(D15*H15,2)</f>
        <v>46357386.299999997</v>
      </c>
      <c r="J15" s="71">
        <v>1472660</v>
      </c>
      <c r="K15" s="2">
        <v>184.52</v>
      </c>
      <c r="L15" s="2">
        <v>179.26</v>
      </c>
      <c r="M15" s="64">
        <f t="shared" si="1"/>
        <v>1515872.0473055895</v>
      </c>
    </row>
    <row r="16" spans="1:13" ht="46.9" customHeight="1">
      <c r="A16" s="25">
        <v>1.5</v>
      </c>
      <c r="B16" s="24" t="str">
        <f>+'[1]APU OF'!C213</f>
        <v xml:space="preserve">SUMINISTRO E INSTALACION UCAP LUMINARIA ALUMBRADO PUBLICO REFLECTOR LED 200W 130Lm </v>
      </c>
      <c r="C16" s="26" t="str">
        <f>+'[1]APU OF'!J211</f>
        <v>UND</v>
      </c>
      <c r="D16" s="26">
        <v>43</v>
      </c>
      <c r="E16" s="27">
        <f>+'APU MANT MODE'!I218</f>
        <v>194094</v>
      </c>
      <c r="F16" s="27">
        <f>+'APU MANT MODE'!I232</f>
        <v>1917123.5099999998</v>
      </c>
      <c r="G16" s="27">
        <f>+'APU MANT MODE'!I245</f>
        <v>89725.56</v>
      </c>
      <c r="H16" s="27">
        <f t="shared" si="0"/>
        <v>2200943.0699999998</v>
      </c>
      <c r="I16" s="28">
        <f>ROUND(D16*H16,2)</f>
        <v>94640552.010000005</v>
      </c>
      <c r="J16" s="71">
        <v>1977693</v>
      </c>
      <c r="K16" s="2">
        <v>184.52</v>
      </c>
      <c r="L16" s="2">
        <v>179.26</v>
      </c>
      <c r="M16" s="64">
        <f t="shared" si="1"/>
        <v>2035724.1568671206</v>
      </c>
    </row>
    <row r="17" spans="1:14">
      <c r="A17" s="97"/>
      <c r="B17" s="98" t="s">
        <v>117</v>
      </c>
      <c r="C17" s="97"/>
      <c r="D17" s="97"/>
      <c r="E17" s="99"/>
      <c r="F17" s="99"/>
      <c r="G17" s="99"/>
      <c r="H17" s="99"/>
      <c r="I17" s="100">
        <f>SUM(I12:I16)</f>
        <v>644937379.65999997</v>
      </c>
      <c r="J17" s="71"/>
      <c r="K17" s="2"/>
      <c r="L17" s="2"/>
      <c r="M17" s="64"/>
    </row>
    <row r="18" spans="1:14">
      <c r="A18" s="87">
        <v>2</v>
      </c>
      <c r="B18" s="101" t="s">
        <v>118</v>
      </c>
      <c r="C18" s="26"/>
      <c r="D18" s="26"/>
      <c r="E18" s="27"/>
      <c r="F18" s="27"/>
      <c r="G18" s="27"/>
      <c r="H18" s="27"/>
      <c r="I18" s="28"/>
      <c r="J18" s="71"/>
      <c r="K18" s="2"/>
      <c r="L18" s="2"/>
      <c r="M18" s="64"/>
    </row>
    <row r="19" spans="1:14" ht="25.5">
      <c r="A19" s="25">
        <v>2.1</v>
      </c>
      <c r="B19" s="24" t="str">
        <f>+'[1]APU OF'!C57</f>
        <v xml:space="preserve">SUMINISTRO E INSTALACION UCAP LUMINARIA ALUMBRADO PUBLICO LED 50W 130Lm </v>
      </c>
      <c r="C19" s="26" t="str">
        <f>+'[1]APU OF'!J55</f>
        <v>UND</v>
      </c>
      <c r="D19" s="26">
        <v>84</v>
      </c>
      <c r="E19" s="27">
        <f>+'APU EXPA'!I17</f>
        <v>38806.5</v>
      </c>
      <c r="F19" s="27">
        <f>+'APU EXPA'!I31</f>
        <v>1163443.47</v>
      </c>
      <c r="G19" s="27">
        <f>+'APU EXPA'!I44</f>
        <v>74032.14</v>
      </c>
      <c r="H19" s="27">
        <f t="shared" ref="H19" si="2">SUM(E19:G19)</f>
        <v>1276282.1099999999</v>
      </c>
      <c r="I19" s="28">
        <f>ROUND(+D19*H19,2)</f>
        <v>107207697.23999999</v>
      </c>
      <c r="J19" s="71">
        <v>1231456</v>
      </c>
      <c r="K19" s="2">
        <v>184.52</v>
      </c>
      <c r="L19" s="2">
        <v>179.26</v>
      </c>
      <c r="M19" s="64">
        <f t="shared" ref="M19:M22" si="3">+J19*K19/L19</f>
        <v>1267590.4335601919</v>
      </c>
    </row>
    <row r="20" spans="1:14" ht="25.5">
      <c r="A20" s="25">
        <v>2.2000000000000002</v>
      </c>
      <c r="B20" s="24" t="str">
        <f>+B14</f>
        <v xml:space="preserve">SUMINISTRO E INSTALACION UCAP LUMINARIA ALUMBRADO PUBLICO LED 80W 130Lm </v>
      </c>
      <c r="C20" s="26" t="str">
        <f>+'[1]APU OF'!J211</f>
        <v>UND</v>
      </c>
      <c r="D20" s="26">
        <v>20</v>
      </c>
      <c r="E20" s="27">
        <f>+'APU EXPA'!I69</f>
        <v>38806.5</v>
      </c>
      <c r="F20" s="27">
        <f>+'APU EXPA'!I83</f>
        <v>1317871.2</v>
      </c>
      <c r="G20" s="27">
        <f>+'APU EXPA'!I96</f>
        <v>74032.14</v>
      </c>
      <c r="H20" s="27">
        <f t="shared" ref="H20:H23" si="4">SUM(E20:G20)</f>
        <v>1430709.8399999999</v>
      </c>
      <c r="I20" s="28">
        <f t="shared" ref="I20:I32" si="5">ROUND(+D20*H20,2)</f>
        <v>28614196.800000001</v>
      </c>
      <c r="J20" s="71">
        <v>1977693</v>
      </c>
      <c r="K20" s="2">
        <v>184.52</v>
      </c>
      <c r="L20" s="2">
        <v>179.26</v>
      </c>
      <c r="M20" s="64">
        <f t="shared" si="3"/>
        <v>2035724.1568671206</v>
      </c>
    </row>
    <row r="21" spans="1:14" ht="34.5" customHeight="1">
      <c r="A21" s="25">
        <v>2.2999999999999998</v>
      </c>
      <c r="B21" s="24" t="str">
        <f>+B15</f>
        <v xml:space="preserve">SUMINISTRO E INSTALACION UCAP LUMINARIA ALUMBRADO PUBLICO LED 100W-120W 130Lm </v>
      </c>
      <c r="C21" s="26" t="s">
        <v>5</v>
      </c>
      <c r="D21" s="26">
        <v>20</v>
      </c>
      <c r="E21" s="27">
        <f>+'APU EXPA'!I121</f>
        <v>38806.5</v>
      </c>
      <c r="F21" s="27">
        <f>+'APU EXPA'!I135</f>
        <v>1432407.57</v>
      </c>
      <c r="G21" s="27">
        <f>+'APU EXPA'!I148</f>
        <v>74032.14</v>
      </c>
      <c r="H21" s="27">
        <f>SUM(E21:G21)</f>
        <v>1545246.21</v>
      </c>
      <c r="I21" s="28">
        <f t="shared" si="5"/>
        <v>30904924.199999999</v>
      </c>
      <c r="J21" s="71"/>
      <c r="K21" s="2"/>
      <c r="L21" s="2"/>
      <c r="M21" s="64"/>
    </row>
    <row r="22" spans="1:14" ht="40.15" customHeight="1">
      <c r="A22" s="25">
        <v>2.4</v>
      </c>
      <c r="B22" s="24" t="s">
        <v>85</v>
      </c>
      <c r="C22" s="26" t="s">
        <v>5</v>
      </c>
      <c r="D22" s="26">
        <v>32</v>
      </c>
      <c r="E22" s="27">
        <f>+'APU EXPA'!I173</f>
        <v>194094</v>
      </c>
      <c r="F22" s="27">
        <f>+'APU EXPA'!I187</f>
        <v>1917123.5099999998</v>
      </c>
      <c r="G22" s="27">
        <f>+'APU EXPA'!I200</f>
        <v>89725.56</v>
      </c>
      <c r="H22" s="27">
        <f>SUM(E22:G22)</f>
        <v>2200943.0699999998</v>
      </c>
      <c r="I22" s="28">
        <f t="shared" si="5"/>
        <v>70430178.239999995</v>
      </c>
      <c r="J22" s="71"/>
      <c r="K22" s="2">
        <v>184.52</v>
      </c>
      <c r="L22" s="2">
        <v>179.26</v>
      </c>
      <c r="M22" s="64">
        <f t="shared" si="3"/>
        <v>0</v>
      </c>
    </row>
    <row r="23" spans="1:14" ht="48" customHeight="1">
      <c r="A23" s="25">
        <v>2.5</v>
      </c>
      <c r="B23" s="24" t="s">
        <v>121</v>
      </c>
      <c r="C23" s="26" t="s">
        <v>5</v>
      </c>
      <c r="D23" s="26">
        <v>20</v>
      </c>
      <c r="E23" s="27">
        <f>+'APU EXPA'!I224</f>
        <v>132594</v>
      </c>
      <c r="F23" s="27">
        <f>+'APU EXPA'!I238</f>
        <v>2437248.69</v>
      </c>
      <c r="G23" s="27">
        <f>+'APU EXPA'!I251</f>
        <v>74032.14</v>
      </c>
      <c r="H23" s="27">
        <f t="shared" si="4"/>
        <v>2643874.83</v>
      </c>
      <c r="I23" s="28">
        <f t="shared" si="5"/>
        <v>52877496.600000001</v>
      </c>
      <c r="J23" s="71"/>
      <c r="K23" s="2"/>
      <c r="L23" s="2"/>
      <c r="M23" s="64"/>
    </row>
    <row r="24" spans="1:14" ht="36.6" customHeight="1">
      <c r="A24" s="25">
        <v>2.6</v>
      </c>
      <c r="B24" s="24" t="str">
        <f>+'[1]APU OF'!C471</f>
        <v>SUMINISTRO E INSTALACION UCAP REDES EXCLUSIVAS DE ALUMBRADO PUBLICO</v>
      </c>
      <c r="C24" s="26" t="str">
        <f>+'[1]APU OF'!J469</f>
        <v>ML</v>
      </c>
      <c r="D24" s="26">
        <v>1400</v>
      </c>
      <c r="E24" s="27">
        <f>+'APU EXPA'!I275</f>
        <v>13099.5</v>
      </c>
      <c r="F24" s="27">
        <f>+'APU EXPA'!I289</f>
        <v>27078.45</v>
      </c>
      <c r="G24" s="27">
        <f>+'APU EXPA'!I302</f>
        <v>3766.42</v>
      </c>
      <c r="H24" s="27">
        <f t="shared" ref="H24:H26" si="6">SUM(E24:G24)</f>
        <v>43944.369999999995</v>
      </c>
      <c r="I24" s="28">
        <f t="shared" si="5"/>
        <v>61522118</v>
      </c>
      <c r="J24" s="71">
        <v>20781052</v>
      </c>
      <c r="K24" s="2">
        <v>184.52</v>
      </c>
      <c r="L24" s="2">
        <v>179.26</v>
      </c>
      <c r="M24" s="64">
        <f t="shared" si="1"/>
        <v>21390827.373870358</v>
      </c>
      <c r="N24" s="29">
        <f>+M24*5</f>
        <v>106954136.86935179</v>
      </c>
    </row>
    <row r="25" spans="1:14" ht="38.450000000000003" customHeight="1">
      <c r="A25" s="25">
        <v>2.7</v>
      </c>
      <c r="B25" s="24" t="str">
        <f>+'[1]APU OF'!C523</f>
        <v>SUMINISTRO E INSTALACION DE POSTE MET CONICO OCTOGONAL DE 8M</v>
      </c>
      <c r="C25" s="26" t="str">
        <f>+'[1]APU OF'!J521</f>
        <v>UND</v>
      </c>
      <c r="D25" s="26">
        <v>48</v>
      </c>
      <c r="E25" s="27">
        <f>+'APU EXPA'!I327</f>
        <v>255594</v>
      </c>
      <c r="F25" s="27">
        <f>+'APU EXPA'!I341</f>
        <v>2385000.75</v>
      </c>
      <c r="G25" s="27">
        <f>+'APU EXPA'!I354</f>
        <v>105418.98</v>
      </c>
      <c r="H25" s="27">
        <f t="shared" si="6"/>
        <v>2746013.73</v>
      </c>
      <c r="I25" s="28">
        <f t="shared" si="5"/>
        <v>131808659.04000001</v>
      </c>
      <c r="J25" s="71">
        <v>1514013</v>
      </c>
      <c r="K25" s="2">
        <v>184.52</v>
      </c>
      <c r="L25" s="2">
        <v>179.26</v>
      </c>
      <c r="M25" s="64">
        <f t="shared" si="1"/>
        <v>1558438.4623451969</v>
      </c>
    </row>
    <row r="26" spans="1:14" ht="49.15" customHeight="1">
      <c r="A26" s="25">
        <v>2.8</v>
      </c>
      <c r="B26" s="24" t="str">
        <f>+'[1]APU OF'!C627</f>
        <v>SUMINISTRO E INSTALACION UCAP LUMINARIA ALUMBRADO PUBLICO ORNAMENTAL LED 60W 130Lm/IN (O SUPERIOR)</v>
      </c>
      <c r="C26" s="26" t="str">
        <f>+'[1]APU OF'!J625</f>
        <v>UND</v>
      </c>
      <c r="D26" s="26">
        <v>17</v>
      </c>
      <c r="E26" s="27">
        <f>+'APU EXPA'!I379</f>
        <v>38806.5</v>
      </c>
      <c r="F26" s="27">
        <f>+'APU EXPA'!I393</f>
        <v>1948197</v>
      </c>
      <c r="G26" s="27">
        <f>+'APU EXPA'!I406</f>
        <v>74032.14</v>
      </c>
      <c r="H26" s="27">
        <f t="shared" si="6"/>
        <v>2061035.64</v>
      </c>
      <c r="I26" s="28">
        <f t="shared" si="5"/>
        <v>35037605.880000003</v>
      </c>
      <c r="J26" s="71">
        <v>2127715</v>
      </c>
      <c r="K26" s="2">
        <v>184.52</v>
      </c>
      <c r="L26" s="2">
        <v>179.26</v>
      </c>
      <c r="M26" s="64">
        <f>+J26*K26/L26</f>
        <v>2190148.2305031801</v>
      </c>
    </row>
    <row r="27" spans="1:14" ht="33" customHeight="1">
      <c r="A27" s="25">
        <v>2.9</v>
      </c>
      <c r="B27" s="24" t="str">
        <f>+'[1]APU OF'!C679</f>
        <v>SUMINISTRO E INSTALACION UCAP CONTROL PROGRAMABLE</v>
      </c>
      <c r="C27" s="26" t="str">
        <f>+'[1]APU OF'!J677</f>
        <v>UND</v>
      </c>
      <c r="D27" s="26">
        <v>4</v>
      </c>
      <c r="E27" s="27">
        <f>+'APU EXPA'!I431</f>
        <v>38806.5</v>
      </c>
      <c r="F27" s="27">
        <f>+'APU EXPA'!I447</f>
        <v>1410404.0999999999</v>
      </c>
      <c r="G27" s="27">
        <f>+'APU EXPA'!I460</f>
        <v>74032.14</v>
      </c>
      <c r="H27" s="27">
        <f t="shared" ref="H27:H28" si="7">SUM(E27:G27)</f>
        <v>1523242.7399999998</v>
      </c>
      <c r="I27" s="28">
        <f t="shared" si="5"/>
        <v>6092970.96</v>
      </c>
      <c r="J27" s="71"/>
      <c r="K27" s="2">
        <v>184.52</v>
      </c>
      <c r="L27" s="2">
        <v>179.26</v>
      </c>
      <c r="M27" s="64">
        <f t="shared" si="1"/>
        <v>0</v>
      </c>
    </row>
    <row r="28" spans="1:14" ht="24" customHeight="1">
      <c r="A28" s="25" t="s">
        <v>152</v>
      </c>
      <c r="B28" s="24" t="str">
        <f>+'[1]APU OF'!C733</f>
        <v>SUMINISTRO E INSTALACION DE POSTE MET DE 5M</v>
      </c>
      <c r="C28" s="26" t="s">
        <v>5</v>
      </c>
      <c r="D28" s="26">
        <v>17</v>
      </c>
      <c r="E28" s="27">
        <f>+'APU EXPA'!I485</f>
        <v>97231.5</v>
      </c>
      <c r="F28" s="27">
        <f>+'APU EXPA'!I496</f>
        <v>1832112.6</v>
      </c>
      <c r="G28" s="27">
        <f>+'APU EXPA'!I509</f>
        <v>105418.98</v>
      </c>
      <c r="H28" s="27">
        <f t="shared" si="7"/>
        <v>2034763.08</v>
      </c>
      <c r="I28" s="28">
        <f t="shared" si="5"/>
        <v>34590972.359999999</v>
      </c>
      <c r="J28" s="71">
        <v>1842006</v>
      </c>
      <c r="K28" s="2">
        <v>184.52</v>
      </c>
      <c r="L28" s="2">
        <v>179.26</v>
      </c>
      <c r="M28" s="64">
        <f t="shared" si="1"/>
        <v>1896055.7130425081</v>
      </c>
    </row>
    <row r="29" spans="1:14" ht="35.450000000000003" customHeight="1">
      <c r="A29" s="25">
        <v>2.11</v>
      </c>
      <c r="B29" s="24" t="s">
        <v>123</v>
      </c>
      <c r="C29" s="26" t="s">
        <v>5</v>
      </c>
      <c r="D29" s="26">
        <v>4</v>
      </c>
      <c r="E29" s="27">
        <f>+'APU EXPA'!I534</f>
        <v>255594</v>
      </c>
      <c r="F29" s="27">
        <f>+'APU EXPA'!I550</f>
        <v>5352234.21</v>
      </c>
      <c r="G29" s="27">
        <f>+'APU EXPA'!I563</f>
        <v>105418.98</v>
      </c>
      <c r="H29" s="27">
        <f t="shared" ref="H29" si="8">SUM(E29:G29)</f>
        <v>5713247.1900000004</v>
      </c>
      <c r="I29" s="28">
        <f t="shared" si="5"/>
        <v>22852988.760000002</v>
      </c>
      <c r="J29" s="71"/>
      <c r="K29" s="2"/>
      <c r="L29" s="2"/>
      <c r="M29" s="64"/>
    </row>
    <row r="30" spans="1:14" ht="36.6" customHeight="1">
      <c r="A30" s="25">
        <v>2.12</v>
      </c>
      <c r="B30" s="24" t="s">
        <v>129</v>
      </c>
      <c r="C30" s="26" t="s">
        <v>5</v>
      </c>
      <c r="D30" s="26">
        <v>2</v>
      </c>
      <c r="E30" s="27">
        <f>+'APU EXPA'!I587</f>
        <v>255594</v>
      </c>
      <c r="F30" s="27">
        <f>+'APU EXPA'!I601</f>
        <v>1864151.81</v>
      </c>
      <c r="G30" s="27">
        <f>+'APU EXPA'!I614</f>
        <v>105418.98</v>
      </c>
      <c r="H30" s="27">
        <f t="shared" ref="H30:H32" si="9">SUM(E30:G30)</f>
        <v>2225164.79</v>
      </c>
      <c r="I30" s="28">
        <f t="shared" si="5"/>
        <v>4450329.58</v>
      </c>
      <c r="J30" s="71"/>
      <c r="K30" s="2"/>
      <c r="L30" s="2"/>
      <c r="M30" s="64"/>
    </row>
    <row r="31" spans="1:14" ht="32.450000000000003" customHeight="1">
      <c r="A31" s="25">
        <v>2.13</v>
      </c>
      <c r="B31" s="24" t="s">
        <v>149</v>
      </c>
      <c r="C31" s="26" t="s">
        <v>106</v>
      </c>
      <c r="D31" s="26">
        <v>1</v>
      </c>
      <c r="E31" s="27">
        <f>+'APU EXPA'!I636</f>
        <v>720288</v>
      </c>
      <c r="F31" s="27">
        <f>+'APU EXPA'!I664</f>
        <v>8458175.4399999995</v>
      </c>
      <c r="G31" s="27">
        <f>+'APU EXPA'!I676</f>
        <v>813112.62</v>
      </c>
      <c r="H31" s="27">
        <f t="shared" si="9"/>
        <v>9991576.0599999987</v>
      </c>
      <c r="I31" s="28">
        <f t="shared" si="5"/>
        <v>9991576.0600000005</v>
      </c>
      <c r="J31" s="71"/>
      <c r="K31" s="2"/>
      <c r="L31" s="2"/>
      <c r="M31" s="64"/>
    </row>
    <row r="32" spans="1:14" ht="30.6" customHeight="1">
      <c r="A32" s="25">
        <v>2.14</v>
      </c>
      <c r="B32" s="24" t="s">
        <v>150</v>
      </c>
      <c r="C32" s="26" t="s">
        <v>5</v>
      </c>
      <c r="D32" s="26">
        <v>1</v>
      </c>
      <c r="E32" s="27">
        <f>+'APU EXPA'!I699</f>
        <v>742797</v>
      </c>
      <c r="F32" s="27">
        <f>+'APU EXPA'!I710</f>
        <v>11747470</v>
      </c>
      <c r="G32" s="27">
        <f>+'APU EXPA'!I723</f>
        <v>187736</v>
      </c>
      <c r="H32" s="27">
        <f t="shared" si="9"/>
        <v>12678003</v>
      </c>
      <c r="I32" s="28">
        <f t="shared" si="5"/>
        <v>12678003</v>
      </c>
      <c r="J32" s="71"/>
      <c r="K32" s="2"/>
      <c r="L32" s="2"/>
      <c r="M32" s="64"/>
    </row>
    <row r="33" spans="1:13">
      <c r="A33" s="97"/>
      <c r="B33" s="98" t="s">
        <v>119</v>
      </c>
      <c r="C33" s="97"/>
      <c r="D33" s="97"/>
      <c r="E33" s="99"/>
      <c r="F33" s="99"/>
      <c r="G33" s="99"/>
      <c r="H33" s="99"/>
      <c r="I33" s="100">
        <f>SUM(I19:I32)</f>
        <v>609059716.71999991</v>
      </c>
      <c r="J33" s="71"/>
      <c r="K33" s="2"/>
      <c r="L33" s="2"/>
      <c r="M33" s="64"/>
    </row>
    <row r="34" spans="1:13">
      <c r="A34" s="102" t="s">
        <v>6</v>
      </c>
      <c r="B34" s="103" t="s">
        <v>69</v>
      </c>
      <c r="C34" s="103" t="s">
        <v>6</v>
      </c>
      <c r="D34" s="103" t="s">
        <v>6</v>
      </c>
      <c r="E34" s="103" t="s">
        <v>6</v>
      </c>
      <c r="F34" s="103" t="s">
        <v>6</v>
      </c>
      <c r="G34" s="103" t="s">
        <v>6</v>
      </c>
      <c r="H34" s="103" t="s">
        <v>6</v>
      </c>
      <c r="I34" s="104">
        <f>+I17+I33</f>
        <v>1253997096.3799999</v>
      </c>
      <c r="J34" s="71"/>
      <c r="K34" s="2"/>
      <c r="L34" s="2"/>
      <c r="M34" s="64"/>
    </row>
    <row r="35" spans="1:13">
      <c r="A35" s="1"/>
      <c r="B35" s="179" t="s">
        <v>59</v>
      </c>
      <c r="C35" s="180"/>
      <c r="D35" s="180"/>
      <c r="E35" s="180"/>
      <c r="F35" s="180"/>
      <c r="G35" s="181"/>
      <c r="H35" s="105">
        <v>0.28999999999999998</v>
      </c>
      <c r="I35" s="158">
        <f>+I34*H35</f>
        <v>363659157.95019996</v>
      </c>
    </row>
    <row r="36" spans="1:13">
      <c r="A36" s="1"/>
      <c r="B36" s="179" t="s">
        <v>61</v>
      </c>
      <c r="C36" s="180"/>
      <c r="D36" s="180"/>
      <c r="E36" s="180"/>
      <c r="F36" s="180"/>
      <c r="G36" s="181"/>
      <c r="H36" s="105">
        <v>0.01</v>
      </c>
      <c r="I36" s="158">
        <f>+I34*H36</f>
        <v>12539970.963799998</v>
      </c>
    </row>
    <row r="37" spans="1:13">
      <c r="A37" s="1"/>
      <c r="B37" s="179" t="s">
        <v>60</v>
      </c>
      <c r="C37" s="180"/>
      <c r="D37" s="180"/>
      <c r="E37" s="180"/>
      <c r="F37" s="180"/>
      <c r="G37" s="181"/>
      <c r="H37" s="105">
        <v>0.05</v>
      </c>
      <c r="I37" s="158">
        <f>+I34*H37</f>
        <v>62699854.818999998</v>
      </c>
    </row>
    <row r="38" spans="1:13">
      <c r="A38" s="1"/>
      <c r="B38" s="179" t="s">
        <v>120</v>
      </c>
      <c r="C38" s="180"/>
      <c r="D38" s="180"/>
      <c r="E38" s="180"/>
      <c r="F38" s="180"/>
      <c r="G38" s="181"/>
      <c r="H38" s="106"/>
      <c r="I38" s="159">
        <f>SUM(I34:I37)</f>
        <v>1692896080.1129997</v>
      </c>
    </row>
    <row r="40" spans="1:13">
      <c r="I40" s="29"/>
    </row>
    <row r="41" spans="1:13">
      <c r="I41" s="29"/>
    </row>
    <row r="42" spans="1:13">
      <c r="I42" s="29"/>
    </row>
    <row r="43" spans="1:13">
      <c r="B43" t="s">
        <v>155</v>
      </c>
      <c r="I43" s="29"/>
    </row>
    <row r="44" spans="1:13">
      <c r="B44" s="62" t="s">
        <v>156</v>
      </c>
    </row>
    <row r="45" spans="1:13">
      <c r="B45" t="s">
        <v>157</v>
      </c>
    </row>
  </sheetData>
  <mergeCells count="10">
    <mergeCell ref="A2:B6"/>
    <mergeCell ref="C2:H6"/>
    <mergeCell ref="I2:I6"/>
    <mergeCell ref="B38:G38"/>
    <mergeCell ref="A7:I7"/>
    <mergeCell ref="A8:I8"/>
    <mergeCell ref="A9:I9"/>
    <mergeCell ref="B35:G35"/>
    <mergeCell ref="B36:G36"/>
    <mergeCell ref="B37:G3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53"/>
  <sheetViews>
    <sheetView view="pageBreakPreview" topLeftCell="B3662" zoomScale="60" zoomScaleNormal="52" workbookViewId="0">
      <selection activeCell="A203" sqref="A203:XFD203"/>
    </sheetView>
  </sheetViews>
  <sheetFormatPr baseColWidth="10" defaultRowHeight="15"/>
  <cols>
    <col min="5" max="5" width="11.7109375" bestFit="1" customWidth="1"/>
    <col min="6" max="6" width="17.42578125" style="29" bestFit="1" customWidth="1"/>
    <col min="7" max="7" width="16.140625" customWidth="1"/>
    <col min="8" max="8" width="17.42578125" style="29" bestFit="1" customWidth="1"/>
    <col min="9" max="9" width="7.5703125" style="29" customWidth="1"/>
    <col min="10" max="10" width="11.5703125" style="151" bestFit="1"/>
    <col min="11" max="11" width="15.28515625" bestFit="1" customWidth="1"/>
    <col min="12" max="12" width="17.85546875" bestFit="1" customWidth="1"/>
    <col min="14" max="14" width="18.85546875" customWidth="1"/>
    <col min="15" max="15" width="11.7109375" bestFit="1" customWidth="1"/>
    <col min="16" max="16" width="22.140625" style="29" bestFit="1" customWidth="1"/>
  </cols>
  <sheetData>
    <row r="1" spans="1:13" ht="77.45" customHeight="1" thickBot="1">
      <c r="A1" s="252" t="s">
        <v>63</v>
      </c>
      <c r="B1" s="253" t="s">
        <v>6</v>
      </c>
      <c r="C1" s="253" t="s">
        <v>6</v>
      </c>
      <c r="D1" s="253" t="s">
        <v>6</v>
      </c>
      <c r="E1" s="253" t="s">
        <v>6</v>
      </c>
      <c r="F1" s="253" t="s">
        <v>6</v>
      </c>
      <c r="G1" s="253" t="s">
        <v>6</v>
      </c>
      <c r="H1" s="253" t="s">
        <v>6</v>
      </c>
      <c r="I1" s="253" t="s">
        <v>6</v>
      </c>
      <c r="J1" s="254" t="s">
        <v>6</v>
      </c>
    </row>
    <row r="2" spans="1:13" ht="15.75" thickTop="1">
      <c r="A2" s="21" t="s">
        <v>6</v>
      </c>
      <c r="J2" s="147" t="s">
        <v>6</v>
      </c>
    </row>
    <row r="3" spans="1:13" ht="27.75">
      <c r="A3" s="255" t="s">
        <v>7</v>
      </c>
      <c r="B3" s="189"/>
      <c r="C3" s="189"/>
      <c r="D3" s="189"/>
      <c r="E3" s="189"/>
      <c r="F3" s="189"/>
      <c r="G3" s="189"/>
      <c r="H3" s="189"/>
      <c r="I3" s="189"/>
      <c r="J3" s="297" t="s">
        <v>6</v>
      </c>
    </row>
    <row r="4" spans="1:13">
      <c r="A4" s="22" t="s">
        <v>6</v>
      </c>
      <c r="I4" s="44" t="s">
        <v>8</v>
      </c>
      <c r="J4" s="148">
        <v>1.1000000000000001</v>
      </c>
    </row>
    <row r="5" spans="1:13" ht="41.25" customHeight="1">
      <c r="A5" s="298" t="s">
        <v>9</v>
      </c>
      <c r="B5" s="299" t="s">
        <v>6</v>
      </c>
      <c r="C5" s="300" t="str">
        <f>+'PRESUPUESTO OFICIAL'!A8</f>
        <v>"ADMINISTRACION, OPERACIÓN, MANTENIMIENTO, INSTALACION Y MODERNIZACION DEL SISTEMA DE ALUMBRADO PUBLICO EN EL MUNICIPIO DEL SOCORRO - DEPARTAMENTO DE SANTANDER"</v>
      </c>
      <c r="D5" s="301" t="s">
        <v>6</v>
      </c>
      <c r="E5" s="301" t="s">
        <v>6</v>
      </c>
      <c r="F5" s="301" t="s">
        <v>6</v>
      </c>
      <c r="G5" s="301" t="s">
        <v>6</v>
      </c>
      <c r="H5" s="301" t="s">
        <v>6</v>
      </c>
      <c r="I5" s="45" t="s">
        <v>10</v>
      </c>
      <c r="J5" s="149" t="s">
        <v>4</v>
      </c>
    </row>
    <row r="6" spans="1:13">
      <c r="A6" s="298" t="s">
        <v>11</v>
      </c>
      <c r="B6" s="189"/>
      <c r="C6" s="302" t="str">
        <f>+A1</f>
        <v>MUNICIPIO DEL SOCORRO</v>
      </c>
      <c r="D6" s="189"/>
      <c r="E6" s="189"/>
      <c r="F6" s="189"/>
      <c r="G6" s="189"/>
      <c r="H6" s="189"/>
      <c r="I6" s="44" t="s">
        <v>12</v>
      </c>
      <c r="J6" s="148">
        <f>+'PRESUPUESTO OFICIAL'!D12</f>
        <v>5</v>
      </c>
    </row>
    <row r="7" spans="1:13" ht="42" customHeight="1">
      <c r="A7" s="298" t="s">
        <v>13</v>
      </c>
      <c r="B7" s="299" t="s">
        <v>6</v>
      </c>
      <c r="C7" s="300" t="s">
        <v>81</v>
      </c>
      <c r="D7" s="301" t="s">
        <v>6</v>
      </c>
      <c r="E7" s="301" t="s">
        <v>6</v>
      </c>
      <c r="F7" s="301" t="s">
        <v>6</v>
      </c>
      <c r="G7" s="301" t="s">
        <v>6</v>
      </c>
      <c r="H7" s="301" t="s">
        <v>6</v>
      </c>
      <c r="I7" s="46" t="s">
        <v>6</v>
      </c>
      <c r="J7" s="147" t="s">
        <v>6</v>
      </c>
    </row>
    <row r="8" spans="1:13">
      <c r="A8" s="21" t="s">
        <v>6</v>
      </c>
      <c r="J8" s="147" t="s">
        <v>6</v>
      </c>
    </row>
    <row r="9" spans="1:13">
      <c r="A9" s="306" t="s">
        <v>14</v>
      </c>
      <c r="B9" s="299" t="s">
        <v>6</v>
      </c>
      <c r="C9" s="299" t="s">
        <v>6</v>
      </c>
      <c r="D9" s="299" t="s">
        <v>6</v>
      </c>
      <c r="E9" s="3" t="s">
        <v>3</v>
      </c>
      <c r="F9" s="36" t="s">
        <v>75</v>
      </c>
      <c r="G9" s="3" t="s">
        <v>16</v>
      </c>
      <c r="H9" s="36" t="s">
        <v>17</v>
      </c>
      <c r="I9" s="189"/>
      <c r="J9" s="309" t="s">
        <v>6</v>
      </c>
    </row>
    <row r="10" spans="1:13">
      <c r="A10" s="307" t="s">
        <v>6</v>
      </c>
      <c r="B10" s="189"/>
      <c r="C10" s="189"/>
      <c r="D10" s="189"/>
      <c r="E10" s="4" t="s">
        <v>6</v>
      </c>
      <c r="F10" s="37" t="s">
        <v>18</v>
      </c>
      <c r="G10" s="5" t="s">
        <v>19</v>
      </c>
      <c r="H10" s="37" t="s">
        <v>6</v>
      </c>
      <c r="I10" s="189"/>
      <c r="J10" s="309" t="s">
        <v>6</v>
      </c>
    </row>
    <row r="11" spans="1:13">
      <c r="A11" s="308" t="s">
        <v>6</v>
      </c>
      <c r="B11" s="189"/>
      <c r="C11" s="189"/>
      <c r="D11" s="189"/>
      <c r="E11" s="6" t="s">
        <v>20</v>
      </c>
      <c r="F11" s="38" t="s">
        <v>21</v>
      </c>
      <c r="G11" s="6" t="s">
        <v>22</v>
      </c>
      <c r="H11" s="38" t="s">
        <v>23</v>
      </c>
      <c r="I11" s="189"/>
      <c r="J11" s="310" t="s">
        <v>6</v>
      </c>
    </row>
    <row r="12" spans="1:13" ht="27" customHeight="1">
      <c r="A12" s="303" t="s">
        <v>74</v>
      </c>
      <c r="B12" s="301"/>
      <c r="C12" s="301"/>
      <c r="D12" s="301"/>
      <c r="E12" s="7">
        <v>1</v>
      </c>
      <c r="F12" s="39">
        <v>10926227.119999999</v>
      </c>
      <c r="G12" s="8">
        <v>1</v>
      </c>
      <c r="H12" s="39">
        <f>SUM(E12*F12/G12)</f>
        <v>10926227.119999999</v>
      </c>
      <c r="I12" s="189"/>
      <c r="J12" s="304" t="s">
        <v>6</v>
      </c>
      <c r="L12" s="39">
        <v>17766223.43</v>
      </c>
      <c r="M12">
        <f>+L12*1.23</f>
        <v>21852454.8189</v>
      </c>
    </row>
    <row r="13" spans="1:13">
      <c r="A13" s="305"/>
      <c r="B13" s="299"/>
      <c r="C13" s="299"/>
      <c r="D13" s="299"/>
      <c r="E13" s="7"/>
      <c r="F13" s="39"/>
      <c r="G13" s="8"/>
      <c r="H13" s="39"/>
      <c r="I13" s="189"/>
      <c r="J13" s="304" t="s">
        <v>6</v>
      </c>
      <c r="L13" s="39">
        <v>285000</v>
      </c>
      <c r="M13">
        <f>+L13*1.23</f>
        <v>350550</v>
      </c>
    </row>
    <row r="14" spans="1:13">
      <c r="A14" s="20" t="s">
        <v>6</v>
      </c>
      <c r="I14" s="236" t="s">
        <v>26</v>
      </c>
      <c r="J14" s="237" t="s">
        <v>6</v>
      </c>
    </row>
    <row r="15" spans="1:13">
      <c r="A15" s="20" t="s">
        <v>6</v>
      </c>
      <c r="I15" s="47" t="s">
        <v>6</v>
      </c>
      <c r="J15" s="150" t="s">
        <v>6</v>
      </c>
    </row>
    <row r="16" spans="1:13" ht="15.75" thickBot="1">
      <c r="A16" s="213" t="s">
        <v>6</v>
      </c>
      <c r="B16" s="214" t="s">
        <v>6</v>
      </c>
      <c r="C16" s="214" t="s">
        <v>6</v>
      </c>
      <c r="D16" s="214" t="s">
        <v>6</v>
      </c>
      <c r="E16" s="9" t="s">
        <v>6</v>
      </c>
      <c r="F16" s="40" t="s">
        <v>6</v>
      </c>
      <c r="G16" s="9" t="s">
        <v>6</v>
      </c>
      <c r="H16" s="40" t="s">
        <v>6</v>
      </c>
      <c r="I16" s="215">
        <f>SUM(H12:H13)</f>
        <v>10926227.119999999</v>
      </c>
      <c r="J16" s="283" t="s">
        <v>6</v>
      </c>
    </row>
    <row r="17" spans="1:16" ht="15.75" thickTop="1">
      <c r="A17" s="21" t="s">
        <v>6</v>
      </c>
      <c r="J17" s="147" t="s">
        <v>6</v>
      </c>
    </row>
    <row r="18" spans="1:16">
      <c r="A18" s="217" t="s">
        <v>27</v>
      </c>
      <c r="B18" s="189"/>
      <c r="C18" s="189"/>
      <c r="D18" s="189"/>
      <c r="E18" s="10" t="s">
        <v>5</v>
      </c>
      <c r="F18" s="36" t="s">
        <v>28</v>
      </c>
      <c r="G18" s="10" t="s">
        <v>29</v>
      </c>
      <c r="H18" s="36" t="s">
        <v>30</v>
      </c>
      <c r="I18" s="189"/>
      <c r="J18" s="292" t="s">
        <v>6</v>
      </c>
    </row>
    <row r="19" spans="1:16">
      <c r="A19" s="191" t="s">
        <v>6</v>
      </c>
      <c r="B19" s="189"/>
      <c r="C19" s="189"/>
      <c r="D19" s="189"/>
      <c r="E19" s="11" t="s">
        <v>6</v>
      </c>
      <c r="F19" s="37" t="s">
        <v>2</v>
      </c>
      <c r="G19" s="11" t="s">
        <v>77</v>
      </c>
      <c r="H19" s="37" t="s">
        <v>32</v>
      </c>
      <c r="I19" s="189"/>
      <c r="J19" s="292" t="s">
        <v>6</v>
      </c>
    </row>
    <row r="20" spans="1:16">
      <c r="A20" s="191" t="s">
        <v>6</v>
      </c>
      <c r="B20" s="189"/>
      <c r="C20" s="189"/>
      <c r="D20" s="189"/>
      <c r="E20" s="12" t="s">
        <v>6</v>
      </c>
      <c r="F20" s="41" t="s">
        <v>33</v>
      </c>
      <c r="G20" s="12" t="s">
        <v>34</v>
      </c>
      <c r="H20" s="41" t="s">
        <v>35</v>
      </c>
      <c r="I20" s="189"/>
      <c r="J20" s="292" t="s">
        <v>6</v>
      </c>
    </row>
    <row r="21" spans="1:16">
      <c r="A21" s="290" t="s">
        <v>76</v>
      </c>
      <c r="B21" s="211"/>
      <c r="C21" s="211"/>
      <c r="D21" s="211"/>
      <c r="E21" s="13" t="s">
        <v>70</v>
      </c>
      <c r="F21" s="39">
        <v>21852454.809999999</v>
      </c>
      <c r="G21" s="8">
        <v>1</v>
      </c>
      <c r="H21" s="39">
        <f t="shared" ref="H21:H24" si="0">SUM(F21*G21)</f>
        <v>21852454.809999999</v>
      </c>
      <c r="I21" s="189"/>
      <c r="J21" s="291" t="s">
        <v>6</v>
      </c>
    </row>
    <row r="22" spans="1:16">
      <c r="A22" s="290"/>
      <c r="B22" s="211"/>
      <c r="C22" s="211"/>
      <c r="D22" s="211"/>
      <c r="E22" s="13"/>
      <c r="F22" s="39"/>
      <c r="G22" s="8"/>
      <c r="H22" s="39">
        <f t="shared" si="0"/>
        <v>0</v>
      </c>
      <c r="I22" s="189"/>
      <c r="J22" s="291" t="s">
        <v>6</v>
      </c>
    </row>
    <row r="23" spans="1:16">
      <c r="A23" s="290"/>
      <c r="B23" s="211"/>
      <c r="C23" s="211"/>
      <c r="D23" s="211"/>
      <c r="E23" s="13"/>
      <c r="F23" s="39"/>
      <c r="G23" s="8"/>
      <c r="H23" s="39">
        <f t="shared" si="0"/>
        <v>0</v>
      </c>
      <c r="I23" s="189"/>
      <c r="J23" s="291" t="s">
        <v>6</v>
      </c>
    </row>
    <row r="24" spans="1:16">
      <c r="A24" s="290"/>
      <c r="B24" s="211"/>
      <c r="C24" s="211"/>
      <c r="D24" s="211"/>
      <c r="E24" s="13"/>
      <c r="F24" s="39"/>
      <c r="G24" s="8"/>
      <c r="H24" s="39">
        <f t="shared" si="0"/>
        <v>0</v>
      </c>
      <c r="I24" s="189"/>
      <c r="J24" s="291" t="s">
        <v>6</v>
      </c>
    </row>
    <row r="25" spans="1:16">
      <c r="A25" s="23"/>
      <c r="I25" s="236" t="s">
        <v>43</v>
      </c>
      <c r="J25" s="282" t="s">
        <v>6</v>
      </c>
    </row>
    <row r="26" spans="1:16">
      <c r="A26" s="20" t="s">
        <v>6</v>
      </c>
      <c r="I26" s="47" t="s">
        <v>6</v>
      </c>
      <c r="J26" s="150" t="s">
        <v>6</v>
      </c>
    </row>
    <row r="27" spans="1:16" ht="15.75" thickBot="1">
      <c r="A27" s="213" t="s">
        <v>6</v>
      </c>
      <c r="B27" s="214" t="s">
        <v>6</v>
      </c>
      <c r="C27" s="214" t="s">
        <v>6</v>
      </c>
      <c r="D27" s="214" t="s">
        <v>6</v>
      </c>
      <c r="E27" s="9" t="s">
        <v>6</v>
      </c>
      <c r="F27" s="40" t="s">
        <v>6</v>
      </c>
      <c r="G27" s="9" t="s">
        <v>6</v>
      </c>
      <c r="H27" s="40" t="s">
        <v>6</v>
      </c>
      <c r="I27" s="215">
        <f>SUM(H21:H24)</f>
        <v>21852454.809999999</v>
      </c>
      <c r="J27" s="283" t="s">
        <v>6</v>
      </c>
    </row>
    <row r="28" spans="1:16" ht="15.75" thickTop="1">
      <c r="A28" s="21" t="s">
        <v>6</v>
      </c>
      <c r="J28" s="147" t="s">
        <v>6</v>
      </c>
    </row>
    <row r="29" spans="1:16">
      <c r="A29" s="217" t="s">
        <v>44</v>
      </c>
      <c r="B29" s="189"/>
      <c r="C29" s="189"/>
      <c r="D29" s="189"/>
      <c r="E29" s="10" t="s">
        <v>3</v>
      </c>
      <c r="F29" s="36" t="s">
        <v>45</v>
      </c>
      <c r="G29" s="10" t="s">
        <v>16</v>
      </c>
      <c r="H29" s="36" t="s">
        <v>30</v>
      </c>
      <c r="I29" s="189"/>
      <c r="J29" s="292" t="s">
        <v>6</v>
      </c>
    </row>
    <row r="30" spans="1:16">
      <c r="A30" s="191" t="s">
        <v>6</v>
      </c>
      <c r="B30" s="189"/>
      <c r="C30" s="189"/>
      <c r="D30" s="189"/>
      <c r="E30" s="11" t="s">
        <v>6</v>
      </c>
      <c r="F30" s="37" t="s">
        <v>79</v>
      </c>
      <c r="G30" s="11" t="s">
        <v>78</v>
      </c>
      <c r="H30" s="37" t="s">
        <v>32</v>
      </c>
      <c r="I30" s="189"/>
      <c r="J30" s="292" t="s">
        <v>6</v>
      </c>
      <c r="N30" s="61">
        <v>46601385</v>
      </c>
      <c r="O30">
        <v>183.01</v>
      </c>
      <c r="P30" s="67">
        <f>+N30/O31*O30</f>
        <v>47576254.9863327</v>
      </c>
    </row>
    <row r="31" spans="1:16">
      <c r="A31" s="191" t="s">
        <v>6</v>
      </c>
      <c r="B31" s="189"/>
      <c r="C31" s="189"/>
      <c r="D31" s="189"/>
      <c r="E31" s="12" t="s">
        <v>6</v>
      </c>
      <c r="F31" s="41" t="s">
        <v>48</v>
      </c>
      <c r="G31" s="12" t="s">
        <v>49</v>
      </c>
      <c r="H31" s="41" t="s">
        <v>50</v>
      </c>
      <c r="I31" s="189"/>
      <c r="J31" s="292" t="s">
        <v>6</v>
      </c>
      <c r="N31" s="62"/>
      <c r="O31" s="62">
        <v>179.26</v>
      </c>
      <c r="P31" s="67">
        <f>+P30*0.7</f>
        <v>33303378.490432888</v>
      </c>
    </row>
    <row r="32" spans="1:16">
      <c r="A32" s="290" t="s">
        <v>80</v>
      </c>
      <c r="B32" s="211"/>
      <c r="C32" s="211"/>
      <c r="D32" s="211"/>
      <c r="E32" s="14">
        <v>1</v>
      </c>
      <c r="F32" s="39">
        <f>+F12</f>
        <v>10926227.119999999</v>
      </c>
      <c r="G32" s="8">
        <v>1</v>
      </c>
      <c r="H32" s="39">
        <f t="shared" ref="H32" si="1">SUM(E32*F32/G32)</f>
        <v>10926227.119999999</v>
      </c>
      <c r="I32" s="189"/>
      <c r="J32" s="291" t="s">
        <v>6</v>
      </c>
    </row>
    <row r="33" spans="1:12">
      <c r="A33" s="290"/>
      <c r="B33" s="211"/>
      <c r="C33" s="211"/>
      <c r="D33" s="211"/>
      <c r="E33" s="14"/>
      <c r="F33" s="39"/>
      <c r="G33" s="8"/>
      <c r="H33" s="39"/>
      <c r="I33" s="189"/>
      <c r="J33" s="291" t="s">
        <v>6</v>
      </c>
    </row>
    <row r="34" spans="1:12">
      <c r="A34" s="290"/>
      <c r="B34" s="211"/>
      <c r="C34" s="211"/>
      <c r="D34" s="211"/>
      <c r="E34" s="14"/>
      <c r="F34" s="39"/>
      <c r="G34" s="8"/>
      <c r="H34" s="39"/>
      <c r="I34" s="189"/>
      <c r="J34" s="291" t="s">
        <v>6</v>
      </c>
    </row>
    <row r="35" spans="1:12">
      <c r="A35" s="23" t="s">
        <v>6</v>
      </c>
      <c r="I35" s="236" t="s">
        <v>57</v>
      </c>
      <c r="J35" s="282" t="s">
        <v>6</v>
      </c>
    </row>
    <row r="36" spans="1:12">
      <c r="A36" s="20" t="s">
        <v>6</v>
      </c>
      <c r="I36" s="47" t="s">
        <v>6</v>
      </c>
      <c r="J36" s="150" t="s">
        <v>6</v>
      </c>
    </row>
    <row r="37" spans="1:12" ht="15.75" thickBot="1">
      <c r="A37" s="213" t="s">
        <v>6</v>
      </c>
      <c r="B37" s="214" t="s">
        <v>6</v>
      </c>
      <c r="C37" s="214" t="s">
        <v>6</v>
      </c>
      <c r="D37" s="214" t="s">
        <v>6</v>
      </c>
      <c r="E37" s="9" t="s">
        <v>6</v>
      </c>
      <c r="F37" s="40" t="s">
        <v>6</v>
      </c>
      <c r="G37" s="9" t="s">
        <v>6</v>
      </c>
      <c r="H37" s="40" t="s">
        <v>6</v>
      </c>
      <c r="I37" s="215">
        <f>SUM(H32:H34)</f>
        <v>10926227.119999999</v>
      </c>
      <c r="J37" s="283" t="s">
        <v>6</v>
      </c>
    </row>
    <row r="38" spans="1:12" ht="16.5" thickTop="1" thickBot="1">
      <c r="A38" s="21" t="s">
        <v>6</v>
      </c>
      <c r="J38" s="147" t="s">
        <v>6</v>
      </c>
    </row>
    <row r="39" spans="1:12">
      <c r="A39" s="284" t="s">
        <v>6</v>
      </c>
      <c r="B39" s="285" t="s">
        <v>6</v>
      </c>
      <c r="C39" s="285" t="s">
        <v>6</v>
      </c>
      <c r="D39" s="285" t="s">
        <v>6</v>
      </c>
      <c r="E39" s="285" t="s">
        <v>6</v>
      </c>
      <c r="F39" s="286" t="s">
        <v>58</v>
      </c>
      <c r="G39" s="287" t="s">
        <v>6</v>
      </c>
      <c r="H39" s="287" t="s">
        <v>6</v>
      </c>
      <c r="I39" s="288">
        <f>ROUNDDOWN(SUM(I16,I27,I37),2)</f>
        <v>43704909.049999997</v>
      </c>
      <c r="J39" s="289" t="s">
        <v>6</v>
      </c>
    </row>
    <row r="40" spans="1:12">
      <c r="A40" s="191" t="s">
        <v>6</v>
      </c>
      <c r="B40" s="189"/>
      <c r="C40" s="189"/>
      <c r="D40" s="189"/>
      <c r="E40" s="189"/>
      <c r="F40" s="192" t="s">
        <v>6</v>
      </c>
      <c r="G40" s="193" t="s">
        <v>6</v>
      </c>
      <c r="H40" s="193" t="s">
        <v>6</v>
      </c>
      <c r="I40" s="192" t="s">
        <v>6</v>
      </c>
      <c r="J40" s="194" t="s">
        <v>6</v>
      </c>
    </row>
    <row r="41" spans="1:12">
      <c r="A41" s="191" t="s">
        <v>6</v>
      </c>
      <c r="B41" s="189"/>
      <c r="C41" s="189"/>
      <c r="D41" s="189"/>
      <c r="E41" s="189"/>
      <c r="F41" s="195" t="s">
        <v>59</v>
      </c>
      <c r="G41" s="196" t="s">
        <v>6</v>
      </c>
      <c r="H41" s="43">
        <v>0.23</v>
      </c>
      <c r="I41" s="280">
        <f>SUM(I39*H41)</f>
        <v>10052129.081499999</v>
      </c>
      <c r="J41" s="281" t="s">
        <v>6</v>
      </c>
    </row>
    <row r="42" spans="1:12">
      <c r="A42" s="191" t="s">
        <v>6</v>
      </c>
      <c r="B42" s="189"/>
      <c r="C42" s="189"/>
      <c r="D42" s="189"/>
      <c r="E42" s="189"/>
      <c r="F42" s="195" t="s">
        <v>61</v>
      </c>
      <c r="G42" s="196" t="s">
        <v>6</v>
      </c>
      <c r="H42" s="43">
        <v>0.02</v>
      </c>
      <c r="I42" s="280">
        <f>SUM(I39*H42)</f>
        <v>874098.18099999998</v>
      </c>
      <c r="J42" s="281" t="s">
        <v>6</v>
      </c>
    </row>
    <row r="43" spans="1:12">
      <c r="A43" s="191" t="s">
        <v>6</v>
      </c>
      <c r="B43" s="189"/>
      <c r="C43" s="189"/>
      <c r="D43" s="189"/>
      <c r="E43" s="189"/>
      <c r="F43" s="195" t="s">
        <v>60</v>
      </c>
      <c r="G43" s="196" t="s">
        <v>6</v>
      </c>
      <c r="H43" s="43">
        <v>0.1</v>
      </c>
      <c r="I43" s="280">
        <f>SUM(I39*H43)</f>
        <v>4370490.9050000003</v>
      </c>
      <c r="J43" s="281" t="s">
        <v>6</v>
      </c>
    </row>
    <row r="44" spans="1:12" ht="15.75" thickBot="1">
      <c r="A44" s="204" t="s">
        <v>6</v>
      </c>
      <c r="B44" s="205" t="s">
        <v>6</v>
      </c>
      <c r="C44" s="205" t="s">
        <v>6</v>
      </c>
      <c r="D44" s="205" t="s">
        <v>6</v>
      </c>
      <c r="E44" s="205" t="s">
        <v>6</v>
      </c>
      <c r="F44" s="206" t="s">
        <v>62</v>
      </c>
      <c r="G44" s="207" t="s">
        <v>6</v>
      </c>
      <c r="H44" s="207" t="s">
        <v>6</v>
      </c>
      <c r="I44" s="278">
        <f>SUM(I39,I41,,I42,I43)</f>
        <v>59001627.217500001</v>
      </c>
      <c r="J44" s="279" t="s">
        <v>6</v>
      </c>
      <c r="K44" s="66">
        <f>+I44-P30</f>
        <v>11425372.231167302</v>
      </c>
      <c r="L44" s="15"/>
    </row>
    <row r="45" spans="1:12">
      <c r="A45" s="18"/>
      <c r="B45" s="19"/>
      <c r="C45" s="19"/>
      <c r="D45" s="19"/>
      <c r="E45" s="19"/>
      <c r="F45" s="42"/>
      <c r="G45" s="18"/>
      <c r="I45" s="48"/>
      <c r="L45" s="15"/>
    </row>
    <row r="46" spans="1:12" ht="15.75" thickBot="1">
      <c r="A46" s="18"/>
      <c r="B46" s="19"/>
      <c r="C46" s="19"/>
      <c r="D46" s="19"/>
      <c r="E46" s="19"/>
      <c r="F46" s="42"/>
      <c r="G46" s="18"/>
      <c r="I46" s="48"/>
      <c r="L46" s="15"/>
    </row>
    <row r="47" spans="1:12" ht="77.45" customHeight="1" thickBot="1">
      <c r="A47" s="252" t="s">
        <v>63</v>
      </c>
      <c r="B47" s="253" t="s">
        <v>6</v>
      </c>
      <c r="C47" s="253" t="s">
        <v>6</v>
      </c>
      <c r="D47" s="253" t="s">
        <v>6</v>
      </c>
      <c r="E47" s="253" t="s">
        <v>6</v>
      </c>
      <c r="F47" s="253" t="s">
        <v>6</v>
      </c>
      <c r="G47" s="253" t="s">
        <v>6</v>
      </c>
      <c r="H47" s="253" t="s">
        <v>6</v>
      </c>
      <c r="I47" s="253" t="s">
        <v>6</v>
      </c>
      <c r="J47" s="254" t="s">
        <v>6</v>
      </c>
    </row>
    <row r="48" spans="1:12" ht="15.75" thickTop="1">
      <c r="A48" s="21" t="s">
        <v>6</v>
      </c>
      <c r="J48" s="147" t="s">
        <v>6</v>
      </c>
    </row>
    <row r="49" spans="1:13" ht="15.75">
      <c r="A49" s="255" t="s">
        <v>7</v>
      </c>
      <c r="B49" s="256"/>
      <c r="C49" s="256"/>
      <c r="D49" s="256"/>
      <c r="E49" s="256"/>
      <c r="F49" s="256"/>
      <c r="G49" s="256"/>
      <c r="H49" s="256"/>
      <c r="I49" s="256"/>
      <c r="J49" s="257" t="s">
        <v>6</v>
      </c>
    </row>
    <row r="50" spans="1:13">
      <c r="A50" s="22" t="s">
        <v>6</v>
      </c>
      <c r="I50" s="44" t="s">
        <v>8</v>
      </c>
      <c r="J50" s="148">
        <v>1.2</v>
      </c>
    </row>
    <row r="51" spans="1:13" ht="42.75" customHeight="1">
      <c r="A51" s="238" t="s">
        <v>9</v>
      </c>
      <c r="B51" s="239" t="s">
        <v>6</v>
      </c>
      <c r="C51" s="243" t="str">
        <f>+C5</f>
        <v>"ADMINISTRACION, OPERACIÓN, MANTENIMIENTO, INSTALACION Y MODERNIZACION DEL SISTEMA DE ALUMBRADO PUBLICO EN EL MUNICIPIO DEL SOCORRO - DEPARTAMENTO DE SANTANDER"</v>
      </c>
      <c r="D51" s="244" t="s">
        <v>6</v>
      </c>
      <c r="E51" s="244" t="s">
        <v>6</v>
      </c>
      <c r="F51" s="244" t="s">
        <v>6</v>
      </c>
      <c r="G51" s="244" t="s">
        <v>6</v>
      </c>
      <c r="H51" s="245" t="s">
        <v>6</v>
      </c>
      <c r="I51" s="44" t="s">
        <v>10</v>
      </c>
      <c r="J51" s="148" t="s">
        <v>5</v>
      </c>
    </row>
    <row r="52" spans="1:13">
      <c r="A52" s="238" t="s">
        <v>11</v>
      </c>
      <c r="B52" s="239"/>
      <c r="C52" s="240" t="str">
        <f>+C6</f>
        <v>MUNICIPIO DEL SOCORRO</v>
      </c>
      <c r="D52" s="241" t="s">
        <v>6</v>
      </c>
      <c r="E52" s="241" t="s">
        <v>6</v>
      </c>
      <c r="F52" s="241" t="s">
        <v>6</v>
      </c>
      <c r="G52" s="241" t="s">
        <v>6</v>
      </c>
      <c r="H52" s="242" t="s">
        <v>6</v>
      </c>
      <c r="I52" s="44" t="s">
        <v>12</v>
      </c>
      <c r="J52" s="148">
        <f>+'PRESUPUESTO OFICIAL'!D13</f>
        <v>190</v>
      </c>
    </row>
    <row r="53" spans="1:13" ht="30.75" customHeight="1">
      <c r="A53" s="238" t="s">
        <v>13</v>
      </c>
      <c r="B53" s="239" t="s">
        <v>6</v>
      </c>
      <c r="C53" s="243" t="s">
        <v>112</v>
      </c>
      <c r="D53" s="244" t="s">
        <v>6</v>
      </c>
      <c r="E53" s="244" t="s">
        <v>6</v>
      </c>
      <c r="F53" s="244" t="s">
        <v>6</v>
      </c>
      <c r="G53" s="244" t="s">
        <v>6</v>
      </c>
      <c r="H53" s="245" t="s">
        <v>6</v>
      </c>
      <c r="I53" s="46" t="s">
        <v>6</v>
      </c>
      <c r="J53" s="147" t="s">
        <v>6</v>
      </c>
    </row>
    <row r="54" spans="1:13">
      <c r="A54" s="21" t="s">
        <v>6</v>
      </c>
      <c r="J54" s="147" t="s">
        <v>6</v>
      </c>
    </row>
    <row r="55" spans="1:13">
      <c r="A55" s="260" t="s">
        <v>14</v>
      </c>
      <c r="B55" s="261" t="s">
        <v>6</v>
      </c>
      <c r="C55" s="261" t="s">
        <v>6</v>
      </c>
      <c r="D55" s="262" t="s">
        <v>6</v>
      </c>
      <c r="E55" s="3" t="s">
        <v>3</v>
      </c>
      <c r="F55" s="36" t="s">
        <v>15</v>
      </c>
      <c r="G55" s="3" t="s">
        <v>16</v>
      </c>
      <c r="H55" s="36" t="s">
        <v>17</v>
      </c>
      <c r="I55" s="225"/>
      <c r="J55" s="190" t="s">
        <v>6</v>
      </c>
    </row>
    <row r="56" spans="1:13">
      <c r="A56" s="263" t="s">
        <v>6</v>
      </c>
      <c r="B56" s="264"/>
      <c r="C56" s="264"/>
      <c r="D56" s="265"/>
      <c r="E56" s="4" t="s">
        <v>6</v>
      </c>
      <c r="F56" s="37" t="s">
        <v>18</v>
      </c>
      <c r="G56" s="5" t="s">
        <v>19</v>
      </c>
      <c r="H56" s="37" t="s">
        <v>6</v>
      </c>
      <c r="I56" s="225"/>
      <c r="J56" s="190" t="s">
        <v>6</v>
      </c>
    </row>
    <row r="57" spans="1:13">
      <c r="A57" s="266" t="s">
        <v>6</v>
      </c>
      <c r="B57" s="267"/>
      <c r="C57" s="267"/>
      <c r="D57" s="268"/>
      <c r="E57" s="6" t="s">
        <v>20</v>
      </c>
      <c r="F57" s="38" t="s">
        <v>21</v>
      </c>
      <c r="G57" s="6" t="s">
        <v>22</v>
      </c>
      <c r="H57" s="38" t="s">
        <v>23</v>
      </c>
      <c r="I57" s="225"/>
      <c r="J57" s="190" t="s">
        <v>6</v>
      </c>
    </row>
    <row r="58" spans="1:13">
      <c r="A58" s="210" t="s">
        <v>24</v>
      </c>
      <c r="B58" s="211" t="s">
        <v>6</v>
      </c>
      <c r="C58" s="211" t="s">
        <v>6</v>
      </c>
      <c r="D58" s="212" t="s">
        <v>6</v>
      </c>
      <c r="E58" s="7">
        <v>2</v>
      </c>
      <c r="F58" s="39">
        <v>4797</v>
      </c>
      <c r="G58" s="8">
        <v>1</v>
      </c>
      <c r="H58" s="39">
        <f>SUM(E58*F58/G58)</f>
        <v>9594</v>
      </c>
      <c r="I58" s="225"/>
      <c r="J58" s="190" t="s">
        <v>6</v>
      </c>
      <c r="L58" s="39">
        <v>3900</v>
      </c>
      <c r="M58">
        <f>+L58*1.23</f>
        <v>4797</v>
      </c>
    </row>
    <row r="59" spans="1:13">
      <c r="A59" s="210" t="s">
        <v>25</v>
      </c>
      <c r="B59" s="211" t="s">
        <v>6</v>
      </c>
      <c r="C59" s="211" t="s">
        <v>6</v>
      </c>
      <c r="D59" s="212" t="s">
        <v>6</v>
      </c>
      <c r="E59" s="7">
        <v>1</v>
      </c>
      <c r="F59" s="39">
        <v>350550</v>
      </c>
      <c r="G59" s="8">
        <v>12</v>
      </c>
      <c r="H59" s="39">
        <f>SUM(E59*F59/G59)</f>
        <v>29212.5</v>
      </c>
      <c r="I59" s="223"/>
      <c r="J59" s="224" t="s">
        <v>6</v>
      </c>
      <c r="L59" s="39">
        <v>285000</v>
      </c>
      <c r="M59">
        <f>+L59*1.23</f>
        <v>350550</v>
      </c>
    </row>
    <row r="60" spans="1:13">
      <c r="A60" s="20" t="s">
        <v>6</v>
      </c>
      <c r="I60" s="236" t="s">
        <v>26</v>
      </c>
      <c r="J60" s="237" t="s">
        <v>6</v>
      </c>
    </row>
    <row r="61" spans="1:13">
      <c r="A61" s="20" t="s">
        <v>6</v>
      </c>
      <c r="I61" s="47" t="s">
        <v>6</v>
      </c>
      <c r="J61" s="150" t="s">
        <v>6</v>
      </c>
    </row>
    <row r="62" spans="1:13" ht="15.75" thickBot="1">
      <c r="A62" s="213" t="s">
        <v>6</v>
      </c>
      <c r="B62" s="214" t="s">
        <v>6</v>
      </c>
      <c r="C62" s="214" t="s">
        <v>6</v>
      </c>
      <c r="D62" s="214" t="s">
        <v>6</v>
      </c>
      <c r="E62" s="9" t="s">
        <v>6</v>
      </c>
      <c r="F62" s="40" t="s">
        <v>6</v>
      </c>
      <c r="G62" s="9" t="s">
        <v>6</v>
      </c>
      <c r="H62" s="40" t="s">
        <v>6</v>
      </c>
      <c r="I62" s="215">
        <f>SUM(H58:H59)</f>
        <v>38806.5</v>
      </c>
      <c r="J62" s="216" t="s">
        <v>6</v>
      </c>
    </row>
    <row r="63" spans="1:13" ht="15.75" thickTop="1">
      <c r="A63" s="21" t="s">
        <v>6</v>
      </c>
      <c r="J63" s="147" t="s">
        <v>6</v>
      </c>
    </row>
    <row r="64" spans="1:13">
      <c r="A64" s="217" t="s">
        <v>27</v>
      </c>
      <c r="B64" s="218"/>
      <c r="C64" s="218"/>
      <c r="D64" s="219"/>
      <c r="E64" s="10" t="s">
        <v>5</v>
      </c>
      <c r="F64" s="36" t="s">
        <v>28</v>
      </c>
      <c r="G64" s="10" t="s">
        <v>29</v>
      </c>
      <c r="H64" s="36" t="s">
        <v>30</v>
      </c>
      <c r="I64" s="225"/>
      <c r="J64" s="190" t="s">
        <v>6</v>
      </c>
    </row>
    <row r="65" spans="1:13">
      <c r="A65" s="217" t="s">
        <v>6</v>
      </c>
      <c r="B65" s="218"/>
      <c r="C65" s="218"/>
      <c r="D65" s="219"/>
      <c r="E65" s="11" t="s">
        <v>6</v>
      </c>
      <c r="F65" s="37" t="s">
        <v>2</v>
      </c>
      <c r="G65" s="11" t="s">
        <v>31</v>
      </c>
      <c r="H65" s="37" t="s">
        <v>32</v>
      </c>
      <c r="I65" s="225"/>
      <c r="J65" s="190" t="s">
        <v>6</v>
      </c>
    </row>
    <row r="66" spans="1:13">
      <c r="A66" s="220" t="s">
        <v>6</v>
      </c>
      <c r="B66" s="221"/>
      <c r="C66" s="221"/>
      <c r="D66" s="222"/>
      <c r="E66" s="12" t="s">
        <v>6</v>
      </c>
      <c r="F66" s="41" t="s">
        <v>33</v>
      </c>
      <c r="G66" s="12" t="s">
        <v>34</v>
      </c>
      <c r="H66" s="41" t="s">
        <v>35</v>
      </c>
      <c r="I66" s="225"/>
      <c r="J66" s="190" t="s">
        <v>6</v>
      </c>
    </row>
    <row r="67" spans="1:13">
      <c r="A67" s="210" t="s">
        <v>36</v>
      </c>
      <c r="B67" s="211" t="s">
        <v>6</v>
      </c>
      <c r="C67" s="211" t="s">
        <v>6</v>
      </c>
      <c r="D67" s="212" t="s">
        <v>6</v>
      </c>
      <c r="E67" s="13" t="s">
        <v>5</v>
      </c>
      <c r="F67" s="39">
        <v>92250</v>
      </c>
      <c r="G67" s="8">
        <v>1</v>
      </c>
      <c r="H67" s="39">
        <f t="shared" ref="H67:H73" si="2">SUM(F67*G67)</f>
        <v>92250</v>
      </c>
      <c r="I67" s="225"/>
      <c r="J67" s="190" t="s">
        <v>6</v>
      </c>
      <c r="L67" s="39">
        <v>75000</v>
      </c>
      <c r="M67">
        <f>+L67*1.23</f>
        <v>92250</v>
      </c>
    </row>
    <row r="68" spans="1:13">
      <c r="A68" s="210" t="s">
        <v>37</v>
      </c>
      <c r="B68" s="211" t="s">
        <v>6</v>
      </c>
      <c r="C68" s="211" t="s">
        <v>6</v>
      </c>
      <c r="D68" s="212" t="s">
        <v>6</v>
      </c>
      <c r="E68" s="13" t="s">
        <v>5</v>
      </c>
      <c r="F68" s="39">
        <v>28892.7</v>
      </c>
      <c r="G68" s="8">
        <v>2</v>
      </c>
      <c r="H68" s="39">
        <f t="shared" si="2"/>
        <v>57785.4</v>
      </c>
      <c r="I68" s="225"/>
      <c r="J68" s="190" t="s">
        <v>6</v>
      </c>
      <c r="L68">
        <v>23490</v>
      </c>
      <c r="M68">
        <f t="shared" ref="M68:M73" si="3">+L68*1.23</f>
        <v>28892.7</v>
      </c>
    </row>
    <row r="69" spans="1:13">
      <c r="A69" s="210" t="s">
        <v>38</v>
      </c>
      <c r="B69" s="211" t="s">
        <v>6</v>
      </c>
      <c r="C69" s="211" t="s">
        <v>6</v>
      </c>
      <c r="D69" s="212" t="s">
        <v>6</v>
      </c>
      <c r="E69" s="13" t="s">
        <v>5</v>
      </c>
      <c r="F69" s="39">
        <v>9709.619999999999</v>
      </c>
      <c r="G69" s="8">
        <v>2</v>
      </c>
      <c r="H69" s="39">
        <f t="shared" si="2"/>
        <v>19419.239999999998</v>
      </c>
      <c r="I69" s="225"/>
      <c r="J69" s="190" t="s">
        <v>6</v>
      </c>
      <c r="L69">
        <v>7894</v>
      </c>
      <c r="M69">
        <f t="shared" si="3"/>
        <v>9709.619999999999</v>
      </c>
    </row>
    <row r="70" spans="1:13">
      <c r="A70" s="210" t="s">
        <v>39</v>
      </c>
      <c r="B70" s="211" t="s">
        <v>6</v>
      </c>
      <c r="C70" s="211" t="s">
        <v>6</v>
      </c>
      <c r="D70" s="212" t="s">
        <v>6</v>
      </c>
      <c r="E70" s="13" t="s">
        <v>5</v>
      </c>
      <c r="F70" s="39">
        <v>36014.400000000001</v>
      </c>
      <c r="G70" s="8">
        <v>1</v>
      </c>
      <c r="H70" s="39">
        <f t="shared" si="2"/>
        <v>36014.400000000001</v>
      </c>
      <c r="I70" s="225"/>
      <c r="J70" s="190" t="s">
        <v>6</v>
      </c>
      <c r="L70">
        <v>29280</v>
      </c>
      <c r="M70">
        <f t="shared" si="3"/>
        <v>36014.400000000001</v>
      </c>
    </row>
    <row r="71" spans="1:13">
      <c r="A71" s="210" t="s">
        <v>82</v>
      </c>
      <c r="B71" s="211" t="s">
        <v>6</v>
      </c>
      <c r="C71" s="211" t="s">
        <v>6</v>
      </c>
      <c r="D71" s="212" t="s">
        <v>6</v>
      </c>
      <c r="E71" s="13" t="s">
        <v>5</v>
      </c>
      <c r="F71" s="39">
        <v>913140.92999999993</v>
      </c>
      <c r="G71" s="8">
        <v>1</v>
      </c>
      <c r="H71" s="39">
        <f t="shared" si="2"/>
        <v>913140.92999999993</v>
      </c>
      <c r="I71" s="225"/>
      <c r="J71" s="190" t="s">
        <v>6</v>
      </c>
      <c r="L71">
        <v>742391</v>
      </c>
      <c r="M71">
        <f t="shared" si="3"/>
        <v>913140.92999999993</v>
      </c>
    </row>
    <row r="72" spans="1:13">
      <c r="A72" s="210" t="s">
        <v>40</v>
      </c>
      <c r="B72" s="211" t="s">
        <v>6</v>
      </c>
      <c r="C72" s="211" t="s">
        <v>6</v>
      </c>
      <c r="D72" s="212" t="s">
        <v>6</v>
      </c>
      <c r="E72" s="13" t="s">
        <v>5</v>
      </c>
      <c r="F72" s="39">
        <v>5276.7</v>
      </c>
      <c r="G72" s="8">
        <v>2</v>
      </c>
      <c r="H72" s="39">
        <f t="shared" si="2"/>
        <v>10553.4</v>
      </c>
      <c r="I72" s="225"/>
      <c r="J72" s="190" t="s">
        <v>6</v>
      </c>
      <c r="L72">
        <v>4290</v>
      </c>
      <c r="M72">
        <f t="shared" si="3"/>
        <v>5276.7</v>
      </c>
    </row>
    <row r="73" spans="1:13">
      <c r="A73" s="210" t="s">
        <v>41</v>
      </c>
      <c r="B73" s="211" t="s">
        <v>6</v>
      </c>
      <c r="C73" s="211" t="s">
        <v>6</v>
      </c>
      <c r="D73" s="212" t="s">
        <v>6</v>
      </c>
      <c r="E73" s="13" t="s">
        <v>42</v>
      </c>
      <c r="F73" s="39">
        <v>11426.7</v>
      </c>
      <c r="G73" s="8">
        <v>3</v>
      </c>
      <c r="H73" s="39">
        <f t="shared" si="2"/>
        <v>34280.100000000006</v>
      </c>
      <c r="I73" s="223"/>
      <c r="J73" s="224" t="s">
        <v>6</v>
      </c>
      <c r="L73">
        <v>9290</v>
      </c>
      <c r="M73">
        <f t="shared" si="3"/>
        <v>11426.7</v>
      </c>
    </row>
    <row r="74" spans="1:13">
      <c r="A74" s="23" t="s">
        <v>6</v>
      </c>
      <c r="I74" s="236" t="s">
        <v>43</v>
      </c>
      <c r="J74" s="237" t="s">
        <v>6</v>
      </c>
    </row>
    <row r="75" spans="1:13">
      <c r="A75" s="20" t="s">
        <v>6</v>
      </c>
      <c r="I75" s="47" t="s">
        <v>6</v>
      </c>
      <c r="J75" s="150" t="s">
        <v>6</v>
      </c>
    </row>
    <row r="76" spans="1:13" ht="15.75" thickBot="1">
      <c r="A76" s="213" t="s">
        <v>6</v>
      </c>
      <c r="B76" s="214" t="s">
        <v>6</v>
      </c>
      <c r="C76" s="214" t="s">
        <v>6</v>
      </c>
      <c r="D76" s="214" t="s">
        <v>6</v>
      </c>
      <c r="E76" s="9" t="s">
        <v>6</v>
      </c>
      <c r="F76" s="40" t="s">
        <v>6</v>
      </c>
      <c r="G76" s="9" t="s">
        <v>6</v>
      </c>
      <c r="H76" s="40" t="s">
        <v>6</v>
      </c>
      <c r="I76" s="215">
        <f>ROUND(SUM(H67:H73),2)</f>
        <v>1163443.47</v>
      </c>
      <c r="J76" s="216" t="s">
        <v>6</v>
      </c>
    </row>
    <row r="77" spans="1:13" ht="15.75" thickTop="1">
      <c r="A77" s="21" t="s">
        <v>6</v>
      </c>
      <c r="J77" s="147" t="s">
        <v>6</v>
      </c>
    </row>
    <row r="78" spans="1:13">
      <c r="A78" s="217" t="s">
        <v>44</v>
      </c>
      <c r="B78" s="218"/>
      <c r="C78" s="218"/>
      <c r="D78" s="219"/>
      <c r="E78" s="10" t="s">
        <v>3</v>
      </c>
      <c r="F78" s="36" t="s">
        <v>45</v>
      </c>
      <c r="G78" s="10" t="s">
        <v>16</v>
      </c>
      <c r="H78" s="36" t="s">
        <v>30</v>
      </c>
      <c r="I78" s="225"/>
      <c r="J78" s="190" t="s">
        <v>6</v>
      </c>
    </row>
    <row r="79" spans="1:13">
      <c r="A79" s="217" t="s">
        <v>6</v>
      </c>
      <c r="B79" s="218"/>
      <c r="C79" s="218"/>
      <c r="D79" s="219"/>
      <c r="E79" s="11" t="s">
        <v>6</v>
      </c>
      <c r="F79" s="37" t="s">
        <v>46</v>
      </c>
      <c r="G79" s="11" t="s">
        <v>47</v>
      </c>
      <c r="H79" s="37" t="s">
        <v>32</v>
      </c>
      <c r="I79" s="225"/>
      <c r="J79" s="190" t="s">
        <v>6</v>
      </c>
    </row>
    <row r="80" spans="1:13">
      <c r="A80" s="220" t="s">
        <v>6</v>
      </c>
      <c r="B80" s="221"/>
      <c r="C80" s="221"/>
      <c r="D80" s="222"/>
      <c r="E80" s="12" t="s">
        <v>6</v>
      </c>
      <c r="F80" s="41" t="s">
        <v>48</v>
      </c>
      <c r="G80" s="12" t="s">
        <v>49</v>
      </c>
      <c r="H80" s="41" t="s">
        <v>50</v>
      </c>
      <c r="I80" s="225"/>
      <c r="J80" s="190" t="s">
        <v>6</v>
      </c>
    </row>
    <row r="81" spans="1:13">
      <c r="A81" s="210" t="s">
        <v>51</v>
      </c>
      <c r="B81" s="211" t="s">
        <v>6</v>
      </c>
      <c r="C81" s="211" t="s">
        <v>6</v>
      </c>
      <c r="D81" s="212" t="s">
        <v>6</v>
      </c>
      <c r="E81" s="14">
        <v>1</v>
      </c>
      <c r="F81" s="39">
        <v>259575.7</v>
      </c>
      <c r="G81" s="8">
        <f>36</f>
        <v>36</v>
      </c>
      <c r="H81" s="39">
        <f t="shared" ref="H81:H86" si="4">SUM(E81*F81/G81)</f>
        <v>7210.4361111111111</v>
      </c>
      <c r="I81" s="225"/>
      <c r="J81" s="190" t="s">
        <v>6</v>
      </c>
      <c r="L81">
        <v>211037.16</v>
      </c>
      <c r="M81">
        <f t="shared" ref="M81:M86" si="5">+L81*1.23</f>
        <v>259575.70680000001</v>
      </c>
    </row>
    <row r="82" spans="1:13">
      <c r="A82" s="210" t="s">
        <v>52</v>
      </c>
      <c r="B82" s="211" t="s">
        <v>6</v>
      </c>
      <c r="C82" s="211" t="s">
        <v>6</v>
      </c>
      <c r="D82" s="212" t="s">
        <v>6</v>
      </c>
      <c r="E82" s="14">
        <v>1</v>
      </c>
      <c r="F82" s="39">
        <v>183230.86</v>
      </c>
      <c r="G82" s="8">
        <f>12</f>
        <v>12</v>
      </c>
      <c r="H82" s="39">
        <f t="shared" si="4"/>
        <v>15269.238333333333</v>
      </c>
      <c r="I82" s="225"/>
      <c r="J82" s="190" t="s">
        <v>6</v>
      </c>
      <c r="L82">
        <v>148968.18</v>
      </c>
      <c r="M82">
        <f t="shared" si="5"/>
        <v>183230.86139999999</v>
      </c>
    </row>
    <row r="83" spans="1:13">
      <c r="A83" s="210" t="s">
        <v>53</v>
      </c>
      <c r="B83" s="211" t="s">
        <v>6</v>
      </c>
      <c r="C83" s="211" t="s">
        <v>6</v>
      </c>
      <c r="D83" s="212" t="s">
        <v>6</v>
      </c>
      <c r="E83" s="14">
        <v>1</v>
      </c>
      <c r="F83" s="39">
        <v>106886.01</v>
      </c>
      <c r="G83" s="8">
        <f>12</f>
        <v>12</v>
      </c>
      <c r="H83" s="39">
        <f t="shared" si="4"/>
        <v>8907.1674999999996</v>
      </c>
      <c r="I83" s="225"/>
      <c r="J83" s="190" t="s">
        <v>6</v>
      </c>
      <c r="L83">
        <v>86899.199999999997</v>
      </c>
      <c r="M83">
        <f t="shared" si="5"/>
        <v>106886.01599999999</v>
      </c>
    </row>
    <row r="84" spans="1:13">
      <c r="A84" s="210" t="s">
        <v>54</v>
      </c>
      <c r="B84" s="211" t="s">
        <v>6</v>
      </c>
      <c r="C84" s="211" t="s">
        <v>6</v>
      </c>
      <c r="D84" s="212" t="s">
        <v>6</v>
      </c>
      <c r="E84" s="14">
        <v>1</v>
      </c>
      <c r="F84" s="39">
        <v>17183.11</v>
      </c>
      <c r="G84" s="8">
        <f>1</f>
        <v>1</v>
      </c>
      <c r="H84" s="39">
        <f t="shared" si="4"/>
        <v>17183.11</v>
      </c>
      <c r="I84" s="225"/>
      <c r="J84" s="190" t="s">
        <v>6</v>
      </c>
      <c r="L84">
        <v>13970.01</v>
      </c>
      <c r="M84">
        <f t="shared" si="5"/>
        <v>17183.112300000001</v>
      </c>
    </row>
    <row r="85" spans="1:13">
      <c r="A85" s="210" t="s">
        <v>55</v>
      </c>
      <c r="B85" s="211" t="s">
        <v>6</v>
      </c>
      <c r="C85" s="211" t="s">
        <v>6</v>
      </c>
      <c r="D85" s="212" t="s">
        <v>6</v>
      </c>
      <c r="E85" s="14">
        <v>1</v>
      </c>
      <c r="F85" s="39">
        <v>13911.61</v>
      </c>
      <c r="G85" s="8">
        <f>1</f>
        <v>1</v>
      </c>
      <c r="H85" s="39">
        <f t="shared" si="4"/>
        <v>13911.61</v>
      </c>
      <c r="I85" s="225"/>
      <c r="J85" s="190" t="s">
        <v>6</v>
      </c>
      <c r="L85">
        <v>11310.254999999999</v>
      </c>
      <c r="M85">
        <f t="shared" si="5"/>
        <v>13911.613649999999</v>
      </c>
    </row>
    <row r="86" spans="1:13">
      <c r="A86" s="210" t="s">
        <v>56</v>
      </c>
      <c r="B86" s="211" t="s">
        <v>6</v>
      </c>
      <c r="C86" s="211" t="s">
        <v>6</v>
      </c>
      <c r="D86" s="212" t="s">
        <v>6</v>
      </c>
      <c r="E86" s="14">
        <v>1</v>
      </c>
      <c r="F86" s="39">
        <v>11550.58</v>
      </c>
      <c r="G86" s="8">
        <f>1</f>
        <v>1</v>
      </c>
      <c r="H86" s="39">
        <f t="shared" si="4"/>
        <v>11550.58</v>
      </c>
      <c r="I86" s="223"/>
      <c r="J86" s="224" t="s">
        <v>6</v>
      </c>
      <c r="L86">
        <v>9390.7199999999993</v>
      </c>
      <c r="M86">
        <f t="shared" si="5"/>
        <v>11550.585599999999</v>
      </c>
    </row>
    <row r="87" spans="1:13">
      <c r="A87" s="23" t="s">
        <v>6</v>
      </c>
      <c r="I87" s="236" t="s">
        <v>57</v>
      </c>
      <c r="J87" s="237" t="s">
        <v>6</v>
      </c>
    </row>
    <row r="88" spans="1:13">
      <c r="A88" s="20" t="s">
        <v>6</v>
      </c>
      <c r="I88" s="47" t="s">
        <v>6</v>
      </c>
      <c r="J88" s="150" t="s">
        <v>6</v>
      </c>
    </row>
    <row r="89" spans="1:13" ht="15.75" thickBot="1">
      <c r="A89" s="213" t="s">
        <v>6</v>
      </c>
      <c r="B89" s="214" t="s">
        <v>6</v>
      </c>
      <c r="C89" s="214" t="s">
        <v>6</v>
      </c>
      <c r="D89" s="214" t="s">
        <v>6</v>
      </c>
      <c r="E89" s="9" t="s">
        <v>6</v>
      </c>
      <c r="F89" s="40" t="s">
        <v>6</v>
      </c>
      <c r="G89" s="9" t="s">
        <v>6</v>
      </c>
      <c r="H89" s="40" t="s">
        <v>6</v>
      </c>
      <c r="I89" s="215">
        <f>ROUND(SUM(H81:H86),2)</f>
        <v>74032.14</v>
      </c>
      <c r="J89" s="216" t="s">
        <v>6</v>
      </c>
    </row>
    <row r="90" spans="1:13" ht="16.5" thickTop="1" thickBot="1">
      <c r="A90" s="21" t="s">
        <v>6</v>
      </c>
      <c r="J90" s="147" t="s">
        <v>6</v>
      </c>
    </row>
    <row r="91" spans="1:13" ht="15.75" thickTop="1">
      <c r="A91" s="198" t="s">
        <v>6</v>
      </c>
      <c r="B91" s="199" t="s">
        <v>6</v>
      </c>
      <c r="C91" s="199" t="s">
        <v>6</v>
      </c>
      <c r="D91" s="199" t="s">
        <v>6</v>
      </c>
      <c r="E91" s="274" t="s">
        <v>6</v>
      </c>
      <c r="F91" s="226" t="s">
        <v>58</v>
      </c>
      <c r="G91" s="227" t="s">
        <v>6</v>
      </c>
      <c r="H91" s="228" t="s">
        <v>6</v>
      </c>
      <c r="I91" s="229">
        <f>SUM(I62,I76,I89)</f>
        <v>1276282.1099999999</v>
      </c>
      <c r="J91" s="230" t="s">
        <v>6</v>
      </c>
    </row>
    <row r="92" spans="1:13">
      <c r="A92" s="191" t="s">
        <v>6</v>
      </c>
      <c r="B92" s="233"/>
      <c r="C92" s="233"/>
      <c r="D92" s="233"/>
      <c r="E92" s="234"/>
      <c r="F92" s="271" t="s">
        <v>6</v>
      </c>
      <c r="G92" s="196" t="s">
        <v>6</v>
      </c>
      <c r="H92" s="272" t="s">
        <v>6</v>
      </c>
      <c r="I92" s="271" t="s">
        <v>6</v>
      </c>
      <c r="J92" s="273" t="s">
        <v>6</v>
      </c>
    </row>
    <row r="93" spans="1:13">
      <c r="A93" s="191" t="s">
        <v>6</v>
      </c>
      <c r="B93" s="233"/>
      <c r="C93" s="233"/>
      <c r="D93" s="233"/>
      <c r="E93" s="234"/>
      <c r="F93" s="235" t="s">
        <v>59</v>
      </c>
      <c r="G93" s="211" t="s">
        <v>6</v>
      </c>
      <c r="H93" s="43">
        <v>0.23</v>
      </c>
      <c r="I93" s="231">
        <f>SUM(I91*H93)</f>
        <v>293544.88529999997</v>
      </c>
      <c r="J93" s="232" t="s">
        <v>6</v>
      </c>
    </row>
    <row r="94" spans="1:13">
      <c r="A94" s="191" t="s">
        <v>6</v>
      </c>
      <c r="B94" s="233"/>
      <c r="C94" s="233"/>
      <c r="D94" s="233"/>
      <c r="E94" s="234"/>
      <c r="F94" s="235" t="s">
        <v>61</v>
      </c>
      <c r="G94" s="211" t="s">
        <v>6</v>
      </c>
      <c r="H94" s="43">
        <v>0.02</v>
      </c>
      <c r="I94" s="231">
        <f>SUM(I91*H94)</f>
        <v>25525.642199999998</v>
      </c>
      <c r="J94" s="232" t="s">
        <v>6</v>
      </c>
    </row>
    <row r="95" spans="1:13">
      <c r="A95" s="191" t="s">
        <v>6</v>
      </c>
      <c r="B95" s="233"/>
      <c r="C95" s="233"/>
      <c r="D95" s="233"/>
      <c r="E95" s="234"/>
      <c r="F95" s="235" t="s">
        <v>60</v>
      </c>
      <c r="G95" s="211" t="s">
        <v>6</v>
      </c>
      <c r="H95" s="43">
        <v>0.1</v>
      </c>
      <c r="I95" s="231">
        <f>SUM(I91*H95)</f>
        <v>127628.211</v>
      </c>
      <c r="J95" s="232" t="s">
        <v>6</v>
      </c>
    </row>
    <row r="96" spans="1:13" ht="15.75" thickBot="1">
      <c r="A96" s="204" t="s">
        <v>6</v>
      </c>
      <c r="B96" s="207" t="s">
        <v>6</v>
      </c>
      <c r="C96" s="207" t="s">
        <v>6</v>
      </c>
      <c r="D96" s="207" t="s">
        <v>6</v>
      </c>
      <c r="E96" s="246" t="s">
        <v>6</v>
      </c>
      <c r="F96" s="206" t="s">
        <v>62</v>
      </c>
      <c r="G96" s="275" t="s">
        <v>6</v>
      </c>
      <c r="H96" s="276" t="s">
        <v>6</v>
      </c>
      <c r="I96" s="208">
        <f>SUM(I91,I93,,I94,I95)</f>
        <v>1722980.8484999996</v>
      </c>
      <c r="J96" s="277" t="s">
        <v>6</v>
      </c>
    </row>
    <row r="98" spans="1:10" ht="15.75" thickBot="1"/>
    <row r="99" spans="1:10" ht="77.45" customHeight="1" thickBot="1">
      <c r="A99" s="252" t="s">
        <v>63</v>
      </c>
      <c r="B99" s="253" t="s">
        <v>6</v>
      </c>
      <c r="C99" s="253" t="s">
        <v>6</v>
      </c>
      <c r="D99" s="253" t="s">
        <v>6</v>
      </c>
      <c r="E99" s="253" t="s">
        <v>6</v>
      </c>
      <c r="F99" s="253" t="s">
        <v>6</v>
      </c>
      <c r="G99" s="253" t="s">
        <v>6</v>
      </c>
      <c r="H99" s="253" t="s">
        <v>6</v>
      </c>
      <c r="I99" s="253" t="s">
        <v>6</v>
      </c>
      <c r="J99" s="254" t="s">
        <v>6</v>
      </c>
    </row>
    <row r="100" spans="1:10" ht="15.75" thickTop="1">
      <c r="A100" s="21" t="s">
        <v>6</v>
      </c>
      <c r="J100" s="147" t="s">
        <v>6</v>
      </c>
    </row>
    <row r="101" spans="1:10" ht="15.75">
      <c r="A101" s="255" t="s">
        <v>7</v>
      </c>
      <c r="B101" s="256"/>
      <c r="C101" s="256"/>
      <c r="D101" s="256"/>
      <c r="E101" s="256"/>
      <c r="F101" s="256"/>
      <c r="G101" s="256"/>
      <c r="H101" s="256"/>
      <c r="I101" s="256"/>
      <c r="J101" s="257" t="s">
        <v>6</v>
      </c>
    </row>
    <row r="102" spans="1:10">
      <c r="A102" s="22" t="s">
        <v>6</v>
      </c>
      <c r="I102" s="44" t="s">
        <v>8</v>
      </c>
      <c r="J102" s="148">
        <v>1.3</v>
      </c>
    </row>
    <row r="103" spans="1:10" ht="39.75" customHeight="1">
      <c r="A103" s="238" t="s">
        <v>9</v>
      </c>
      <c r="B103" s="239" t="s">
        <v>6</v>
      </c>
      <c r="C103" s="243" t="str">
        <f>+C51</f>
        <v>"ADMINISTRACION, OPERACIÓN, MANTENIMIENTO, INSTALACION Y MODERNIZACION DEL SISTEMA DE ALUMBRADO PUBLICO EN EL MUNICIPIO DEL SOCORRO - DEPARTAMENTO DE SANTANDER"</v>
      </c>
      <c r="D103" s="244" t="s">
        <v>6</v>
      </c>
      <c r="E103" s="244" t="s">
        <v>6</v>
      </c>
      <c r="F103" s="244" t="s">
        <v>6</v>
      </c>
      <c r="G103" s="244" t="s">
        <v>6</v>
      </c>
      <c r="H103" s="245" t="s">
        <v>6</v>
      </c>
      <c r="I103" s="44" t="s">
        <v>10</v>
      </c>
      <c r="J103" s="148" t="s">
        <v>5</v>
      </c>
    </row>
    <row r="104" spans="1:10">
      <c r="A104" s="238" t="s">
        <v>11</v>
      </c>
      <c r="B104" s="239"/>
      <c r="C104" s="240" t="str">
        <f>+C52</f>
        <v>MUNICIPIO DEL SOCORRO</v>
      </c>
      <c r="D104" s="241" t="s">
        <v>6</v>
      </c>
      <c r="E104" s="241" t="s">
        <v>6</v>
      </c>
      <c r="F104" s="241" t="s">
        <v>6</v>
      </c>
      <c r="G104" s="241" t="s">
        <v>6</v>
      </c>
      <c r="H104" s="242" t="s">
        <v>6</v>
      </c>
      <c r="I104" s="44" t="s">
        <v>12</v>
      </c>
      <c r="J104" s="148">
        <f>+'PRESUPUESTO OFICIAL'!D14</f>
        <v>30</v>
      </c>
    </row>
    <row r="105" spans="1:10" ht="27.75" customHeight="1">
      <c r="A105" s="238" t="s">
        <v>13</v>
      </c>
      <c r="B105" s="239" t="s">
        <v>6</v>
      </c>
      <c r="C105" s="243" t="s">
        <v>113</v>
      </c>
      <c r="D105" s="244" t="s">
        <v>6</v>
      </c>
      <c r="E105" s="244" t="s">
        <v>6</v>
      </c>
      <c r="F105" s="244" t="s">
        <v>6</v>
      </c>
      <c r="G105" s="244" t="s">
        <v>6</v>
      </c>
      <c r="H105" s="245" t="s">
        <v>6</v>
      </c>
      <c r="I105" s="46" t="s">
        <v>6</v>
      </c>
      <c r="J105" s="147" t="s">
        <v>6</v>
      </c>
    </row>
    <row r="106" spans="1:10">
      <c r="A106" s="21" t="s">
        <v>6</v>
      </c>
      <c r="J106" s="147" t="s">
        <v>6</v>
      </c>
    </row>
    <row r="107" spans="1:10">
      <c r="A107" s="260" t="s">
        <v>14</v>
      </c>
      <c r="B107" s="261" t="s">
        <v>6</v>
      </c>
      <c r="C107" s="261" t="s">
        <v>6</v>
      </c>
      <c r="D107" s="262" t="s">
        <v>6</v>
      </c>
      <c r="E107" s="3" t="s">
        <v>3</v>
      </c>
      <c r="F107" s="36" t="s">
        <v>15</v>
      </c>
      <c r="G107" s="3" t="s">
        <v>16</v>
      </c>
      <c r="H107" s="36" t="s">
        <v>17</v>
      </c>
      <c r="I107" s="225"/>
      <c r="J107" s="190" t="s">
        <v>6</v>
      </c>
    </row>
    <row r="108" spans="1:10">
      <c r="A108" s="263" t="s">
        <v>6</v>
      </c>
      <c r="B108" s="264"/>
      <c r="C108" s="264"/>
      <c r="D108" s="265"/>
      <c r="E108" s="4" t="s">
        <v>6</v>
      </c>
      <c r="F108" s="37" t="s">
        <v>18</v>
      </c>
      <c r="G108" s="5" t="s">
        <v>19</v>
      </c>
      <c r="H108" s="37" t="s">
        <v>6</v>
      </c>
      <c r="I108" s="225"/>
      <c r="J108" s="190" t="s">
        <v>6</v>
      </c>
    </row>
    <row r="109" spans="1:10">
      <c r="A109" s="266" t="s">
        <v>6</v>
      </c>
      <c r="B109" s="267"/>
      <c r="C109" s="267"/>
      <c r="D109" s="268"/>
      <c r="E109" s="6" t="s">
        <v>20</v>
      </c>
      <c r="F109" s="38" t="s">
        <v>21</v>
      </c>
      <c r="G109" s="6" t="s">
        <v>22</v>
      </c>
      <c r="H109" s="38" t="s">
        <v>23</v>
      </c>
      <c r="I109" s="225"/>
      <c r="J109" s="190" t="s">
        <v>6</v>
      </c>
    </row>
    <row r="110" spans="1:10">
      <c r="A110" s="210" t="s">
        <v>24</v>
      </c>
      <c r="B110" s="211" t="s">
        <v>6</v>
      </c>
      <c r="C110" s="211" t="s">
        <v>6</v>
      </c>
      <c r="D110" s="212" t="s">
        <v>6</v>
      </c>
      <c r="E110" s="7">
        <v>2</v>
      </c>
      <c r="F110" s="39">
        <f>+F58</f>
        <v>4797</v>
      </c>
      <c r="G110" s="8">
        <v>1</v>
      </c>
      <c r="H110" s="39">
        <f>SUM(E110*F110/G110)</f>
        <v>9594</v>
      </c>
      <c r="I110" s="225"/>
      <c r="J110" s="190" t="s">
        <v>6</v>
      </c>
    </row>
    <row r="111" spans="1:10">
      <c r="A111" s="210" t="s">
        <v>25</v>
      </c>
      <c r="B111" s="211" t="s">
        <v>6</v>
      </c>
      <c r="C111" s="211" t="s">
        <v>6</v>
      </c>
      <c r="D111" s="212" t="s">
        <v>6</v>
      </c>
      <c r="E111" s="7">
        <v>1</v>
      </c>
      <c r="F111" s="39">
        <f>+F59</f>
        <v>350550</v>
      </c>
      <c r="G111" s="8">
        <v>12</v>
      </c>
      <c r="H111" s="39">
        <f>SUM(E111*F111/G111)</f>
        <v>29212.5</v>
      </c>
      <c r="I111" s="223"/>
      <c r="J111" s="224" t="s">
        <v>6</v>
      </c>
    </row>
    <row r="112" spans="1:10">
      <c r="A112" s="20" t="s">
        <v>6</v>
      </c>
      <c r="I112" s="236" t="s">
        <v>26</v>
      </c>
      <c r="J112" s="237" t="s">
        <v>6</v>
      </c>
    </row>
    <row r="113" spans="1:13">
      <c r="A113" s="20" t="s">
        <v>6</v>
      </c>
      <c r="I113" s="47" t="s">
        <v>6</v>
      </c>
      <c r="J113" s="150" t="s">
        <v>6</v>
      </c>
    </row>
    <row r="114" spans="1:13" ht="15.75" thickBot="1">
      <c r="A114" s="213" t="s">
        <v>6</v>
      </c>
      <c r="B114" s="214" t="s">
        <v>6</v>
      </c>
      <c r="C114" s="214" t="s">
        <v>6</v>
      </c>
      <c r="D114" s="214" t="s">
        <v>6</v>
      </c>
      <c r="E114" s="9" t="s">
        <v>6</v>
      </c>
      <c r="F114" s="40" t="s">
        <v>6</v>
      </c>
      <c r="G114" s="9" t="s">
        <v>6</v>
      </c>
      <c r="H114" s="40" t="s">
        <v>6</v>
      </c>
      <c r="I114" s="215">
        <f>SUM(H110:H111)</f>
        <v>38806.5</v>
      </c>
      <c r="J114" s="216" t="s">
        <v>6</v>
      </c>
    </row>
    <row r="115" spans="1:13" ht="15.75" thickTop="1">
      <c r="A115" s="21" t="s">
        <v>6</v>
      </c>
      <c r="J115" s="147" t="s">
        <v>6</v>
      </c>
    </row>
    <row r="116" spans="1:13">
      <c r="A116" s="217" t="s">
        <v>27</v>
      </c>
      <c r="B116" s="218"/>
      <c r="C116" s="218"/>
      <c r="D116" s="219"/>
      <c r="E116" s="10" t="s">
        <v>5</v>
      </c>
      <c r="F116" s="36" t="s">
        <v>28</v>
      </c>
      <c r="G116" s="10" t="s">
        <v>29</v>
      </c>
      <c r="H116" s="36" t="s">
        <v>30</v>
      </c>
      <c r="I116" s="225"/>
      <c r="J116" s="190" t="s">
        <v>6</v>
      </c>
    </row>
    <row r="117" spans="1:13">
      <c r="A117" s="217" t="s">
        <v>6</v>
      </c>
      <c r="B117" s="218"/>
      <c r="C117" s="218"/>
      <c r="D117" s="219"/>
      <c r="E117" s="11" t="s">
        <v>6</v>
      </c>
      <c r="F117" s="37" t="s">
        <v>2</v>
      </c>
      <c r="G117" s="11" t="s">
        <v>31</v>
      </c>
      <c r="H117" s="37" t="s">
        <v>32</v>
      </c>
      <c r="I117" s="225"/>
      <c r="J117" s="190" t="s">
        <v>6</v>
      </c>
    </row>
    <row r="118" spans="1:13">
      <c r="A118" s="220" t="s">
        <v>6</v>
      </c>
      <c r="B118" s="221"/>
      <c r="C118" s="221"/>
      <c r="D118" s="222"/>
      <c r="E118" s="12" t="s">
        <v>6</v>
      </c>
      <c r="F118" s="41" t="s">
        <v>33</v>
      </c>
      <c r="G118" s="12" t="s">
        <v>34</v>
      </c>
      <c r="H118" s="41" t="s">
        <v>35</v>
      </c>
      <c r="I118" s="225"/>
      <c r="J118" s="190" t="s">
        <v>6</v>
      </c>
    </row>
    <row r="119" spans="1:13">
      <c r="A119" s="210" t="s">
        <v>36</v>
      </c>
      <c r="B119" s="211" t="s">
        <v>6</v>
      </c>
      <c r="C119" s="211" t="s">
        <v>6</v>
      </c>
      <c r="D119" s="212" t="s">
        <v>6</v>
      </c>
      <c r="E119" s="13" t="s">
        <v>5</v>
      </c>
      <c r="F119" s="39">
        <f>+F67</f>
        <v>92250</v>
      </c>
      <c r="G119" s="8">
        <v>1</v>
      </c>
      <c r="H119" s="39">
        <f t="shared" ref="H119:H125" si="6">SUM(F119*G119)</f>
        <v>92250</v>
      </c>
      <c r="I119" s="225"/>
      <c r="J119" s="190" t="s">
        <v>6</v>
      </c>
    </row>
    <row r="120" spans="1:13">
      <c r="A120" s="210" t="s">
        <v>37</v>
      </c>
      <c r="B120" s="211" t="s">
        <v>6</v>
      </c>
      <c r="C120" s="211" t="s">
        <v>6</v>
      </c>
      <c r="D120" s="212" t="s">
        <v>6</v>
      </c>
      <c r="E120" s="13" t="s">
        <v>5</v>
      </c>
      <c r="F120" s="39">
        <f>+F68</f>
        <v>28892.7</v>
      </c>
      <c r="G120" s="8">
        <v>2</v>
      </c>
      <c r="H120" s="39">
        <f t="shared" si="6"/>
        <v>57785.4</v>
      </c>
      <c r="I120" s="225"/>
      <c r="J120" s="190" t="s">
        <v>6</v>
      </c>
    </row>
    <row r="121" spans="1:13">
      <c r="A121" s="210" t="s">
        <v>38</v>
      </c>
      <c r="B121" s="211" t="s">
        <v>6</v>
      </c>
      <c r="C121" s="211" t="s">
        <v>6</v>
      </c>
      <c r="D121" s="212" t="s">
        <v>6</v>
      </c>
      <c r="E121" s="13" t="s">
        <v>5</v>
      </c>
      <c r="F121" s="39">
        <f>+F69</f>
        <v>9709.619999999999</v>
      </c>
      <c r="G121" s="8">
        <v>2</v>
      </c>
      <c r="H121" s="39">
        <f t="shared" si="6"/>
        <v>19419.239999999998</v>
      </c>
      <c r="I121" s="225"/>
      <c r="J121" s="190" t="s">
        <v>6</v>
      </c>
    </row>
    <row r="122" spans="1:13">
      <c r="A122" s="210" t="s">
        <v>39</v>
      </c>
      <c r="B122" s="211" t="s">
        <v>6</v>
      </c>
      <c r="C122" s="211" t="s">
        <v>6</v>
      </c>
      <c r="D122" s="212" t="s">
        <v>6</v>
      </c>
      <c r="E122" s="13" t="s">
        <v>5</v>
      </c>
      <c r="F122" s="39">
        <f>+F70</f>
        <v>36014.400000000001</v>
      </c>
      <c r="G122" s="8">
        <v>1</v>
      </c>
      <c r="H122" s="39">
        <f t="shared" si="6"/>
        <v>36014.400000000001</v>
      </c>
      <c r="I122" s="225"/>
      <c r="J122" s="190" t="s">
        <v>6</v>
      </c>
    </row>
    <row r="123" spans="1:13">
      <c r="A123" s="210" t="s">
        <v>83</v>
      </c>
      <c r="B123" s="211" t="s">
        <v>6</v>
      </c>
      <c r="C123" s="211" t="s">
        <v>6</v>
      </c>
      <c r="D123" s="212" t="s">
        <v>6</v>
      </c>
      <c r="E123" s="13" t="s">
        <v>5</v>
      </c>
      <c r="F123" s="39">
        <v>1067568.6599999999</v>
      </c>
      <c r="G123" s="8">
        <v>1</v>
      </c>
      <c r="H123" s="39">
        <f t="shared" si="6"/>
        <v>1067568.6599999999</v>
      </c>
      <c r="I123" s="225"/>
      <c r="J123" s="190" t="s">
        <v>6</v>
      </c>
    </row>
    <row r="124" spans="1:13">
      <c r="A124" s="210" t="s">
        <v>40</v>
      </c>
      <c r="B124" s="211" t="s">
        <v>6</v>
      </c>
      <c r="C124" s="211" t="s">
        <v>6</v>
      </c>
      <c r="D124" s="212" t="s">
        <v>6</v>
      </c>
      <c r="E124" s="13" t="s">
        <v>5</v>
      </c>
      <c r="F124" s="39">
        <f>+F72</f>
        <v>5276.7</v>
      </c>
      <c r="G124" s="8">
        <v>2</v>
      </c>
      <c r="H124" s="39">
        <f t="shared" si="6"/>
        <v>10553.4</v>
      </c>
      <c r="I124" s="225"/>
      <c r="J124" s="190" t="s">
        <v>6</v>
      </c>
      <c r="L124">
        <v>867942</v>
      </c>
      <c r="M124">
        <f t="shared" ref="M124" si="7">+L124*1.23</f>
        <v>1067568.6599999999</v>
      </c>
    </row>
    <row r="125" spans="1:13">
      <c r="A125" s="210" t="s">
        <v>41</v>
      </c>
      <c r="B125" s="211" t="s">
        <v>6</v>
      </c>
      <c r="C125" s="211" t="s">
        <v>6</v>
      </c>
      <c r="D125" s="212" t="s">
        <v>6</v>
      </c>
      <c r="E125" s="13" t="s">
        <v>42</v>
      </c>
      <c r="F125" s="39">
        <f>+F73</f>
        <v>11426.7</v>
      </c>
      <c r="G125" s="8">
        <v>3</v>
      </c>
      <c r="H125" s="39">
        <f t="shared" si="6"/>
        <v>34280.100000000006</v>
      </c>
      <c r="I125" s="223"/>
      <c r="J125" s="224" t="s">
        <v>6</v>
      </c>
    </row>
    <row r="126" spans="1:13">
      <c r="A126" s="23" t="s">
        <v>6</v>
      </c>
      <c r="I126" s="236" t="s">
        <v>43</v>
      </c>
      <c r="J126" s="237" t="s">
        <v>6</v>
      </c>
    </row>
    <row r="127" spans="1:13">
      <c r="A127" s="20" t="s">
        <v>6</v>
      </c>
      <c r="I127" s="47" t="s">
        <v>6</v>
      </c>
      <c r="J127" s="150" t="s">
        <v>6</v>
      </c>
    </row>
    <row r="128" spans="1:13" ht="15.75" thickBot="1">
      <c r="A128" s="213" t="s">
        <v>6</v>
      </c>
      <c r="B128" s="214" t="s">
        <v>6</v>
      </c>
      <c r="C128" s="214" t="s">
        <v>6</v>
      </c>
      <c r="D128" s="214" t="s">
        <v>6</v>
      </c>
      <c r="E128" s="9" t="s">
        <v>6</v>
      </c>
      <c r="F128" s="40" t="s">
        <v>6</v>
      </c>
      <c r="G128" s="9" t="s">
        <v>6</v>
      </c>
      <c r="H128" s="40" t="s">
        <v>6</v>
      </c>
      <c r="I128" s="215">
        <f>SUM(H119:H125)</f>
        <v>1317871.2</v>
      </c>
      <c r="J128" s="216" t="s">
        <v>6</v>
      </c>
    </row>
    <row r="129" spans="1:10" ht="15.75" thickTop="1">
      <c r="A129" s="21" t="s">
        <v>6</v>
      </c>
      <c r="J129" s="147" t="s">
        <v>6</v>
      </c>
    </row>
    <row r="130" spans="1:10">
      <c r="A130" s="217" t="s">
        <v>44</v>
      </c>
      <c r="B130" s="218"/>
      <c r="C130" s="218"/>
      <c r="D130" s="219"/>
      <c r="E130" s="10" t="s">
        <v>3</v>
      </c>
      <c r="F130" s="36" t="s">
        <v>45</v>
      </c>
      <c r="G130" s="10" t="s">
        <v>16</v>
      </c>
      <c r="H130" s="36" t="s">
        <v>30</v>
      </c>
      <c r="I130" s="225"/>
      <c r="J130" s="190" t="s">
        <v>6</v>
      </c>
    </row>
    <row r="131" spans="1:10">
      <c r="A131" s="217" t="s">
        <v>6</v>
      </c>
      <c r="B131" s="218"/>
      <c r="C131" s="218"/>
      <c r="D131" s="219"/>
      <c r="E131" s="11" t="s">
        <v>6</v>
      </c>
      <c r="F131" s="37" t="s">
        <v>46</v>
      </c>
      <c r="G131" s="11" t="s">
        <v>47</v>
      </c>
      <c r="H131" s="37" t="s">
        <v>32</v>
      </c>
      <c r="I131" s="225"/>
      <c r="J131" s="190" t="s">
        <v>6</v>
      </c>
    </row>
    <row r="132" spans="1:10">
      <c r="A132" s="220" t="s">
        <v>6</v>
      </c>
      <c r="B132" s="221"/>
      <c r="C132" s="221"/>
      <c r="D132" s="222"/>
      <c r="E132" s="12" t="s">
        <v>6</v>
      </c>
      <c r="F132" s="41" t="s">
        <v>48</v>
      </c>
      <c r="G132" s="12" t="s">
        <v>49</v>
      </c>
      <c r="H132" s="41" t="s">
        <v>50</v>
      </c>
      <c r="I132" s="225"/>
      <c r="J132" s="190" t="s">
        <v>6</v>
      </c>
    </row>
    <row r="133" spans="1:10">
      <c r="A133" s="210" t="s">
        <v>51</v>
      </c>
      <c r="B133" s="211" t="s">
        <v>6</v>
      </c>
      <c r="C133" s="211" t="s">
        <v>6</v>
      </c>
      <c r="D133" s="212" t="s">
        <v>6</v>
      </c>
      <c r="E133" s="14">
        <v>1</v>
      </c>
      <c r="F133" s="39">
        <f t="shared" ref="F133:F138" si="8">+F81</f>
        <v>259575.7</v>
      </c>
      <c r="G133" s="8">
        <f>36</f>
        <v>36</v>
      </c>
      <c r="H133" s="39">
        <f t="shared" ref="H133:H138" si="9">SUM(E133*F133/G133)</f>
        <v>7210.4361111111111</v>
      </c>
      <c r="I133" s="225"/>
      <c r="J133" s="190" t="s">
        <v>6</v>
      </c>
    </row>
    <row r="134" spans="1:10">
      <c r="A134" s="210" t="s">
        <v>52</v>
      </c>
      <c r="B134" s="211" t="s">
        <v>6</v>
      </c>
      <c r="C134" s="211" t="s">
        <v>6</v>
      </c>
      <c r="D134" s="212" t="s">
        <v>6</v>
      </c>
      <c r="E134" s="14">
        <v>1</v>
      </c>
      <c r="F134" s="39">
        <f t="shared" si="8"/>
        <v>183230.86</v>
      </c>
      <c r="G134" s="8">
        <f>12</f>
        <v>12</v>
      </c>
      <c r="H134" s="39">
        <f t="shared" si="9"/>
        <v>15269.238333333333</v>
      </c>
      <c r="I134" s="225"/>
      <c r="J134" s="190" t="s">
        <v>6</v>
      </c>
    </row>
    <row r="135" spans="1:10">
      <c r="A135" s="210" t="s">
        <v>53</v>
      </c>
      <c r="B135" s="211" t="s">
        <v>6</v>
      </c>
      <c r="C135" s="211" t="s">
        <v>6</v>
      </c>
      <c r="D135" s="212" t="s">
        <v>6</v>
      </c>
      <c r="E135" s="14">
        <v>1</v>
      </c>
      <c r="F135" s="39">
        <f t="shared" si="8"/>
        <v>106886.01</v>
      </c>
      <c r="G135" s="8">
        <f>12</f>
        <v>12</v>
      </c>
      <c r="H135" s="39">
        <f t="shared" si="9"/>
        <v>8907.1674999999996</v>
      </c>
      <c r="I135" s="225"/>
      <c r="J135" s="190" t="s">
        <v>6</v>
      </c>
    </row>
    <row r="136" spans="1:10">
      <c r="A136" s="210" t="s">
        <v>54</v>
      </c>
      <c r="B136" s="211" t="s">
        <v>6</v>
      </c>
      <c r="C136" s="211" t="s">
        <v>6</v>
      </c>
      <c r="D136" s="212" t="s">
        <v>6</v>
      </c>
      <c r="E136" s="14">
        <v>1</v>
      </c>
      <c r="F136" s="39">
        <f t="shared" si="8"/>
        <v>17183.11</v>
      </c>
      <c r="G136" s="8">
        <f>1</f>
        <v>1</v>
      </c>
      <c r="H136" s="39">
        <f t="shared" si="9"/>
        <v>17183.11</v>
      </c>
      <c r="I136" s="225"/>
      <c r="J136" s="190" t="s">
        <v>6</v>
      </c>
    </row>
    <row r="137" spans="1:10">
      <c r="A137" s="210" t="s">
        <v>55</v>
      </c>
      <c r="B137" s="211" t="s">
        <v>6</v>
      </c>
      <c r="C137" s="211" t="s">
        <v>6</v>
      </c>
      <c r="D137" s="212" t="s">
        <v>6</v>
      </c>
      <c r="E137" s="14">
        <v>1</v>
      </c>
      <c r="F137" s="39">
        <f t="shared" si="8"/>
        <v>13911.61</v>
      </c>
      <c r="G137" s="8">
        <f>1</f>
        <v>1</v>
      </c>
      <c r="H137" s="39">
        <f t="shared" si="9"/>
        <v>13911.61</v>
      </c>
      <c r="I137" s="225"/>
      <c r="J137" s="190" t="s">
        <v>6</v>
      </c>
    </row>
    <row r="138" spans="1:10">
      <c r="A138" s="210" t="s">
        <v>56</v>
      </c>
      <c r="B138" s="211" t="s">
        <v>6</v>
      </c>
      <c r="C138" s="211" t="s">
        <v>6</v>
      </c>
      <c r="D138" s="212" t="s">
        <v>6</v>
      </c>
      <c r="E138" s="14">
        <v>1</v>
      </c>
      <c r="F138" s="39">
        <f t="shared" si="8"/>
        <v>11550.58</v>
      </c>
      <c r="G138" s="8">
        <f>1</f>
        <v>1</v>
      </c>
      <c r="H138" s="39">
        <f t="shared" si="9"/>
        <v>11550.58</v>
      </c>
      <c r="I138" s="223"/>
      <c r="J138" s="224" t="s">
        <v>6</v>
      </c>
    </row>
    <row r="139" spans="1:10">
      <c r="A139" s="23" t="s">
        <v>6</v>
      </c>
      <c r="I139" s="236" t="s">
        <v>57</v>
      </c>
      <c r="J139" s="237" t="s">
        <v>6</v>
      </c>
    </row>
    <row r="140" spans="1:10">
      <c r="A140" s="20" t="s">
        <v>6</v>
      </c>
      <c r="I140" s="47" t="s">
        <v>6</v>
      </c>
      <c r="J140" s="150" t="s">
        <v>6</v>
      </c>
    </row>
    <row r="141" spans="1:10" ht="15.75" thickBot="1">
      <c r="A141" s="213" t="s">
        <v>6</v>
      </c>
      <c r="B141" s="214" t="s">
        <v>6</v>
      </c>
      <c r="C141" s="214" t="s">
        <v>6</v>
      </c>
      <c r="D141" s="214" t="s">
        <v>6</v>
      </c>
      <c r="E141" s="9" t="s">
        <v>6</v>
      </c>
      <c r="F141" s="40" t="s">
        <v>6</v>
      </c>
      <c r="G141" s="9" t="s">
        <v>6</v>
      </c>
      <c r="H141" s="40" t="s">
        <v>6</v>
      </c>
      <c r="I141" s="215">
        <f>ROUND(SUM(H133:H138),2)</f>
        <v>74032.14</v>
      </c>
      <c r="J141" s="216" t="s">
        <v>6</v>
      </c>
    </row>
    <row r="142" spans="1:10" ht="16.5" thickTop="1" thickBot="1">
      <c r="A142" s="21" t="s">
        <v>6</v>
      </c>
      <c r="J142" s="147" t="s">
        <v>6</v>
      </c>
    </row>
    <row r="143" spans="1:10" ht="15.75" thickTop="1">
      <c r="A143" s="198" t="s">
        <v>6</v>
      </c>
      <c r="B143" s="199" t="s">
        <v>6</v>
      </c>
      <c r="C143" s="199" t="s">
        <v>6</v>
      </c>
      <c r="D143" s="199" t="s">
        <v>6</v>
      </c>
      <c r="E143" s="274" t="s">
        <v>6</v>
      </c>
      <c r="F143" s="226" t="s">
        <v>58</v>
      </c>
      <c r="G143" s="227" t="s">
        <v>6</v>
      </c>
      <c r="H143" s="228" t="s">
        <v>6</v>
      </c>
      <c r="I143" s="229">
        <f>SUM(I114,I128,I141)</f>
        <v>1430709.8399999999</v>
      </c>
      <c r="J143" s="230" t="s">
        <v>6</v>
      </c>
    </row>
    <row r="144" spans="1:10">
      <c r="A144" s="191" t="s">
        <v>6</v>
      </c>
      <c r="B144" s="233"/>
      <c r="C144" s="233"/>
      <c r="D144" s="233"/>
      <c r="E144" s="234"/>
      <c r="F144" s="271" t="s">
        <v>6</v>
      </c>
      <c r="G144" s="196" t="s">
        <v>6</v>
      </c>
      <c r="H144" s="272" t="s">
        <v>6</v>
      </c>
      <c r="I144" s="271" t="s">
        <v>6</v>
      </c>
      <c r="J144" s="273" t="s">
        <v>6</v>
      </c>
    </row>
    <row r="145" spans="1:13">
      <c r="A145" s="191" t="s">
        <v>6</v>
      </c>
      <c r="B145" s="233"/>
      <c r="C145" s="233"/>
      <c r="D145" s="233"/>
      <c r="E145" s="234"/>
      <c r="F145" s="235" t="s">
        <v>59</v>
      </c>
      <c r="G145" s="211" t="s">
        <v>6</v>
      </c>
      <c r="H145" s="43">
        <v>0.23</v>
      </c>
      <c r="I145" s="231">
        <f>SUM(I143*H145)</f>
        <v>329063.26319999999</v>
      </c>
      <c r="J145" s="232" t="s">
        <v>6</v>
      </c>
    </row>
    <row r="146" spans="1:13">
      <c r="A146" s="191" t="s">
        <v>6</v>
      </c>
      <c r="B146" s="233"/>
      <c r="C146" s="233"/>
      <c r="D146" s="233"/>
      <c r="E146" s="234"/>
      <c r="F146" s="72" t="s">
        <v>61</v>
      </c>
      <c r="G146" s="73" t="s">
        <v>6</v>
      </c>
      <c r="H146" s="43">
        <v>0.02</v>
      </c>
      <c r="I146" s="74">
        <f>SUM(I143*H146)</f>
        <v>28614.196799999998</v>
      </c>
      <c r="J146" s="75" t="s">
        <v>6</v>
      </c>
    </row>
    <row r="147" spans="1:13">
      <c r="A147" s="191" t="s">
        <v>6</v>
      </c>
      <c r="B147" s="233"/>
      <c r="C147" s="233"/>
      <c r="D147" s="233"/>
      <c r="E147" s="234"/>
      <c r="F147" s="72" t="s">
        <v>60</v>
      </c>
      <c r="G147" s="73" t="s">
        <v>6</v>
      </c>
      <c r="H147" s="43">
        <v>0.1</v>
      </c>
      <c r="I147" s="231">
        <f>SUM(I143*H147)</f>
        <v>143070.984</v>
      </c>
      <c r="J147" s="232" t="s">
        <v>6</v>
      </c>
    </row>
    <row r="148" spans="1:13" ht="15.75" thickBot="1">
      <c r="A148" s="204" t="s">
        <v>6</v>
      </c>
      <c r="B148" s="207" t="s">
        <v>6</v>
      </c>
      <c r="C148" s="207" t="s">
        <v>6</v>
      </c>
      <c r="D148" s="207" t="s">
        <v>6</v>
      </c>
      <c r="E148" s="246" t="s">
        <v>6</v>
      </c>
      <c r="F148" s="247" t="s">
        <v>62</v>
      </c>
      <c r="G148" s="248" t="s">
        <v>6</v>
      </c>
      <c r="H148" s="249" t="s">
        <v>6</v>
      </c>
      <c r="I148" s="269">
        <f>SUM(I143,I145,,I146,I147)</f>
        <v>1931458.2839999998</v>
      </c>
      <c r="J148" s="270"/>
      <c r="L148" s="15"/>
      <c r="M148" s="15"/>
    </row>
    <row r="150" spans="1:13" ht="15.75" thickBot="1"/>
    <row r="151" spans="1:13" ht="77.45" customHeight="1" thickBot="1">
      <c r="A151" s="252" t="s">
        <v>63</v>
      </c>
      <c r="B151" s="253" t="s">
        <v>6</v>
      </c>
      <c r="C151" s="253" t="s">
        <v>6</v>
      </c>
      <c r="D151" s="253" t="s">
        <v>6</v>
      </c>
      <c r="E151" s="253" t="s">
        <v>6</v>
      </c>
      <c r="F151" s="253" t="s">
        <v>6</v>
      </c>
      <c r="G151" s="253" t="s">
        <v>6</v>
      </c>
      <c r="H151" s="253" t="s">
        <v>6</v>
      </c>
      <c r="I151" s="253" t="s">
        <v>6</v>
      </c>
      <c r="J151" s="254" t="s">
        <v>6</v>
      </c>
    </row>
    <row r="152" spans="1:13" ht="15.75" thickTop="1">
      <c r="A152" s="21" t="s">
        <v>6</v>
      </c>
      <c r="J152" s="147" t="s">
        <v>6</v>
      </c>
    </row>
    <row r="153" spans="1:13" ht="15.75">
      <c r="A153" s="255" t="s">
        <v>7</v>
      </c>
      <c r="B153" s="256"/>
      <c r="C153" s="256"/>
      <c r="D153" s="256"/>
      <c r="E153" s="256"/>
      <c r="F153" s="256"/>
      <c r="G153" s="256"/>
      <c r="H153" s="256"/>
      <c r="I153" s="256"/>
      <c r="J153" s="257" t="s">
        <v>6</v>
      </c>
    </row>
    <row r="154" spans="1:13">
      <c r="A154" s="22" t="s">
        <v>6</v>
      </c>
      <c r="I154" s="44" t="s">
        <v>8</v>
      </c>
      <c r="J154" s="148">
        <v>1.4</v>
      </c>
    </row>
    <row r="155" spans="1:13" ht="39" customHeight="1">
      <c r="A155" s="238" t="s">
        <v>9</v>
      </c>
      <c r="B155" s="239" t="s">
        <v>6</v>
      </c>
      <c r="C155" s="243" t="str">
        <f>+C103</f>
        <v>"ADMINISTRACION, OPERACIÓN, MANTENIMIENTO, INSTALACION Y MODERNIZACION DEL SISTEMA DE ALUMBRADO PUBLICO EN EL MUNICIPIO DEL SOCORRO - DEPARTAMENTO DE SANTANDER"</v>
      </c>
      <c r="D155" s="244" t="s">
        <v>6</v>
      </c>
      <c r="E155" s="244" t="s">
        <v>6</v>
      </c>
      <c r="F155" s="244" t="s">
        <v>6</v>
      </c>
      <c r="G155" s="244" t="s">
        <v>6</v>
      </c>
      <c r="H155" s="245" t="s">
        <v>6</v>
      </c>
      <c r="I155" s="44" t="s">
        <v>10</v>
      </c>
      <c r="J155" s="148" t="s">
        <v>5</v>
      </c>
    </row>
    <row r="156" spans="1:13">
      <c r="A156" s="238" t="s">
        <v>11</v>
      </c>
      <c r="B156" s="239"/>
      <c r="C156" s="240" t="str">
        <f>+C104</f>
        <v>MUNICIPIO DEL SOCORRO</v>
      </c>
      <c r="D156" s="241" t="s">
        <v>6</v>
      </c>
      <c r="E156" s="241" t="s">
        <v>6</v>
      </c>
      <c r="F156" s="241" t="s">
        <v>6</v>
      </c>
      <c r="G156" s="241" t="s">
        <v>6</v>
      </c>
      <c r="H156" s="242" t="s">
        <v>6</v>
      </c>
      <c r="I156" s="44" t="s">
        <v>12</v>
      </c>
      <c r="J156" s="148">
        <f>+'PRESUPUESTO OFICIAL'!D15</f>
        <v>30</v>
      </c>
    </row>
    <row r="157" spans="1:13" ht="35.25" customHeight="1">
      <c r="A157" s="238" t="s">
        <v>13</v>
      </c>
      <c r="B157" s="239" t="s">
        <v>6</v>
      </c>
      <c r="C157" s="243" t="s">
        <v>84</v>
      </c>
      <c r="D157" s="244" t="s">
        <v>6</v>
      </c>
      <c r="E157" s="244" t="s">
        <v>6</v>
      </c>
      <c r="F157" s="244" t="s">
        <v>6</v>
      </c>
      <c r="G157" s="244" t="s">
        <v>6</v>
      </c>
      <c r="H157" s="245" t="s">
        <v>6</v>
      </c>
      <c r="I157" s="46" t="s">
        <v>6</v>
      </c>
      <c r="J157" s="147" t="s">
        <v>6</v>
      </c>
    </row>
    <row r="158" spans="1:13">
      <c r="A158" s="21" t="s">
        <v>6</v>
      </c>
      <c r="J158" s="147" t="s">
        <v>6</v>
      </c>
    </row>
    <row r="159" spans="1:13">
      <c r="A159" s="260" t="s">
        <v>14</v>
      </c>
      <c r="B159" s="261" t="s">
        <v>6</v>
      </c>
      <c r="C159" s="261" t="s">
        <v>6</v>
      </c>
      <c r="D159" s="262" t="s">
        <v>6</v>
      </c>
      <c r="E159" s="3" t="s">
        <v>3</v>
      </c>
      <c r="F159" s="36" t="s">
        <v>15</v>
      </c>
      <c r="G159" s="3" t="s">
        <v>16</v>
      </c>
      <c r="H159" s="36" t="s">
        <v>17</v>
      </c>
      <c r="I159" s="225"/>
      <c r="J159" s="190" t="s">
        <v>6</v>
      </c>
    </row>
    <row r="160" spans="1:13">
      <c r="A160" s="263" t="s">
        <v>6</v>
      </c>
      <c r="B160" s="264"/>
      <c r="C160" s="264"/>
      <c r="D160" s="265"/>
      <c r="E160" s="4" t="s">
        <v>6</v>
      </c>
      <c r="F160" s="37" t="s">
        <v>18</v>
      </c>
      <c r="G160" s="5" t="s">
        <v>19</v>
      </c>
      <c r="H160" s="37" t="s">
        <v>6</v>
      </c>
      <c r="I160" s="225"/>
      <c r="J160" s="190" t="s">
        <v>6</v>
      </c>
    </row>
    <row r="161" spans="1:13">
      <c r="A161" s="266" t="s">
        <v>6</v>
      </c>
      <c r="B161" s="267"/>
      <c r="C161" s="267"/>
      <c r="D161" s="268"/>
      <c r="E161" s="6" t="s">
        <v>20</v>
      </c>
      <c r="F161" s="38" t="s">
        <v>21</v>
      </c>
      <c r="G161" s="6" t="s">
        <v>22</v>
      </c>
      <c r="H161" s="38" t="s">
        <v>23</v>
      </c>
      <c r="I161" s="225"/>
      <c r="J161" s="190" t="s">
        <v>6</v>
      </c>
    </row>
    <row r="162" spans="1:13">
      <c r="A162" s="210" t="s">
        <v>24</v>
      </c>
      <c r="B162" s="211" t="s">
        <v>6</v>
      </c>
      <c r="C162" s="211" t="s">
        <v>6</v>
      </c>
      <c r="D162" s="212" t="s">
        <v>6</v>
      </c>
      <c r="E162" s="7">
        <v>2</v>
      </c>
      <c r="F162" s="39">
        <f>+F110</f>
        <v>4797</v>
      </c>
      <c r="G162" s="8">
        <v>1</v>
      </c>
      <c r="H162" s="39">
        <f>SUM(E162*F162/G162)</f>
        <v>9594</v>
      </c>
      <c r="I162" s="225"/>
      <c r="J162" s="190" t="s">
        <v>6</v>
      </c>
    </row>
    <row r="163" spans="1:13">
      <c r="A163" s="210" t="s">
        <v>25</v>
      </c>
      <c r="B163" s="211" t="s">
        <v>6</v>
      </c>
      <c r="C163" s="211" t="s">
        <v>6</v>
      </c>
      <c r="D163" s="212" t="s">
        <v>6</v>
      </c>
      <c r="E163" s="7">
        <v>1</v>
      </c>
      <c r="F163" s="39">
        <f>+F111</f>
        <v>350550</v>
      </c>
      <c r="G163" s="8">
        <v>12</v>
      </c>
      <c r="H163" s="39">
        <f>SUM(E163*F163/G163)</f>
        <v>29212.5</v>
      </c>
      <c r="I163" s="223"/>
      <c r="J163" s="224" t="s">
        <v>6</v>
      </c>
    </row>
    <row r="164" spans="1:13">
      <c r="A164" s="20" t="s">
        <v>6</v>
      </c>
      <c r="I164" s="236" t="s">
        <v>26</v>
      </c>
      <c r="J164" s="237" t="s">
        <v>6</v>
      </c>
    </row>
    <row r="165" spans="1:13">
      <c r="A165" s="20" t="s">
        <v>6</v>
      </c>
      <c r="I165" s="47" t="s">
        <v>6</v>
      </c>
      <c r="J165" s="150" t="s">
        <v>6</v>
      </c>
    </row>
    <row r="166" spans="1:13" ht="15.75" thickBot="1">
      <c r="A166" s="213" t="s">
        <v>6</v>
      </c>
      <c r="B166" s="214" t="s">
        <v>6</v>
      </c>
      <c r="C166" s="214" t="s">
        <v>6</v>
      </c>
      <c r="D166" s="214" t="s">
        <v>6</v>
      </c>
      <c r="E166" s="9" t="s">
        <v>6</v>
      </c>
      <c r="F166" s="40" t="s">
        <v>6</v>
      </c>
      <c r="G166" s="9" t="s">
        <v>6</v>
      </c>
      <c r="H166" s="40" t="s">
        <v>6</v>
      </c>
      <c r="I166" s="215">
        <f>SUM(H162:H163)</f>
        <v>38806.5</v>
      </c>
      <c r="J166" s="216" t="s">
        <v>6</v>
      </c>
    </row>
    <row r="167" spans="1:13" ht="15.75" thickTop="1">
      <c r="A167" s="21" t="s">
        <v>6</v>
      </c>
      <c r="J167" s="147" t="s">
        <v>6</v>
      </c>
    </row>
    <row r="168" spans="1:13">
      <c r="A168" s="217" t="s">
        <v>27</v>
      </c>
      <c r="B168" s="218"/>
      <c r="C168" s="218"/>
      <c r="D168" s="219"/>
      <c r="E168" s="10" t="s">
        <v>5</v>
      </c>
      <c r="F168" s="36" t="s">
        <v>28</v>
      </c>
      <c r="G168" s="10" t="s">
        <v>29</v>
      </c>
      <c r="H168" s="36" t="s">
        <v>30</v>
      </c>
      <c r="I168" s="225"/>
      <c r="J168" s="190" t="s">
        <v>6</v>
      </c>
    </row>
    <row r="169" spans="1:13">
      <c r="A169" s="217" t="s">
        <v>6</v>
      </c>
      <c r="B169" s="218"/>
      <c r="C169" s="218"/>
      <c r="D169" s="219"/>
      <c r="E169" s="11" t="s">
        <v>6</v>
      </c>
      <c r="F169" s="37" t="s">
        <v>2</v>
      </c>
      <c r="G169" s="11" t="s">
        <v>31</v>
      </c>
      <c r="H169" s="37" t="s">
        <v>32</v>
      </c>
      <c r="I169" s="225"/>
      <c r="J169" s="190" t="s">
        <v>6</v>
      </c>
    </row>
    <row r="170" spans="1:13">
      <c r="A170" s="220" t="s">
        <v>6</v>
      </c>
      <c r="B170" s="221"/>
      <c r="C170" s="221"/>
      <c r="D170" s="222"/>
      <c r="E170" s="12" t="s">
        <v>6</v>
      </c>
      <c r="F170" s="41" t="s">
        <v>33</v>
      </c>
      <c r="G170" s="12" t="s">
        <v>34</v>
      </c>
      <c r="H170" s="41" t="s">
        <v>35</v>
      </c>
      <c r="I170" s="225"/>
      <c r="J170" s="190" t="s">
        <v>6</v>
      </c>
    </row>
    <row r="171" spans="1:13">
      <c r="A171" s="210" t="s">
        <v>36</v>
      </c>
      <c r="B171" s="211" t="s">
        <v>6</v>
      </c>
      <c r="C171" s="211" t="s">
        <v>6</v>
      </c>
      <c r="D171" s="212" t="s">
        <v>6</v>
      </c>
      <c r="E171" s="13" t="s">
        <v>5</v>
      </c>
      <c r="F171" s="39">
        <f>+F119</f>
        <v>92250</v>
      </c>
      <c r="G171" s="8">
        <v>1</v>
      </c>
      <c r="H171" s="39">
        <f t="shared" ref="H171:H177" si="10">SUM(F171*G171)</f>
        <v>92250</v>
      </c>
      <c r="I171" s="225"/>
      <c r="J171" s="190" t="s">
        <v>6</v>
      </c>
    </row>
    <row r="172" spans="1:13">
      <c r="A172" s="210" t="s">
        <v>37</v>
      </c>
      <c r="B172" s="211" t="s">
        <v>6</v>
      </c>
      <c r="C172" s="211" t="s">
        <v>6</v>
      </c>
      <c r="D172" s="212" t="s">
        <v>6</v>
      </c>
      <c r="E172" s="13" t="s">
        <v>5</v>
      </c>
      <c r="F172" s="39">
        <f>+F120</f>
        <v>28892.7</v>
      </c>
      <c r="G172" s="8">
        <v>2</v>
      </c>
      <c r="H172" s="39">
        <f t="shared" si="10"/>
        <v>57785.4</v>
      </c>
      <c r="I172" s="225"/>
      <c r="J172" s="190" t="s">
        <v>6</v>
      </c>
    </row>
    <row r="173" spans="1:13">
      <c r="A173" s="210" t="s">
        <v>38</v>
      </c>
      <c r="B173" s="211" t="s">
        <v>6</v>
      </c>
      <c r="C173" s="211" t="s">
        <v>6</v>
      </c>
      <c r="D173" s="212" t="s">
        <v>6</v>
      </c>
      <c r="E173" s="13" t="s">
        <v>5</v>
      </c>
      <c r="F173" s="39">
        <f>+F121</f>
        <v>9709.619999999999</v>
      </c>
      <c r="G173" s="8">
        <v>2</v>
      </c>
      <c r="H173" s="39">
        <f t="shared" si="10"/>
        <v>19419.239999999998</v>
      </c>
      <c r="I173" s="225"/>
      <c r="J173" s="190" t="s">
        <v>6</v>
      </c>
    </row>
    <row r="174" spans="1:13">
      <c r="A174" s="210" t="s">
        <v>39</v>
      </c>
      <c r="B174" s="211" t="s">
        <v>6</v>
      </c>
      <c r="C174" s="211" t="s">
        <v>6</v>
      </c>
      <c r="D174" s="212" t="s">
        <v>6</v>
      </c>
      <c r="E174" s="13" t="s">
        <v>5</v>
      </c>
      <c r="F174" s="39">
        <f>+F122</f>
        <v>36014.400000000001</v>
      </c>
      <c r="G174" s="8">
        <v>1</v>
      </c>
      <c r="H174" s="39">
        <f t="shared" si="10"/>
        <v>36014.400000000001</v>
      </c>
      <c r="I174" s="225"/>
      <c r="J174" s="190" t="s">
        <v>6</v>
      </c>
    </row>
    <row r="175" spans="1:13">
      <c r="A175" s="210" t="s">
        <v>107</v>
      </c>
      <c r="B175" s="211" t="s">
        <v>6</v>
      </c>
      <c r="C175" s="211" t="s">
        <v>6</v>
      </c>
      <c r="D175" s="212" t="s">
        <v>6</v>
      </c>
      <c r="E175" s="13" t="s">
        <v>5</v>
      </c>
      <c r="F175" s="39">
        <v>1182105.03</v>
      </c>
      <c r="G175" s="8">
        <v>1</v>
      </c>
      <c r="H175" s="39">
        <f t="shared" si="10"/>
        <v>1182105.03</v>
      </c>
      <c r="I175" s="225"/>
      <c r="J175" s="190" t="s">
        <v>6</v>
      </c>
      <c r="L175" s="39">
        <v>961061</v>
      </c>
      <c r="M175">
        <f t="shared" ref="M175" si="11">+L175*1.23</f>
        <v>1182105.03</v>
      </c>
    </row>
    <row r="176" spans="1:13">
      <c r="A176" s="210" t="s">
        <v>40</v>
      </c>
      <c r="B176" s="211" t="s">
        <v>6</v>
      </c>
      <c r="C176" s="211" t="s">
        <v>6</v>
      </c>
      <c r="D176" s="212" t="s">
        <v>6</v>
      </c>
      <c r="E176" s="13" t="s">
        <v>5</v>
      </c>
      <c r="F176" s="39">
        <f>+F124</f>
        <v>5276.7</v>
      </c>
      <c r="G176" s="8">
        <v>2</v>
      </c>
      <c r="H176" s="39">
        <f t="shared" si="10"/>
        <v>10553.4</v>
      </c>
      <c r="I176" s="225"/>
      <c r="J176" s="190" t="s">
        <v>6</v>
      </c>
    </row>
    <row r="177" spans="1:10">
      <c r="A177" s="210" t="s">
        <v>41</v>
      </c>
      <c r="B177" s="211" t="s">
        <v>6</v>
      </c>
      <c r="C177" s="211" t="s">
        <v>6</v>
      </c>
      <c r="D177" s="212" t="s">
        <v>6</v>
      </c>
      <c r="E177" s="13" t="s">
        <v>42</v>
      </c>
      <c r="F177" s="39">
        <f>+F125</f>
        <v>11426.7</v>
      </c>
      <c r="G177" s="8">
        <v>3</v>
      </c>
      <c r="H177" s="39">
        <f t="shared" si="10"/>
        <v>34280.100000000006</v>
      </c>
      <c r="I177" s="223"/>
      <c r="J177" s="224" t="s">
        <v>6</v>
      </c>
    </row>
    <row r="178" spans="1:10">
      <c r="A178" s="23" t="s">
        <v>6</v>
      </c>
      <c r="I178" s="236" t="s">
        <v>43</v>
      </c>
      <c r="J178" s="237" t="s">
        <v>6</v>
      </c>
    </row>
    <row r="179" spans="1:10">
      <c r="A179" s="20" t="s">
        <v>6</v>
      </c>
      <c r="I179" s="47" t="s">
        <v>6</v>
      </c>
      <c r="J179" s="150" t="s">
        <v>6</v>
      </c>
    </row>
    <row r="180" spans="1:10" ht="15.75" thickBot="1">
      <c r="A180" s="213" t="s">
        <v>6</v>
      </c>
      <c r="B180" s="214" t="s">
        <v>6</v>
      </c>
      <c r="C180" s="214" t="s">
        <v>6</v>
      </c>
      <c r="D180" s="214" t="s">
        <v>6</v>
      </c>
      <c r="E180" s="9" t="s">
        <v>6</v>
      </c>
      <c r="F180" s="40" t="s">
        <v>6</v>
      </c>
      <c r="G180" s="9" t="s">
        <v>6</v>
      </c>
      <c r="H180" s="40" t="s">
        <v>6</v>
      </c>
      <c r="I180" s="215">
        <f>SUM(H171:H177)</f>
        <v>1432407.57</v>
      </c>
      <c r="J180" s="216" t="s">
        <v>6</v>
      </c>
    </row>
    <row r="181" spans="1:10" ht="15.75" thickTop="1">
      <c r="A181" s="21" t="s">
        <v>6</v>
      </c>
      <c r="J181" s="147" t="s">
        <v>6</v>
      </c>
    </row>
    <row r="182" spans="1:10">
      <c r="A182" s="217" t="s">
        <v>44</v>
      </c>
      <c r="B182" s="218"/>
      <c r="C182" s="218"/>
      <c r="D182" s="219"/>
      <c r="E182" s="10" t="s">
        <v>3</v>
      </c>
      <c r="F182" s="36" t="s">
        <v>45</v>
      </c>
      <c r="G182" s="10" t="s">
        <v>16</v>
      </c>
      <c r="H182" s="36" t="s">
        <v>30</v>
      </c>
      <c r="I182" s="225"/>
      <c r="J182" s="190" t="s">
        <v>6</v>
      </c>
    </row>
    <row r="183" spans="1:10">
      <c r="A183" s="217" t="s">
        <v>6</v>
      </c>
      <c r="B183" s="218"/>
      <c r="C183" s="218"/>
      <c r="D183" s="219"/>
      <c r="E183" s="11" t="s">
        <v>6</v>
      </c>
      <c r="F183" s="37" t="s">
        <v>46</v>
      </c>
      <c r="G183" s="11" t="s">
        <v>47</v>
      </c>
      <c r="H183" s="37" t="s">
        <v>32</v>
      </c>
      <c r="I183" s="225"/>
      <c r="J183" s="190" t="s">
        <v>6</v>
      </c>
    </row>
    <row r="184" spans="1:10">
      <c r="A184" s="220" t="s">
        <v>6</v>
      </c>
      <c r="B184" s="221"/>
      <c r="C184" s="221"/>
      <c r="D184" s="222"/>
      <c r="E184" s="12" t="s">
        <v>6</v>
      </c>
      <c r="F184" s="41" t="s">
        <v>48</v>
      </c>
      <c r="G184" s="12" t="s">
        <v>49</v>
      </c>
      <c r="H184" s="41" t="s">
        <v>50</v>
      </c>
      <c r="I184" s="225"/>
      <c r="J184" s="190" t="s">
        <v>6</v>
      </c>
    </row>
    <row r="185" spans="1:10">
      <c r="A185" s="210" t="s">
        <v>51</v>
      </c>
      <c r="B185" s="211" t="s">
        <v>6</v>
      </c>
      <c r="C185" s="211" t="s">
        <v>6</v>
      </c>
      <c r="D185" s="212" t="s">
        <v>6</v>
      </c>
      <c r="E185" s="14">
        <v>1</v>
      </c>
      <c r="F185" s="39">
        <f t="shared" ref="F185:F190" si="12">+F133</f>
        <v>259575.7</v>
      </c>
      <c r="G185" s="8">
        <f>36</f>
        <v>36</v>
      </c>
      <c r="H185" s="39">
        <f t="shared" ref="H185:H190" si="13">SUM(E185*F185/G185)</f>
        <v>7210.4361111111111</v>
      </c>
      <c r="I185" s="225"/>
      <c r="J185" s="190" t="s">
        <v>6</v>
      </c>
    </row>
    <row r="186" spans="1:10">
      <c r="A186" s="210" t="s">
        <v>52</v>
      </c>
      <c r="B186" s="211" t="s">
        <v>6</v>
      </c>
      <c r="C186" s="211" t="s">
        <v>6</v>
      </c>
      <c r="D186" s="212" t="s">
        <v>6</v>
      </c>
      <c r="E186" s="14">
        <v>1</v>
      </c>
      <c r="F186" s="39">
        <f t="shared" si="12"/>
        <v>183230.86</v>
      </c>
      <c r="G186" s="8">
        <f>12</f>
        <v>12</v>
      </c>
      <c r="H186" s="39">
        <f t="shared" si="13"/>
        <v>15269.238333333333</v>
      </c>
      <c r="I186" s="225"/>
      <c r="J186" s="190" t="s">
        <v>6</v>
      </c>
    </row>
    <row r="187" spans="1:10">
      <c r="A187" s="210" t="s">
        <v>53</v>
      </c>
      <c r="B187" s="211" t="s">
        <v>6</v>
      </c>
      <c r="C187" s="211" t="s">
        <v>6</v>
      </c>
      <c r="D187" s="212" t="s">
        <v>6</v>
      </c>
      <c r="E187" s="14">
        <v>1</v>
      </c>
      <c r="F187" s="39">
        <f t="shared" si="12"/>
        <v>106886.01</v>
      </c>
      <c r="G187" s="8">
        <f>12</f>
        <v>12</v>
      </c>
      <c r="H187" s="39">
        <f t="shared" si="13"/>
        <v>8907.1674999999996</v>
      </c>
      <c r="I187" s="225"/>
      <c r="J187" s="190" t="s">
        <v>6</v>
      </c>
    </row>
    <row r="188" spans="1:10">
      <c r="A188" s="210" t="s">
        <v>54</v>
      </c>
      <c r="B188" s="211" t="s">
        <v>6</v>
      </c>
      <c r="C188" s="211" t="s">
        <v>6</v>
      </c>
      <c r="D188" s="212" t="s">
        <v>6</v>
      </c>
      <c r="E188" s="14">
        <v>1</v>
      </c>
      <c r="F188" s="39">
        <f t="shared" si="12"/>
        <v>17183.11</v>
      </c>
      <c r="G188" s="8">
        <f>1</f>
        <v>1</v>
      </c>
      <c r="H188" s="39">
        <f t="shared" si="13"/>
        <v>17183.11</v>
      </c>
      <c r="I188" s="225"/>
      <c r="J188" s="190" t="s">
        <v>6</v>
      </c>
    </row>
    <row r="189" spans="1:10">
      <c r="A189" s="210" t="s">
        <v>55</v>
      </c>
      <c r="B189" s="211" t="s">
        <v>6</v>
      </c>
      <c r="C189" s="211" t="s">
        <v>6</v>
      </c>
      <c r="D189" s="212" t="s">
        <v>6</v>
      </c>
      <c r="E189" s="14">
        <v>1</v>
      </c>
      <c r="F189" s="39">
        <f t="shared" si="12"/>
        <v>13911.61</v>
      </c>
      <c r="G189" s="8">
        <f>1</f>
        <v>1</v>
      </c>
      <c r="H189" s="39">
        <f t="shared" si="13"/>
        <v>13911.61</v>
      </c>
      <c r="I189" s="225"/>
      <c r="J189" s="190" t="s">
        <v>6</v>
      </c>
    </row>
    <row r="190" spans="1:10">
      <c r="A190" s="210" t="s">
        <v>56</v>
      </c>
      <c r="B190" s="211" t="s">
        <v>6</v>
      </c>
      <c r="C190" s="211" t="s">
        <v>6</v>
      </c>
      <c r="D190" s="212" t="s">
        <v>6</v>
      </c>
      <c r="E190" s="14">
        <v>1</v>
      </c>
      <c r="F190" s="39">
        <f t="shared" si="12"/>
        <v>11550.58</v>
      </c>
      <c r="G190" s="8">
        <f>1</f>
        <v>1</v>
      </c>
      <c r="H190" s="39">
        <f t="shared" si="13"/>
        <v>11550.58</v>
      </c>
      <c r="I190" s="223"/>
      <c r="J190" s="224" t="s">
        <v>6</v>
      </c>
    </row>
    <row r="191" spans="1:10">
      <c r="A191" s="23" t="s">
        <v>6</v>
      </c>
      <c r="I191" s="76" t="s">
        <v>57</v>
      </c>
      <c r="J191" s="84" t="s">
        <v>6</v>
      </c>
    </row>
    <row r="192" spans="1:10">
      <c r="A192" s="20" t="s">
        <v>6</v>
      </c>
      <c r="I192" s="47" t="s">
        <v>6</v>
      </c>
      <c r="J192" s="150" t="s">
        <v>6</v>
      </c>
    </row>
    <row r="193" spans="1:13" ht="15.75" thickBot="1">
      <c r="A193" s="213" t="s">
        <v>6</v>
      </c>
      <c r="B193" s="214" t="s">
        <v>6</v>
      </c>
      <c r="C193" s="214" t="s">
        <v>6</v>
      </c>
      <c r="D193" s="214" t="s">
        <v>6</v>
      </c>
      <c r="E193" s="9" t="s">
        <v>6</v>
      </c>
      <c r="F193" s="40" t="s">
        <v>6</v>
      </c>
      <c r="G193" s="9" t="s">
        <v>6</v>
      </c>
      <c r="H193" s="40" t="s">
        <v>6</v>
      </c>
      <c r="I193" s="215">
        <f>ROUND(SUM(H185:H190),2)</f>
        <v>74032.14</v>
      </c>
      <c r="J193" s="216" t="s">
        <v>6</v>
      </c>
    </row>
    <row r="194" spans="1:13" ht="16.5" thickTop="1" thickBot="1">
      <c r="A194" s="21" t="s">
        <v>6</v>
      </c>
      <c r="J194" s="147" t="s">
        <v>6</v>
      </c>
    </row>
    <row r="195" spans="1:13" ht="15.75" thickTop="1">
      <c r="A195" s="92" t="s">
        <v>6</v>
      </c>
      <c r="B195" s="93" t="s">
        <v>6</v>
      </c>
      <c r="C195" s="93" t="s">
        <v>6</v>
      </c>
      <c r="D195" s="93" t="s">
        <v>6</v>
      </c>
      <c r="E195" s="157" t="s">
        <v>6</v>
      </c>
      <c r="F195" s="226" t="s">
        <v>58</v>
      </c>
      <c r="G195" s="227" t="s">
        <v>6</v>
      </c>
      <c r="H195" s="228" t="s">
        <v>6</v>
      </c>
      <c r="I195" s="293">
        <f>SUM(I166,I180,I193)</f>
        <v>1545246.21</v>
      </c>
      <c r="J195" s="294"/>
    </row>
    <row r="196" spans="1:13">
      <c r="A196" s="191" t="s">
        <v>6</v>
      </c>
      <c r="B196" s="233"/>
      <c r="C196" s="233"/>
      <c r="D196" s="233"/>
      <c r="E196" s="234"/>
      <c r="F196" s="192" t="s">
        <v>6</v>
      </c>
      <c r="G196" s="193" t="s">
        <v>6</v>
      </c>
      <c r="H196" s="258" t="s">
        <v>6</v>
      </c>
      <c r="I196" s="192" t="s">
        <v>6</v>
      </c>
      <c r="J196" s="259" t="s">
        <v>6</v>
      </c>
    </row>
    <row r="197" spans="1:13">
      <c r="A197" s="191" t="s">
        <v>6</v>
      </c>
      <c r="B197" s="233"/>
      <c r="C197" s="233"/>
      <c r="D197" s="233"/>
      <c r="E197" s="234"/>
      <c r="F197" s="235" t="s">
        <v>59</v>
      </c>
      <c r="G197" s="211" t="s">
        <v>6</v>
      </c>
      <c r="H197" s="43">
        <v>0.23</v>
      </c>
      <c r="I197" s="231">
        <f>SUM(I195*H197)</f>
        <v>355406.62829999998</v>
      </c>
      <c r="J197" s="232" t="s">
        <v>6</v>
      </c>
    </row>
    <row r="198" spans="1:13">
      <c r="A198" s="191" t="s">
        <v>6</v>
      </c>
      <c r="B198" s="233"/>
      <c r="C198" s="233"/>
      <c r="D198" s="233"/>
      <c r="E198" s="234"/>
      <c r="F198" s="235" t="s">
        <v>61</v>
      </c>
      <c r="G198" s="211" t="s">
        <v>6</v>
      </c>
      <c r="H198" s="43">
        <v>0.02</v>
      </c>
      <c r="I198" s="231">
        <f>SUM(I195*H198)</f>
        <v>30904.924200000001</v>
      </c>
      <c r="J198" s="232" t="s">
        <v>6</v>
      </c>
    </row>
    <row r="199" spans="1:13">
      <c r="A199" s="191" t="s">
        <v>6</v>
      </c>
      <c r="B199" s="233"/>
      <c r="C199" s="233"/>
      <c r="D199" s="233"/>
      <c r="E199" s="234"/>
      <c r="F199" s="235" t="s">
        <v>60</v>
      </c>
      <c r="G199" s="211" t="s">
        <v>6</v>
      </c>
      <c r="H199" s="43">
        <v>0.1</v>
      </c>
      <c r="I199" s="231">
        <f>SUM(I195*H199)</f>
        <v>154524.62100000001</v>
      </c>
      <c r="J199" s="232" t="s">
        <v>6</v>
      </c>
    </row>
    <row r="200" spans="1:13" ht="15.75" thickBot="1">
      <c r="A200" s="204" t="s">
        <v>6</v>
      </c>
      <c r="B200" s="207" t="s">
        <v>6</v>
      </c>
      <c r="C200" s="207" t="s">
        <v>6</v>
      </c>
      <c r="D200" s="207" t="s">
        <v>6</v>
      </c>
      <c r="E200" s="246" t="s">
        <v>6</v>
      </c>
      <c r="F200" s="247" t="s">
        <v>62</v>
      </c>
      <c r="G200" s="248" t="s">
        <v>6</v>
      </c>
      <c r="H200" s="249" t="s">
        <v>6</v>
      </c>
      <c r="I200" s="250">
        <f>SUM(I195,I197,,I198,I199)</f>
        <v>2086082.3835</v>
      </c>
      <c r="J200" s="251" t="s">
        <v>6</v>
      </c>
      <c r="L200" s="15"/>
      <c r="M200" s="15"/>
    </row>
    <row r="202" spans="1:13" ht="15.75" thickBot="1"/>
    <row r="203" spans="1:13" ht="77.45" customHeight="1" thickBot="1">
      <c r="A203" s="252" t="s">
        <v>63</v>
      </c>
      <c r="B203" s="253" t="s">
        <v>6</v>
      </c>
      <c r="C203" s="253" t="s">
        <v>6</v>
      </c>
      <c r="D203" s="253" t="s">
        <v>6</v>
      </c>
      <c r="E203" s="253" t="s">
        <v>6</v>
      </c>
      <c r="F203" s="253" t="s">
        <v>6</v>
      </c>
      <c r="G203" s="253" t="s">
        <v>6</v>
      </c>
      <c r="H203" s="253" t="s">
        <v>6</v>
      </c>
      <c r="I203" s="253" t="s">
        <v>6</v>
      </c>
      <c r="J203" s="254" t="s">
        <v>6</v>
      </c>
    </row>
    <row r="204" spans="1:13" ht="15.75" thickTop="1">
      <c r="A204" s="21" t="s">
        <v>6</v>
      </c>
      <c r="J204" s="147" t="s">
        <v>6</v>
      </c>
    </row>
    <row r="205" spans="1:13" ht="15.75">
      <c r="A205" s="255" t="s">
        <v>7</v>
      </c>
      <c r="B205" s="256"/>
      <c r="C205" s="256"/>
      <c r="D205" s="256"/>
      <c r="E205" s="256"/>
      <c r="F205" s="256"/>
      <c r="G205" s="256"/>
      <c r="H205" s="256"/>
      <c r="I205" s="256"/>
      <c r="J205" s="257" t="s">
        <v>6</v>
      </c>
    </row>
    <row r="206" spans="1:13">
      <c r="A206" s="22" t="s">
        <v>6</v>
      </c>
      <c r="I206" s="44" t="s">
        <v>8</v>
      </c>
      <c r="J206" s="148">
        <v>1.5</v>
      </c>
    </row>
    <row r="207" spans="1:13" ht="42.75" customHeight="1">
      <c r="A207" s="238" t="s">
        <v>9</v>
      </c>
      <c r="B207" s="239" t="s">
        <v>6</v>
      </c>
      <c r="C207" s="85" t="str">
        <f>+C155</f>
        <v>"ADMINISTRACION, OPERACIÓN, MANTENIMIENTO, INSTALACION Y MODERNIZACION DEL SISTEMA DE ALUMBRADO PUBLICO EN EL MUNICIPIO DEL SOCORRO - DEPARTAMENTO DE SANTANDER"</v>
      </c>
      <c r="D207" s="86" t="s">
        <v>6</v>
      </c>
      <c r="E207" s="86" t="s">
        <v>6</v>
      </c>
      <c r="F207" s="86" t="s">
        <v>6</v>
      </c>
      <c r="G207" s="86" t="s">
        <v>6</v>
      </c>
      <c r="H207" s="86" t="s">
        <v>6</v>
      </c>
      <c r="I207" s="44" t="s">
        <v>10</v>
      </c>
      <c r="J207" s="148" t="s">
        <v>5</v>
      </c>
    </row>
    <row r="208" spans="1:13">
      <c r="A208" s="238" t="s">
        <v>11</v>
      </c>
      <c r="B208" s="239"/>
      <c r="C208" s="240" t="str">
        <f>+C156</f>
        <v>MUNICIPIO DEL SOCORRO</v>
      </c>
      <c r="D208" s="241" t="s">
        <v>6</v>
      </c>
      <c r="E208" s="241" t="s">
        <v>6</v>
      </c>
      <c r="F208" s="241" t="s">
        <v>6</v>
      </c>
      <c r="G208" s="241" t="s">
        <v>6</v>
      </c>
      <c r="H208" s="242" t="s">
        <v>6</v>
      </c>
      <c r="I208" s="44" t="s">
        <v>12</v>
      </c>
      <c r="J208" s="148">
        <f>+'PRESUPUESTO OFICIAL'!D16</f>
        <v>43</v>
      </c>
    </row>
    <row r="209" spans="1:13" ht="29.25" customHeight="1">
      <c r="A209" s="238" t="s">
        <v>13</v>
      </c>
      <c r="B209" s="239" t="s">
        <v>6</v>
      </c>
      <c r="C209" s="243" t="s">
        <v>85</v>
      </c>
      <c r="D209" s="244" t="s">
        <v>6</v>
      </c>
      <c r="E209" s="244" t="s">
        <v>6</v>
      </c>
      <c r="F209" s="244" t="s">
        <v>6</v>
      </c>
      <c r="G209" s="244" t="s">
        <v>6</v>
      </c>
      <c r="H209" s="245" t="s">
        <v>6</v>
      </c>
      <c r="I209" s="46" t="s">
        <v>6</v>
      </c>
      <c r="J209" s="147" t="s">
        <v>6</v>
      </c>
    </row>
    <row r="210" spans="1:13">
      <c r="A210" s="21" t="s">
        <v>6</v>
      </c>
      <c r="J210" s="147" t="s">
        <v>6</v>
      </c>
    </row>
    <row r="211" spans="1:13">
      <c r="A211" s="87" t="s">
        <v>14</v>
      </c>
      <c r="B211" s="82" t="s">
        <v>6</v>
      </c>
      <c r="C211" s="82" t="s">
        <v>6</v>
      </c>
      <c r="D211" s="82" t="s">
        <v>6</v>
      </c>
      <c r="E211" s="3" t="s">
        <v>3</v>
      </c>
      <c r="F211" s="36" t="s">
        <v>15</v>
      </c>
      <c r="G211" s="3" t="s">
        <v>16</v>
      </c>
      <c r="H211" s="36" t="s">
        <v>17</v>
      </c>
      <c r="I211"/>
      <c r="J211" s="89" t="s">
        <v>6</v>
      </c>
    </row>
    <row r="212" spans="1:13">
      <c r="A212" s="22" t="s">
        <v>6</v>
      </c>
      <c r="E212" s="4" t="s">
        <v>6</v>
      </c>
      <c r="F212" s="37" t="s">
        <v>18</v>
      </c>
      <c r="G212" s="5" t="s">
        <v>19</v>
      </c>
      <c r="H212" s="37" t="s">
        <v>6</v>
      </c>
      <c r="I212"/>
      <c r="J212" s="89" t="s">
        <v>6</v>
      </c>
    </row>
    <row r="213" spans="1:13">
      <c r="A213" s="88" t="s">
        <v>6</v>
      </c>
      <c r="E213" s="6" t="s">
        <v>20</v>
      </c>
      <c r="F213" s="38" t="s">
        <v>21</v>
      </c>
      <c r="G213" s="6" t="s">
        <v>22</v>
      </c>
      <c r="H213" s="38" t="s">
        <v>23</v>
      </c>
      <c r="I213"/>
      <c r="J213" s="90" t="s">
        <v>6</v>
      </c>
    </row>
    <row r="214" spans="1:13">
      <c r="A214" s="81" t="s">
        <v>24</v>
      </c>
      <c r="B214" s="82" t="s">
        <v>6</v>
      </c>
      <c r="C214" s="82" t="s">
        <v>6</v>
      </c>
      <c r="D214" s="82" t="s">
        <v>6</v>
      </c>
      <c r="E214" s="7">
        <v>2</v>
      </c>
      <c r="F214" s="39">
        <f>+F162</f>
        <v>4797</v>
      </c>
      <c r="G214" s="8">
        <v>1</v>
      </c>
      <c r="H214" s="39">
        <f>SUM(E214*F214/G214)</f>
        <v>9594</v>
      </c>
      <c r="I214"/>
      <c r="J214" s="83" t="s">
        <v>6</v>
      </c>
    </row>
    <row r="215" spans="1:13">
      <c r="A215" s="81" t="s">
        <v>86</v>
      </c>
      <c r="B215" s="82" t="s">
        <v>6</v>
      </c>
      <c r="C215" s="82" t="s">
        <v>6</v>
      </c>
      <c r="D215" s="82" t="s">
        <v>6</v>
      </c>
      <c r="E215" s="7">
        <v>1</v>
      </c>
      <c r="F215" s="39">
        <v>1476000</v>
      </c>
      <c r="G215" s="8">
        <v>8</v>
      </c>
      <c r="H215" s="39">
        <f>SUM(E215*F215/G215)</f>
        <v>184500</v>
      </c>
      <c r="I215"/>
      <c r="J215" s="83" t="s">
        <v>6</v>
      </c>
      <c r="L215">
        <v>1200000</v>
      </c>
      <c r="M215">
        <f t="shared" ref="M215" si="14">+L215*1.23</f>
        <v>1476000</v>
      </c>
    </row>
    <row r="216" spans="1:13">
      <c r="A216" s="20" t="s">
        <v>6</v>
      </c>
      <c r="I216" s="76" t="s">
        <v>26</v>
      </c>
      <c r="J216" s="84" t="s">
        <v>6</v>
      </c>
    </row>
    <row r="217" spans="1:13">
      <c r="A217" s="20" t="s">
        <v>6</v>
      </c>
      <c r="I217" s="47" t="s">
        <v>6</v>
      </c>
      <c r="J217" s="150" t="s">
        <v>6</v>
      </c>
    </row>
    <row r="218" spans="1:13" ht="15.75" thickBot="1">
      <c r="A218" s="78" t="s">
        <v>6</v>
      </c>
      <c r="B218" s="9" t="s">
        <v>6</v>
      </c>
      <c r="C218" s="9" t="s">
        <v>6</v>
      </c>
      <c r="D218" s="9" t="s">
        <v>6</v>
      </c>
      <c r="E218" s="9" t="s">
        <v>6</v>
      </c>
      <c r="F218" s="40" t="s">
        <v>6</v>
      </c>
      <c r="G218" s="9" t="s">
        <v>6</v>
      </c>
      <c r="H218" s="40" t="s">
        <v>6</v>
      </c>
      <c r="I218" s="295">
        <f>SUM(H214:H215)</f>
        <v>194094</v>
      </c>
      <c r="J218" s="296"/>
    </row>
    <row r="219" spans="1:13" ht="15.75" thickTop="1">
      <c r="A219" s="21" t="s">
        <v>6</v>
      </c>
      <c r="J219" s="147" t="s">
        <v>6</v>
      </c>
    </row>
    <row r="220" spans="1:13">
      <c r="A220" s="79" t="s">
        <v>27</v>
      </c>
      <c r="E220" s="10" t="s">
        <v>5</v>
      </c>
      <c r="F220" s="36" t="s">
        <v>28</v>
      </c>
      <c r="G220" s="10" t="s">
        <v>29</v>
      </c>
      <c r="H220" s="36" t="s">
        <v>30</v>
      </c>
      <c r="I220"/>
      <c r="J220" s="80" t="s">
        <v>6</v>
      </c>
    </row>
    <row r="221" spans="1:13">
      <c r="A221" s="20" t="s">
        <v>6</v>
      </c>
      <c r="E221" s="11" t="s">
        <v>6</v>
      </c>
      <c r="F221" s="37" t="s">
        <v>2</v>
      </c>
      <c r="G221" s="11" t="s">
        <v>31</v>
      </c>
      <c r="H221" s="37" t="s">
        <v>32</v>
      </c>
      <c r="I221"/>
      <c r="J221" s="80" t="s">
        <v>6</v>
      </c>
    </row>
    <row r="222" spans="1:13">
      <c r="A222" s="20" t="s">
        <v>6</v>
      </c>
      <c r="E222" s="12" t="s">
        <v>6</v>
      </c>
      <c r="F222" s="41" t="s">
        <v>33</v>
      </c>
      <c r="G222" s="12" t="s">
        <v>34</v>
      </c>
      <c r="H222" s="41" t="s">
        <v>35</v>
      </c>
      <c r="I222"/>
      <c r="J222" s="80" t="s">
        <v>6</v>
      </c>
    </row>
    <row r="223" spans="1:13">
      <c r="A223" s="91" t="s">
        <v>71</v>
      </c>
      <c r="B223" s="32" t="s">
        <v>6</v>
      </c>
      <c r="C223" s="32" t="s">
        <v>6</v>
      </c>
      <c r="D223" s="32" t="s">
        <v>6</v>
      </c>
      <c r="E223" s="13" t="s">
        <v>5</v>
      </c>
      <c r="F223" s="39">
        <v>6127.86</v>
      </c>
      <c r="G223" s="8">
        <v>2</v>
      </c>
      <c r="H223" s="39">
        <f t="shared" ref="H223:H228" si="15">SUM(F223*G223)</f>
        <v>12255.72</v>
      </c>
      <c r="I223"/>
      <c r="J223" s="33" t="s">
        <v>6</v>
      </c>
      <c r="L223" s="39">
        <v>4982</v>
      </c>
      <c r="M223">
        <f t="shared" ref="M223:M228" si="16">+L223*1.23</f>
        <v>6127.86</v>
      </c>
    </row>
    <row r="224" spans="1:13">
      <c r="A224" s="91" t="s">
        <v>38</v>
      </c>
      <c r="B224" s="32" t="s">
        <v>6</v>
      </c>
      <c r="C224" s="32" t="s">
        <v>6</v>
      </c>
      <c r="D224" s="32" t="s">
        <v>6</v>
      </c>
      <c r="E224" s="13" t="s">
        <v>5</v>
      </c>
      <c r="F224" s="39">
        <f>+F173</f>
        <v>9709.619999999999</v>
      </c>
      <c r="G224" s="8">
        <v>3</v>
      </c>
      <c r="H224" s="39">
        <f t="shared" si="15"/>
        <v>29128.859999999997</v>
      </c>
      <c r="I224"/>
      <c r="J224" s="33" t="s">
        <v>6</v>
      </c>
      <c r="M224">
        <f t="shared" si="16"/>
        <v>0</v>
      </c>
    </row>
    <row r="225" spans="1:13">
      <c r="A225" s="91" t="s">
        <v>72</v>
      </c>
      <c r="B225" s="32" t="s">
        <v>6</v>
      </c>
      <c r="C225" s="32" t="s">
        <v>6</v>
      </c>
      <c r="D225" s="32" t="s">
        <v>6</v>
      </c>
      <c r="E225" s="13" t="s">
        <v>5</v>
      </c>
      <c r="F225" s="39">
        <v>1596.54</v>
      </c>
      <c r="G225" s="8">
        <v>2</v>
      </c>
      <c r="H225" s="39">
        <f t="shared" si="15"/>
        <v>3193.08</v>
      </c>
      <c r="I225"/>
      <c r="J225" s="33" t="s">
        <v>6</v>
      </c>
      <c r="L225">
        <v>1298</v>
      </c>
      <c r="M225">
        <f t="shared" si="16"/>
        <v>1596.54</v>
      </c>
    </row>
    <row r="226" spans="1:13">
      <c r="A226" s="91" t="s">
        <v>73</v>
      </c>
      <c r="B226" s="32" t="s">
        <v>6</v>
      </c>
      <c r="C226" s="32" t="s">
        <v>6</v>
      </c>
      <c r="D226" s="32" t="s">
        <v>6</v>
      </c>
      <c r="E226" s="13" t="s">
        <v>5</v>
      </c>
      <c r="F226" s="39">
        <v>1804858.95</v>
      </c>
      <c r="G226" s="8">
        <v>1</v>
      </c>
      <c r="H226" s="39">
        <f t="shared" si="15"/>
        <v>1804858.95</v>
      </c>
      <c r="I226"/>
      <c r="J226" s="33" t="s">
        <v>6</v>
      </c>
      <c r="L226" s="39">
        <v>1467365</v>
      </c>
      <c r="M226">
        <f t="shared" si="16"/>
        <v>1804858.95</v>
      </c>
    </row>
    <row r="227" spans="1:13">
      <c r="A227" s="91" t="s">
        <v>41</v>
      </c>
      <c r="B227" s="32" t="s">
        <v>6</v>
      </c>
      <c r="C227" s="32" t="s">
        <v>6</v>
      </c>
      <c r="D227" s="32" t="s">
        <v>6</v>
      </c>
      <c r="E227" s="13" t="s">
        <v>42</v>
      </c>
      <c r="F227" s="39">
        <f>+F177</f>
        <v>11426.7</v>
      </c>
      <c r="G227" s="8">
        <v>5</v>
      </c>
      <c r="H227" s="39">
        <f t="shared" si="15"/>
        <v>57133.5</v>
      </c>
      <c r="I227"/>
      <c r="J227" s="33" t="s">
        <v>6</v>
      </c>
      <c r="M227">
        <f t="shared" si="16"/>
        <v>0</v>
      </c>
    </row>
    <row r="228" spans="1:13">
      <c r="A228" s="31" t="s">
        <v>40</v>
      </c>
      <c r="B228" s="32" t="s">
        <v>6</v>
      </c>
      <c r="C228" s="32" t="s">
        <v>6</v>
      </c>
      <c r="D228" s="32" t="s">
        <v>6</v>
      </c>
      <c r="E228" s="13" t="s">
        <v>5</v>
      </c>
      <c r="F228" s="39">
        <f>+F176</f>
        <v>5276.7</v>
      </c>
      <c r="G228" s="8">
        <v>2</v>
      </c>
      <c r="H228" s="39">
        <f t="shared" si="15"/>
        <v>10553.4</v>
      </c>
      <c r="I228"/>
      <c r="J228" s="33" t="s">
        <v>6</v>
      </c>
      <c r="M228">
        <f t="shared" si="16"/>
        <v>0</v>
      </c>
    </row>
    <row r="229" spans="1:13">
      <c r="A229" s="210"/>
      <c r="B229" s="211"/>
      <c r="C229" s="211"/>
      <c r="D229" s="212"/>
      <c r="E229" s="13"/>
      <c r="F229" s="39"/>
      <c r="G229" s="8"/>
      <c r="H229" s="39"/>
      <c r="I229" s="223"/>
      <c r="J229" s="224"/>
    </row>
    <row r="230" spans="1:13">
      <c r="A230" s="23" t="s">
        <v>6</v>
      </c>
      <c r="I230" s="76" t="s">
        <v>43</v>
      </c>
      <c r="J230" s="77" t="s">
        <v>6</v>
      </c>
    </row>
    <row r="231" spans="1:13">
      <c r="A231" s="20" t="s">
        <v>6</v>
      </c>
      <c r="I231" s="47" t="s">
        <v>6</v>
      </c>
      <c r="J231" s="150" t="s">
        <v>6</v>
      </c>
    </row>
    <row r="232" spans="1:13" ht="15.75" thickBot="1">
      <c r="A232" s="213" t="s">
        <v>6</v>
      </c>
      <c r="B232" s="214" t="s">
        <v>6</v>
      </c>
      <c r="C232" s="214" t="s">
        <v>6</v>
      </c>
      <c r="D232" s="214" t="s">
        <v>6</v>
      </c>
      <c r="E232" s="9" t="s">
        <v>6</v>
      </c>
      <c r="F232" s="40" t="s">
        <v>6</v>
      </c>
      <c r="G232" s="9" t="s">
        <v>6</v>
      </c>
      <c r="H232" s="40" t="s">
        <v>6</v>
      </c>
      <c r="I232" s="215">
        <f>SUM(H223:H229)</f>
        <v>1917123.5099999998</v>
      </c>
      <c r="J232" s="216" t="s">
        <v>6</v>
      </c>
    </row>
    <row r="233" spans="1:13" ht="15.75" thickTop="1">
      <c r="A233" s="21" t="s">
        <v>6</v>
      </c>
      <c r="J233" s="147" t="s">
        <v>6</v>
      </c>
    </row>
    <row r="234" spans="1:13">
      <c r="A234" s="217" t="s">
        <v>44</v>
      </c>
      <c r="B234" s="218"/>
      <c r="C234" s="218"/>
      <c r="D234" s="219"/>
      <c r="E234" s="10" t="s">
        <v>3</v>
      </c>
      <c r="F234" s="36" t="s">
        <v>45</v>
      </c>
      <c r="G234" s="10" t="s">
        <v>16</v>
      </c>
      <c r="H234" s="36" t="s">
        <v>30</v>
      </c>
      <c r="I234"/>
      <c r="J234" s="80" t="s">
        <v>6</v>
      </c>
    </row>
    <row r="235" spans="1:13">
      <c r="A235" s="217" t="s">
        <v>6</v>
      </c>
      <c r="B235" s="218"/>
      <c r="C235" s="218"/>
      <c r="D235" s="219"/>
      <c r="E235" s="11" t="s">
        <v>6</v>
      </c>
      <c r="F235" s="37" t="s">
        <v>46</v>
      </c>
      <c r="G235" s="11" t="s">
        <v>47</v>
      </c>
      <c r="H235" s="37" t="s">
        <v>32</v>
      </c>
      <c r="I235"/>
      <c r="J235" s="80" t="s">
        <v>6</v>
      </c>
    </row>
    <row r="236" spans="1:13">
      <c r="A236" s="220" t="s">
        <v>6</v>
      </c>
      <c r="B236" s="221"/>
      <c r="C236" s="221"/>
      <c r="D236" s="222"/>
      <c r="E236" s="12" t="s">
        <v>6</v>
      </c>
      <c r="F236" s="41" t="s">
        <v>48</v>
      </c>
      <c r="G236" s="12" t="s">
        <v>49</v>
      </c>
      <c r="H236" s="41" t="s">
        <v>50</v>
      </c>
      <c r="I236"/>
      <c r="J236" s="80" t="s">
        <v>6</v>
      </c>
    </row>
    <row r="237" spans="1:13">
      <c r="A237" s="210" t="s">
        <v>51</v>
      </c>
      <c r="B237" s="211" t="s">
        <v>6</v>
      </c>
      <c r="C237" s="211" t="s">
        <v>6</v>
      </c>
      <c r="D237" s="212" t="s">
        <v>6</v>
      </c>
      <c r="E237" s="14">
        <v>1</v>
      </c>
      <c r="F237" s="39">
        <f t="shared" ref="F237:F242" si="17">+F185</f>
        <v>259575.7</v>
      </c>
      <c r="G237" s="8">
        <v>24</v>
      </c>
      <c r="H237" s="39">
        <f t="shared" ref="H237:H242" si="18">SUM(E237*F237/G237)</f>
        <v>10815.654166666667</v>
      </c>
      <c r="I237"/>
      <c r="J237" s="33" t="s">
        <v>6</v>
      </c>
    </row>
    <row r="238" spans="1:13">
      <c r="A238" s="210" t="s">
        <v>52</v>
      </c>
      <c r="B238" s="211" t="s">
        <v>6</v>
      </c>
      <c r="C238" s="211" t="s">
        <v>6</v>
      </c>
      <c r="D238" s="212" t="s">
        <v>6</v>
      </c>
      <c r="E238" s="14">
        <v>1</v>
      </c>
      <c r="F238" s="39">
        <f t="shared" si="17"/>
        <v>183230.86</v>
      </c>
      <c r="G238" s="8">
        <v>8</v>
      </c>
      <c r="H238" s="39">
        <f t="shared" si="18"/>
        <v>22903.857499999998</v>
      </c>
      <c r="I238"/>
      <c r="J238" s="33" t="s">
        <v>6</v>
      </c>
    </row>
    <row r="239" spans="1:13">
      <c r="A239" s="210" t="s">
        <v>53</v>
      </c>
      <c r="B239" s="211" t="s">
        <v>6</v>
      </c>
      <c r="C239" s="211" t="s">
        <v>6</v>
      </c>
      <c r="D239" s="212" t="s">
        <v>6</v>
      </c>
      <c r="E239" s="14">
        <v>1</v>
      </c>
      <c r="F239" s="39">
        <f t="shared" si="17"/>
        <v>106886.01</v>
      </c>
      <c r="G239" s="8">
        <v>8</v>
      </c>
      <c r="H239" s="39">
        <f t="shared" si="18"/>
        <v>13360.751249999999</v>
      </c>
      <c r="I239"/>
      <c r="J239" s="33" t="s">
        <v>6</v>
      </c>
    </row>
    <row r="240" spans="1:13">
      <c r="A240" s="210" t="s">
        <v>54</v>
      </c>
      <c r="B240" s="211" t="s">
        <v>6</v>
      </c>
      <c r="C240" s="211" t="s">
        <v>6</v>
      </c>
      <c r="D240" s="212" t="s">
        <v>6</v>
      </c>
      <c r="E240" s="14">
        <v>1</v>
      </c>
      <c r="F240" s="39">
        <f t="shared" si="17"/>
        <v>17183.11</v>
      </c>
      <c r="G240" s="8">
        <f>1</f>
        <v>1</v>
      </c>
      <c r="H240" s="39">
        <f t="shared" si="18"/>
        <v>17183.11</v>
      </c>
      <c r="I240" s="225"/>
      <c r="J240" s="190" t="s">
        <v>6</v>
      </c>
    </row>
    <row r="241" spans="1:13">
      <c r="A241" s="210" t="s">
        <v>55</v>
      </c>
      <c r="B241" s="211" t="s">
        <v>6</v>
      </c>
      <c r="C241" s="211" t="s">
        <v>6</v>
      </c>
      <c r="D241" s="212" t="s">
        <v>6</v>
      </c>
      <c r="E241" s="14">
        <v>1</v>
      </c>
      <c r="F241" s="39">
        <f t="shared" si="17"/>
        <v>13911.61</v>
      </c>
      <c r="G241" s="8">
        <f>1</f>
        <v>1</v>
      </c>
      <c r="H241" s="39">
        <f t="shared" si="18"/>
        <v>13911.61</v>
      </c>
      <c r="I241"/>
      <c r="J241" s="33" t="s">
        <v>6</v>
      </c>
    </row>
    <row r="242" spans="1:13">
      <c r="A242" s="210" t="s">
        <v>56</v>
      </c>
      <c r="B242" s="211" t="s">
        <v>6</v>
      </c>
      <c r="C242" s="211" t="s">
        <v>6</v>
      </c>
      <c r="D242" s="212" t="s">
        <v>6</v>
      </c>
      <c r="E242" s="14">
        <v>1</v>
      </c>
      <c r="F242" s="39">
        <f t="shared" si="17"/>
        <v>11550.58</v>
      </c>
      <c r="G242" s="8">
        <f>1</f>
        <v>1</v>
      </c>
      <c r="H242" s="39">
        <f t="shared" si="18"/>
        <v>11550.58</v>
      </c>
      <c r="I242"/>
      <c r="J242" s="33" t="s">
        <v>6</v>
      </c>
    </row>
    <row r="243" spans="1:13">
      <c r="A243" s="23" t="s">
        <v>6</v>
      </c>
      <c r="I243" s="76" t="s">
        <v>57</v>
      </c>
      <c r="J243" s="84" t="s">
        <v>6</v>
      </c>
    </row>
    <row r="244" spans="1:13">
      <c r="A244" s="20" t="s">
        <v>6</v>
      </c>
      <c r="I244" s="47" t="s">
        <v>6</v>
      </c>
      <c r="J244" s="150" t="s">
        <v>6</v>
      </c>
    </row>
    <row r="245" spans="1:13" ht="15.75" thickBot="1">
      <c r="A245" s="78" t="s">
        <v>6</v>
      </c>
      <c r="B245" s="9" t="s">
        <v>6</v>
      </c>
      <c r="C245" s="9" t="s">
        <v>6</v>
      </c>
      <c r="D245" s="9" t="s">
        <v>6</v>
      </c>
      <c r="E245" s="9" t="s">
        <v>6</v>
      </c>
      <c r="F245" s="40" t="s">
        <v>6</v>
      </c>
      <c r="G245" s="9" t="s">
        <v>6</v>
      </c>
      <c r="H245" s="40" t="s">
        <v>6</v>
      </c>
      <c r="I245" s="295">
        <f>ROUND(SUM(H237:H242),2)</f>
        <v>89725.56</v>
      </c>
      <c r="J245" s="296"/>
    </row>
    <row r="246" spans="1:13" ht="16.5" thickTop="1" thickBot="1">
      <c r="A246" s="21" t="s">
        <v>6</v>
      </c>
      <c r="J246" s="147" t="s">
        <v>6</v>
      </c>
    </row>
    <row r="247" spans="1:13" ht="15.75" thickTop="1">
      <c r="A247" s="198" t="s">
        <v>6</v>
      </c>
      <c r="B247" s="199" t="s">
        <v>6</v>
      </c>
      <c r="C247" s="199" t="s">
        <v>6</v>
      </c>
      <c r="D247" s="199" t="s">
        <v>6</v>
      </c>
      <c r="E247" s="199" t="s">
        <v>6</v>
      </c>
      <c r="F247" s="200" t="s">
        <v>58</v>
      </c>
      <c r="G247" s="201" t="s">
        <v>6</v>
      </c>
      <c r="H247" s="201" t="s">
        <v>6</v>
      </c>
      <c r="I247" s="202">
        <f>SUM(I218,I232,I245)</f>
        <v>2200943.0699999998</v>
      </c>
      <c r="J247" s="203" t="s">
        <v>6</v>
      </c>
    </row>
    <row r="248" spans="1:13">
      <c r="A248" s="191" t="s">
        <v>6</v>
      </c>
      <c r="B248" s="189"/>
      <c r="C248" s="189"/>
      <c r="D248" s="189"/>
      <c r="E248" s="189"/>
      <c r="F248" s="192" t="s">
        <v>6</v>
      </c>
      <c r="G248" s="193" t="s">
        <v>6</v>
      </c>
      <c r="H248" s="193" t="s">
        <v>6</v>
      </c>
      <c r="I248" s="192" t="s">
        <v>6</v>
      </c>
      <c r="J248" s="194" t="s">
        <v>6</v>
      </c>
    </row>
    <row r="249" spans="1:13">
      <c r="A249" s="191" t="s">
        <v>6</v>
      </c>
      <c r="B249" s="189"/>
      <c r="C249" s="189"/>
      <c r="D249" s="189"/>
      <c r="E249" s="189"/>
      <c r="F249" s="195" t="s">
        <v>59</v>
      </c>
      <c r="G249" s="196" t="s">
        <v>6</v>
      </c>
      <c r="H249" s="43">
        <v>0.23</v>
      </c>
      <c r="I249" s="197">
        <f>SUM(I247*H249)</f>
        <v>506216.90609999996</v>
      </c>
      <c r="J249" s="194" t="s">
        <v>6</v>
      </c>
    </row>
    <row r="250" spans="1:13">
      <c r="A250" s="191" t="s">
        <v>6</v>
      </c>
      <c r="B250" s="189"/>
      <c r="C250" s="189"/>
      <c r="D250" s="189"/>
      <c r="E250" s="189"/>
      <c r="F250" s="195" t="s">
        <v>61</v>
      </c>
      <c r="G250" s="196" t="s">
        <v>6</v>
      </c>
      <c r="H250" s="43">
        <v>0.02</v>
      </c>
      <c r="I250" s="197">
        <f>SUM(I247*H250)</f>
        <v>44018.861399999994</v>
      </c>
      <c r="J250" s="194" t="s">
        <v>6</v>
      </c>
    </row>
    <row r="251" spans="1:13">
      <c r="A251" s="191" t="s">
        <v>6</v>
      </c>
      <c r="B251" s="189"/>
      <c r="C251" s="189"/>
      <c r="D251" s="189"/>
      <c r="E251" s="189"/>
      <c r="F251" s="195" t="s">
        <v>60</v>
      </c>
      <c r="G251" s="196" t="s">
        <v>6</v>
      </c>
      <c r="H251" s="43">
        <v>0.1</v>
      </c>
      <c r="I251" s="197">
        <f>SUM(I247*H251)</f>
        <v>220094.307</v>
      </c>
      <c r="J251" s="194" t="s">
        <v>6</v>
      </c>
    </row>
    <row r="252" spans="1:13" ht="15.75" thickBot="1">
      <c r="A252" s="204" t="s">
        <v>6</v>
      </c>
      <c r="B252" s="205" t="s">
        <v>6</v>
      </c>
      <c r="C252" s="205" t="s">
        <v>6</v>
      </c>
      <c r="D252" s="205" t="s">
        <v>6</v>
      </c>
      <c r="E252" s="205" t="s">
        <v>6</v>
      </c>
      <c r="F252" s="206" t="s">
        <v>62</v>
      </c>
      <c r="G252" s="207" t="s">
        <v>6</v>
      </c>
      <c r="H252" s="207" t="s">
        <v>6</v>
      </c>
      <c r="I252" s="208">
        <f>SUM(I247,I249,,I250,I251)</f>
        <v>2971273.1444999995</v>
      </c>
      <c r="J252" s="209" t="s">
        <v>6</v>
      </c>
      <c r="L252" s="15"/>
      <c r="M252" s="15"/>
    </row>
    <row r="253" spans="1:13" ht="16.5" customHeight="1"/>
  </sheetData>
  <mergeCells count="330">
    <mergeCell ref="I195:J195"/>
    <mergeCell ref="I218:J218"/>
    <mergeCell ref="I245:J245"/>
    <mergeCell ref="A1:J1"/>
    <mergeCell ref="A3:J3"/>
    <mergeCell ref="A5:B5"/>
    <mergeCell ref="C5:H5"/>
    <mergeCell ref="A6:B6"/>
    <mergeCell ref="C6:H6"/>
    <mergeCell ref="A18:D20"/>
    <mergeCell ref="I18:J18"/>
    <mergeCell ref="I19:J19"/>
    <mergeCell ref="I20:J20"/>
    <mergeCell ref="A12:D12"/>
    <mergeCell ref="I12:J12"/>
    <mergeCell ref="A13:D13"/>
    <mergeCell ref="I13:J13"/>
    <mergeCell ref="A7:B7"/>
    <mergeCell ref="C7:H7"/>
    <mergeCell ref="A9:D11"/>
    <mergeCell ref="I9:J9"/>
    <mergeCell ref="I10:J10"/>
    <mergeCell ref="I11:J11"/>
    <mergeCell ref="I14:J14"/>
    <mergeCell ref="A16:D16"/>
    <mergeCell ref="I16:J16"/>
    <mergeCell ref="A21:D21"/>
    <mergeCell ref="I21:J21"/>
    <mergeCell ref="I25:J25"/>
    <mergeCell ref="A27:D27"/>
    <mergeCell ref="I27:J27"/>
    <mergeCell ref="A29:D31"/>
    <mergeCell ref="I29:J29"/>
    <mergeCell ref="I30:J30"/>
    <mergeCell ref="I31:J31"/>
    <mergeCell ref="A24:D24"/>
    <mergeCell ref="I24:J24"/>
    <mergeCell ref="A23:D23"/>
    <mergeCell ref="I23:J23"/>
    <mergeCell ref="A22:D22"/>
    <mergeCell ref="I22:J22"/>
    <mergeCell ref="I35:J35"/>
    <mergeCell ref="A37:D37"/>
    <mergeCell ref="I37:J37"/>
    <mergeCell ref="A39:E39"/>
    <mergeCell ref="F39:H39"/>
    <mergeCell ref="I39:J39"/>
    <mergeCell ref="A34:D34"/>
    <mergeCell ref="I34:J34"/>
    <mergeCell ref="A32:D32"/>
    <mergeCell ref="I32:J32"/>
    <mergeCell ref="A33:D33"/>
    <mergeCell ref="I33:J33"/>
    <mergeCell ref="A42:E42"/>
    <mergeCell ref="F42:G42"/>
    <mergeCell ref="I42:J42"/>
    <mergeCell ref="A43:E43"/>
    <mergeCell ref="F43:G43"/>
    <mergeCell ref="I43:J43"/>
    <mergeCell ref="A40:E40"/>
    <mergeCell ref="F40:H40"/>
    <mergeCell ref="I40:J40"/>
    <mergeCell ref="A41:E41"/>
    <mergeCell ref="F41:G41"/>
    <mergeCell ref="I41:J41"/>
    <mergeCell ref="A52:B52"/>
    <mergeCell ref="C52:H52"/>
    <mergeCell ref="A53:B53"/>
    <mergeCell ref="C53:H53"/>
    <mergeCell ref="A55:D57"/>
    <mergeCell ref="I55:J55"/>
    <mergeCell ref="I56:J56"/>
    <mergeCell ref="I57:J57"/>
    <mergeCell ref="A44:E44"/>
    <mergeCell ref="F44:H44"/>
    <mergeCell ref="I44:J44"/>
    <mergeCell ref="C51:H51"/>
    <mergeCell ref="A51:B51"/>
    <mergeCell ref="A49:J49"/>
    <mergeCell ref="A47:J47"/>
    <mergeCell ref="A64:D66"/>
    <mergeCell ref="I64:J64"/>
    <mergeCell ref="I65:J65"/>
    <mergeCell ref="I66:J66"/>
    <mergeCell ref="A67:D67"/>
    <mergeCell ref="I67:J67"/>
    <mergeCell ref="A58:D58"/>
    <mergeCell ref="I58:J58"/>
    <mergeCell ref="A59:D59"/>
    <mergeCell ref="I59:J59"/>
    <mergeCell ref="I60:J60"/>
    <mergeCell ref="A62:D62"/>
    <mergeCell ref="I62:J62"/>
    <mergeCell ref="A71:D71"/>
    <mergeCell ref="I71:J71"/>
    <mergeCell ref="A72:D72"/>
    <mergeCell ref="I72:J72"/>
    <mergeCell ref="A73:D73"/>
    <mergeCell ref="I73:J73"/>
    <mergeCell ref="A68:D68"/>
    <mergeCell ref="I68:J68"/>
    <mergeCell ref="A69:D69"/>
    <mergeCell ref="I69:J69"/>
    <mergeCell ref="A70:D70"/>
    <mergeCell ref="I70:J70"/>
    <mergeCell ref="A81:D81"/>
    <mergeCell ref="I81:J81"/>
    <mergeCell ref="A82:D82"/>
    <mergeCell ref="I82:J82"/>
    <mergeCell ref="A83:D83"/>
    <mergeCell ref="I83:J83"/>
    <mergeCell ref="I74:J74"/>
    <mergeCell ref="A76:D76"/>
    <mergeCell ref="I76:J76"/>
    <mergeCell ref="A78:D80"/>
    <mergeCell ref="I78:J78"/>
    <mergeCell ref="I79:J79"/>
    <mergeCell ref="I80:J80"/>
    <mergeCell ref="I193:J193"/>
    <mergeCell ref="I87:J87"/>
    <mergeCell ref="A89:D89"/>
    <mergeCell ref="I89:J89"/>
    <mergeCell ref="A91:E91"/>
    <mergeCell ref="F91:H91"/>
    <mergeCell ref="A84:D84"/>
    <mergeCell ref="I84:J84"/>
    <mergeCell ref="A85:D85"/>
    <mergeCell ref="I85:J85"/>
    <mergeCell ref="A86:D86"/>
    <mergeCell ref="I86:J86"/>
    <mergeCell ref="A96:E96"/>
    <mergeCell ref="F96:H96"/>
    <mergeCell ref="I96:J96"/>
    <mergeCell ref="A99:J99"/>
    <mergeCell ref="A101:J101"/>
    <mergeCell ref="A103:B103"/>
    <mergeCell ref="C103:H103"/>
    <mergeCell ref="A92:E92"/>
    <mergeCell ref="F92:H92"/>
    <mergeCell ref="I92:J92"/>
    <mergeCell ref="A93:E93"/>
    <mergeCell ref="F93:G93"/>
    <mergeCell ref="A110:D110"/>
    <mergeCell ref="I110:J110"/>
    <mergeCell ref="A111:D111"/>
    <mergeCell ref="I111:J111"/>
    <mergeCell ref="I112:J112"/>
    <mergeCell ref="A114:D114"/>
    <mergeCell ref="I114:J114"/>
    <mergeCell ref="A104:B104"/>
    <mergeCell ref="C104:H104"/>
    <mergeCell ref="A105:B105"/>
    <mergeCell ref="C105:H105"/>
    <mergeCell ref="A107:D109"/>
    <mergeCell ref="I107:J107"/>
    <mergeCell ref="I108:J108"/>
    <mergeCell ref="I109:J109"/>
    <mergeCell ref="A120:D120"/>
    <mergeCell ref="I120:J120"/>
    <mergeCell ref="A121:D121"/>
    <mergeCell ref="I121:J121"/>
    <mergeCell ref="A122:D122"/>
    <mergeCell ref="I122:J122"/>
    <mergeCell ref="A116:D118"/>
    <mergeCell ref="I116:J116"/>
    <mergeCell ref="I117:J117"/>
    <mergeCell ref="I118:J118"/>
    <mergeCell ref="A119:D119"/>
    <mergeCell ref="I119:J119"/>
    <mergeCell ref="I126:J126"/>
    <mergeCell ref="A128:D128"/>
    <mergeCell ref="I128:J128"/>
    <mergeCell ref="A130:D132"/>
    <mergeCell ref="I130:J130"/>
    <mergeCell ref="I131:J131"/>
    <mergeCell ref="I132:J132"/>
    <mergeCell ref="A123:D123"/>
    <mergeCell ref="I123:J123"/>
    <mergeCell ref="A124:D124"/>
    <mergeCell ref="I124:J124"/>
    <mergeCell ref="A125:D125"/>
    <mergeCell ref="I125:J125"/>
    <mergeCell ref="A136:D136"/>
    <mergeCell ref="I136:J136"/>
    <mergeCell ref="A137:D137"/>
    <mergeCell ref="I137:J137"/>
    <mergeCell ref="A138:D138"/>
    <mergeCell ref="I138:J138"/>
    <mergeCell ref="A133:D133"/>
    <mergeCell ref="I133:J133"/>
    <mergeCell ref="A134:D134"/>
    <mergeCell ref="I134:J134"/>
    <mergeCell ref="A135:D135"/>
    <mergeCell ref="I135:J135"/>
    <mergeCell ref="A144:E144"/>
    <mergeCell ref="F144:H144"/>
    <mergeCell ref="I144:J144"/>
    <mergeCell ref="F145:G145"/>
    <mergeCell ref="I139:J139"/>
    <mergeCell ref="A141:D141"/>
    <mergeCell ref="I141:J141"/>
    <mergeCell ref="A143:E143"/>
    <mergeCell ref="F143:H143"/>
    <mergeCell ref="A148:E148"/>
    <mergeCell ref="F148:H148"/>
    <mergeCell ref="A151:J151"/>
    <mergeCell ref="A153:J153"/>
    <mergeCell ref="A155:B155"/>
    <mergeCell ref="C155:H155"/>
    <mergeCell ref="A146:E146"/>
    <mergeCell ref="A147:E147"/>
    <mergeCell ref="I147:J147"/>
    <mergeCell ref="I148:J148"/>
    <mergeCell ref="A162:D162"/>
    <mergeCell ref="I162:J162"/>
    <mergeCell ref="A163:D163"/>
    <mergeCell ref="I163:J163"/>
    <mergeCell ref="I164:J164"/>
    <mergeCell ref="A166:D166"/>
    <mergeCell ref="I166:J166"/>
    <mergeCell ref="A156:B156"/>
    <mergeCell ref="C156:H156"/>
    <mergeCell ref="A157:B157"/>
    <mergeCell ref="C157:H157"/>
    <mergeCell ref="A159:D161"/>
    <mergeCell ref="I159:J159"/>
    <mergeCell ref="I160:J160"/>
    <mergeCell ref="I161:J161"/>
    <mergeCell ref="A172:D172"/>
    <mergeCell ref="I172:J172"/>
    <mergeCell ref="A173:D173"/>
    <mergeCell ref="I173:J173"/>
    <mergeCell ref="A174:D174"/>
    <mergeCell ref="I174:J174"/>
    <mergeCell ref="A168:D170"/>
    <mergeCell ref="I168:J168"/>
    <mergeCell ref="I169:J169"/>
    <mergeCell ref="I170:J170"/>
    <mergeCell ref="A171:D171"/>
    <mergeCell ref="I171:J171"/>
    <mergeCell ref="A180:D180"/>
    <mergeCell ref="I180:J180"/>
    <mergeCell ref="A182:D184"/>
    <mergeCell ref="I182:J182"/>
    <mergeCell ref="I183:J183"/>
    <mergeCell ref="I184:J184"/>
    <mergeCell ref="A175:D175"/>
    <mergeCell ref="I175:J175"/>
    <mergeCell ref="A176:D176"/>
    <mergeCell ref="I176:J176"/>
    <mergeCell ref="A177:D177"/>
    <mergeCell ref="I177:J177"/>
    <mergeCell ref="A208:B208"/>
    <mergeCell ref="C208:H208"/>
    <mergeCell ref="A209:B209"/>
    <mergeCell ref="C209:H209"/>
    <mergeCell ref="A95:E95"/>
    <mergeCell ref="A94:E94"/>
    <mergeCell ref="A200:E200"/>
    <mergeCell ref="F200:H200"/>
    <mergeCell ref="I200:J200"/>
    <mergeCell ref="A203:J203"/>
    <mergeCell ref="A205:J205"/>
    <mergeCell ref="A207:B207"/>
    <mergeCell ref="A198:E198"/>
    <mergeCell ref="F198:G198"/>
    <mergeCell ref="I198:J198"/>
    <mergeCell ref="A199:E199"/>
    <mergeCell ref="F199:G199"/>
    <mergeCell ref="I199:J199"/>
    <mergeCell ref="A196:E196"/>
    <mergeCell ref="F196:H196"/>
    <mergeCell ref="I196:J196"/>
    <mergeCell ref="A197:E197"/>
    <mergeCell ref="F197:G197"/>
    <mergeCell ref="I197:J197"/>
    <mergeCell ref="F195:H195"/>
    <mergeCell ref="A193:D193"/>
    <mergeCell ref="I143:J143"/>
    <mergeCell ref="I145:J145"/>
    <mergeCell ref="A145:E145"/>
    <mergeCell ref="F95:G95"/>
    <mergeCell ref="F94:G94"/>
    <mergeCell ref="I91:J91"/>
    <mergeCell ref="I93:J93"/>
    <mergeCell ref="I95:J95"/>
    <mergeCell ref="I94:J94"/>
    <mergeCell ref="A188:D188"/>
    <mergeCell ref="I188:J188"/>
    <mergeCell ref="A189:D189"/>
    <mergeCell ref="I189:J189"/>
    <mergeCell ref="A190:D190"/>
    <mergeCell ref="I190:J190"/>
    <mergeCell ref="A185:D185"/>
    <mergeCell ref="I185:J185"/>
    <mergeCell ref="A186:D186"/>
    <mergeCell ref="I186:J186"/>
    <mergeCell ref="A187:D187"/>
    <mergeCell ref="I187:J187"/>
    <mergeCell ref="I178:J178"/>
    <mergeCell ref="A241:D241"/>
    <mergeCell ref="A242:D242"/>
    <mergeCell ref="A237:D237"/>
    <mergeCell ref="A238:D238"/>
    <mergeCell ref="A239:D239"/>
    <mergeCell ref="A232:D232"/>
    <mergeCell ref="I232:J232"/>
    <mergeCell ref="A234:D236"/>
    <mergeCell ref="A229:D229"/>
    <mergeCell ref="I229:J229"/>
    <mergeCell ref="A240:D240"/>
    <mergeCell ref="I240:J240"/>
    <mergeCell ref="A252:E252"/>
    <mergeCell ref="F252:H252"/>
    <mergeCell ref="I252:J252"/>
    <mergeCell ref="A250:E250"/>
    <mergeCell ref="F250:G250"/>
    <mergeCell ref="I250:J250"/>
    <mergeCell ref="A251:E251"/>
    <mergeCell ref="F251:G251"/>
    <mergeCell ref="I251:J251"/>
    <mergeCell ref="A248:E248"/>
    <mergeCell ref="F248:H248"/>
    <mergeCell ref="I248:J248"/>
    <mergeCell ref="A249:E249"/>
    <mergeCell ref="F249:G249"/>
    <mergeCell ref="I249:J249"/>
    <mergeCell ref="A247:E247"/>
    <mergeCell ref="F247:H247"/>
    <mergeCell ref="I247:J24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3" orientation="portrait" r:id="rId1"/>
  <rowBreaks count="4" manualBreakCount="4">
    <brk id="44" max="9" man="1"/>
    <brk id="98" max="9" man="1"/>
    <brk id="150" max="9" man="1"/>
    <brk id="20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99"/>
  <sheetViews>
    <sheetView view="pageBreakPreview" topLeftCell="A561" zoomScale="66" zoomScaleNormal="43" zoomScaleSheetLayoutView="66" workbookViewId="0">
      <selection activeCell="C736" sqref="C736"/>
    </sheetView>
  </sheetViews>
  <sheetFormatPr baseColWidth="10" defaultRowHeight="15"/>
  <cols>
    <col min="6" max="6" width="14.140625" style="29" customWidth="1"/>
    <col min="7" max="7" width="16.140625" customWidth="1"/>
    <col min="8" max="8" width="16.28515625" style="29" bestFit="1" customWidth="1"/>
    <col min="9" max="9" width="7.5703125" style="29" customWidth="1"/>
    <col min="10" max="10" width="11.42578125" style="151"/>
    <col min="14" max="14" width="18.85546875" customWidth="1"/>
    <col min="16" max="16" width="14.140625" style="29" bestFit="1" customWidth="1"/>
  </cols>
  <sheetData>
    <row r="1" spans="1:13" ht="15.75" thickBot="1">
      <c r="A1" s="18"/>
      <c r="B1" s="19"/>
      <c r="C1" s="19"/>
      <c r="D1" s="19"/>
      <c r="E1" s="19"/>
      <c r="F1" s="42"/>
      <c r="G1" s="18"/>
      <c r="I1" s="48"/>
      <c r="L1" s="15"/>
    </row>
    <row r="2" spans="1:13" ht="77.45" customHeight="1" thickBot="1">
      <c r="A2" s="252" t="s">
        <v>63</v>
      </c>
      <c r="B2" s="253" t="s">
        <v>6</v>
      </c>
      <c r="C2" s="253" t="s">
        <v>6</v>
      </c>
      <c r="D2" s="253" t="s">
        <v>6</v>
      </c>
      <c r="E2" s="253" t="s">
        <v>6</v>
      </c>
      <c r="F2" s="253" t="s">
        <v>6</v>
      </c>
      <c r="G2" s="253" t="s">
        <v>6</v>
      </c>
      <c r="H2" s="253" t="s">
        <v>6</v>
      </c>
      <c r="I2" s="253" t="s">
        <v>6</v>
      </c>
      <c r="J2" s="254" t="s">
        <v>6</v>
      </c>
    </row>
    <row r="3" spans="1:13" ht="15.75" thickTop="1">
      <c r="A3" s="21" t="s">
        <v>6</v>
      </c>
      <c r="J3" s="147" t="s">
        <v>6</v>
      </c>
    </row>
    <row r="4" spans="1:13" ht="27.75">
      <c r="A4" s="255" t="s">
        <v>7</v>
      </c>
      <c r="B4" s="189"/>
      <c r="C4" s="189"/>
      <c r="D4" s="189"/>
      <c r="E4" s="189"/>
      <c r="F4" s="189"/>
      <c r="G4" s="189"/>
      <c r="H4" s="189"/>
      <c r="I4" s="189"/>
      <c r="J4" s="297" t="s">
        <v>6</v>
      </c>
    </row>
    <row r="5" spans="1:13">
      <c r="A5" s="22" t="s">
        <v>6</v>
      </c>
      <c r="I5" s="44" t="s">
        <v>8</v>
      </c>
      <c r="J5" s="148">
        <v>2.1</v>
      </c>
    </row>
    <row r="6" spans="1:13" ht="42.75" customHeight="1">
      <c r="A6" s="298" t="s">
        <v>9</v>
      </c>
      <c r="B6" s="299" t="s">
        <v>6</v>
      </c>
      <c r="C6" s="300" t="str">
        <f>+'APU MANT MODE'!C5</f>
        <v>"ADMINISTRACION, OPERACIÓN, MANTENIMIENTO, INSTALACION Y MODERNIZACION DEL SISTEMA DE ALUMBRADO PUBLICO EN EL MUNICIPIO DEL SOCORRO - DEPARTAMENTO DE SANTANDER"</v>
      </c>
      <c r="D6" s="301" t="s">
        <v>6</v>
      </c>
      <c r="E6" s="301" t="s">
        <v>6</v>
      </c>
      <c r="F6" s="301" t="s">
        <v>6</v>
      </c>
      <c r="G6" s="301" t="s">
        <v>6</v>
      </c>
      <c r="H6" s="301" t="s">
        <v>6</v>
      </c>
      <c r="I6" s="44" t="s">
        <v>10</v>
      </c>
      <c r="J6" s="148" t="s">
        <v>5</v>
      </c>
    </row>
    <row r="7" spans="1:13" ht="15" customHeight="1">
      <c r="A7" s="298" t="s">
        <v>11</v>
      </c>
      <c r="B7" s="189"/>
      <c r="C7" s="300" t="str">
        <f>+'APU MANT MODE'!C6</f>
        <v>MUNICIPIO DEL SOCORRO</v>
      </c>
      <c r="D7" s="301" t="s">
        <v>6</v>
      </c>
      <c r="E7" s="301" t="s">
        <v>6</v>
      </c>
      <c r="F7" s="301" t="s">
        <v>6</v>
      </c>
      <c r="G7" s="301" t="s">
        <v>6</v>
      </c>
      <c r="H7" s="301" t="s">
        <v>6</v>
      </c>
      <c r="I7" s="44" t="s">
        <v>12</v>
      </c>
      <c r="J7" s="148">
        <f>+'PRESUPUESTO OFICIAL'!D19</f>
        <v>84</v>
      </c>
    </row>
    <row r="8" spans="1:13" ht="30.75" customHeight="1">
      <c r="A8" s="298" t="s">
        <v>13</v>
      </c>
      <c r="B8" s="299" t="s">
        <v>6</v>
      </c>
      <c r="C8" s="375" t="s">
        <v>112</v>
      </c>
      <c r="D8" s="376"/>
      <c r="E8" s="376"/>
      <c r="F8" s="376"/>
      <c r="G8" s="376"/>
      <c r="H8" s="377"/>
      <c r="I8" s="46" t="s">
        <v>6</v>
      </c>
      <c r="J8" s="147" t="s">
        <v>6</v>
      </c>
    </row>
    <row r="9" spans="1:13">
      <c r="A9" s="21" t="s">
        <v>6</v>
      </c>
      <c r="J9" s="147" t="s">
        <v>6</v>
      </c>
    </row>
    <row r="10" spans="1:13">
      <c r="A10" s="306" t="s">
        <v>14</v>
      </c>
      <c r="B10" s="299" t="s">
        <v>6</v>
      </c>
      <c r="C10" s="299" t="s">
        <v>6</v>
      </c>
      <c r="D10" s="299" t="s">
        <v>6</v>
      </c>
      <c r="E10" s="3" t="s">
        <v>3</v>
      </c>
      <c r="F10" s="36" t="s">
        <v>15</v>
      </c>
      <c r="G10" s="3" t="s">
        <v>16</v>
      </c>
      <c r="H10" s="36" t="s">
        <v>17</v>
      </c>
      <c r="I10" s="189"/>
      <c r="J10" s="309" t="s">
        <v>6</v>
      </c>
    </row>
    <row r="11" spans="1:13">
      <c r="A11" s="307" t="s">
        <v>6</v>
      </c>
      <c r="B11" s="189"/>
      <c r="C11" s="189"/>
      <c r="D11" s="189"/>
      <c r="E11" s="4" t="s">
        <v>6</v>
      </c>
      <c r="F11" s="37" t="s">
        <v>18</v>
      </c>
      <c r="G11" s="5" t="s">
        <v>19</v>
      </c>
      <c r="H11" s="37" t="s">
        <v>6</v>
      </c>
      <c r="I11" s="189"/>
      <c r="J11" s="309" t="s">
        <v>6</v>
      </c>
    </row>
    <row r="12" spans="1:13">
      <c r="A12" s="308" t="s">
        <v>6</v>
      </c>
      <c r="B12" s="189"/>
      <c r="C12" s="189"/>
      <c r="D12" s="189"/>
      <c r="E12" s="6" t="s">
        <v>20</v>
      </c>
      <c r="F12" s="38" t="s">
        <v>21</v>
      </c>
      <c r="G12" s="6" t="s">
        <v>22</v>
      </c>
      <c r="H12" s="38" t="s">
        <v>23</v>
      </c>
      <c r="I12" s="189"/>
      <c r="J12" s="310" t="s">
        <v>6</v>
      </c>
    </row>
    <row r="13" spans="1:13">
      <c r="A13" s="305" t="s">
        <v>24</v>
      </c>
      <c r="B13" s="299" t="s">
        <v>6</v>
      </c>
      <c r="C13" s="299" t="s">
        <v>6</v>
      </c>
      <c r="D13" s="299" t="s">
        <v>6</v>
      </c>
      <c r="E13" s="7">
        <v>2</v>
      </c>
      <c r="F13" s="39">
        <v>4797</v>
      </c>
      <c r="G13" s="8">
        <v>1</v>
      </c>
      <c r="H13" s="39">
        <f>SUM(E13*F13/G13)</f>
        <v>9594</v>
      </c>
      <c r="I13" s="189"/>
      <c r="J13" s="304" t="s">
        <v>6</v>
      </c>
      <c r="L13" s="39">
        <v>3900</v>
      </c>
      <c r="M13">
        <f>+L13*1.23</f>
        <v>4797</v>
      </c>
    </row>
    <row r="14" spans="1:13">
      <c r="A14" s="305" t="s">
        <v>25</v>
      </c>
      <c r="B14" s="299" t="s">
        <v>6</v>
      </c>
      <c r="C14" s="299" t="s">
        <v>6</v>
      </c>
      <c r="D14" s="299" t="s">
        <v>6</v>
      </c>
      <c r="E14" s="7">
        <v>1</v>
      </c>
      <c r="F14" s="39">
        <v>350550</v>
      </c>
      <c r="G14" s="8">
        <v>12</v>
      </c>
      <c r="H14" s="39">
        <f>SUM(E14*F14/G14)</f>
        <v>29212.5</v>
      </c>
      <c r="I14" s="189"/>
      <c r="J14" s="304" t="s">
        <v>6</v>
      </c>
      <c r="L14" s="39">
        <v>285000</v>
      </c>
      <c r="M14">
        <f>+L14*1.23</f>
        <v>350550</v>
      </c>
    </row>
    <row r="15" spans="1:13">
      <c r="A15" s="20" t="s">
        <v>6</v>
      </c>
      <c r="I15" s="236" t="s">
        <v>26</v>
      </c>
      <c r="J15" s="237" t="s">
        <v>6</v>
      </c>
    </row>
    <row r="16" spans="1:13">
      <c r="A16" s="20" t="s">
        <v>6</v>
      </c>
      <c r="I16" s="47" t="s">
        <v>6</v>
      </c>
      <c r="J16" s="150" t="s">
        <v>6</v>
      </c>
    </row>
    <row r="17" spans="1:13" ht="15.75" thickBot="1">
      <c r="A17" s="213" t="s">
        <v>6</v>
      </c>
      <c r="B17" s="214" t="s">
        <v>6</v>
      </c>
      <c r="C17" s="214" t="s">
        <v>6</v>
      </c>
      <c r="D17" s="214" t="s">
        <v>6</v>
      </c>
      <c r="E17" s="9" t="s">
        <v>6</v>
      </c>
      <c r="F17" s="40" t="s">
        <v>6</v>
      </c>
      <c r="G17" s="9" t="s">
        <v>6</v>
      </c>
      <c r="H17" s="40" t="s">
        <v>6</v>
      </c>
      <c r="I17" s="215">
        <f>SUM(H13:H14)</f>
        <v>38806.5</v>
      </c>
      <c r="J17" s="283" t="s">
        <v>6</v>
      </c>
    </row>
    <row r="18" spans="1:13" ht="15.75" thickTop="1">
      <c r="A18" s="21" t="s">
        <v>6</v>
      </c>
      <c r="J18" s="147" t="s">
        <v>6</v>
      </c>
    </row>
    <row r="19" spans="1:13">
      <c r="A19" s="217" t="s">
        <v>27</v>
      </c>
      <c r="B19" s="189"/>
      <c r="C19" s="189"/>
      <c r="D19" s="189"/>
      <c r="E19" s="10" t="s">
        <v>5</v>
      </c>
      <c r="F19" s="36" t="s">
        <v>28</v>
      </c>
      <c r="G19" s="10" t="s">
        <v>29</v>
      </c>
      <c r="H19" s="36" t="s">
        <v>30</v>
      </c>
      <c r="I19" s="189"/>
      <c r="J19" s="292" t="s">
        <v>6</v>
      </c>
    </row>
    <row r="20" spans="1:13">
      <c r="A20" s="191" t="s">
        <v>6</v>
      </c>
      <c r="B20" s="189"/>
      <c r="C20" s="189"/>
      <c r="D20" s="189"/>
      <c r="E20" s="11" t="s">
        <v>6</v>
      </c>
      <c r="F20" s="37" t="s">
        <v>2</v>
      </c>
      <c r="G20" s="11" t="s">
        <v>31</v>
      </c>
      <c r="H20" s="37" t="s">
        <v>32</v>
      </c>
      <c r="I20" s="189"/>
      <c r="J20" s="292" t="s">
        <v>6</v>
      </c>
    </row>
    <row r="21" spans="1:13">
      <c r="A21" s="191" t="s">
        <v>6</v>
      </c>
      <c r="B21" s="189"/>
      <c r="C21" s="189"/>
      <c r="D21" s="189"/>
      <c r="E21" s="12" t="s">
        <v>6</v>
      </c>
      <c r="F21" s="41" t="s">
        <v>33</v>
      </c>
      <c r="G21" s="12" t="s">
        <v>34</v>
      </c>
      <c r="H21" s="41" t="s">
        <v>35</v>
      </c>
      <c r="I21" s="189"/>
      <c r="J21" s="292" t="s">
        <v>6</v>
      </c>
    </row>
    <row r="22" spans="1:13">
      <c r="A22" s="290" t="s">
        <v>36</v>
      </c>
      <c r="B22" s="211" t="s">
        <v>6</v>
      </c>
      <c r="C22" s="211" t="s">
        <v>6</v>
      </c>
      <c r="D22" s="211" t="s">
        <v>6</v>
      </c>
      <c r="E22" s="13" t="s">
        <v>5</v>
      </c>
      <c r="F22" s="39">
        <v>92250</v>
      </c>
      <c r="G22" s="8">
        <v>1</v>
      </c>
      <c r="H22" s="39">
        <f t="shared" ref="H22:H28" si="0">SUM(F22*G22)</f>
        <v>92250</v>
      </c>
      <c r="I22" s="189"/>
      <c r="J22" s="291" t="s">
        <v>6</v>
      </c>
      <c r="L22" s="39">
        <v>75000</v>
      </c>
      <c r="M22">
        <f>+L22*1.23</f>
        <v>92250</v>
      </c>
    </row>
    <row r="23" spans="1:13">
      <c r="A23" s="290" t="s">
        <v>37</v>
      </c>
      <c r="B23" s="211" t="s">
        <v>6</v>
      </c>
      <c r="C23" s="211" t="s">
        <v>6</v>
      </c>
      <c r="D23" s="211" t="s">
        <v>6</v>
      </c>
      <c r="E23" s="13" t="s">
        <v>5</v>
      </c>
      <c r="F23" s="39">
        <v>28892.7</v>
      </c>
      <c r="G23" s="8">
        <v>2</v>
      </c>
      <c r="H23" s="39">
        <f t="shared" si="0"/>
        <v>57785.4</v>
      </c>
      <c r="I23" s="189"/>
      <c r="J23" s="291" t="s">
        <v>6</v>
      </c>
      <c r="L23">
        <v>23490</v>
      </c>
      <c r="M23">
        <f t="shared" ref="M23:M28" si="1">+L23*1.23</f>
        <v>28892.7</v>
      </c>
    </row>
    <row r="24" spans="1:13">
      <c r="A24" s="290" t="s">
        <v>38</v>
      </c>
      <c r="B24" s="211" t="s">
        <v>6</v>
      </c>
      <c r="C24" s="211" t="s">
        <v>6</v>
      </c>
      <c r="D24" s="211" t="s">
        <v>6</v>
      </c>
      <c r="E24" s="13" t="s">
        <v>5</v>
      </c>
      <c r="F24" s="39">
        <v>9709.619999999999</v>
      </c>
      <c r="G24" s="8">
        <v>2</v>
      </c>
      <c r="H24" s="39">
        <f t="shared" si="0"/>
        <v>19419.239999999998</v>
      </c>
      <c r="I24" s="189"/>
      <c r="J24" s="291" t="s">
        <v>6</v>
      </c>
      <c r="L24">
        <v>7894</v>
      </c>
      <c r="M24">
        <f t="shared" si="1"/>
        <v>9709.619999999999</v>
      </c>
    </row>
    <row r="25" spans="1:13">
      <c r="A25" s="290" t="s">
        <v>39</v>
      </c>
      <c r="B25" s="211" t="s">
        <v>6</v>
      </c>
      <c r="C25" s="211" t="s">
        <v>6</v>
      </c>
      <c r="D25" s="211" t="s">
        <v>6</v>
      </c>
      <c r="E25" s="13" t="s">
        <v>5</v>
      </c>
      <c r="F25" s="39">
        <v>36014.400000000001</v>
      </c>
      <c r="G25" s="8">
        <v>1</v>
      </c>
      <c r="H25" s="39">
        <f t="shared" si="0"/>
        <v>36014.400000000001</v>
      </c>
      <c r="I25" s="189"/>
      <c r="J25" s="291" t="s">
        <v>6</v>
      </c>
      <c r="L25">
        <v>29280</v>
      </c>
      <c r="M25">
        <f t="shared" si="1"/>
        <v>36014.400000000001</v>
      </c>
    </row>
    <row r="26" spans="1:13">
      <c r="A26" s="290" t="s">
        <v>82</v>
      </c>
      <c r="B26" s="211" t="s">
        <v>6</v>
      </c>
      <c r="C26" s="211" t="s">
        <v>6</v>
      </c>
      <c r="D26" s="211" t="s">
        <v>6</v>
      </c>
      <c r="E26" s="13" t="s">
        <v>5</v>
      </c>
      <c r="F26" s="39">
        <v>913140.92999999993</v>
      </c>
      <c r="G26" s="8">
        <v>1</v>
      </c>
      <c r="H26" s="39">
        <f t="shared" si="0"/>
        <v>913140.92999999993</v>
      </c>
      <c r="I26" s="189"/>
      <c r="J26" s="291" t="s">
        <v>6</v>
      </c>
      <c r="L26">
        <v>742391</v>
      </c>
      <c r="M26">
        <f t="shared" si="1"/>
        <v>913140.92999999993</v>
      </c>
    </row>
    <row r="27" spans="1:13">
      <c r="A27" s="290" t="s">
        <v>40</v>
      </c>
      <c r="B27" s="211" t="s">
        <v>6</v>
      </c>
      <c r="C27" s="211" t="s">
        <v>6</v>
      </c>
      <c r="D27" s="211" t="s">
        <v>6</v>
      </c>
      <c r="E27" s="13" t="s">
        <v>5</v>
      </c>
      <c r="F27" s="39">
        <v>5276.7</v>
      </c>
      <c r="G27" s="8">
        <v>2</v>
      </c>
      <c r="H27" s="39">
        <f t="shared" si="0"/>
        <v>10553.4</v>
      </c>
      <c r="I27" s="189"/>
      <c r="J27" s="291" t="s">
        <v>6</v>
      </c>
      <c r="L27">
        <v>4290</v>
      </c>
      <c r="M27">
        <f t="shared" si="1"/>
        <v>5276.7</v>
      </c>
    </row>
    <row r="28" spans="1:13">
      <c r="A28" s="290" t="s">
        <v>41</v>
      </c>
      <c r="B28" s="211" t="s">
        <v>6</v>
      </c>
      <c r="C28" s="211" t="s">
        <v>6</v>
      </c>
      <c r="D28" s="211" t="s">
        <v>6</v>
      </c>
      <c r="E28" s="13" t="s">
        <v>42</v>
      </c>
      <c r="F28" s="39">
        <v>11426.7</v>
      </c>
      <c r="G28" s="8">
        <v>3</v>
      </c>
      <c r="H28" s="39">
        <f t="shared" si="0"/>
        <v>34280.100000000006</v>
      </c>
      <c r="I28" s="189"/>
      <c r="J28" s="291" t="s">
        <v>6</v>
      </c>
      <c r="L28">
        <v>9290</v>
      </c>
      <c r="M28">
        <f t="shared" si="1"/>
        <v>11426.7</v>
      </c>
    </row>
    <row r="29" spans="1:13">
      <c r="A29" s="23" t="s">
        <v>6</v>
      </c>
      <c r="I29" s="236" t="s">
        <v>43</v>
      </c>
      <c r="J29" s="282" t="s">
        <v>6</v>
      </c>
    </row>
    <row r="30" spans="1:13">
      <c r="A30" s="20" t="s">
        <v>6</v>
      </c>
      <c r="I30" s="47" t="s">
        <v>6</v>
      </c>
      <c r="J30" s="150" t="s">
        <v>6</v>
      </c>
    </row>
    <row r="31" spans="1:13" ht="15.75" thickBot="1">
      <c r="A31" s="213" t="s">
        <v>6</v>
      </c>
      <c r="B31" s="214" t="s">
        <v>6</v>
      </c>
      <c r="C31" s="214" t="s">
        <v>6</v>
      </c>
      <c r="D31" s="214" t="s">
        <v>6</v>
      </c>
      <c r="E31" s="9" t="s">
        <v>6</v>
      </c>
      <c r="F31" s="40" t="s">
        <v>6</v>
      </c>
      <c r="G31" s="9" t="s">
        <v>6</v>
      </c>
      <c r="H31" s="40" t="s">
        <v>6</v>
      </c>
      <c r="I31" s="215">
        <f>SUM(H22:H28)</f>
        <v>1163443.47</v>
      </c>
      <c r="J31" s="283" t="s">
        <v>6</v>
      </c>
    </row>
    <row r="32" spans="1:13" ht="15.75" thickTop="1">
      <c r="A32" s="21" t="s">
        <v>6</v>
      </c>
      <c r="J32" s="147" t="s">
        <v>6</v>
      </c>
    </row>
    <row r="33" spans="1:13">
      <c r="A33" s="217" t="s">
        <v>44</v>
      </c>
      <c r="B33" s="189"/>
      <c r="C33" s="189"/>
      <c r="D33" s="189"/>
      <c r="E33" s="10" t="s">
        <v>3</v>
      </c>
      <c r="F33" s="36" t="s">
        <v>45</v>
      </c>
      <c r="G33" s="10" t="s">
        <v>16</v>
      </c>
      <c r="H33" s="36" t="s">
        <v>30</v>
      </c>
      <c r="I33" s="189"/>
      <c r="J33" s="292" t="s">
        <v>6</v>
      </c>
    </row>
    <row r="34" spans="1:13">
      <c r="A34" s="191" t="s">
        <v>6</v>
      </c>
      <c r="B34" s="189"/>
      <c r="C34" s="189"/>
      <c r="D34" s="189"/>
      <c r="E34" s="11" t="s">
        <v>6</v>
      </c>
      <c r="F34" s="37" t="s">
        <v>46</v>
      </c>
      <c r="G34" s="11" t="s">
        <v>47</v>
      </c>
      <c r="H34" s="37" t="s">
        <v>32</v>
      </c>
      <c r="I34" s="189"/>
      <c r="J34" s="292" t="s">
        <v>6</v>
      </c>
    </row>
    <row r="35" spans="1:13">
      <c r="A35" s="191" t="s">
        <v>6</v>
      </c>
      <c r="B35" s="189"/>
      <c r="C35" s="189"/>
      <c r="D35" s="189"/>
      <c r="E35" s="12" t="s">
        <v>6</v>
      </c>
      <c r="F35" s="41" t="s">
        <v>48</v>
      </c>
      <c r="G35" s="12" t="s">
        <v>49</v>
      </c>
      <c r="H35" s="41" t="s">
        <v>50</v>
      </c>
      <c r="I35" s="189"/>
      <c r="J35" s="292" t="s">
        <v>6</v>
      </c>
    </row>
    <row r="36" spans="1:13">
      <c r="A36" s="290" t="s">
        <v>51</v>
      </c>
      <c r="B36" s="211" t="s">
        <v>6</v>
      </c>
      <c r="C36" s="211" t="s">
        <v>6</v>
      </c>
      <c r="D36" s="211" t="s">
        <v>6</v>
      </c>
      <c r="E36" s="14">
        <v>1</v>
      </c>
      <c r="F36" s="39">
        <v>259575.7</v>
      </c>
      <c r="G36" s="8">
        <f>36</f>
        <v>36</v>
      </c>
      <c r="H36" s="39">
        <f t="shared" ref="H36:H41" si="2">SUM(E36*F36/G36)</f>
        <v>7210.4361111111111</v>
      </c>
      <c r="I36" s="189"/>
      <c r="J36" s="291" t="s">
        <v>6</v>
      </c>
      <c r="L36">
        <v>211037.16</v>
      </c>
      <c r="M36">
        <f t="shared" ref="M36:M41" si="3">+L36*1.23</f>
        <v>259575.70680000001</v>
      </c>
    </row>
    <row r="37" spans="1:13">
      <c r="A37" s="290" t="s">
        <v>52</v>
      </c>
      <c r="B37" s="211" t="s">
        <v>6</v>
      </c>
      <c r="C37" s="211" t="s">
        <v>6</v>
      </c>
      <c r="D37" s="211" t="s">
        <v>6</v>
      </c>
      <c r="E37" s="14">
        <v>1</v>
      </c>
      <c r="F37" s="39">
        <v>183230.86</v>
      </c>
      <c r="G37" s="8">
        <f>12</f>
        <v>12</v>
      </c>
      <c r="H37" s="39">
        <f t="shared" si="2"/>
        <v>15269.238333333333</v>
      </c>
      <c r="I37" s="189"/>
      <c r="J37" s="291" t="s">
        <v>6</v>
      </c>
      <c r="L37">
        <v>148968.18</v>
      </c>
      <c r="M37">
        <f t="shared" si="3"/>
        <v>183230.86139999999</v>
      </c>
    </row>
    <row r="38" spans="1:13">
      <c r="A38" s="290" t="s">
        <v>53</v>
      </c>
      <c r="B38" s="211" t="s">
        <v>6</v>
      </c>
      <c r="C38" s="211" t="s">
        <v>6</v>
      </c>
      <c r="D38" s="211" t="s">
        <v>6</v>
      </c>
      <c r="E38" s="14">
        <v>1</v>
      </c>
      <c r="F38" s="39">
        <v>106886.01</v>
      </c>
      <c r="G38" s="8">
        <f>12</f>
        <v>12</v>
      </c>
      <c r="H38" s="39">
        <f t="shared" si="2"/>
        <v>8907.1674999999996</v>
      </c>
      <c r="I38" s="189"/>
      <c r="J38" s="291" t="s">
        <v>6</v>
      </c>
      <c r="L38">
        <v>86899.199999999997</v>
      </c>
      <c r="M38">
        <f t="shared" si="3"/>
        <v>106886.01599999999</v>
      </c>
    </row>
    <row r="39" spans="1:13">
      <c r="A39" s="290" t="s">
        <v>54</v>
      </c>
      <c r="B39" s="211" t="s">
        <v>6</v>
      </c>
      <c r="C39" s="211" t="s">
        <v>6</v>
      </c>
      <c r="D39" s="211" t="s">
        <v>6</v>
      </c>
      <c r="E39" s="14">
        <v>1</v>
      </c>
      <c r="F39" s="39">
        <v>17183.11</v>
      </c>
      <c r="G39" s="8">
        <f>1</f>
        <v>1</v>
      </c>
      <c r="H39" s="39">
        <f t="shared" si="2"/>
        <v>17183.11</v>
      </c>
      <c r="I39" s="189"/>
      <c r="J39" s="291" t="s">
        <v>6</v>
      </c>
      <c r="L39">
        <v>13970.01</v>
      </c>
      <c r="M39">
        <f t="shared" si="3"/>
        <v>17183.112300000001</v>
      </c>
    </row>
    <row r="40" spans="1:13">
      <c r="A40" s="290" t="s">
        <v>55</v>
      </c>
      <c r="B40" s="211" t="s">
        <v>6</v>
      </c>
      <c r="C40" s="211" t="s">
        <v>6</v>
      </c>
      <c r="D40" s="211" t="s">
        <v>6</v>
      </c>
      <c r="E40" s="14">
        <v>1</v>
      </c>
      <c r="F40" s="39">
        <v>13911.61</v>
      </c>
      <c r="G40" s="8">
        <f>1</f>
        <v>1</v>
      </c>
      <c r="H40" s="39">
        <f t="shared" si="2"/>
        <v>13911.61</v>
      </c>
      <c r="I40" s="189"/>
      <c r="J40" s="291" t="s">
        <v>6</v>
      </c>
      <c r="L40">
        <v>11310.254999999999</v>
      </c>
      <c r="M40">
        <f t="shared" si="3"/>
        <v>13911.613649999999</v>
      </c>
    </row>
    <row r="41" spans="1:13">
      <c r="A41" s="290" t="s">
        <v>56</v>
      </c>
      <c r="B41" s="211" t="s">
        <v>6</v>
      </c>
      <c r="C41" s="211" t="s">
        <v>6</v>
      </c>
      <c r="D41" s="211" t="s">
        <v>6</v>
      </c>
      <c r="E41" s="14">
        <v>1</v>
      </c>
      <c r="F41" s="39">
        <v>11550.58</v>
      </c>
      <c r="G41" s="8">
        <f>1</f>
        <v>1</v>
      </c>
      <c r="H41" s="39">
        <f t="shared" si="2"/>
        <v>11550.58</v>
      </c>
      <c r="I41" s="189"/>
      <c r="J41" s="291" t="s">
        <v>6</v>
      </c>
      <c r="L41">
        <v>9390.7199999999993</v>
      </c>
      <c r="M41">
        <f t="shared" si="3"/>
        <v>11550.585599999999</v>
      </c>
    </row>
    <row r="42" spans="1:13">
      <c r="A42" s="23" t="s">
        <v>6</v>
      </c>
      <c r="I42" s="236" t="s">
        <v>57</v>
      </c>
      <c r="J42" s="282" t="s">
        <v>6</v>
      </c>
    </row>
    <row r="43" spans="1:13">
      <c r="A43" s="20" t="s">
        <v>6</v>
      </c>
      <c r="I43" s="47" t="s">
        <v>6</v>
      </c>
      <c r="J43" s="150" t="s">
        <v>6</v>
      </c>
    </row>
    <row r="44" spans="1:13" ht="15.75" thickBot="1">
      <c r="A44" s="213" t="s">
        <v>6</v>
      </c>
      <c r="B44" s="214" t="s">
        <v>6</v>
      </c>
      <c r="C44" s="214" t="s">
        <v>6</v>
      </c>
      <c r="D44" s="214" t="s">
        <v>6</v>
      </c>
      <c r="E44" s="9" t="s">
        <v>6</v>
      </c>
      <c r="F44" s="40" t="s">
        <v>6</v>
      </c>
      <c r="G44" s="9" t="s">
        <v>6</v>
      </c>
      <c r="H44" s="40" t="s">
        <v>6</v>
      </c>
      <c r="I44" s="215">
        <f>ROUND(SUM(H36:H41),2)</f>
        <v>74032.14</v>
      </c>
      <c r="J44" s="283" t="s">
        <v>6</v>
      </c>
    </row>
    <row r="45" spans="1:13" ht="16.5" thickTop="1" thickBot="1">
      <c r="A45" s="21" t="s">
        <v>6</v>
      </c>
      <c r="J45" s="147" t="s">
        <v>6</v>
      </c>
    </row>
    <row r="46" spans="1:13" ht="15.75" thickTop="1">
      <c r="A46" s="198" t="s">
        <v>6</v>
      </c>
      <c r="B46" s="199" t="s">
        <v>6</v>
      </c>
      <c r="C46" s="199" t="s">
        <v>6</v>
      </c>
      <c r="D46" s="199" t="s">
        <v>6</v>
      </c>
      <c r="E46" s="199" t="s">
        <v>6</v>
      </c>
      <c r="F46" s="200" t="s">
        <v>58</v>
      </c>
      <c r="G46" s="201" t="s">
        <v>6</v>
      </c>
      <c r="H46" s="201" t="s">
        <v>6</v>
      </c>
      <c r="I46" s="202">
        <f>SUM(I17,I31,I44)</f>
        <v>1276282.1099999999</v>
      </c>
      <c r="J46" s="203" t="s">
        <v>6</v>
      </c>
    </row>
    <row r="47" spans="1:13">
      <c r="A47" s="191" t="s">
        <v>6</v>
      </c>
      <c r="B47" s="189"/>
      <c r="C47" s="189"/>
      <c r="D47" s="189"/>
      <c r="E47" s="189"/>
      <c r="F47" s="192" t="s">
        <v>6</v>
      </c>
      <c r="G47" s="193" t="s">
        <v>6</v>
      </c>
      <c r="H47" s="193" t="s">
        <v>6</v>
      </c>
      <c r="I47" s="192" t="s">
        <v>6</v>
      </c>
      <c r="J47" s="194" t="s">
        <v>6</v>
      </c>
    </row>
    <row r="48" spans="1:13">
      <c r="A48" s="191" t="s">
        <v>6</v>
      </c>
      <c r="B48" s="189"/>
      <c r="C48" s="189"/>
      <c r="D48" s="189"/>
      <c r="E48" s="189"/>
      <c r="F48" s="195" t="s">
        <v>59</v>
      </c>
      <c r="G48" s="196" t="s">
        <v>6</v>
      </c>
      <c r="H48" s="43">
        <v>0.23</v>
      </c>
      <c r="I48" s="197">
        <f>SUM(I46*H48)</f>
        <v>293544.88529999997</v>
      </c>
      <c r="J48" s="194" t="s">
        <v>6</v>
      </c>
    </row>
    <row r="49" spans="1:10">
      <c r="A49" s="191" t="s">
        <v>6</v>
      </c>
      <c r="B49" s="189"/>
      <c r="C49" s="189"/>
      <c r="D49" s="189"/>
      <c r="E49" s="189"/>
      <c r="F49" s="195" t="s">
        <v>61</v>
      </c>
      <c r="G49" s="196" t="s">
        <v>6</v>
      </c>
      <c r="H49" s="43">
        <v>0.02</v>
      </c>
      <c r="I49" s="197">
        <f>SUM(I46*H49)</f>
        <v>25525.642199999998</v>
      </c>
      <c r="J49" s="194" t="s">
        <v>6</v>
      </c>
    </row>
    <row r="50" spans="1:10">
      <c r="A50" s="191" t="s">
        <v>6</v>
      </c>
      <c r="B50" s="189"/>
      <c r="C50" s="189"/>
      <c r="D50" s="189"/>
      <c r="E50" s="189"/>
      <c r="F50" s="195" t="s">
        <v>60</v>
      </c>
      <c r="G50" s="196" t="s">
        <v>6</v>
      </c>
      <c r="H50" s="43">
        <v>0.1</v>
      </c>
      <c r="I50" s="197">
        <f>SUM(I46*H50)</f>
        <v>127628.211</v>
      </c>
      <c r="J50" s="194" t="s">
        <v>6</v>
      </c>
    </row>
    <row r="51" spans="1:10" ht="15.75" thickBot="1">
      <c r="A51" s="204" t="s">
        <v>6</v>
      </c>
      <c r="B51" s="205" t="s">
        <v>6</v>
      </c>
      <c r="C51" s="205" t="s">
        <v>6</v>
      </c>
      <c r="D51" s="205" t="s">
        <v>6</v>
      </c>
      <c r="E51" s="205" t="s">
        <v>6</v>
      </c>
      <c r="F51" s="206" t="s">
        <v>62</v>
      </c>
      <c r="G51" s="207" t="s">
        <v>6</v>
      </c>
      <c r="H51" s="207" t="s">
        <v>6</v>
      </c>
      <c r="I51" s="208">
        <f>SUM(I46,I48,,I49,I50)</f>
        <v>1722980.8484999996</v>
      </c>
      <c r="J51" s="209" t="s">
        <v>6</v>
      </c>
    </row>
    <row r="53" spans="1:10" ht="15.75" thickBot="1"/>
    <row r="54" spans="1:10" ht="77.45" customHeight="1" thickBot="1">
      <c r="A54" s="252" t="s">
        <v>63</v>
      </c>
      <c r="B54" s="253" t="s">
        <v>6</v>
      </c>
      <c r="C54" s="253" t="s">
        <v>6</v>
      </c>
      <c r="D54" s="253" t="s">
        <v>6</v>
      </c>
      <c r="E54" s="253" t="s">
        <v>6</v>
      </c>
      <c r="F54" s="253" t="s">
        <v>6</v>
      </c>
      <c r="G54" s="253" t="s">
        <v>6</v>
      </c>
      <c r="H54" s="253" t="s">
        <v>6</v>
      </c>
      <c r="I54" s="253" t="s">
        <v>6</v>
      </c>
      <c r="J54" s="254" t="s">
        <v>6</v>
      </c>
    </row>
    <row r="55" spans="1:10" ht="15.75" thickTop="1">
      <c r="A55" s="21" t="s">
        <v>6</v>
      </c>
      <c r="J55" s="147" t="s">
        <v>6</v>
      </c>
    </row>
    <row r="56" spans="1:10" ht="27.75">
      <c r="A56" s="255" t="s">
        <v>7</v>
      </c>
      <c r="B56" s="189"/>
      <c r="C56" s="189"/>
      <c r="D56" s="189"/>
      <c r="E56" s="189"/>
      <c r="F56" s="189"/>
      <c r="G56" s="189"/>
      <c r="H56" s="189"/>
      <c r="I56" s="189"/>
      <c r="J56" s="297" t="s">
        <v>6</v>
      </c>
    </row>
    <row r="57" spans="1:10">
      <c r="A57" s="22" t="s">
        <v>6</v>
      </c>
      <c r="I57" s="44" t="s">
        <v>8</v>
      </c>
      <c r="J57" s="148">
        <v>2.2000000000000002</v>
      </c>
    </row>
    <row r="58" spans="1:10" ht="39.75" customHeight="1">
      <c r="A58" s="298" t="s">
        <v>9</v>
      </c>
      <c r="B58" s="299" t="s">
        <v>6</v>
      </c>
      <c r="C58" s="300" t="str">
        <f>+C6</f>
        <v>"ADMINISTRACION, OPERACIÓN, MANTENIMIENTO, INSTALACION Y MODERNIZACION DEL SISTEMA DE ALUMBRADO PUBLICO EN EL MUNICIPIO DEL SOCORRO - DEPARTAMENTO DE SANTANDER"</v>
      </c>
      <c r="D58" s="301" t="s">
        <v>6</v>
      </c>
      <c r="E58" s="301" t="s">
        <v>6</v>
      </c>
      <c r="F58" s="301" t="s">
        <v>6</v>
      </c>
      <c r="G58" s="301" t="s">
        <v>6</v>
      </c>
      <c r="H58" s="301" t="s">
        <v>6</v>
      </c>
      <c r="I58" s="44" t="s">
        <v>10</v>
      </c>
      <c r="J58" s="148" t="s">
        <v>5</v>
      </c>
    </row>
    <row r="59" spans="1:10">
      <c r="A59" s="298" t="s">
        <v>11</v>
      </c>
      <c r="B59" s="189"/>
      <c r="C59" s="302" t="str">
        <f>+C7</f>
        <v>MUNICIPIO DEL SOCORRO</v>
      </c>
      <c r="D59" s="299" t="s">
        <v>6</v>
      </c>
      <c r="E59" s="299" t="s">
        <v>6</v>
      </c>
      <c r="F59" s="299" t="s">
        <v>6</v>
      </c>
      <c r="G59" s="299" t="s">
        <v>6</v>
      </c>
      <c r="H59" s="299" t="s">
        <v>6</v>
      </c>
      <c r="I59" s="44" t="s">
        <v>12</v>
      </c>
      <c r="J59" s="148">
        <f>+'PRESUPUESTO OFICIAL'!D20</f>
        <v>20</v>
      </c>
    </row>
    <row r="60" spans="1:10" ht="27.75" customHeight="1">
      <c r="A60" s="298" t="s">
        <v>13</v>
      </c>
      <c r="B60" s="299" t="s">
        <v>6</v>
      </c>
      <c r="C60" s="300" t="s">
        <v>113</v>
      </c>
      <c r="D60" s="301" t="s">
        <v>6</v>
      </c>
      <c r="E60" s="301" t="s">
        <v>6</v>
      </c>
      <c r="F60" s="301" t="s">
        <v>6</v>
      </c>
      <c r="G60" s="301" t="s">
        <v>6</v>
      </c>
      <c r="H60" s="301" t="s">
        <v>6</v>
      </c>
      <c r="I60" s="46" t="s">
        <v>6</v>
      </c>
      <c r="J60" s="147" t="s">
        <v>6</v>
      </c>
    </row>
    <row r="61" spans="1:10">
      <c r="A61" s="21" t="s">
        <v>6</v>
      </c>
      <c r="J61" s="147" t="s">
        <v>6</v>
      </c>
    </row>
    <row r="62" spans="1:10">
      <c r="A62" s="306" t="s">
        <v>14</v>
      </c>
      <c r="B62" s="299" t="s">
        <v>6</v>
      </c>
      <c r="C62" s="299" t="s">
        <v>6</v>
      </c>
      <c r="D62" s="299" t="s">
        <v>6</v>
      </c>
      <c r="E62" s="3" t="s">
        <v>3</v>
      </c>
      <c r="F62" s="36" t="s">
        <v>15</v>
      </c>
      <c r="G62" s="3" t="s">
        <v>16</v>
      </c>
      <c r="H62" s="36" t="s">
        <v>17</v>
      </c>
      <c r="I62" s="189"/>
      <c r="J62" s="309" t="s">
        <v>6</v>
      </c>
    </row>
    <row r="63" spans="1:10">
      <c r="A63" s="307" t="s">
        <v>6</v>
      </c>
      <c r="B63" s="189"/>
      <c r="C63" s="189"/>
      <c r="D63" s="189"/>
      <c r="E63" s="4" t="s">
        <v>6</v>
      </c>
      <c r="F63" s="37" t="s">
        <v>18</v>
      </c>
      <c r="G63" s="5" t="s">
        <v>19</v>
      </c>
      <c r="H63" s="37" t="s">
        <v>6</v>
      </c>
      <c r="I63" s="189"/>
      <c r="J63" s="309" t="s">
        <v>6</v>
      </c>
    </row>
    <row r="64" spans="1:10">
      <c r="A64" s="308" t="s">
        <v>6</v>
      </c>
      <c r="B64" s="189"/>
      <c r="C64" s="189"/>
      <c r="D64" s="189"/>
      <c r="E64" s="6" t="s">
        <v>20</v>
      </c>
      <c r="F64" s="38" t="s">
        <v>21</v>
      </c>
      <c r="G64" s="6" t="s">
        <v>22</v>
      </c>
      <c r="H64" s="38" t="s">
        <v>23</v>
      </c>
      <c r="I64" s="189"/>
      <c r="J64" s="310" t="s">
        <v>6</v>
      </c>
    </row>
    <row r="65" spans="1:13">
      <c r="A65" s="305" t="s">
        <v>24</v>
      </c>
      <c r="B65" s="299" t="s">
        <v>6</v>
      </c>
      <c r="C65" s="299" t="s">
        <v>6</v>
      </c>
      <c r="D65" s="299" t="s">
        <v>6</v>
      </c>
      <c r="E65" s="7">
        <v>2</v>
      </c>
      <c r="F65" s="39">
        <f>+F13</f>
        <v>4797</v>
      </c>
      <c r="G65" s="8">
        <v>1</v>
      </c>
      <c r="H65" s="39">
        <f>SUM(E65*F65/G65)</f>
        <v>9594</v>
      </c>
      <c r="I65" s="189"/>
      <c r="J65" s="304" t="s">
        <v>6</v>
      </c>
    </row>
    <row r="66" spans="1:13">
      <c r="A66" s="305" t="s">
        <v>25</v>
      </c>
      <c r="B66" s="299" t="s">
        <v>6</v>
      </c>
      <c r="C66" s="299" t="s">
        <v>6</v>
      </c>
      <c r="D66" s="299" t="s">
        <v>6</v>
      </c>
      <c r="E66" s="7">
        <v>1</v>
      </c>
      <c r="F66" s="39">
        <f>+F14</f>
        <v>350550</v>
      </c>
      <c r="G66" s="8">
        <v>12</v>
      </c>
      <c r="H66" s="39">
        <f>SUM(E66*F66/G66)</f>
        <v>29212.5</v>
      </c>
      <c r="I66" s="189"/>
      <c r="J66" s="304" t="s">
        <v>6</v>
      </c>
    </row>
    <row r="67" spans="1:13">
      <c r="A67" s="20" t="s">
        <v>6</v>
      </c>
      <c r="I67" s="236" t="s">
        <v>26</v>
      </c>
      <c r="J67" s="237" t="s">
        <v>6</v>
      </c>
    </row>
    <row r="68" spans="1:13">
      <c r="A68" s="20" t="s">
        <v>6</v>
      </c>
      <c r="I68" s="47" t="s">
        <v>6</v>
      </c>
      <c r="J68" s="150" t="s">
        <v>6</v>
      </c>
    </row>
    <row r="69" spans="1:13" ht="15.75" thickBot="1">
      <c r="A69" s="213" t="s">
        <v>6</v>
      </c>
      <c r="B69" s="214" t="s">
        <v>6</v>
      </c>
      <c r="C69" s="214" t="s">
        <v>6</v>
      </c>
      <c r="D69" s="214" t="s">
        <v>6</v>
      </c>
      <c r="E69" s="9" t="s">
        <v>6</v>
      </c>
      <c r="F69" s="40" t="s">
        <v>6</v>
      </c>
      <c r="G69" s="9" t="s">
        <v>6</v>
      </c>
      <c r="H69" s="40" t="s">
        <v>6</v>
      </c>
      <c r="I69" s="215">
        <f>SUM(H65:H66)</f>
        <v>38806.5</v>
      </c>
      <c r="J69" s="283" t="s">
        <v>6</v>
      </c>
    </row>
    <row r="70" spans="1:13" ht="15.75" thickTop="1">
      <c r="A70" s="21" t="s">
        <v>6</v>
      </c>
      <c r="J70" s="147" t="s">
        <v>6</v>
      </c>
    </row>
    <row r="71" spans="1:13">
      <c r="A71" s="217" t="s">
        <v>27</v>
      </c>
      <c r="B71" s="189"/>
      <c r="C71" s="189"/>
      <c r="D71" s="189"/>
      <c r="E71" s="10" t="s">
        <v>5</v>
      </c>
      <c r="F71" s="36" t="s">
        <v>28</v>
      </c>
      <c r="G71" s="10" t="s">
        <v>29</v>
      </c>
      <c r="H71" s="36" t="s">
        <v>30</v>
      </c>
      <c r="I71" s="189"/>
      <c r="J71" s="292" t="s">
        <v>6</v>
      </c>
    </row>
    <row r="72" spans="1:13">
      <c r="A72" s="191" t="s">
        <v>6</v>
      </c>
      <c r="B72" s="189"/>
      <c r="C72" s="189"/>
      <c r="D72" s="189"/>
      <c r="E72" s="11" t="s">
        <v>6</v>
      </c>
      <c r="F72" s="37" t="s">
        <v>2</v>
      </c>
      <c r="G72" s="11" t="s">
        <v>31</v>
      </c>
      <c r="H72" s="37" t="s">
        <v>32</v>
      </c>
      <c r="I72" s="189"/>
      <c r="J72" s="292" t="s">
        <v>6</v>
      </c>
    </row>
    <row r="73" spans="1:13">
      <c r="A73" s="191" t="s">
        <v>6</v>
      </c>
      <c r="B73" s="189"/>
      <c r="C73" s="189"/>
      <c r="D73" s="189"/>
      <c r="E73" s="12" t="s">
        <v>6</v>
      </c>
      <c r="F73" s="41" t="s">
        <v>33</v>
      </c>
      <c r="G73" s="12" t="s">
        <v>34</v>
      </c>
      <c r="H73" s="41" t="s">
        <v>35</v>
      </c>
      <c r="I73" s="189"/>
      <c r="J73" s="292" t="s">
        <v>6</v>
      </c>
    </row>
    <row r="74" spans="1:13">
      <c r="A74" s="290" t="s">
        <v>36</v>
      </c>
      <c r="B74" s="211" t="s">
        <v>6</v>
      </c>
      <c r="C74" s="211" t="s">
        <v>6</v>
      </c>
      <c r="D74" s="211" t="s">
        <v>6</v>
      </c>
      <c r="E74" s="13" t="s">
        <v>5</v>
      </c>
      <c r="F74" s="39">
        <f>+F22</f>
        <v>92250</v>
      </c>
      <c r="G74" s="8">
        <v>1</v>
      </c>
      <c r="H74" s="39">
        <f t="shared" ref="H74:H80" si="4">SUM(F74*G74)</f>
        <v>92250</v>
      </c>
      <c r="I74" s="189"/>
      <c r="J74" s="291" t="s">
        <v>6</v>
      </c>
    </row>
    <row r="75" spans="1:13">
      <c r="A75" s="290" t="s">
        <v>37</v>
      </c>
      <c r="B75" s="211" t="s">
        <v>6</v>
      </c>
      <c r="C75" s="211" t="s">
        <v>6</v>
      </c>
      <c r="D75" s="211" t="s">
        <v>6</v>
      </c>
      <c r="E75" s="13" t="s">
        <v>5</v>
      </c>
      <c r="F75" s="39">
        <f t="shared" ref="F75:F77" si="5">+F23</f>
        <v>28892.7</v>
      </c>
      <c r="G75" s="8">
        <v>2</v>
      </c>
      <c r="H75" s="39">
        <f t="shared" si="4"/>
        <v>57785.4</v>
      </c>
      <c r="I75" s="189"/>
      <c r="J75" s="291" t="s">
        <v>6</v>
      </c>
    </row>
    <row r="76" spans="1:13">
      <c r="A76" s="290" t="s">
        <v>38</v>
      </c>
      <c r="B76" s="211" t="s">
        <v>6</v>
      </c>
      <c r="C76" s="211" t="s">
        <v>6</v>
      </c>
      <c r="D76" s="211" t="s">
        <v>6</v>
      </c>
      <c r="E76" s="13" t="s">
        <v>5</v>
      </c>
      <c r="F76" s="39">
        <f t="shared" si="5"/>
        <v>9709.619999999999</v>
      </c>
      <c r="G76" s="8">
        <v>2</v>
      </c>
      <c r="H76" s="39">
        <f t="shared" si="4"/>
        <v>19419.239999999998</v>
      </c>
      <c r="I76" s="189"/>
      <c r="J76" s="291" t="s">
        <v>6</v>
      </c>
    </row>
    <row r="77" spans="1:13">
      <c r="A77" s="290" t="s">
        <v>39</v>
      </c>
      <c r="B77" s="211" t="s">
        <v>6</v>
      </c>
      <c r="C77" s="211" t="s">
        <v>6</v>
      </c>
      <c r="D77" s="211" t="s">
        <v>6</v>
      </c>
      <c r="E77" s="13" t="s">
        <v>5</v>
      </c>
      <c r="F77" s="39">
        <f t="shared" si="5"/>
        <v>36014.400000000001</v>
      </c>
      <c r="G77" s="8">
        <v>1</v>
      </c>
      <c r="H77" s="39">
        <f t="shared" si="4"/>
        <v>36014.400000000001</v>
      </c>
      <c r="I77" s="189"/>
      <c r="J77" s="291" t="s">
        <v>6</v>
      </c>
    </row>
    <row r="78" spans="1:13">
      <c r="A78" s="290" t="s">
        <v>83</v>
      </c>
      <c r="B78" s="211" t="s">
        <v>6</v>
      </c>
      <c r="C78" s="211" t="s">
        <v>6</v>
      </c>
      <c r="D78" s="211" t="s">
        <v>6</v>
      </c>
      <c r="E78" s="13" t="s">
        <v>5</v>
      </c>
      <c r="F78" s="39">
        <v>1067568.6599999999</v>
      </c>
      <c r="G78" s="8">
        <v>1</v>
      </c>
      <c r="H78" s="39">
        <f t="shared" si="4"/>
        <v>1067568.6599999999</v>
      </c>
      <c r="I78" s="189"/>
      <c r="J78" s="291" t="s">
        <v>6</v>
      </c>
    </row>
    <row r="79" spans="1:13">
      <c r="A79" s="290" t="s">
        <v>40</v>
      </c>
      <c r="B79" s="211" t="s">
        <v>6</v>
      </c>
      <c r="C79" s="211" t="s">
        <v>6</v>
      </c>
      <c r="D79" s="211" t="s">
        <v>6</v>
      </c>
      <c r="E79" s="13" t="s">
        <v>5</v>
      </c>
      <c r="F79" s="39">
        <f>+F27</f>
        <v>5276.7</v>
      </c>
      <c r="G79" s="8">
        <v>2</v>
      </c>
      <c r="H79" s="39">
        <f t="shared" si="4"/>
        <v>10553.4</v>
      </c>
      <c r="I79" s="189"/>
      <c r="J79" s="291" t="s">
        <v>6</v>
      </c>
      <c r="L79">
        <v>867942</v>
      </c>
      <c r="M79">
        <f t="shared" ref="M79" si="6">+L79*1.23</f>
        <v>1067568.6599999999</v>
      </c>
    </row>
    <row r="80" spans="1:13">
      <c r="A80" s="290" t="s">
        <v>41</v>
      </c>
      <c r="B80" s="211" t="s">
        <v>6</v>
      </c>
      <c r="C80" s="211" t="s">
        <v>6</v>
      </c>
      <c r="D80" s="211" t="s">
        <v>6</v>
      </c>
      <c r="E80" s="13" t="s">
        <v>42</v>
      </c>
      <c r="F80" s="39">
        <f>+F28</f>
        <v>11426.7</v>
      </c>
      <c r="G80" s="8">
        <v>3</v>
      </c>
      <c r="H80" s="39">
        <f t="shared" si="4"/>
        <v>34280.100000000006</v>
      </c>
      <c r="I80" s="189"/>
      <c r="J80" s="291" t="s">
        <v>6</v>
      </c>
    </row>
    <row r="81" spans="1:10">
      <c r="A81" s="23" t="s">
        <v>6</v>
      </c>
      <c r="I81" s="236" t="s">
        <v>43</v>
      </c>
      <c r="J81" s="282" t="s">
        <v>6</v>
      </c>
    </row>
    <row r="82" spans="1:10">
      <c r="A82" s="20" t="s">
        <v>6</v>
      </c>
      <c r="I82" s="47" t="s">
        <v>6</v>
      </c>
      <c r="J82" s="150" t="s">
        <v>6</v>
      </c>
    </row>
    <row r="83" spans="1:10" ht="15.75" thickBot="1">
      <c r="A83" s="213" t="s">
        <v>6</v>
      </c>
      <c r="B83" s="214" t="s">
        <v>6</v>
      </c>
      <c r="C83" s="214" t="s">
        <v>6</v>
      </c>
      <c r="D83" s="214" t="s">
        <v>6</v>
      </c>
      <c r="E83" s="9" t="s">
        <v>6</v>
      </c>
      <c r="F83" s="40" t="s">
        <v>6</v>
      </c>
      <c r="G83" s="9" t="s">
        <v>6</v>
      </c>
      <c r="H83" s="40" t="s">
        <v>6</v>
      </c>
      <c r="I83" s="215">
        <f>SUM(H74:H80)</f>
        <v>1317871.2</v>
      </c>
      <c r="J83" s="283" t="s">
        <v>6</v>
      </c>
    </row>
    <row r="84" spans="1:10" ht="15.75" thickTop="1">
      <c r="A84" s="21" t="s">
        <v>6</v>
      </c>
      <c r="J84" s="147" t="s">
        <v>6</v>
      </c>
    </row>
    <row r="85" spans="1:10">
      <c r="A85" s="217" t="s">
        <v>44</v>
      </c>
      <c r="B85" s="189"/>
      <c r="C85" s="189"/>
      <c r="D85" s="189"/>
      <c r="E85" s="10" t="s">
        <v>3</v>
      </c>
      <c r="F85" s="36" t="s">
        <v>45</v>
      </c>
      <c r="G85" s="10" t="s">
        <v>16</v>
      </c>
      <c r="H85" s="36" t="s">
        <v>30</v>
      </c>
      <c r="I85" s="189"/>
      <c r="J85" s="292" t="s">
        <v>6</v>
      </c>
    </row>
    <row r="86" spans="1:10">
      <c r="A86" s="191" t="s">
        <v>6</v>
      </c>
      <c r="B86" s="189"/>
      <c r="C86" s="189"/>
      <c r="D86" s="189"/>
      <c r="E86" s="11" t="s">
        <v>6</v>
      </c>
      <c r="F86" s="37" t="s">
        <v>46</v>
      </c>
      <c r="G86" s="11" t="s">
        <v>47</v>
      </c>
      <c r="H86" s="37" t="s">
        <v>32</v>
      </c>
      <c r="I86" s="189"/>
      <c r="J86" s="292" t="s">
        <v>6</v>
      </c>
    </row>
    <row r="87" spans="1:10">
      <c r="A87" s="191" t="s">
        <v>6</v>
      </c>
      <c r="B87" s="189"/>
      <c r="C87" s="189"/>
      <c r="D87" s="189"/>
      <c r="E87" s="12" t="s">
        <v>6</v>
      </c>
      <c r="F87" s="41" t="s">
        <v>48</v>
      </c>
      <c r="G87" s="12" t="s">
        <v>49</v>
      </c>
      <c r="H87" s="41" t="s">
        <v>50</v>
      </c>
      <c r="I87" s="189"/>
      <c r="J87" s="292" t="s">
        <v>6</v>
      </c>
    </row>
    <row r="88" spans="1:10">
      <c r="A88" s="290" t="s">
        <v>51</v>
      </c>
      <c r="B88" s="211" t="s">
        <v>6</v>
      </c>
      <c r="C88" s="211" t="s">
        <v>6</v>
      </c>
      <c r="D88" s="211" t="s">
        <v>6</v>
      </c>
      <c r="E88" s="14">
        <v>1</v>
      </c>
      <c r="F88" s="39">
        <f>+F36</f>
        <v>259575.7</v>
      </c>
      <c r="G88" s="8">
        <f>36</f>
        <v>36</v>
      </c>
      <c r="H88" s="39">
        <f t="shared" ref="H88:H93" si="7">SUM(E88*F88/G88)</f>
        <v>7210.4361111111111</v>
      </c>
      <c r="I88" s="189"/>
      <c r="J88" s="291" t="s">
        <v>6</v>
      </c>
    </row>
    <row r="89" spans="1:10">
      <c r="A89" s="290" t="s">
        <v>52</v>
      </c>
      <c r="B89" s="211" t="s">
        <v>6</v>
      </c>
      <c r="C89" s="211" t="s">
        <v>6</v>
      </c>
      <c r="D89" s="211" t="s">
        <v>6</v>
      </c>
      <c r="E89" s="14">
        <v>1</v>
      </c>
      <c r="F89" s="39">
        <f t="shared" ref="F89:F93" si="8">+F37</f>
        <v>183230.86</v>
      </c>
      <c r="G89" s="8">
        <f>12</f>
        <v>12</v>
      </c>
      <c r="H89" s="39">
        <f t="shared" si="7"/>
        <v>15269.238333333333</v>
      </c>
      <c r="I89" s="189"/>
      <c r="J89" s="291" t="s">
        <v>6</v>
      </c>
    </row>
    <row r="90" spans="1:10">
      <c r="A90" s="290" t="s">
        <v>53</v>
      </c>
      <c r="B90" s="211" t="s">
        <v>6</v>
      </c>
      <c r="C90" s="211" t="s">
        <v>6</v>
      </c>
      <c r="D90" s="211" t="s">
        <v>6</v>
      </c>
      <c r="E90" s="14">
        <v>1</v>
      </c>
      <c r="F90" s="39">
        <f t="shared" si="8"/>
        <v>106886.01</v>
      </c>
      <c r="G90" s="8">
        <f>12</f>
        <v>12</v>
      </c>
      <c r="H90" s="39">
        <f t="shared" si="7"/>
        <v>8907.1674999999996</v>
      </c>
      <c r="I90" s="189"/>
      <c r="J90" s="291" t="s">
        <v>6</v>
      </c>
    </row>
    <row r="91" spans="1:10">
      <c r="A91" s="290" t="s">
        <v>54</v>
      </c>
      <c r="B91" s="211" t="s">
        <v>6</v>
      </c>
      <c r="C91" s="211" t="s">
        <v>6</v>
      </c>
      <c r="D91" s="211" t="s">
        <v>6</v>
      </c>
      <c r="E91" s="14">
        <v>1</v>
      </c>
      <c r="F91" s="39">
        <f t="shared" si="8"/>
        <v>17183.11</v>
      </c>
      <c r="G91" s="8">
        <f>1</f>
        <v>1</v>
      </c>
      <c r="H91" s="39">
        <f t="shared" si="7"/>
        <v>17183.11</v>
      </c>
      <c r="I91" s="189"/>
      <c r="J91" s="291" t="s">
        <v>6</v>
      </c>
    </row>
    <row r="92" spans="1:10">
      <c r="A92" s="290" t="s">
        <v>55</v>
      </c>
      <c r="B92" s="211" t="s">
        <v>6</v>
      </c>
      <c r="C92" s="211" t="s">
        <v>6</v>
      </c>
      <c r="D92" s="211" t="s">
        <v>6</v>
      </c>
      <c r="E92" s="14">
        <v>1</v>
      </c>
      <c r="F92" s="39">
        <f t="shared" si="8"/>
        <v>13911.61</v>
      </c>
      <c r="G92" s="8">
        <f>1</f>
        <v>1</v>
      </c>
      <c r="H92" s="39">
        <f t="shared" si="7"/>
        <v>13911.61</v>
      </c>
      <c r="I92" s="189"/>
      <c r="J92" s="291" t="s">
        <v>6</v>
      </c>
    </row>
    <row r="93" spans="1:10">
      <c r="A93" s="290" t="s">
        <v>56</v>
      </c>
      <c r="B93" s="211" t="s">
        <v>6</v>
      </c>
      <c r="C93" s="211" t="s">
        <v>6</v>
      </c>
      <c r="D93" s="211" t="s">
        <v>6</v>
      </c>
      <c r="E93" s="14">
        <v>1</v>
      </c>
      <c r="F93" s="39">
        <f t="shared" si="8"/>
        <v>11550.58</v>
      </c>
      <c r="G93" s="8">
        <f>1</f>
        <v>1</v>
      </c>
      <c r="H93" s="39">
        <f t="shared" si="7"/>
        <v>11550.58</v>
      </c>
      <c r="I93" s="189"/>
      <c r="J93" s="291" t="s">
        <v>6</v>
      </c>
    </row>
    <row r="94" spans="1:10">
      <c r="A94" s="23" t="s">
        <v>6</v>
      </c>
      <c r="I94" s="236" t="s">
        <v>57</v>
      </c>
      <c r="J94" s="282" t="s">
        <v>6</v>
      </c>
    </row>
    <row r="95" spans="1:10">
      <c r="A95" s="20" t="s">
        <v>6</v>
      </c>
      <c r="I95" s="47" t="s">
        <v>6</v>
      </c>
      <c r="J95" s="150" t="s">
        <v>6</v>
      </c>
    </row>
    <row r="96" spans="1:10" ht="15.75" thickBot="1">
      <c r="A96" s="213" t="s">
        <v>6</v>
      </c>
      <c r="B96" s="214" t="s">
        <v>6</v>
      </c>
      <c r="C96" s="214" t="s">
        <v>6</v>
      </c>
      <c r="D96" s="214" t="s">
        <v>6</v>
      </c>
      <c r="E96" s="9" t="s">
        <v>6</v>
      </c>
      <c r="F96" s="40" t="s">
        <v>6</v>
      </c>
      <c r="G96" s="9" t="s">
        <v>6</v>
      </c>
      <c r="H96" s="40" t="s">
        <v>6</v>
      </c>
      <c r="I96" s="215">
        <f>ROUND(SUM(H88:H93),2)</f>
        <v>74032.14</v>
      </c>
      <c r="J96" s="283" t="s">
        <v>6</v>
      </c>
    </row>
    <row r="97" spans="1:13" ht="16.5" thickTop="1" thickBot="1">
      <c r="A97" s="21" t="s">
        <v>6</v>
      </c>
      <c r="J97" s="147" t="s">
        <v>6</v>
      </c>
    </row>
    <row r="98" spans="1:13" ht="15.75" thickTop="1">
      <c r="A98" s="198" t="s">
        <v>6</v>
      </c>
      <c r="B98" s="199" t="s">
        <v>6</v>
      </c>
      <c r="C98" s="199" t="s">
        <v>6</v>
      </c>
      <c r="D98" s="199" t="s">
        <v>6</v>
      </c>
      <c r="E98" s="199" t="s">
        <v>6</v>
      </c>
      <c r="F98" s="200" t="s">
        <v>58</v>
      </c>
      <c r="G98" s="201" t="s">
        <v>6</v>
      </c>
      <c r="H98" s="201" t="s">
        <v>6</v>
      </c>
      <c r="I98" s="202">
        <f>SUM(I69,I83,I96)</f>
        <v>1430709.8399999999</v>
      </c>
      <c r="J98" s="203" t="s">
        <v>6</v>
      </c>
    </row>
    <row r="99" spans="1:13">
      <c r="A99" s="191" t="s">
        <v>6</v>
      </c>
      <c r="B99" s="189"/>
      <c r="C99" s="189"/>
      <c r="D99" s="189"/>
      <c r="E99" s="189"/>
      <c r="F99" s="192" t="s">
        <v>6</v>
      </c>
      <c r="G99" s="193" t="s">
        <v>6</v>
      </c>
      <c r="H99" s="193" t="s">
        <v>6</v>
      </c>
      <c r="I99" s="192" t="s">
        <v>6</v>
      </c>
      <c r="J99" s="194" t="s">
        <v>6</v>
      </c>
    </row>
    <row r="100" spans="1:13">
      <c r="A100" s="191" t="s">
        <v>6</v>
      </c>
      <c r="B100" s="189"/>
      <c r="C100" s="189"/>
      <c r="D100" s="189"/>
      <c r="E100" s="189"/>
      <c r="F100" s="195" t="s">
        <v>59</v>
      </c>
      <c r="G100" s="196" t="s">
        <v>6</v>
      </c>
      <c r="H100" s="43">
        <v>0.23</v>
      </c>
      <c r="I100" s="197">
        <f>SUM(I98*H100)</f>
        <v>329063.26319999999</v>
      </c>
      <c r="J100" s="194" t="s">
        <v>6</v>
      </c>
    </row>
    <row r="101" spans="1:13">
      <c r="A101" s="191" t="s">
        <v>6</v>
      </c>
      <c r="B101" s="189"/>
      <c r="C101" s="189"/>
      <c r="D101" s="189"/>
      <c r="E101" s="189"/>
      <c r="F101" s="195" t="s">
        <v>61</v>
      </c>
      <c r="G101" s="196" t="s">
        <v>6</v>
      </c>
      <c r="H101" s="43">
        <v>0.02</v>
      </c>
      <c r="I101" s="197">
        <f>SUM(I98*H101)</f>
        <v>28614.196799999998</v>
      </c>
      <c r="J101" s="194" t="s">
        <v>6</v>
      </c>
    </row>
    <row r="102" spans="1:13">
      <c r="A102" s="191" t="s">
        <v>6</v>
      </c>
      <c r="B102" s="189"/>
      <c r="C102" s="189"/>
      <c r="D102" s="189"/>
      <c r="E102" s="189"/>
      <c r="F102" s="195" t="s">
        <v>60</v>
      </c>
      <c r="G102" s="196" t="s">
        <v>6</v>
      </c>
      <c r="H102" s="43">
        <v>0.1</v>
      </c>
      <c r="I102" s="197">
        <f>SUM(I98*H102)</f>
        <v>143070.984</v>
      </c>
      <c r="J102" s="194" t="s">
        <v>6</v>
      </c>
    </row>
    <row r="103" spans="1:13" ht="15.75" thickBot="1">
      <c r="A103" s="204" t="s">
        <v>6</v>
      </c>
      <c r="B103" s="205" t="s">
        <v>6</v>
      </c>
      <c r="C103" s="205" t="s">
        <v>6</v>
      </c>
      <c r="D103" s="205" t="s">
        <v>6</v>
      </c>
      <c r="E103" s="205" t="s">
        <v>6</v>
      </c>
      <c r="F103" s="206" t="s">
        <v>62</v>
      </c>
      <c r="G103" s="207" t="s">
        <v>6</v>
      </c>
      <c r="H103" s="207" t="s">
        <v>6</v>
      </c>
      <c r="I103" s="208">
        <f>SUM(I98,I100,,I101,I102)</f>
        <v>1931458.2839999998</v>
      </c>
      <c r="J103" s="209" t="s">
        <v>6</v>
      </c>
      <c r="L103" s="15"/>
      <c r="M103" s="15"/>
    </row>
    <row r="105" spans="1:13" ht="15.75" thickBot="1"/>
    <row r="106" spans="1:13" ht="77.45" customHeight="1" thickBot="1">
      <c r="A106" s="252" t="s">
        <v>63</v>
      </c>
      <c r="B106" s="253" t="s">
        <v>6</v>
      </c>
      <c r="C106" s="253" t="s">
        <v>6</v>
      </c>
      <c r="D106" s="253" t="s">
        <v>6</v>
      </c>
      <c r="E106" s="253" t="s">
        <v>6</v>
      </c>
      <c r="F106" s="253" t="s">
        <v>6</v>
      </c>
      <c r="G106" s="253" t="s">
        <v>6</v>
      </c>
      <c r="H106" s="253" t="s">
        <v>6</v>
      </c>
      <c r="I106" s="253" t="s">
        <v>6</v>
      </c>
      <c r="J106" s="254" t="s">
        <v>6</v>
      </c>
    </row>
    <row r="107" spans="1:13" ht="15.75" thickTop="1">
      <c r="A107" s="21" t="s">
        <v>6</v>
      </c>
      <c r="J107" s="147" t="s">
        <v>6</v>
      </c>
    </row>
    <row r="108" spans="1:13" ht="27.75">
      <c r="A108" s="255" t="s">
        <v>7</v>
      </c>
      <c r="B108" s="189"/>
      <c r="C108" s="189"/>
      <c r="D108" s="189"/>
      <c r="E108" s="189"/>
      <c r="F108" s="189"/>
      <c r="G108" s="189"/>
      <c r="H108" s="189"/>
      <c r="I108" s="189"/>
      <c r="J108" s="297" t="s">
        <v>6</v>
      </c>
    </row>
    <row r="109" spans="1:13">
      <c r="A109" s="22" t="s">
        <v>6</v>
      </c>
      <c r="I109" s="44" t="s">
        <v>8</v>
      </c>
      <c r="J109" s="148">
        <v>2.2999999999999998</v>
      </c>
    </row>
    <row r="110" spans="1:13" ht="39" customHeight="1">
      <c r="A110" s="298" t="s">
        <v>9</v>
      </c>
      <c r="B110" s="299" t="s">
        <v>6</v>
      </c>
      <c r="C110" s="300" t="str">
        <f>+C58</f>
        <v>"ADMINISTRACION, OPERACIÓN, MANTENIMIENTO, INSTALACION Y MODERNIZACION DEL SISTEMA DE ALUMBRADO PUBLICO EN EL MUNICIPIO DEL SOCORRO - DEPARTAMENTO DE SANTANDER"</v>
      </c>
      <c r="D110" s="301" t="s">
        <v>6</v>
      </c>
      <c r="E110" s="301" t="s">
        <v>6</v>
      </c>
      <c r="F110" s="301" t="s">
        <v>6</v>
      </c>
      <c r="G110" s="301" t="s">
        <v>6</v>
      </c>
      <c r="H110" s="301" t="s">
        <v>6</v>
      </c>
      <c r="I110" s="44" t="s">
        <v>10</v>
      </c>
      <c r="J110" s="148" t="s">
        <v>5</v>
      </c>
    </row>
    <row r="111" spans="1:13">
      <c r="A111" s="298" t="s">
        <v>11</v>
      </c>
      <c r="B111" s="189"/>
      <c r="C111" s="302" t="str">
        <f>+C59</f>
        <v>MUNICIPIO DEL SOCORRO</v>
      </c>
      <c r="D111" s="299" t="s">
        <v>6</v>
      </c>
      <c r="E111" s="299" t="s">
        <v>6</v>
      </c>
      <c r="F111" s="299" t="s">
        <v>6</v>
      </c>
      <c r="G111" s="299" t="s">
        <v>6</v>
      </c>
      <c r="H111" s="299" t="s">
        <v>6</v>
      </c>
      <c r="I111" s="44" t="s">
        <v>12</v>
      </c>
      <c r="J111" s="148">
        <f>+'PRESUPUESTO OFICIAL'!D21</f>
        <v>20</v>
      </c>
    </row>
    <row r="112" spans="1:13" ht="35.25" customHeight="1">
      <c r="A112" s="298" t="s">
        <v>13</v>
      </c>
      <c r="B112" s="299" t="s">
        <v>6</v>
      </c>
      <c r="C112" s="300" t="s">
        <v>84</v>
      </c>
      <c r="D112" s="301" t="s">
        <v>6</v>
      </c>
      <c r="E112" s="301" t="s">
        <v>6</v>
      </c>
      <c r="F112" s="301" t="s">
        <v>6</v>
      </c>
      <c r="G112" s="301" t="s">
        <v>6</v>
      </c>
      <c r="H112" s="301" t="s">
        <v>6</v>
      </c>
      <c r="I112" s="46" t="s">
        <v>6</v>
      </c>
      <c r="J112" s="147" t="s">
        <v>6</v>
      </c>
    </row>
    <row r="113" spans="1:10">
      <c r="A113" s="21" t="s">
        <v>6</v>
      </c>
      <c r="J113" s="147" t="s">
        <v>6</v>
      </c>
    </row>
    <row r="114" spans="1:10">
      <c r="A114" s="306" t="s">
        <v>14</v>
      </c>
      <c r="B114" s="299" t="s">
        <v>6</v>
      </c>
      <c r="C114" s="299" t="s">
        <v>6</v>
      </c>
      <c r="D114" s="299" t="s">
        <v>6</v>
      </c>
      <c r="E114" s="3" t="s">
        <v>3</v>
      </c>
      <c r="F114" s="36" t="s">
        <v>15</v>
      </c>
      <c r="G114" s="3" t="s">
        <v>16</v>
      </c>
      <c r="H114" s="36" t="s">
        <v>17</v>
      </c>
      <c r="I114" s="189"/>
      <c r="J114" s="309" t="s">
        <v>6</v>
      </c>
    </row>
    <row r="115" spans="1:10">
      <c r="A115" s="307" t="s">
        <v>6</v>
      </c>
      <c r="B115" s="189"/>
      <c r="C115" s="189"/>
      <c r="D115" s="189"/>
      <c r="E115" s="4" t="s">
        <v>6</v>
      </c>
      <c r="F115" s="37" t="s">
        <v>18</v>
      </c>
      <c r="G115" s="5" t="s">
        <v>19</v>
      </c>
      <c r="H115" s="37" t="s">
        <v>6</v>
      </c>
      <c r="I115" s="189"/>
      <c r="J115" s="309" t="s">
        <v>6</v>
      </c>
    </row>
    <row r="116" spans="1:10">
      <c r="A116" s="308" t="s">
        <v>6</v>
      </c>
      <c r="B116" s="189"/>
      <c r="C116" s="189"/>
      <c r="D116" s="189"/>
      <c r="E116" s="6" t="s">
        <v>20</v>
      </c>
      <c r="F116" s="38" t="s">
        <v>21</v>
      </c>
      <c r="G116" s="6" t="s">
        <v>22</v>
      </c>
      <c r="H116" s="38" t="s">
        <v>23</v>
      </c>
      <c r="I116" s="189"/>
      <c r="J116" s="310" t="s">
        <v>6</v>
      </c>
    </row>
    <row r="117" spans="1:10">
      <c r="A117" s="305" t="s">
        <v>24</v>
      </c>
      <c r="B117" s="299" t="s">
        <v>6</v>
      </c>
      <c r="C117" s="299" t="s">
        <v>6</v>
      </c>
      <c r="D117" s="299" t="s">
        <v>6</v>
      </c>
      <c r="E117" s="7">
        <v>2</v>
      </c>
      <c r="F117" s="39">
        <f>+F65</f>
        <v>4797</v>
      </c>
      <c r="G117" s="8">
        <v>1</v>
      </c>
      <c r="H117" s="39">
        <f>SUM(E117*F117/G117)</f>
        <v>9594</v>
      </c>
      <c r="I117" s="189"/>
      <c r="J117" s="304" t="s">
        <v>6</v>
      </c>
    </row>
    <row r="118" spans="1:10">
      <c r="A118" s="305" t="s">
        <v>25</v>
      </c>
      <c r="B118" s="299" t="s">
        <v>6</v>
      </c>
      <c r="C118" s="299" t="s">
        <v>6</v>
      </c>
      <c r="D118" s="299" t="s">
        <v>6</v>
      </c>
      <c r="E118" s="7">
        <v>1</v>
      </c>
      <c r="F118" s="39">
        <f>+F66</f>
        <v>350550</v>
      </c>
      <c r="G118" s="8">
        <v>12</v>
      </c>
      <c r="H118" s="39">
        <f>SUM(E118*F118/G118)</f>
        <v>29212.5</v>
      </c>
      <c r="I118" s="189"/>
      <c r="J118" s="304" t="s">
        <v>6</v>
      </c>
    </row>
    <row r="119" spans="1:10">
      <c r="A119" s="20" t="s">
        <v>6</v>
      </c>
      <c r="I119" s="236" t="s">
        <v>26</v>
      </c>
      <c r="J119" s="237" t="s">
        <v>6</v>
      </c>
    </row>
    <row r="120" spans="1:10">
      <c r="A120" s="20" t="s">
        <v>6</v>
      </c>
      <c r="I120" s="47" t="s">
        <v>6</v>
      </c>
      <c r="J120" s="150" t="s">
        <v>6</v>
      </c>
    </row>
    <row r="121" spans="1:10" ht="15.75" thickBot="1">
      <c r="A121" s="213" t="s">
        <v>6</v>
      </c>
      <c r="B121" s="214" t="s">
        <v>6</v>
      </c>
      <c r="C121" s="214" t="s">
        <v>6</v>
      </c>
      <c r="D121" s="214" t="s">
        <v>6</v>
      </c>
      <c r="E121" s="9" t="s">
        <v>6</v>
      </c>
      <c r="F121" s="40" t="s">
        <v>6</v>
      </c>
      <c r="G121" s="9" t="s">
        <v>6</v>
      </c>
      <c r="H121" s="40" t="s">
        <v>6</v>
      </c>
      <c r="I121" s="215">
        <f>SUM(H117:H118)</f>
        <v>38806.5</v>
      </c>
      <c r="J121" s="283" t="s">
        <v>6</v>
      </c>
    </row>
    <row r="122" spans="1:10" ht="15.75" thickTop="1">
      <c r="A122" s="21" t="s">
        <v>6</v>
      </c>
      <c r="J122" s="147" t="s">
        <v>6</v>
      </c>
    </row>
    <row r="123" spans="1:10">
      <c r="A123" s="217" t="s">
        <v>27</v>
      </c>
      <c r="B123" s="189"/>
      <c r="C123" s="189"/>
      <c r="D123" s="189"/>
      <c r="E123" s="10" t="s">
        <v>5</v>
      </c>
      <c r="F123" s="36" t="s">
        <v>28</v>
      </c>
      <c r="G123" s="10" t="s">
        <v>29</v>
      </c>
      <c r="H123" s="36" t="s">
        <v>30</v>
      </c>
      <c r="I123" s="189"/>
      <c r="J123" s="292" t="s">
        <v>6</v>
      </c>
    </row>
    <row r="124" spans="1:10">
      <c r="A124" s="191" t="s">
        <v>6</v>
      </c>
      <c r="B124" s="189"/>
      <c r="C124" s="189"/>
      <c r="D124" s="189"/>
      <c r="E124" s="11" t="s">
        <v>6</v>
      </c>
      <c r="F124" s="37" t="s">
        <v>2</v>
      </c>
      <c r="G124" s="11" t="s">
        <v>31</v>
      </c>
      <c r="H124" s="37" t="s">
        <v>32</v>
      </c>
      <c r="I124" s="189"/>
      <c r="J124" s="292" t="s">
        <v>6</v>
      </c>
    </row>
    <row r="125" spans="1:10">
      <c r="A125" s="191" t="s">
        <v>6</v>
      </c>
      <c r="B125" s="189"/>
      <c r="C125" s="189"/>
      <c r="D125" s="189"/>
      <c r="E125" s="12" t="s">
        <v>6</v>
      </c>
      <c r="F125" s="41" t="s">
        <v>33</v>
      </c>
      <c r="G125" s="12" t="s">
        <v>34</v>
      </c>
      <c r="H125" s="41" t="s">
        <v>35</v>
      </c>
      <c r="I125" s="189"/>
      <c r="J125" s="292" t="s">
        <v>6</v>
      </c>
    </row>
    <row r="126" spans="1:10">
      <c r="A126" s="290" t="s">
        <v>36</v>
      </c>
      <c r="B126" s="211" t="s">
        <v>6</v>
      </c>
      <c r="C126" s="211" t="s">
        <v>6</v>
      </c>
      <c r="D126" s="211" t="s">
        <v>6</v>
      </c>
      <c r="E126" s="13" t="s">
        <v>5</v>
      </c>
      <c r="F126" s="39">
        <f>+F74</f>
        <v>92250</v>
      </c>
      <c r="G126" s="8">
        <v>1</v>
      </c>
      <c r="H126" s="39">
        <f t="shared" ref="H126:H132" si="9">SUM(F126*G126)</f>
        <v>92250</v>
      </c>
      <c r="I126" s="189"/>
      <c r="J126" s="291" t="s">
        <v>6</v>
      </c>
    </row>
    <row r="127" spans="1:10">
      <c r="A127" s="290" t="s">
        <v>37</v>
      </c>
      <c r="B127" s="211" t="s">
        <v>6</v>
      </c>
      <c r="C127" s="211" t="s">
        <v>6</v>
      </c>
      <c r="D127" s="211" t="s">
        <v>6</v>
      </c>
      <c r="E127" s="13" t="s">
        <v>5</v>
      </c>
      <c r="F127" s="39">
        <f t="shared" ref="F127:F132" si="10">+F75</f>
        <v>28892.7</v>
      </c>
      <c r="G127" s="8">
        <v>2</v>
      </c>
      <c r="H127" s="39">
        <f t="shared" si="9"/>
        <v>57785.4</v>
      </c>
      <c r="I127" s="189"/>
      <c r="J127" s="291" t="s">
        <v>6</v>
      </c>
    </row>
    <row r="128" spans="1:10">
      <c r="A128" s="290" t="s">
        <v>38</v>
      </c>
      <c r="B128" s="211" t="s">
        <v>6</v>
      </c>
      <c r="C128" s="211" t="s">
        <v>6</v>
      </c>
      <c r="D128" s="211" t="s">
        <v>6</v>
      </c>
      <c r="E128" s="13" t="s">
        <v>5</v>
      </c>
      <c r="F128" s="39">
        <f t="shared" si="10"/>
        <v>9709.619999999999</v>
      </c>
      <c r="G128" s="8">
        <v>2</v>
      </c>
      <c r="H128" s="39">
        <f t="shared" si="9"/>
        <v>19419.239999999998</v>
      </c>
      <c r="I128" s="189"/>
      <c r="J128" s="291" t="s">
        <v>6</v>
      </c>
    </row>
    <row r="129" spans="1:13">
      <c r="A129" s="290" t="s">
        <v>39</v>
      </c>
      <c r="B129" s="211" t="s">
        <v>6</v>
      </c>
      <c r="C129" s="211" t="s">
        <v>6</v>
      </c>
      <c r="D129" s="211" t="s">
        <v>6</v>
      </c>
      <c r="E129" s="13" t="s">
        <v>5</v>
      </c>
      <c r="F129" s="39">
        <f t="shared" si="10"/>
        <v>36014.400000000001</v>
      </c>
      <c r="G129" s="8">
        <v>1</v>
      </c>
      <c r="H129" s="39">
        <f t="shared" si="9"/>
        <v>36014.400000000001</v>
      </c>
      <c r="I129" s="189"/>
      <c r="J129" s="291" t="s">
        <v>6</v>
      </c>
    </row>
    <row r="130" spans="1:13">
      <c r="A130" s="290" t="s">
        <v>107</v>
      </c>
      <c r="B130" s="211" t="s">
        <v>6</v>
      </c>
      <c r="C130" s="211" t="s">
        <v>6</v>
      </c>
      <c r="D130" s="211" t="s">
        <v>6</v>
      </c>
      <c r="E130" s="13" t="s">
        <v>5</v>
      </c>
      <c r="F130" s="39">
        <v>1182105.03</v>
      </c>
      <c r="G130" s="8">
        <v>1</v>
      </c>
      <c r="H130" s="39">
        <f t="shared" si="9"/>
        <v>1182105.03</v>
      </c>
      <c r="I130" s="189"/>
      <c r="J130" s="291" t="s">
        <v>6</v>
      </c>
      <c r="L130" s="39">
        <v>961061</v>
      </c>
      <c r="M130">
        <f t="shared" ref="M130" si="11">+L130*1.23</f>
        <v>1182105.03</v>
      </c>
    </row>
    <row r="131" spans="1:13">
      <c r="A131" s="290" t="s">
        <v>40</v>
      </c>
      <c r="B131" s="211" t="s">
        <v>6</v>
      </c>
      <c r="C131" s="211" t="s">
        <v>6</v>
      </c>
      <c r="D131" s="211" t="s">
        <v>6</v>
      </c>
      <c r="E131" s="13" t="s">
        <v>5</v>
      </c>
      <c r="F131" s="39">
        <f t="shared" si="10"/>
        <v>5276.7</v>
      </c>
      <c r="G131" s="8">
        <v>2</v>
      </c>
      <c r="H131" s="39">
        <f t="shared" si="9"/>
        <v>10553.4</v>
      </c>
      <c r="I131" s="189"/>
      <c r="J131" s="291" t="s">
        <v>6</v>
      </c>
    </row>
    <row r="132" spans="1:13">
      <c r="A132" s="290" t="s">
        <v>41</v>
      </c>
      <c r="B132" s="211" t="s">
        <v>6</v>
      </c>
      <c r="C132" s="211" t="s">
        <v>6</v>
      </c>
      <c r="D132" s="211" t="s">
        <v>6</v>
      </c>
      <c r="E132" s="13" t="s">
        <v>42</v>
      </c>
      <c r="F132" s="39">
        <f t="shared" si="10"/>
        <v>11426.7</v>
      </c>
      <c r="G132" s="8">
        <v>3</v>
      </c>
      <c r="H132" s="39">
        <f t="shared" si="9"/>
        <v>34280.100000000006</v>
      </c>
      <c r="I132" s="189"/>
      <c r="J132" s="291" t="s">
        <v>6</v>
      </c>
    </row>
    <row r="133" spans="1:13">
      <c r="A133" s="23" t="s">
        <v>6</v>
      </c>
      <c r="I133" s="236" t="s">
        <v>43</v>
      </c>
      <c r="J133" s="282" t="s">
        <v>6</v>
      </c>
    </row>
    <row r="134" spans="1:13">
      <c r="A134" s="20" t="s">
        <v>6</v>
      </c>
      <c r="I134" s="47" t="s">
        <v>6</v>
      </c>
      <c r="J134" s="150" t="s">
        <v>6</v>
      </c>
    </row>
    <row r="135" spans="1:13" ht="15.75" thickBot="1">
      <c r="A135" s="213" t="s">
        <v>6</v>
      </c>
      <c r="B135" s="214" t="s">
        <v>6</v>
      </c>
      <c r="C135" s="214" t="s">
        <v>6</v>
      </c>
      <c r="D135" s="214" t="s">
        <v>6</v>
      </c>
      <c r="E135" s="9" t="s">
        <v>6</v>
      </c>
      <c r="F135" s="40" t="s">
        <v>6</v>
      </c>
      <c r="G135" s="9" t="s">
        <v>6</v>
      </c>
      <c r="H135" s="40" t="s">
        <v>6</v>
      </c>
      <c r="I135" s="215">
        <f>SUM(H126:H132)</f>
        <v>1432407.57</v>
      </c>
      <c r="J135" s="283" t="s">
        <v>6</v>
      </c>
    </row>
    <row r="136" spans="1:13" ht="15.75" thickTop="1">
      <c r="A136" s="21" t="s">
        <v>6</v>
      </c>
      <c r="J136" s="147" t="s">
        <v>6</v>
      </c>
    </row>
    <row r="137" spans="1:13">
      <c r="A137" s="217" t="s">
        <v>44</v>
      </c>
      <c r="B137" s="189"/>
      <c r="C137" s="189"/>
      <c r="D137" s="189"/>
      <c r="E137" s="10" t="s">
        <v>3</v>
      </c>
      <c r="F137" s="36" t="s">
        <v>45</v>
      </c>
      <c r="G137" s="10" t="s">
        <v>16</v>
      </c>
      <c r="H137" s="36" t="s">
        <v>30</v>
      </c>
      <c r="I137" s="189"/>
      <c r="J137" s="292" t="s">
        <v>6</v>
      </c>
    </row>
    <row r="138" spans="1:13">
      <c r="A138" s="191" t="s">
        <v>6</v>
      </c>
      <c r="B138" s="189"/>
      <c r="C138" s="189"/>
      <c r="D138" s="189"/>
      <c r="E138" s="11" t="s">
        <v>6</v>
      </c>
      <c r="F138" s="37" t="s">
        <v>46</v>
      </c>
      <c r="G138" s="11" t="s">
        <v>47</v>
      </c>
      <c r="H138" s="37" t="s">
        <v>32</v>
      </c>
      <c r="I138" s="189"/>
      <c r="J138" s="292" t="s">
        <v>6</v>
      </c>
    </row>
    <row r="139" spans="1:13">
      <c r="A139" s="191" t="s">
        <v>6</v>
      </c>
      <c r="B139" s="189"/>
      <c r="C139" s="189"/>
      <c r="D139" s="189"/>
      <c r="E139" s="12" t="s">
        <v>6</v>
      </c>
      <c r="F139" s="41" t="s">
        <v>48</v>
      </c>
      <c r="G139" s="12" t="s">
        <v>49</v>
      </c>
      <c r="H139" s="41" t="s">
        <v>50</v>
      </c>
      <c r="I139" s="189"/>
      <c r="J139" s="292" t="s">
        <v>6</v>
      </c>
    </row>
    <row r="140" spans="1:13">
      <c r="A140" s="290" t="s">
        <v>51</v>
      </c>
      <c r="B140" s="211" t="s">
        <v>6</v>
      </c>
      <c r="C140" s="211" t="s">
        <v>6</v>
      </c>
      <c r="D140" s="211" t="s">
        <v>6</v>
      </c>
      <c r="E140" s="14">
        <v>1</v>
      </c>
      <c r="F140" s="39">
        <f t="shared" ref="F140:F145" si="12">+F88</f>
        <v>259575.7</v>
      </c>
      <c r="G140" s="8">
        <f>36</f>
        <v>36</v>
      </c>
      <c r="H140" s="39">
        <f t="shared" ref="H140:H145" si="13">SUM(E140*F140/G140)</f>
        <v>7210.4361111111111</v>
      </c>
      <c r="I140" s="189"/>
      <c r="J140" s="291" t="s">
        <v>6</v>
      </c>
    </row>
    <row r="141" spans="1:13">
      <c r="A141" s="290" t="s">
        <v>52</v>
      </c>
      <c r="B141" s="211" t="s">
        <v>6</v>
      </c>
      <c r="C141" s="211" t="s">
        <v>6</v>
      </c>
      <c r="D141" s="211" t="s">
        <v>6</v>
      </c>
      <c r="E141" s="14">
        <v>1</v>
      </c>
      <c r="F141" s="39">
        <f t="shared" si="12"/>
        <v>183230.86</v>
      </c>
      <c r="G141" s="8">
        <f>12</f>
        <v>12</v>
      </c>
      <c r="H141" s="39">
        <f t="shared" si="13"/>
        <v>15269.238333333333</v>
      </c>
      <c r="I141" s="189"/>
      <c r="J141" s="291" t="s">
        <v>6</v>
      </c>
    </row>
    <row r="142" spans="1:13">
      <c r="A142" s="290" t="s">
        <v>53</v>
      </c>
      <c r="B142" s="211" t="s">
        <v>6</v>
      </c>
      <c r="C142" s="211" t="s">
        <v>6</v>
      </c>
      <c r="D142" s="211" t="s">
        <v>6</v>
      </c>
      <c r="E142" s="14">
        <v>1</v>
      </c>
      <c r="F142" s="39">
        <f t="shared" si="12"/>
        <v>106886.01</v>
      </c>
      <c r="G142" s="8">
        <f>12</f>
        <v>12</v>
      </c>
      <c r="H142" s="39">
        <f t="shared" si="13"/>
        <v>8907.1674999999996</v>
      </c>
      <c r="I142" s="189"/>
      <c r="J142" s="291" t="s">
        <v>6</v>
      </c>
    </row>
    <row r="143" spans="1:13">
      <c r="A143" s="290" t="s">
        <v>54</v>
      </c>
      <c r="B143" s="211" t="s">
        <v>6</v>
      </c>
      <c r="C143" s="211" t="s">
        <v>6</v>
      </c>
      <c r="D143" s="211" t="s">
        <v>6</v>
      </c>
      <c r="E143" s="14">
        <v>1</v>
      </c>
      <c r="F143" s="39">
        <f t="shared" si="12"/>
        <v>17183.11</v>
      </c>
      <c r="G143" s="8">
        <f>1</f>
        <v>1</v>
      </c>
      <c r="H143" s="39">
        <f t="shared" si="13"/>
        <v>17183.11</v>
      </c>
      <c r="I143" s="189"/>
      <c r="J143" s="291" t="s">
        <v>6</v>
      </c>
    </row>
    <row r="144" spans="1:13">
      <c r="A144" s="290" t="s">
        <v>55</v>
      </c>
      <c r="B144" s="211" t="s">
        <v>6</v>
      </c>
      <c r="C144" s="211" t="s">
        <v>6</v>
      </c>
      <c r="D144" s="211" t="s">
        <v>6</v>
      </c>
      <c r="E144" s="14">
        <v>1</v>
      </c>
      <c r="F144" s="39">
        <f t="shared" si="12"/>
        <v>13911.61</v>
      </c>
      <c r="G144" s="8">
        <f>1</f>
        <v>1</v>
      </c>
      <c r="H144" s="39">
        <f t="shared" si="13"/>
        <v>13911.61</v>
      </c>
      <c r="I144" s="189"/>
      <c r="J144" s="291" t="s">
        <v>6</v>
      </c>
    </row>
    <row r="145" spans="1:13">
      <c r="A145" s="290" t="s">
        <v>56</v>
      </c>
      <c r="B145" s="211" t="s">
        <v>6</v>
      </c>
      <c r="C145" s="211" t="s">
        <v>6</v>
      </c>
      <c r="D145" s="211" t="s">
        <v>6</v>
      </c>
      <c r="E145" s="14">
        <v>1</v>
      </c>
      <c r="F145" s="39">
        <f t="shared" si="12"/>
        <v>11550.58</v>
      </c>
      <c r="G145" s="8">
        <f>1</f>
        <v>1</v>
      </c>
      <c r="H145" s="39">
        <f t="shared" si="13"/>
        <v>11550.58</v>
      </c>
      <c r="I145" s="189"/>
      <c r="J145" s="291" t="s">
        <v>6</v>
      </c>
    </row>
    <row r="146" spans="1:13">
      <c r="A146" s="23" t="s">
        <v>6</v>
      </c>
      <c r="I146" s="236" t="s">
        <v>57</v>
      </c>
      <c r="J146" s="282" t="s">
        <v>6</v>
      </c>
    </row>
    <row r="147" spans="1:13">
      <c r="A147" s="20" t="s">
        <v>6</v>
      </c>
      <c r="I147" s="47" t="s">
        <v>6</v>
      </c>
      <c r="J147" s="150" t="s">
        <v>6</v>
      </c>
    </row>
    <row r="148" spans="1:13" ht="15.75" thickBot="1">
      <c r="A148" s="213" t="s">
        <v>6</v>
      </c>
      <c r="B148" s="214" t="s">
        <v>6</v>
      </c>
      <c r="C148" s="214" t="s">
        <v>6</v>
      </c>
      <c r="D148" s="214" t="s">
        <v>6</v>
      </c>
      <c r="E148" s="9" t="s">
        <v>6</v>
      </c>
      <c r="F148" s="40" t="s">
        <v>6</v>
      </c>
      <c r="G148" s="9" t="s">
        <v>6</v>
      </c>
      <c r="H148" s="40" t="s">
        <v>6</v>
      </c>
      <c r="I148" s="215">
        <f>ROUND(SUM(H140:H145),2)</f>
        <v>74032.14</v>
      </c>
      <c r="J148" s="283" t="s">
        <v>6</v>
      </c>
    </row>
    <row r="149" spans="1:13" ht="16.5" thickTop="1" thickBot="1">
      <c r="A149" s="21" t="s">
        <v>6</v>
      </c>
      <c r="J149" s="147" t="s">
        <v>6</v>
      </c>
    </row>
    <row r="150" spans="1:13" ht="15.75" thickTop="1">
      <c r="A150" s="198" t="s">
        <v>6</v>
      </c>
      <c r="B150" s="199" t="s">
        <v>6</v>
      </c>
      <c r="C150" s="199" t="s">
        <v>6</v>
      </c>
      <c r="D150" s="199" t="s">
        <v>6</v>
      </c>
      <c r="E150" s="199" t="s">
        <v>6</v>
      </c>
      <c r="F150" s="200" t="s">
        <v>58</v>
      </c>
      <c r="G150" s="201" t="s">
        <v>6</v>
      </c>
      <c r="H150" s="201" t="s">
        <v>6</v>
      </c>
      <c r="I150" s="202">
        <f>SUM(I121,I135,I148)</f>
        <v>1545246.21</v>
      </c>
      <c r="J150" s="203" t="s">
        <v>6</v>
      </c>
    </row>
    <row r="151" spans="1:13">
      <c r="A151" s="191" t="s">
        <v>6</v>
      </c>
      <c r="B151" s="189"/>
      <c r="C151" s="189"/>
      <c r="D151" s="189"/>
      <c r="E151" s="189"/>
      <c r="F151" s="192" t="s">
        <v>6</v>
      </c>
      <c r="G151" s="193" t="s">
        <v>6</v>
      </c>
      <c r="H151" s="193" t="s">
        <v>6</v>
      </c>
      <c r="I151" s="192" t="s">
        <v>6</v>
      </c>
      <c r="J151" s="194" t="s">
        <v>6</v>
      </c>
    </row>
    <row r="152" spans="1:13">
      <c r="A152" s="191" t="s">
        <v>6</v>
      </c>
      <c r="B152" s="189"/>
      <c r="C152" s="189"/>
      <c r="D152" s="189"/>
      <c r="E152" s="189"/>
      <c r="F152" s="195" t="s">
        <v>59</v>
      </c>
      <c r="G152" s="196" t="s">
        <v>6</v>
      </c>
      <c r="H152" s="43">
        <v>0.23</v>
      </c>
      <c r="I152" s="197">
        <f>SUM(I150*H152)</f>
        <v>355406.62829999998</v>
      </c>
      <c r="J152" s="194" t="s">
        <v>6</v>
      </c>
    </row>
    <row r="153" spans="1:13">
      <c r="A153" s="191" t="s">
        <v>6</v>
      </c>
      <c r="B153" s="189"/>
      <c r="C153" s="189"/>
      <c r="D153" s="189"/>
      <c r="E153" s="189"/>
      <c r="F153" s="195" t="s">
        <v>61</v>
      </c>
      <c r="G153" s="196" t="s">
        <v>6</v>
      </c>
      <c r="H153" s="43">
        <v>0.02</v>
      </c>
      <c r="I153" s="197">
        <f>SUM(I150*H153)</f>
        <v>30904.924200000001</v>
      </c>
      <c r="J153" s="194" t="s">
        <v>6</v>
      </c>
    </row>
    <row r="154" spans="1:13">
      <c r="A154" s="191" t="s">
        <v>6</v>
      </c>
      <c r="B154" s="189"/>
      <c r="C154" s="189"/>
      <c r="D154" s="189"/>
      <c r="E154" s="189"/>
      <c r="F154" s="195" t="s">
        <v>60</v>
      </c>
      <c r="G154" s="196" t="s">
        <v>6</v>
      </c>
      <c r="H154" s="43">
        <v>0.1</v>
      </c>
      <c r="I154" s="197">
        <f>SUM(I150*H154)</f>
        <v>154524.62100000001</v>
      </c>
      <c r="J154" s="194" t="s">
        <v>6</v>
      </c>
    </row>
    <row r="155" spans="1:13" ht="15.75" thickBot="1">
      <c r="A155" s="204" t="s">
        <v>6</v>
      </c>
      <c r="B155" s="205" t="s">
        <v>6</v>
      </c>
      <c r="C155" s="205" t="s">
        <v>6</v>
      </c>
      <c r="D155" s="205" t="s">
        <v>6</v>
      </c>
      <c r="E155" s="205" t="s">
        <v>6</v>
      </c>
      <c r="F155" s="206" t="s">
        <v>62</v>
      </c>
      <c r="G155" s="207" t="s">
        <v>6</v>
      </c>
      <c r="H155" s="207" t="s">
        <v>6</v>
      </c>
      <c r="I155" s="208">
        <f>SUM(I150,I152,,I153,I154)</f>
        <v>2086082.3835</v>
      </c>
      <c r="J155" s="209" t="s">
        <v>6</v>
      </c>
      <c r="L155" s="15"/>
      <c r="M155" s="15"/>
    </row>
    <row r="157" spans="1:13" ht="15.75" thickBot="1"/>
    <row r="158" spans="1:13" ht="77.45" customHeight="1" thickBot="1">
      <c r="A158" s="252" t="s">
        <v>63</v>
      </c>
      <c r="B158" s="253" t="s">
        <v>6</v>
      </c>
      <c r="C158" s="253" t="s">
        <v>6</v>
      </c>
      <c r="D158" s="253" t="s">
        <v>6</v>
      </c>
      <c r="E158" s="253" t="s">
        <v>6</v>
      </c>
      <c r="F158" s="253" t="s">
        <v>6</v>
      </c>
      <c r="G158" s="253" t="s">
        <v>6</v>
      </c>
      <c r="H158" s="253" t="s">
        <v>6</v>
      </c>
      <c r="I158" s="253" t="s">
        <v>6</v>
      </c>
      <c r="J158" s="254" t="s">
        <v>6</v>
      </c>
    </row>
    <row r="159" spans="1:13" ht="15.75" thickTop="1">
      <c r="A159" s="21" t="s">
        <v>6</v>
      </c>
      <c r="J159" s="147" t="s">
        <v>6</v>
      </c>
    </row>
    <row r="160" spans="1:13" ht="27.75">
      <c r="A160" s="255" t="s">
        <v>7</v>
      </c>
      <c r="B160" s="189"/>
      <c r="C160" s="189"/>
      <c r="D160" s="189"/>
      <c r="E160" s="189"/>
      <c r="F160" s="189"/>
      <c r="G160" s="189"/>
      <c r="H160" s="189"/>
      <c r="I160" s="189"/>
      <c r="J160" s="297" t="s">
        <v>6</v>
      </c>
    </row>
    <row r="161" spans="1:13">
      <c r="A161" s="22" t="s">
        <v>6</v>
      </c>
      <c r="I161" s="44" t="s">
        <v>8</v>
      </c>
      <c r="J161" s="148">
        <v>2.4</v>
      </c>
    </row>
    <row r="162" spans="1:13" ht="42.75" customHeight="1">
      <c r="A162" s="298" t="s">
        <v>9</v>
      </c>
      <c r="B162" s="299" t="s">
        <v>6</v>
      </c>
      <c r="C162" s="300" t="str">
        <f>+C110</f>
        <v>"ADMINISTRACION, OPERACIÓN, MANTENIMIENTO, INSTALACION Y MODERNIZACION DEL SISTEMA DE ALUMBRADO PUBLICO EN EL MUNICIPIO DEL SOCORRO - DEPARTAMENTO DE SANTANDER"</v>
      </c>
      <c r="D162" s="301" t="s">
        <v>6</v>
      </c>
      <c r="E162" s="301" t="s">
        <v>6</v>
      </c>
      <c r="F162" s="301" t="s">
        <v>6</v>
      </c>
      <c r="G162" s="301" t="s">
        <v>6</v>
      </c>
      <c r="H162" s="301" t="s">
        <v>6</v>
      </c>
      <c r="I162" s="44" t="s">
        <v>10</v>
      </c>
      <c r="J162" s="148" t="s">
        <v>5</v>
      </c>
    </row>
    <row r="163" spans="1:13">
      <c r="A163" s="298" t="s">
        <v>11</v>
      </c>
      <c r="B163" s="189"/>
      <c r="C163" s="302" t="str">
        <f>+C111</f>
        <v>MUNICIPIO DEL SOCORRO</v>
      </c>
      <c r="D163" s="299" t="s">
        <v>6</v>
      </c>
      <c r="E163" s="299" t="s">
        <v>6</v>
      </c>
      <c r="F163" s="299" t="s">
        <v>6</v>
      </c>
      <c r="G163" s="299" t="s">
        <v>6</v>
      </c>
      <c r="H163" s="299" t="s">
        <v>6</v>
      </c>
      <c r="I163" s="44" t="s">
        <v>12</v>
      </c>
      <c r="J163" s="148">
        <f>+'PRESUPUESTO OFICIAL'!D22</f>
        <v>32</v>
      </c>
    </row>
    <row r="164" spans="1:13" ht="29.25" customHeight="1">
      <c r="A164" s="298" t="s">
        <v>13</v>
      </c>
      <c r="B164" s="299" t="s">
        <v>6</v>
      </c>
      <c r="C164" s="300" t="s">
        <v>85</v>
      </c>
      <c r="D164" s="301" t="s">
        <v>6</v>
      </c>
      <c r="E164" s="301" t="s">
        <v>6</v>
      </c>
      <c r="F164" s="301" t="s">
        <v>6</v>
      </c>
      <c r="G164" s="301" t="s">
        <v>6</v>
      </c>
      <c r="H164" s="301" t="s">
        <v>6</v>
      </c>
      <c r="I164" s="46" t="s">
        <v>6</v>
      </c>
      <c r="J164" s="147" t="s">
        <v>6</v>
      </c>
    </row>
    <row r="165" spans="1:13">
      <c r="A165" s="21" t="s">
        <v>6</v>
      </c>
      <c r="J165" s="147" t="s">
        <v>6</v>
      </c>
    </row>
    <row r="166" spans="1:13">
      <c r="A166" s="306" t="s">
        <v>14</v>
      </c>
      <c r="B166" s="299" t="s">
        <v>6</v>
      </c>
      <c r="C166" s="299" t="s">
        <v>6</v>
      </c>
      <c r="D166" s="299" t="s">
        <v>6</v>
      </c>
      <c r="E166" s="3" t="s">
        <v>3</v>
      </c>
      <c r="F166" s="36" t="s">
        <v>15</v>
      </c>
      <c r="G166" s="3" t="s">
        <v>16</v>
      </c>
      <c r="H166" s="36" t="s">
        <v>17</v>
      </c>
      <c r="I166" s="189"/>
      <c r="J166" s="309" t="s">
        <v>6</v>
      </c>
    </row>
    <row r="167" spans="1:13">
      <c r="A167" s="307" t="s">
        <v>6</v>
      </c>
      <c r="B167" s="189"/>
      <c r="C167" s="189"/>
      <c r="D167" s="189"/>
      <c r="E167" s="4" t="s">
        <v>6</v>
      </c>
      <c r="F167" s="37" t="s">
        <v>18</v>
      </c>
      <c r="G167" s="5" t="s">
        <v>19</v>
      </c>
      <c r="H167" s="37" t="s">
        <v>6</v>
      </c>
      <c r="I167" s="189"/>
      <c r="J167" s="309" t="s">
        <v>6</v>
      </c>
    </row>
    <row r="168" spans="1:13">
      <c r="A168" s="308" t="s">
        <v>6</v>
      </c>
      <c r="B168" s="189"/>
      <c r="C168" s="189"/>
      <c r="D168" s="189"/>
      <c r="E168" s="6" t="s">
        <v>20</v>
      </c>
      <c r="F168" s="38" t="s">
        <v>21</v>
      </c>
      <c r="G168" s="6" t="s">
        <v>22</v>
      </c>
      <c r="H168" s="38" t="s">
        <v>23</v>
      </c>
      <c r="I168" s="189"/>
      <c r="J168" s="310" t="s">
        <v>6</v>
      </c>
    </row>
    <row r="169" spans="1:13">
      <c r="A169" s="305" t="s">
        <v>24</v>
      </c>
      <c r="B169" s="299" t="s">
        <v>6</v>
      </c>
      <c r="C169" s="299" t="s">
        <v>6</v>
      </c>
      <c r="D169" s="299" t="s">
        <v>6</v>
      </c>
      <c r="E169" s="7">
        <v>2</v>
      </c>
      <c r="F169" s="39">
        <f>+F117</f>
        <v>4797</v>
      </c>
      <c r="G169" s="8">
        <v>1</v>
      </c>
      <c r="H169" s="39">
        <f>SUM(E169*F169/G169)</f>
        <v>9594</v>
      </c>
      <c r="I169" s="189"/>
      <c r="J169" s="304" t="s">
        <v>6</v>
      </c>
    </row>
    <row r="170" spans="1:13">
      <c r="A170" s="305" t="s">
        <v>86</v>
      </c>
      <c r="B170" s="299" t="s">
        <v>6</v>
      </c>
      <c r="C170" s="299" t="s">
        <v>6</v>
      </c>
      <c r="D170" s="299" t="s">
        <v>6</v>
      </c>
      <c r="E170" s="7">
        <v>1</v>
      </c>
      <c r="F170" s="39">
        <v>1476000</v>
      </c>
      <c r="G170" s="8">
        <v>8</v>
      </c>
      <c r="H170" s="39">
        <f>SUM(E170*F170/G170)</f>
        <v>184500</v>
      </c>
      <c r="I170" s="189"/>
      <c r="J170" s="304" t="s">
        <v>6</v>
      </c>
      <c r="L170">
        <v>1200000</v>
      </c>
      <c r="M170">
        <f t="shared" ref="M170" si="14">+L170*1.23</f>
        <v>1476000</v>
      </c>
    </row>
    <row r="171" spans="1:13">
      <c r="A171" s="20" t="s">
        <v>6</v>
      </c>
      <c r="I171" s="236" t="s">
        <v>26</v>
      </c>
      <c r="J171" s="237" t="s">
        <v>6</v>
      </c>
    </row>
    <row r="172" spans="1:13">
      <c r="A172" s="20" t="s">
        <v>6</v>
      </c>
      <c r="I172" s="47" t="s">
        <v>6</v>
      </c>
      <c r="J172" s="150" t="s">
        <v>6</v>
      </c>
    </row>
    <row r="173" spans="1:13" ht="15.75" thickBot="1">
      <c r="A173" s="213" t="s">
        <v>6</v>
      </c>
      <c r="B173" s="214" t="s">
        <v>6</v>
      </c>
      <c r="C173" s="214" t="s">
        <v>6</v>
      </c>
      <c r="D173" s="214" t="s">
        <v>6</v>
      </c>
      <c r="E173" s="9" t="s">
        <v>6</v>
      </c>
      <c r="F173" s="40" t="s">
        <v>6</v>
      </c>
      <c r="G173" s="9" t="s">
        <v>6</v>
      </c>
      <c r="H173" s="40" t="s">
        <v>6</v>
      </c>
      <c r="I173" s="215">
        <f>SUM(H169:H170)</f>
        <v>194094</v>
      </c>
      <c r="J173" s="283" t="s">
        <v>6</v>
      </c>
    </row>
    <row r="174" spans="1:13" ht="15.75" thickTop="1">
      <c r="A174" s="21" t="s">
        <v>6</v>
      </c>
      <c r="J174" s="147" t="s">
        <v>6</v>
      </c>
    </row>
    <row r="175" spans="1:13">
      <c r="A175" s="217" t="s">
        <v>27</v>
      </c>
      <c r="B175" s="189"/>
      <c r="C175" s="189"/>
      <c r="D175" s="189"/>
      <c r="E175" s="10" t="s">
        <v>5</v>
      </c>
      <c r="F175" s="36" t="s">
        <v>28</v>
      </c>
      <c r="G175" s="10" t="s">
        <v>29</v>
      </c>
      <c r="H175" s="36" t="s">
        <v>30</v>
      </c>
      <c r="I175" s="189"/>
      <c r="J175" s="292" t="s">
        <v>6</v>
      </c>
    </row>
    <row r="176" spans="1:13">
      <c r="A176" s="191" t="s">
        <v>6</v>
      </c>
      <c r="B176" s="189"/>
      <c r="C176" s="189"/>
      <c r="D176" s="189"/>
      <c r="E176" s="11" t="s">
        <v>6</v>
      </c>
      <c r="F176" s="37" t="s">
        <v>2</v>
      </c>
      <c r="G176" s="11" t="s">
        <v>31</v>
      </c>
      <c r="H176" s="37" t="s">
        <v>32</v>
      </c>
      <c r="I176" s="189"/>
      <c r="J176" s="292" t="s">
        <v>6</v>
      </c>
    </row>
    <row r="177" spans="1:13">
      <c r="A177" s="191" t="s">
        <v>6</v>
      </c>
      <c r="B177" s="189"/>
      <c r="C177" s="189"/>
      <c r="D177" s="189"/>
      <c r="E177" s="12" t="s">
        <v>6</v>
      </c>
      <c r="F177" s="41" t="s">
        <v>33</v>
      </c>
      <c r="G177" s="12" t="s">
        <v>34</v>
      </c>
      <c r="H177" s="41" t="s">
        <v>35</v>
      </c>
      <c r="I177" s="189"/>
      <c r="J177" s="292" t="s">
        <v>6</v>
      </c>
    </row>
    <row r="178" spans="1:13">
      <c r="A178" s="374" t="s">
        <v>71</v>
      </c>
      <c r="B178" s="211" t="s">
        <v>6</v>
      </c>
      <c r="C178" s="211" t="s">
        <v>6</v>
      </c>
      <c r="D178" s="211" t="s">
        <v>6</v>
      </c>
      <c r="E178" s="13" t="s">
        <v>5</v>
      </c>
      <c r="F178" s="39">
        <v>6127.86</v>
      </c>
      <c r="G178" s="8">
        <v>2</v>
      </c>
      <c r="H178" s="39">
        <f t="shared" ref="H178:H183" si="15">SUM(F178*G178)</f>
        <v>12255.72</v>
      </c>
      <c r="I178" s="189"/>
      <c r="J178" s="291" t="s">
        <v>6</v>
      </c>
      <c r="L178" s="39">
        <v>4982</v>
      </c>
      <c r="M178">
        <f t="shared" ref="M178:M183" si="16">+L178*1.23</f>
        <v>6127.86</v>
      </c>
    </row>
    <row r="179" spans="1:13">
      <c r="A179" s="374" t="s">
        <v>38</v>
      </c>
      <c r="B179" s="211" t="s">
        <v>6</v>
      </c>
      <c r="C179" s="211" t="s">
        <v>6</v>
      </c>
      <c r="D179" s="211" t="s">
        <v>6</v>
      </c>
      <c r="E179" s="13" t="s">
        <v>5</v>
      </c>
      <c r="F179" s="39">
        <f>+F128</f>
        <v>9709.619999999999</v>
      </c>
      <c r="G179" s="8">
        <v>3</v>
      </c>
      <c r="H179" s="39">
        <f t="shared" si="15"/>
        <v>29128.859999999997</v>
      </c>
      <c r="I179" s="189"/>
      <c r="J179" s="291" t="s">
        <v>6</v>
      </c>
      <c r="M179">
        <f t="shared" si="16"/>
        <v>0</v>
      </c>
    </row>
    <row r="180" spans="1:13">
      <c r="A180" s="374" t="s">
        <v>72</v>
      </c>
      <c r="B180" s="211" t="s">
        <v>6</v>
      </c>
      <c r="C180" s="211" t="s">
        <v>6</v>
      </c>
      <c r="D180" s="211" t="s">
        <v>6</v>
      </c>
      <c r="E180" s="13" t="s">
        <v>5</v>
      </c>
      <c r="F180" s="39">
        <v>1596.54</v>
      </c>
      <c r="G180" s="8">
        <v>2</v>
      </c>
      <c r="H180" s="39">
        <f t="shared" si="15"/>
        <v>3193.08</v>
      </c>
      <c r="I180" s="189"/>
      <c r="J180" s="291" t="s">
        <v>6</v>
      </c>
      <c r="L180">
        <v>1298</v>
      </c>
      <c r="M180">
        <f t="shared" si="16"/>
        <v>1596.54</v>
      </c>
    </row>
    <row r="181" spans="1:13">
      <c r="A181" s="374" t="s">
        <v>73</v>
      </c>
      <c r="B181" s="211" t="s">
        <v>6</v>
      </c>
      <c r="C181" s="211" t="s">
        <v>6</v>
      </c>
      <c r="D181" s="211" t="s">
        <v>6</v>
      </c>
      <c r="E181" s="13" t="s">
        <v>5</v>
      </c>
      <c r="F181" s="39">
        <v>1804858.95</v>
      </c>
      <c r="G181" s="8">
        <v>1</v>
      </c>
      <c r="H181" s="39">
        <f t="shared" si="15"/>
        <v>1804858.95</v>
      </c>
      <c r="I181" s="189"/>
      <c r="J181" s="291" t="s">
        <v>6</v>
      </c>
      <c r="L181" s="39">
        <v>1467365</v>
      </c>
      <c r="M181">
        <f t="shared" si="16"/>
        <v>1804858.95</v>
      </c>
    </row>
    <row r="182" spans="1:13">
      <c r="A182" s="374" t="s">
        <v>41</v>
      </c>
      <c r="B182" s="211" t="s">
        <v>6</v>
      </c>
      <c r="C182" s="211" t="s">
        <v>6</v>
      </c>
      <c r="D182" s="211" t="s">
        <v>6</v>
      </c>
      <c r="E182" s="13" t="s">
        <v>42</v>
      </c>
      <c r="F182" s="39">
        <f>+F132</f>
        <v>11426.7</v>
      </c>
      <c r="G182" s="8">
        <v>5</v>
      </c>
      <c r="H182" s="39">
        <f t="shared" si="15"/>
        <v>57133.5</v>
      </c>
      <c r="I182" s="189"/>
      <c r="J182" s="291" t="s">
        <v>6</v>
      </c>
      <c r="M182">
        <f t="shared" si="16"/>
        <v>0</v>
      </c>
    </row>
    <row r="183" spans="1:13">
      <c r="A183" s="290" t="s">
        <v>40</v>
      </c>
      <c r="B183" s="211" t="s">
        <v>6</v>
      </c>
      <c r="C183" s="211" t="s">
        <v>6</v>
      </c>
      <c r="D183" s="211" t="s">
        <v>6</v>
      </c>
      <c r="E183" s="13" t="s">
        <v>5</v>
      </c>
      <c r="F183" s="39">
        <f>+F131</f>
        <v>5276.7</v>
      </c>
      <c r="G183" s="8">
        <v>2</v>
      </c>
      <c r="H183" s="39">
        <f t="shared" si="15"/>
        <v>10553.4</v>
      </c>
      <c r="I183" s="189"/>
      <c r="J183" s="291" t="s">
        <v>6</v>
      </c>
      <c r="M183">
        <f t="shared" si="16"/>
        <v>0</v>
      </c>
    </row>
    <row r="184" spans="1:13">
      <c r="A184" s="210"/>
      <c r="B184" s="211"/>
      <c r="C184" s="211"/>
      <c r="D184" s="212"/>
      <c r="E184" s="13"/>
      <c r="F184" s="39"/>
      <c r="G184" s="8"/>
      <c r="H184" s="39"/>
      <c r="I184" s="223"/>
      <c r="J184" s="224"/>
    </row>
    <row r="185" spans="1:13">
      <c r="A185" s="23" t="s">
        <v>6</v>
      </c>
      <c r="I185" s="236" t="s">
        <v>43</v>
      </c>
      <c r="J185" s="282" t="s">
        <v>6</v>
      </c>
    </row>
    <row r="186" spans="1:13">
      <c r="A186" s="20" t="s">
        <v>6</v>
      </c>
      <c r="I186" s="47" t="s">
        <v>6</v>
      </c>
      <c r="J186" s="150" t="s">
        <v>6</v>
      </c>
    </row>
    <row r="187" spans="1:13" ht="15.75" thickBot="1">
      <c r="A187" s="213" t="s">
        <v>6</v>
      </c>
      <c r="B187" s="214" t="s">
        <v>6</v>
      </c>
      <c r="C187" s="214" t="s">
        <v>6</v>
      </c>
      <c r="D187" s="214" t="s">
        <v>6</v>
      </c>
      <c r="E187" s="9" t="s">
        <v>6</v>
      </c>
      <c r="F187" s="40" t="s">
        <v>6</v>
      </c>
      <c r="G187" s="9" t="s">
        <v>6</v>
      </c>
      <c r="H187" s="40" t="s">
        <v>6</v>
      </c>
      <c r="I187" s="215">
        <f>SUM(H178:H184)</f>
        <v>1917123.5099999998</v>
      </c>
      <c r="J187" s="283" t="s">
        <v>6</v>
      </c>
    </row>
    <row r="188" spans="1:13" ht="15.75" thickTop="1">
      <c r="A188" s="21" t="s">
        <v>6</v>
      </c>
      <c r="J188" s="147" t="s">
        <v>6</v>
      </c>
    </row>
    <row r="189" spans="1:13">
      <c r="A189" s="217" t="s">
        <v>44</v>
      </c>
      <c r="B189" s="189"/>
      <c r="C189" s="189"/>
      <c r="D189" s="189"/>
      <c r="E189" s="10" t="s">
        <v>3</v>
      </c>
      <c r="F189" s="36" t="s">
        <v>45</v>
      </c>
      <c r="G189" s="10" t="s">
        <v>16</v>
      </c>
      <c r="H189" s="36" t="s">
        <v>30</v>
      </c>
      <c r="I189" s="189"/>
      <c r="J189" s="292" t="s">
        <v>6</v>
      </c>
    </row>
    <row r="190" spans="1:13">
      <c r="A190" s="191" t="s">
        <v>6</v>
      </c>
      <c r="B190" s="189"/>
      <c r="C190" s="189"/>
      <c r="D190" s="189"/>
      <c r="E190" s="11" t="s">
        <v>6</v>
      </c>
      <c r="F190" s="37" t="s">
        <v>46</v>
      </c>
      <c r="G190" s="11" t="s">
        <v>47</v>
      </c>
      <c r="H190" s="37" t="s">
        <v>32</v>
      </c>
      <c r="I190" s="189"/>
      <c r="J190" s="292" t="s">
        <v>6</v>
      </c>
    </row>
    <row r="191" spans="1:13">
      <c r="A191" s="191" t="s">
        <v>6</v>
      </c>
      <c r="B191" s="189"/>
      <c r="C191" s="189"/>
      <c r="D191" s="189"/>
      <c r="E191" s="12" t="s">
        <v>6</v>
      </c>
      <c r="F191" s="41" t="s">
        <v>48</v>
      </c>
      <c r="G191" s="12" t="s">
        <v>49</v>
      </c>
      <c r="H191" s="41" t="s">
        <v>50</v>
      </c>
      <c r="I191" s="189"/>
      <c r="J191" s="292" t="s">
        <v>6</v>
      </c>
    </row>
    <row r="192" spans="1:13">
      <c r="A192" s="290" t="s">
        <v>51</v>
      </c>
      <c r="B192" s="211" t="s">
        <v>6</v>
      </c>
      <c r="C192" s="211" t="s">
        <v>6</v>
      </c>
      <c r="D192" s="211" t="s">
        <v>6</v>
      </c>
      <c r="E192" s="14">
        <v>1</v>
      </c>
      <c r="F192" s="39">
        <f>+F140</f>
        <v>259575.7</v>
      </c>
      <c r="G192" s="8">
        <v>24</v>
      </c>
      <c r="H192" s="39">
        <f t="shared" ref="H192:H197" si="17">SUM(E192*F192/G192)</f>
        <v>10815.654166666667</v>
      </c>
      <c r="I192" s="189"/>
      <c r="J192" s="291" t="s">
        <v>6</v>
      </c>
    </row>
    <row r="193" spans="1:13">
      <c r="A193" s="290" t="s">
        <v>52</v>
      </c>
      <c r="B193" s="211" t="s">
        <v>6</v>
      </c>
      <c r="C193" s="211" t="s">
        <v>6</v>
      </c>
      <c r="D193" s="211" t="s">
        <v>6</v>
      </c>
      <c r="E193" s="14">
        <v>1</v>
      </c>
      <c r="F193" s="39">
        <f t="shared" ref="F193:F197" si="18">+F141</f>
        <v>183230.86</v>
      </c>
      <c r="G193" s="8">
        <v>8</v>
      </c>
      <c r="H193" s="39">
        <f t="shared" si="17"/>
        <v>22903.857499999998</v>
      </c>
      <c r="I193" s="189"/>
      <c r="J193" s="291" t="s">
        <v>6</v>
      </c>
    </row>
    <row r="194" spans="1:13">
      <c r="A194" s="290" t="s">
        <v>53</v>
      </c>
      <c r="B194" s="211" t="s">
        <v>6</v>
      </c>
      <c r="C194" s="211" t="s">
        <v>6</v>
      </c>
      <c r="D194" s="211" t="s">
        <v>6</v>
      </c>
      <c r="E194" s="14">
        <v>1</v>
      </c>
      <c r="F194" s="39">
        <f t="shared" si="18"/>
        <v>106886.01</v>
      </c>
      <c r="G194" s="8">
        <v>8</v>
      </c>
      <c r="H194" s="39">
        <f t="shared" si="17"/>
        <v>13360.751249999999</v>
      </c>
      <c r="I194" s="189"/>
      <c r="J194" s="291" t="s">
        <v>6</v>
      </c>
    </row>
    <row r="195" spans="1:13">
      <c r="A195" s="290" t="s">
        <v>54</v>
      </c>
      <c r="B195" s="211" t="s">
        <v>6</v>
      </c>
      <c r="C195" s="211" t="s">
        <v>6</v>
      </c>
      <c r="D195" s="211" t="s">
        <v>6</v>
      </c>
      <c r="E195" s="14">
        <v>1</v>
      </c>
      <c r="F195" s="39">
        <f t="shared" si="18"/>
        <v>17183.11</v>
      </c>
      <c r="G195" s="8">
        <f>1</f>
        <v>1</v>
      </c>
      <c r="H195" s="39">
        <f t="shared" si="17"/>
        <v>17183.11</v>
      </c>
      <c r="I195" s="189"/>
      <c r="J195" s="291" t="s">
        <v>6</v>
      </c>
    </row>
    <row r="196" spans="1:13">
      <c r="A196" s="290" t="s">
        <v>55</v>
      </c>
      <c r="B196" s="211" t="s">
        <v>6</v>
      </c>
      <c r="C196" s="211" t="s">
        <v>6</v>
      </c>
      <c r="D196" s="211" t="s">
        <v>6</v>
      </c>
      <c r="E196" s="14">
        <v>1</v>
      </c>
      <c r="F196" s="39">
        <f t="shared" si="18"/>
        <v>13911.61</v>
      </c>
      <c r="G196" s="8">
        <f>1</f>
        <v>1</v>
      </c>
      <c r="H196" s="39">
        <f t="shared" si="17"/>
        <v>13911.61</v>
      </c>
      <c r="I196" s="189"/>
      <c r="J196" s="291" t="s">
        <v>6</v>
      </c>
    </row>
    <row r="197" spans="1:13">
      <c r="A197" s="290" t="s">
        <v>56</v>
      </c>
      <c r="B197" s="211" t="s">
        <v>6</v>
      </c>
      <c r="C197" s="211" t="s">
        <v>6</v>
      </c>
      <c r="D197" s="211" t="s">
        <v>6</v>
      </c>
      <c r="E197" s="14">
        <v>1</v>
      </c>
      <c r="F197" s="39">
        <f t="shared" si="18"/>
        <v>11550.58</v>
      </c>
      <c r="G197" s="8">
        <f>1</f>
        <v>1</v>
      </c>
      <c r="H197" s="39">
        <f t="shared" si="17"/>
        <v>11550.58</v>
      </c>
      <c r="I197" s="189"/>
      <c r="J197" s="291" t="s">
        <v>6</v>
      </c>
    </row>
    <row r="198" spans="1:13">
      <c r="A198" s="23" t="s">
        <v>6</v>
      </c>
      <c r="I198" s="236" t="s">
        <v>57</v>
      </c>
      <c r="J198" s="282" t="s">
        <v>6</v>
      </c>
    </row>
    <row r="199" spans="1:13">
      <c r="A199" s="20" t="s">
        <v>6</v>
      </c>
      <c r="I199" s="47" t="s">
        <v>6</v>
      </c>
      <c r="J199" s="150" t="s">
        <v>6</v>
      </c>
    </row>
    <row r="200" spans="1:13" ht="15.75" thickBot="1">
      <c r="A200" s="213" t="s">
        <v>6</v>
      </c>
      <c r="B200" s="214" t="s">
        <v>6</v>
      </c>
      <c r="C200" s="214" t="s">
        <v>6</v>
      </c>
      <c r="D200" s="214" t="s">
        <v>6</v>
      </c>
      <c r="E200" s="9" t="s">
        <v>6</v>
      </c>
      <c r="F200" s="40" t="s">
        <v>6</v>
      </c>
      <c r="G200" s="9" t="s">
        <v>6</v>
      </c>
      <c r="H200" s="40" t="s">
        <v>6</v>
      </c>
      <c r="I200" s="215">
        <f>ROUND(SUM(H192:H197),2)</f>
        <v>89725.56</v>
      </c>
      <c r="J200" s="283" t="s">
        <v>6</v>
      </c>
    </row>
    <row r="201" spans="1:13" ht="16.5" thickTop="1" thickBot="1">
      <c r="A201" s="21" t="s">
        <v>6</v>
      </c>
      <c r="J201" s="147" t="s">
        <v>6</v>
      </c>
    </row>
    <row r="202" spans="1:13" ht="15.75" thickTop="1">
      <c r="A202" s="198" t="s">
        <v>6</v>
      </c>
      <c r="B202" s="199" t="s">
        <v>6</v>
      </c>
      <c r="C202" s="199" t="s">
        <v>6</v>
      </c>
      <c r="D202" s="199" t="s">
        <v>6</v>
      </c>
      <c r="E202" s="199" t="s">
        <v>6</v>
      </c>
      <c r="F202" s="200" t="s">
        <v>58</v>
      </c>
      <c r="G202" s="201" t="s">
        <v>6</v>
      </c>
      <c r="H202" s="201" t="s">
        <v>6</v>
      </c>
      <c r="I202" s="202">
        <f>SUM(I173,I187,I200)</f>
        <v>2200943.0699999998</v>
      </c>
      <c r="J202" s="203" t="s">
        <v>6</v>
      </c>
    </row>
    <row r="203" spans="1:13">
      <c r="A203" s="191" t="s">
        <v>6</v>
      </c>
      <c r="B203" s="189"/>
      <c r="C203" s="189"/>
      <c r="D203" s="189"/>
      <c r="E203" s="189"/>
      <c r="F203" s="192" t="s">
        <v>6</v>
      </c>
      <c r="G203" s="193" t="s">
        <v>6</v>
      </c>
      <c r="H203" s="193" t="s">
        <v>6</v>
      </c>
      <c r="I203" s="192" t="s">
        <v>6</v>
      </c>
      <c r="J203" s="194" t="s">
        <v>6</v>
      </c>
    </row>
    <row r="204" spans="1:13">
      <c r="A204" s="191" t="s">
        <v>6</v>
      </c>
      <c r="B204" s="189"/>
      <c r="C204" s="189"/>
      <c r="D204" s="189"/>
      <c r="E204" s="189"/>
      <c r="F204" s="195" t="s">
        <v>59</v>
      </c>
      <c r="G204" s="196" t="s">
        <v>6</v>
      </c>
      <c r="H204" s="43">
        <v>0.23</v>
      </c>
      <c r="I204" s="197">
        <f>SUM(I202*H204)</f>
        <v>506216.90609999996</v>
      </c>
      <c r="J204" s="194" t="s">
        <v>6</v>
      </c>
    </row>
    <row r="205" spans="1:13">
      <c r="A205" s="191" t="s">
        <v>6</v>
      </c>
      <c r="B205" s="189"/>
      <c r="C205" s="189"/>
      <c r="D205" s="189"/>
      <c r="E205" s="189"/>
      <c r="F205" s="195" t="s">
        <v>61</v>
      </c>
      <c r="G205" s="196" t="s">
        <v>6</v>
      </c>
      <c r="H205" s="43">
        <v>0.02</v>
      </c>
      <c r="I205" s="197">
        <f>SUM(I202*H205)</f>
        <v>44018.861399999994</v>
      </c>
      <c r="J205" s="194" t="s">
        <v>6</v>
      </c>
    </row>
    <row r="206" spans="1:13">
      <c r="A206" s="191" t="s">
        <v>6</v>
      </c>
      <c r="B206" s="189"/>
      <c r="C206" s="189"/>
      <c r="D206" s="189"/>
      <c r="E206" s="189"/>
      <c r="F206" s="195" t="s">
        <v>60</v>
      </c>
      <c r="G206" s="196" t="s">
        <v>6</v>
      </c>
      <c r="H206" s="43">
        <v>0.1</v>
      </c>
      <c r="I206" s="197">
        <f>SUM(I202*H206)</f>
        <v>220094.307</v>
      </c>
      <c r="J206" s="194" t="s">
        <v>6</v>
      </c>
    </row>
    <row r="207" spans="1:13" ht="15.75" thickBot="1">
      <c r="A207" s="204" t="s">
        <v>6</v>
      </c>
      <c r="B207" s="205" t="s">
        <v>6</v>
      </c>
      <c r="C207" s="205" t="s">
        <v>6</v>
      </c>
      <c r="D207" s="205" t="s">
        <v>6</v>
      </c>
      <c r="E207" s="205" t="s">
        <v>6</v>
      </c>
      <c r="F207" s="206" t="s">
        <v>62</v>
      </c>
      <c r="G207" s="207" t="s">
        <v>6</v>
      </c>
      <c r="H207" s="207" t="s">
        <v>6</v>
      </c>
      <c r="I207" s="208">
        <f>SUM(I202,I204,,I205,I206)</f>
        <v>2971273.1444999995</v>
      </c>
      <c r="J207" s="209" t="s">
        <v>6</v>
      </c>
      <c r="L207" s="15"/>
      <c r="M207" s="15"/>
    </row>
    <row r="208" spans="1:13" ht="15.75" thickBot="1"/>
    <row r="209" spans="1:10" ht="77.45" customHeight="1" thickBot="1">
      <c r="A209" s="252" t="s">
        <v>63</v>
      </c>
      <c r="B209" s="253" t="s">
        <v>6</v>
      </c>
      <c r="C209" s="253" t="s">
        <v>6</v>
      </c>
      <c r="D209" s="253" t="s">
        <v>6</v>
      </c>
      <c r="E209" s="253" t="s">
        <v>6</v>
      </c>
      <c r="F209" s="253" t="s">
        <v>6</v>
      </c>
      <c r="G209" s="253" t="s">
        <v>6</v>
      </c>
      <c r="H209" s="253" t="s">
        <v>6</v>
      </c>
      <c r="I209" s="253" t="s">
        <v>6</v>
      </c>
      <c r="J209" s="254" t="s">
        <v>6</v>
      </c>
    </row>
    <row r="210" spans="1:10" ht="15.75" thickTop="1">
      <c r="A210" s="107" t="s">
        <v>6</v>
      </c>
      <c r="B210" s="108"/>
      <c r="C210" s="108"/>
      <c r="D210" s="108"/>
      <c r="E210" s="108"/>
      <c r="F210" s="109"/>
      <c r="G210" s="108"/>
      <c r="H210" s="109"/>
      <c r="I210" s="109"/>
      <c r="J210" s="153" t="s">
        <v>6</v>
      </c>
    </row>
    <row r="211" spans="1:10" ht="27.75">
      <c r="A211" s="363" t="s">
        <v>7</v>
      </c>
      <c r="B211" s="318"/>
      <c r="C211" s="318"/>
      <c r="D211" s="318"/>
      <c r="E211" s="318"/>
      <c r="F211" s="318"/>
      <c r="G211" s="318"/>
      <c r="H211" s="318"/>
      <c r="I211" s="318"/>
      <c r="J211" s="364" t="s">
        <v>6</v>
      </c>
    </row>
    <row r="212" spans="1:10">
      <c r="A212" s="110" t="s">
        <v>6</v>
      </c>
      <c r="B212" s="108"/>
      <c r="C212" s="108"/>
      <c r="D212" s="108"/>
      <c r="E212" s="108"/>
      <c r="F212" s="109"/>
      <c r="G212" s="108"/>
      <c r="H212" s="109"/>
      <c r="I212" s="111" t="s">
        <v>8</v>
      </c>
      <c r="J212" s="112">
        <v>2.5</v>
      </c>
    </row>
    <row r="213" spans="1:10" ht="41.25" customHeight="1">
      <c r="A213" s="355" t="s">
        <v>9</v>
      </c>
      <c r="B213" s="352" t="s">
        <v>6</v>
      </c>
      <c r="C213" s="356" t="str">
        <f>+C474</f>
        <v>"ADMINISTRACION, OPERACIÓN, MANTENIMIENTO, INSTALACION Y MODERNIZACION DEL SISTEMA DE ALUMBRADO PUBLICO EN EL MUNICIPIO DEL SOCORRO - DEPARTAMENTO DE SANTANDER"</v>
      </c>
      <c r="D213" s="357" t="s">
        <v>6</v>
      </c>
      <c r="E213" s="357" t="s">
        <v>6</v>
      </c>
      <c r="F213" s="357" t="s">
        <v>6</v>
      </c>
      <c r="G213" s="357" t="s">
        <v>6</v>
      </c>
      <c r="H213" s="357" t="s">
        <v>6</v>
      </c>
      <c r="I213" s="111" t="s">
        <v>10</v>
      </c>
      <c r="J213" s="112" t="s">
        <v>5</v>
      </c>
    </row>
    <row r="214" spans="1:10">
      <c r="A214" s="355" t="s">
        <v>11</v>
      </c>
      <c r="B214" s="318"/>
      <c r="C214" s="356" t="str">
        <f>+C475</f>
        <v>MUNICIPIO DEL SOCORRO</v>
      </c>
      <c r="D214" s="357" t="s">
        <v>6</v>
      </c>
      <c r="E214" s="357" t="s">
        <v>6</v>
      </c>
      <c r="F214" s="357" t="s">
        <v>6</v>
      </c>
      <c r="G214" s="357" t="s">
        <v>6</v>
      </c>
      <c r="H214" s="357" t="s">
        <v>6</v>
      </c>
      <c r="I214" s="111" t="s">
        <v>12</v>
      </c>
      <c r="J214" s="112">
        <f>+'PRESUPUESTO OFICIAL'!D23</f>
        <v>20</v>
      </c>
    </row>
    <row r="215" spans="1:10">
      <c r="A215" s="355" t="s">
        <v>13</v>
      </c>
      <c r="B215" s="352" t="s">
        <v>6</v>
      </c>
      <c r="C215" s="356" t="str">
        <f>+'PRESUPUESTO OFICIAL'!B23</f>
        <v xml:space="preserve">SUMINISTRO E INSTALACION UCAP LUMINARIA ALUMBRADO PUBLICO REFLECTOR LED 300W 130Lm </v>
      </c>
      <c r="D215" s="357" t="s">
        <v>6</v>
      </c>
      <c r="E215" s="357" t="s">
        <v>6</v>
      </c>
      <c r="F215" s="357" t="s">
        <v>6</v>
      </c>
      <c r="G215" s="357" t="s">
        <v>6</v>
      </c>
      <c r="H215" s="357" t="s">
        <v>6</v>
      </c>
      <c r="I215" s="113" t="s">
        <v>6</v>
      </c>
      <c r="J215" s="153" t="s">
        <v>6</v>
      </c>
    </row>
    <row r="216" spans="1:10">
      <c r="A216" s="107" t="s">
        <v>6</v>
      </c>
      <c r="B216" s="108"/>
      <c r="C216" s="108"/>
      <c r="D216" s="108"/>
      <c r="E216" s="108"/>
      <c r="F216" s="109"/>
      <c r="G216" s="108"/>
      <c r="H216" s="109"/>
      <c r="I216" s="109"/>
      <c r="J216" s="153" t="s">
        <v>6</v>
      </c>
    </row>
    <row r="217" spans="1:10">
      <c r="A217" s="358" t="s">
        <v>14</v>
      </c>
      <c r="B217" s="352" t="s">
        <v>6</v>
      </c>
      <c r="C217" s="352" t="s">
        <v>6</v>
      </c>
      <c r="D217" s="352" t="s">
        <v>6</v>
      </c>
      <c r="E217" s="114" t="s">
        <v>3</v>
      </c>
      <c r="F217" s="115" t="s">
        <v>15</v>
      </c>
      <c r="G217" s="114" t="s">
        <v>16</v>
      </c>
      <c r="H217" s="115" t="s">
        <v>17</v>
      </c>
      <c r="I217" s="318"/>
      <c r="J217" s="361" t="s">
        <v>6</v>
      </c>
    </row>
    <row r="218" spans="1:10">
      <c r="A218" s="359" t="s">
        <v>6</v>
      </c>
      <c r="B218" s="318"/>
      <c r="C218" s="318"/>
      <c r="D218" s="318"/>
      <c r="E218" s="116" t="s">
        <v>6</v>
      </c>
      <c r="F218" s="117" t="s">
        <v>18</v>
      </c>
      <c r="G218" s="118" t="s">
        <v>19</v>
      </c>
      <c r="H218" s="117" t="s">
        <v>6</v>
      </c>
      <c r="I218" s="318"/>
      <c r="J218" s="361" t="s">
        <v>6</v>
      </c>
    </row>
    <row r="219" spans="1:10">
      <c r="A219" s="360" t="s">
        <v>6</v>
      </c>
      <c r="B219" s="318"/>
      <c r="C219" s="318"/>
      <c r="D219" s="318"/>
      <c r="E219" s="119" t="s">
        <v>20</v>
      </c>
      <c r="F219" s="120" t="s">
        <v>21</v>
      </c>
      <c r="G219" s="119" t="s">
        <v>22</v>
      </c>
      <c r="H219" s="120" t="s">
        <v>23</v>
      </c>
      <c r="I219" s="318"/>
      <c r="J219" s="362" t="s">
        <v>6</v>
      </c>
    </row>
    <row r="220" spans="1:10">
      <c r="A220" s="351" t="s">
        <v>24</v>
      </c>
      <c r="B220" s="352" t="s">
        <v>6</v>
      </c>
      <c r="C220" s="352" t="s">
        <v>6</v>
      </c>
      <c r="D220" s="352" t="s">
        <v>6</v>
      </c>
      <c r="E220" s="121">
        <v>2</v>
      </c>
      <c r="F220" s="122">
        <v>4797</v>
      </c>
      <c r="G220" s="123">
        <v>1</v>
      </c>
      <c r="H220" s="122">
        <f>SUM(E220*F220/G220)</f>
        <v>9594</v>
      </c>
      <c r="I220" s="318"/>
      <c r="J220" s="353" t="s">
        <v>6</v>
      </c>
    </row>
    <row r="221" spans="1:10">
      <c r="A221" s="351" t="s">
        <v>86</v>
      </c>
      <c r="B221" s="352" t="s">
        <v>6</v>
      </c>
      <c r="C221" s="352" t="s">
        <v>6</v>
      </c>
      <c r="D221" s="352" t="s">
        <v>6</v>
      </c>
      <c r="E221" s="121">
        <v>1</v>
      </c>
      <c r="F221" s="122">
        <v>1476000</v>
      </c>
      <c r="G221" s="123">
        <v>12</v>
      </c>
      <c r="H221" s="122">
        <f>SUM(E221*F221/G221)</f>
        <v>123000</v>
      </c>
      <c r="I221" s="318"/>
      <c r="J221" s="353" t="s">
        <v>6</v>
      </c>
    </row>
    <row r="222" spans="1:10">
      <c r="A222" s="124" t="s">
        <v>6</v>
      </c>
      <c r="B222" s="108"/>
      <c r="C222" s="108"/>
      <c r="D222" s="108"/>
      <c r="E222" s="108"/>
      <c r="F222" s="109"/>
      <c r="G222" s="108"/>
      <c r="H222" s="109"/>
      <c r="I222" s="325" t="s">
        <v>26</v>
      </c>
      <c r="J222" s="354" t="s">
        <v>6</v>
      </c>
    </row>
    <row r="223" spans="1:10">
      <c r="A223" s="124" t="s">
        <v>6</v>
      </c>
      <c r="B223" s="108"/>
      <c r="C223" s="108"/>
      <c r="D223" s="108"/>
      <c r="E223" s="108"/>
      <c r="F223" s="109"/>
      <c r="G223" s="108"/>
      <c r="H223" s="109"/>
      <c r="I223" s="125" t="s">
        <v>6</v>
      </c>
      <c r="J223" s="154" t="s">
        <v>6</v>
      </c>
    </row>
    <row r="224" spans="1:10" ht="15.75" thickBot="1">
      <c r="A224" s="327" t="s">
        <v>6</v>
      </c>
      <c r="B224" s="328" t="s">
        <v>6</v>
      </c>
      <c r="C224" s="328" t="s">
        <v>6</v>
      </c>
      <c r="D224" s="328" t="s">
        <v>6</v>
      </c>
      <c r="E224" s="126" t="s">
        <v>6</v>
      </c>
      <c r="F224" s="127" t="s">
        <v>6</v>
      </c>
      <c r="G224" s="126" t="s">
        <v>6</v>
      </c>
      <c r="H224" s="127" t="s">
        <v>6</v>
      </c>
      <c r="I224" s="365">
        <f>SUM(H220:H221)</f>
        <v>132594</v>
      </c>
      <c r="J224" s="366" t="s">
        <v>6</v>
      </c>
    </row>
    <row r="225" spans="1:13" ht="15.75" thickTop="1">
      <c r="A225" s="107" t="s">
        <v>6</v>
      </c>
      <c r="B225" s="108"/>
      <c r="C225" s="108"/>
      <c r="D225" s="108"/>
      <c r="E225" s="108"/>
      <c r="F225" s="109"/>
      <c r="G225" s="108"/>
      <c r="H225" s="109"/>
      <c r="I225" s="109"/>
      <c r="J225" s="153" t="s">
        <v>6</v>
      </c>
    </row>
    <row r="226" spans="1:13">
      <c r="A226" s="342" t="s">
        <v>27</v>
      </c>
      <c r="B226" s="343"/>
      <c r="C226" s="343"/>
      <c r="D226" s="344"/>
      <c r="E226" s="128" t="s">
        <v>5</v>
      </c>
      <c r="F226" s="115" t="s">
        <v>28</v>
      </c>
      <c r="G226" s="129" t="s">
        <v>29</v>
      </c>
      <c r="H226" s="115" t="s">
        <v>30</v>
      </c>
      <c r="I226" s="318"/>
      <c r="J226" s="350" t="s">
        <v>6</v>
      </c>
    </row>
    <row r="227" spans="1:13">
      <c r="A227" s="345" t="s">
        <v>6</v>
      </c>
      <c r="B227" s="318"/>
      <c r="C227" s="318"/>
      <c r="D227" s="346"/>
      <c r="E227" s="130" t="s">
        <v>6</v>
      </c>
      <c r="F227" s="117" t="s">
        <v>2</v>
      </c>
      <c r="G227" s="131" t="s">
        <v>31</v>
      </c>
      <c r="H227" s="117" t="s">
        <v>32</v>
      </c>
      <c r="I227" s="318"/>
      <c r="J227" s="350" t="s">
        <v>6</v>
      </c>
    </row>
    <row r="228" spans="1:13">
      <c r="A228" s="347" t="s">
        <v>6</v>
      </c>
      <c r="B228" s="348"/>
      <c r="C228" s="348"/>
      <c r="D228" s="349"/>
      <c r="E228" s="132" t="s">
        <v>6</v>
      </c>
      <c r="F228" s="133" t="s">
        <v>33</v>
      </c>
      <c r="G228" s="134" t="s">
        <v>34</v>
      </c>
      <c r="H228" s="133" t="s">
        <v>35</v>
      </c>
      <c r="I228" s="318"/>
      <c r="J228" s="350" t="s">
        <v>6</v>
      </c>
    </row>
    <row r="229" spans="1:13">
      <c r="A229" s="369" t="s">
        <v>71</v>
      </c>
      <c r="B229" s="341" t="s">
        <v>6</v>
      </c>
      <c r="C229" s="341" t="s">
        <v>6</v>
      </c>
      <c r="D229" s="341" t="s">
        <v>6</v>
      </c>
      <c r="E229" s="135" t="s">
        <v>5</v>
      </c>
      <c r="F229" s="122">
        <f>+F178</f>
        <v>6127.86</v>
      </c>
      <c r="G229" s="123">
        <v>2</v>
      </c>
      <c r="H229" s="122">
        <f t="shared" ref="H229:H234" si="19">SUM(F229*G229)</f>
        <v>12255.72</v>
      </c>
      <c r="I229" s="318"/>
      <c r="J229" s="339" t="s">
        <v>6</v>
      </c>
    </row>
    <row r="230" spans="1:13">
      <c r="A230" s="368" t="s">
        <v>38</v>
      </c>
      <c r="B230" s="338" t="s">
        <v>6</v>
      </c>
      <c r="C230" s="338" t="s">
        <v>6</v>
      </c>
      <c r="D230" s="338" t="s">
        <v>6</v>
      </c>
      <c r="E230" s="135" t="s">
        <v>5</v>
      </c>
      <c r="F230" s="122">
        <f>+F179</f>
        <v>9709.619999999999</v>
      </c>
      <c r="G230" s="123">
        <v>3</v>
      </c>
      <c r="H230" s="122">
        <f t="shared" si="19"/>
        <v>29128.859999999997</v>
      </c>
      <c r="I230" s="318"/>
      <c r="J230" s="339" t="s">
        <v>6</v>
      </c>
      <c r="L230">
        <v>22015</v>
      </c>
      <c r="M230">
        <f t="shared" ref="M230" si="20">+L230*1.23</f>
        <v>27078.45</v>
      </c>
    </row>
    <row r="231" spans="1:13">
      <c r="A231" s="368" t="s">
        <v>72</v>
      </c>
      <c r="B231" s="338" t="s">
        <v>6</v>
      </c>
      <c r="C231" s="338" t="s">
        <v>6</v>
      </c>
      <c r="D231" s="338" t="s">
        <v>6</v>
      </c>
      <c r="E231" s="135" t="s">
        <v>5</v>
      </c>
      <c r="F231" s="122">
        <f>+F180</f>
        <v>1596.54</v>
      </c>
      <c r="G231" s="123">
        <v>2</v>
      </c>
      <c r="H231" s="122">
        <f t="shared" si="19"/>
        <v>3193.08</v>
      </c>
      <c r="I231" s="318"/>
      <c r="J231" s="339"/>
    </row>
    <row r="232" spans="1:13">
      <c r="A232" s="368" t="s">
        <v>122</v>
      </c>
      <c r="B232" s="338" t="s">
        <v>6</v>
      </c>
      <c r="C232" s="338" t="s">
        <v>6</v>
      </c>
      <c r="D232" s="338" t="s">
        <v>6</v>
      </c>
      <c r="E232" s="135" t="s">
        <v>5</v>
      </c>
      <c r="F232" s="122">
        <v>2324984.13</v>
      </c>
      <c r="G232" s="123">
        <v>1</v>
      </c>
      <c r="H232" s="122">
        <f t="shared" si="19"/>
        <v>2324984.13</v>
      </c>
      <c r="I232" s="318"/>
      <c r="J232" s="339"/>
    </row>
    <row r="233" spans="1:13">
      <c r="A233" s="368" t="s">
        <v>41</v>
      </c>
      <c r="B233" s="338" t="s">
        <v>6</v>
      </c>
      <c r="C233" s="338" t="s">
        <v>6</v>
      </c>
      <c r="D233" s="338" t="s">
        <v>6</v>
      </c>
      <c r="E233" s="135" t="s">
        <v>5</v>
      </c>
      <c r="F233" s="122">
        <f>+F437</f>
        <v>11426.7</v>
      </c>
      <c r="G233" s="123">
        <v>5</v>
      </c>
      <c r="H233" s="122">
        <f t="shared" si="19"/>
        <v>57133.5</v>
      </c>
      <c r="I233" s="318"/>
      <c r="J233" s="339"/>
    </row>
    <row r="234" spans="1:13">
      <c r="A234" s="337" t="s">
        <v>40</v>
      </c>
      <c r="B234" s="338" t="s">
        <v>6</v>
      </c>
      <c r="C234" s="338" t="s">
        <v>6</v>
      </c>
      <c r="D234" s="338" t="s">
        <v>6</v>
      </c>
      <c r="E234" s="135" t="s">
        <v>5</v>
      </c>
      <c r="F234" s="122">
        <f>+F386</f>
        <v>5276.7</v>
      </c>
      <c r="G234" s="123">
        <v>2</v>
      </c>
      <c r="H234" s="122">
        <f t="shared" si="19"/>
        <v>10553.4</v>
      </c>
      <c r="I234" s="318"/>
      <c r="J234" s="339"/>
    </row>
    <row r="235" spans="1:13">
      <c r="A235" s="136"/>
      <c r="B235" s="137"/>
      <c r="C235" s="137"/>
      <c r="D235" s="138"/>
      <c r="E235" s="135"/>
      <c r="F235" s="122"/>
      <c r="G235" s="123"/>
      <c r="H235" s="122"/>
      <c r="I235" s="318"/>
      <c r="J235" s="339"/>
    </row>
    <row r="236" spans="1:13">
      <c r="A236" s="139" t="s">
        <v>6</v>
      </c>
      <c r="B236" s="108"/>
      <c r="C236" s="108"/>
      <c r="D236" s="108"/>
      <c r="E236" s="108"/>
      <c r="F236" s="109"/>
      <c r="G236" s="108"/>
      <c r="H236" s="109"/>
      <c r="I236" s="325" t="s">
        <v>43</v>
      </c>
      <c r="J236" s="326" t="s">
        <v>6</v>
      </c>
    </row>
    <row r="237" spans="1:13">
      <c r="A237" s="124" t="s">
        <v>6</v>
      </c>
      <c r="B237" s="108"/>
      <c r="C237" s="108"/>
      <c r="D237" s="108"/>
      <c r="E237" s="108"/>
      <c r="F237" s="109"/>
      <c r="G237" s="108"/>
      <c r="H237" s="109"/>
      <c r="I237" s="125" t="s">
        <v>6</v>
      </c>
      <c r="J237" s="154" t="s">
        <v>6</v>
      </c>
    </row>
    <row r="238" spans="1:13" ht="15.75" thickBot="1">
      <c r="A238" s="327" t="s">
        <v>6</v>
      </c>
      <c r="B238" s="328" t="s">
        <v>6</v>
      </c>
      <c r="C238" s="328" t="s">
        <v>6</v>
      </c>
      <c r="D238" s="328" t="s">
        <v>6</v>
      </c>
      <c r="E238" s="126" t="s">
        <v>6</v>
      </c>
      <c r="F238" s="127" t="s">
        <v>6</v>
      </c>
      <c r="G238" s="126" t="s">
        <v>6</v>
      </c>
      <c r="H238" s="127" t="s">
        <v>6</v>
      </c>
      <c r="I238" s="365">
        <f>SUM(H229:H235)</f>
        <v>2437248.69</v>
      </c>
      <c r="J238" s="366" t="s">
        <v>6</v>
      </c>
    </row>
    <row r="239" spans="1:13" ht="15.75" thickTop="1">
      <c r="A239" s="107" t="s">
        <v>6</v>
      </c>
      <c r="B239" s="108"/>
      <c r="C239" s="108"/>
      <c r="D239" s="108"/>
      <c r="E239" s="108"/>
      <c r="F239" s="109"/>
      <c r="G239" s="108"/>
      <c r="H239" s="109"/>
      <c r="I239" s="109"/>
      <c r="J239" s="153" t="s">
        <v>6</v>
      </c>
    </row>
    <row r="240" spans="1:13">
      <c r="A240" s="342" t="s">
        <v>44</v>
      </c>
      <c r="B240" s="343"/>
      <c r="C240" s="343"/>
      <c r="D240" s="344"/>
      <c r="E240" s="128" t="s">
        <v>3</v>
      </c>
      <c r="F240" s="115" t="s">
        <v>45</v>
      </c>
      <c r="G240" s="129" t="s">
        <v>16</v>
      </c>
      <c r="H240" s="115" t="s">
        <v>30</v>
      </c>
      <c r="I240" s="318"/>
      <c r="J240" s="350" t="s">
        <v>6</v>
      </c>
    </row>
    <row r="241" spans="1:10">
      <c r="A241" s="345" t="s">
        <v>6</v>
      </c>
      <c r="B241" s="318"/>
      <c r="C241" s="318"/>
      <c r="D241" s="346"/>
      <c r="E241" s="130" t="s">
        <v>6</v>
      </c>
      <c r="F241" s="117" t="s">
        <v>46</v>
      </c>
      <c r="G241" s="131" t="s">
        <v>47</v>
      </c>
      <c r="H241" s="117" t="s">
        <v>32</v>
      </c>
      <c r="I241" s="318"/>
      <c r="J241" s="350" t="s">
        <v>6</v>
      </c>
    </row>
    <row r="242" spans="1:10">
      <c r="A242" s="347" t="s">
        <v>6</v>
      </c>
      <c r="B242" s="348"/>
      <c r="C242" s="348"/>
      <c r="D242" s="349"/>
      <c r="E242" s="132" t="s">
        <v>6</v>
      </c>
      <c r="F242" s="133" t="s">
        <v>48</v>
      </c>
      <c r="G242" s="134" t="s">
        <v>49</v>
      </c>
      <c r="H242" s="133" t="s">
        <v>50</v>
      </c>
      <c r="I242" s="318"/>
      <c r="J242" s="350" t="s">
        <v>6</v>
      </c>
    </row>
    <row r="243" spans="1:10">
      <c r="A243" s="340" t="s">
        <v>51</v>
      </c>
      <c r="B243" s="341" t="s">
        <v>6</v>
      </c>
      <c r="C243" s="341" t="s">
        <v>6</v>
      </c>
      <c r="D243" s="341" t="s">
        <v>6</v>
      </c>
      <c r="E243" s="140">
        <v>1</v>
      </c>
      <c r="F243" s="122">
        <f>+F192</f>
        <v>259575.7</v>
      </c>
      <c r="G243" s="123">
        <f>36</f>
        <v>36</v>
      </c>
      <c r="H243" s="122">
        <f t="shared" ref="H243:H248" si="21">SUM(E243*F243/G243)</f>
        <v>7210.4361111111111</v>
      </c>
      <c r="I243" s="318"/>
      <c r="J243" s="339" t="s">
        <v>6</v>
      </c>
    </row>
    <row r="244" spans="1:10">
      <c r="A244" s="337" t="s">
        <v>52</v>
      </c>
      <c r="B244" s="338" t="s">
        <v>6</v>
      </c>
      <c r="C244" s="338" t="s">
        <v>6</v>
      </c>
      <c r="D244" s="338" t="s">
        <v>6</v>
      </c>
      <c r="E244" s="140">
        <v>1</v>
      </c>
      <c r="F244" s="122">
        <f t="shared" ref="F244:F248" si="22">+F193</f>
        <v>183230.86</v>
      </c>
      <c r="G244" s="123">
        <f>12</f>
        <v>12</v>
      </c>
      <c r="H244" s="122">
        <f t="shared" si="21"/>
        <v>15269.238333333333</v>
      </c>
      <c r="I244" s="318"/>
      <c r="J244" s="339" t="s">
        <v>6</v>
      </c>
    </row>
    <row r="245" spans="1:10">
      <c r="A245" s="337" t="s">
        <v>53</v>
      </c>
      <c r="B245" s="338" t="s">
        <v>6</v>
      </c>
      <c r="C245" s="338" t="s">
        <v>6</v>
      </c>
      <c r="D245" s="338" t="s">
        <v>6</v>
      </c>
      <c r="E245" s="140">
        <v>1</v>
      </c>
      <c r="F245" s="122">
        <f t="shared" si="22"/>
        <v>106886.01</v>
      </c>
      <c r="G245" s="123">
        <f>12</f>
        <v>12</v>
      </c>
      <c r="H245" s="122">
        <f t="shared" si="21"/>
        <v>8907.1674999999996</v>
      </c>
      <c r="I245" s="318"/>
      <c r="J245" s="339" t="s">
        <v>6</v>
      </c>
    </row>
    <row r="246" spans="1:10">
      <c r="A246" s="337" t="s">
        <v>54</v>
      </c>
      <c r="B246" s="338" t="s">
        <v>6</v>
      </c>
      <c r="C246" s="338" t="s">
        <v>6</v>
      </c>
      <c r="D246" s="338" t="s">
        <v>6</v>
      </c>
      <c r="E246" s="140">
        <v>1</v>
      </c>
      <c r="F246" s="122">
        <f t="shared" si="22"/>
        <v>17183.11</v>
      </c>
      <c r="G246" s="123">
        <f>1</f>
        <v>1</v>
      </c>
      <c r="H246" s="122">
        <f t="shared" si="21"/>
        <v>17183.11</v>
      </c>
      <c r="I246" s="318"/>
      <c r="J246" s="339" t="s">
        <v>6</v>
      </c>
    </row>
    <row r="247" spans="1:10">
      <c r="A247" s="337" t="s">
        <v>55</v>
      </c>
      <c r="B247" s="338" t="s">
        <v>6</v>
      </c>
      <c r="C247" s="338" t="s">
        <v>6</v>
      </c>
      <c r="D247" s="338" t="s">
        <v>6</v>
      </c>
      <c r="E247" s="140">
        <v>1</v>
      </c>
      <c r="F247" s="122">
        <f t="shared" si="22"/>
        <v>13911.61</v>
      </c>
      <c r="G247" s="123">
        <f>1</f>
        <v>1</v>
      </c>
      <c r="H247" s="122">
        <f t="shared" si="21"/>
        <v>13911.61</v>
      </c>
      <c r="I247" s="318"/>
      <c r="J247" s="339" t="s">
        <v>6</v>
      </c>
    </row>
    <row r="248" spans="1:10">
      <c r="A248" s="337" t="s">
        <v>56</v>
      </c>
      <c r="B248" s="338" t="s">
        <v>6</v>
      </c>
      <c r="C248" s="338" t="s">
        <v>6</v>
      </c>
      <c r="D248" s="338" t="s">
        <v>6</v>
      </c>
      <c r="E248" s="140">
        <v>1</v>
      </c>
      <c r="F248" s="122">
        <f t="shared" si="22"/>
        <v>11550.58</v>
      </c>
      <c r="G248" s="123">
        <f>1</f>
        <v>1</v>
      </c>
      <c r="H248" s="122">
        <f t="shared" si="21"/>
        <v>11550.58</v>
      </c>
      <c r="I248" s="318"/>
      <c r="J248" s="339" t="s">
        <v>6</v>
      </c>
    </row>
    <row r="249" spans="1:10">
      <c r="A249" s="139" t="s">
        <v>6</v>
      </c>
      <c r="B249" s="108"/>
      <c r="C249" s="108"/>
      <c r="D249" s="108"/>
      <c r="E249" s="108"/>
      <c r="F249" s="109"/>
      <c r="G249" s="108"/>
      <c r="H249" s="109"/>
      <c r="I249" s="325" t="s">
        <v>57</v>
      </c>
      <c r="J249" s="326" t="s">
        <v>6</v>
      </c>
    </row>
    <row r="250" spans="1:10">
      <c r="A250" s="124" t="s">
        <v>6</v>
      </c>
      <c r="B250" s="108"/>
      <c r="C250" s="108"/>
      <c r="D250" s="108"/>
      <c r="E250" s="108"/>
      <c r="F250" s="109"/>
      <c r="G250" s="108"/>
      <c r="H250" s="109"/>
      <c r="I250" s="125" t="s">
        <v>6</v>
      </c>
      <c r="J250" s="154" t="s">
        <v>6</v>
      </c>
    </row>
    <row r="251" spans="1:10" ht="15.75" thickBot="1">
      <c r="A251" s="327" t="s">
        <v>6</v>
      </c>
      <c r="B251" s="328" t="s">
        <v>6</v>
      </c>
      <c r="C251" s="328" t="s">
        <v>6</v>
      </c>
      <c r="D251" s="328" t="s">
        <v>6</v>
      </c>
      <c r="E251" s="126" t="s">
        <v>6</v>
      </c>
      <c r="F251" s="127" t="s">
        <v>6</v>
      </c>
      <c r="G251" s="126" t="s">
        <v>6</v>
      </c>
      <c r="H251" s="127" t="s">
        <v>6</v>
      </c>
      <c r="I251" s="365">
        <f>ROUND(SUM(H243:H248),2)</f>
        <v>74032.14</v>
      </c>
      <c r="J251" s="366" t="s">
        <v>6</v>
      </c>
    </row>
    <row r="252" spans="1:10" ht="16.5" thickTop="1" thickBot="1">
      <c r="A252" s="107" t="s">
        <v>6</v>
      </c>
      <c r="B252" s="108"/>
      <c r="C252" s="108"/>
      <c r="D252" s="108"/>
      <c r="E252" s="108"/>
      <c r="F252" s="109"/>
      <c r="G252" s="108"/>
      <c r="H252" s="109"/>
      <c r="I252" s="109"/>
      <c r="J252" s="153" t="s">
        <v>6</v>
      </c>
    </row>
    <row r="253" spans="1:10" ht="15.75" thickTop="1">
      <c r="A253" s="331" t="s">
        <v>6</v>
      </c>
      <c r="B253" s="332" t="s">
        <v>6</v>
      </c>
      <c r="C253" s="332" t="s">
        <v>6</v>
      </c>
      <c r="D253" s="332" t="s">
        <v>6</v>
      </c>
      <c r="E253" s="332" t="s">
        <v>6</v>
      </c>
      <c r="F253" s="333" t="s">
        <v>58</v>
      </c>
      <c r="G253" s="334" t="s">
        <v>6</v>
      </c>
      <c r="H253" s="334" t="s">
        <v>6</v>
      </c>
      <c r="I253" s="335">
        <f>SUM(I224,I238,I251)</f>
        <v>2643874.83</v>
      </c>
      <c r="J253" s="336" t="s">
        <v>6</v>
      </c>
    </row>
    <row r="254" spans="1:10">
      <c r="A254" s="317" t="s">
        <v>6</v>
      </c>
      <c r="B254" s="318"/>
      <c r="C254" s="318"/>
      <c r="D254" s="318"/>
      <c r="E254" s="318"/>
      <c r="F254" s="323" t="s">
        <v>6</v>
      </c>
      <c r="G254" s="324" t="s">
        <v>6</v>
      </c>
      <c r="H254" s="324" t="s">
        <v>6</v>
      </c>
      <c r="I254" s="323" t="s">
        <v>6</v>
      </c>
      <c r="J254" s="322" t="s">
        <v>6</v>
      </c>
    </row>
    <row r="255" spans="1:10">
      <c r="A255" s="317" t="s">
        <v>6</v>
      </c>
      <c r="B255" s="318"/>
      <c r="C255" s="318"/>
      <c r="D255" s="318"/>
      <c r="E255" s="318"/>
      <c r="F255" s="319" t="s">
        <v>59</v>
      </c>
      <c r="G255" s="320" t="s">
        <v>6</v>
      </c>
      <c r="H255" s="141">
        <v>0.28999999999999998</v>
      </c>
      <c r="I255" s="321">
        <f>SUM(I253*H255)</f>
        <v>766723.70069999993</v>
      </c>
      <c r="J255" s="322" t="s">
        <v>6</v>
      </c>
    </row>
    <row r="256" spans="1:10">
      <c r="A256" s="317" t="s">
        <v>6</v>
      </c>
      <c r="B256" s="318"/>
      <c r="C256" s="318"/>
      <c r="D256" s="318"/>
      <c r="E256" s="318"/>
      <c r="F256" s="319" t="s">
        <v>61</v>
      </c>
      <c r="G256" s="320" t="s">
        <v>6</v>
      </c>
      <c r="H256" s="141">
        <v>0.01</v>
      </c>
      <c r="I256" s="321">
        <f>SUM(I253*H256)</f>
        <v>26438.748300000003</v>
      </c>
      <c r="J256" s="322" t="s">
        <v>6</v>
      </c>
    </row>
    <row r="257" spans="1:10">
      <c r="A257" s="317" t="s">
        <v>6</v>
      </c>
      <c r="B257" s="318"/>
      <c r="C257" s="318"/>
      <c r="D257" s="318"/>
      <c r="E257" s="318"/>
      <c r="F257" s="319" t="s">
        <v>60</v>
      </c>
      <c r="G257" s="320" t="s">
        <v>6</v>
      </c>
      <c r="H257" s="141">
        <v>0.05</v>
      </c>
      <c r="I257" s="321">
        <f>SUM(I253*H257)</f>
        <v>132193.7415</v>
      </c>
      <c r="J257" s="322" t="s">
        <v>6</v>
      </c>
    </row>
    <row r="258" spans="1:10" ht="15.75" thickBot="1">
      <c r="A258" s="311" t="s">
        <v>6</v>
      </c>
      <c r="B258" s="312" t="s">
        <v>6</v>
      </c>
      <c r="C258" s="312" t="s">
        <v>6</v>
      </c>
      <c r="D258" s="312" t="s">
        <v>6</v>
      </c>
      <c r="E258" s="312" t="s">
        <v>6</v>
      </c>
      <c r="F258" s="313" t="s">
        <v>62</v>
      </c>
      <c r="G258" s="314" t="s">
        <v>6</v>
      </c>
      <c r="H258" s="314" t="s">
        <v>6</v>
      </c>
      <c r="I258" s="315">
        <f>SUM(I253,I255,,I256,I257)</f>
        <v>3569231.0205000001</v>
      </c>
      <c r="J258" s="316" t="s">
        <v>6</v>
      </c>
    </row>
    <row r="259" spans="1:10" ht="15.75" thickBot="1"/>
    <row r="260" spans="1:10" ht="77.45" customHeight="1" thickBot="1">
      <c r="A260" s="252" t="s">
        <v>63</v>
      </c>
      <c r="B260" s="253" t="s">
        <v>6</v>
      </c>
      <c r="C260" s="253" t="s">
        <v>6</v>
      </c>
      <c r="D260" s="253" t="s">
        <v>6</v>
      </c>
      <c r="E260" s="253" t="s">
        <v>6</v>
      </c>
      <c r="F260" s="253" t="s">
        <v>6</v>
      </c>
      <c r="G260" s="253" t="s">
        <v>6</v>
      </c>
      <c r="H260" s="253" t="s">
        <v>6</v>
      </c>
      <c r="I260" s="253" t="s">
        <v>6</v>
      </c>
      <c r="J260" s="254" t="s">
        <v>6</v>
      </c>
    </row>
    <row r="261" spans="1:10" ht="15.75" thickTop="1">
      <c r="A261" s="21" t="s">
        <v>6</v>
      </c>
      <c r="J261" s="147" t="s">
        <v>6</v>
      </c>
    </row>
    <row r="262" spans="1:10" ht="27.75">
      <c r="A262" s="255" t="s">
        <v>7</v>
      </c>
      <c r="B262" s="189"/>
      <c r="C262" s="189"/>
      <c r="D262" s="189"/>
      <c r="E262" s="189"/>
      <c r="F262" s="189"/>
      <c r="G262" s="189"/>
      <c r="H262" s="189"/>
      <c r="I262" s="189"/>
      <c r="J262" s="297" t="s">
        <v>6</v>
      </c>
    </row>
    <row r="263" spans="1:10">
      <c r="A263" s="22" t="s">
        <v>6</v>
      </c>
      <c r="I263" s="44" t="s">
        <v>8</v>
      </c>
      <c r="J263" s="148">
        <v>2.6</v>
      </c>
    </row>
    <row r="264" spans="1:10" ht="36.75" customHeight="1">
      <c r="A264" s="298" t="s">
        <v>9</v>
      </c>
      <c r="B264" s="299" t="s">
        <v>6</v>
      </c>
      <c r="C264" s="300" t="str">
        <f>+C162</f>
        <v>"ADMINISTRACION, OPERACIÓN, MANTENIMIENTO, INSTALACION Y MODERNIZACION DEL SISTEMA DE ALUMBRADO PUBLICO EN EL MUNICIPIO DEL SOCORRO - DEPARTAMENTO DE SANTANDER"</v>
      </c>
      <c r="D264" s="301" t="s">
        <v>6</v>
      </c>
      <c r="E264" s="301" t="s">
        <v>6</v>
      </c>
      <c r="F264" s="301" t="s">
        <v>6</v>
      </c>
      <c r="G264" s="301" t="s">
        <v>6</v>
      </c>
      <c r="H264" s="301" t="s">
        <v>6</v>
      </c>
      <c r="I264" s="44" t="s">
        <v>10</v>
      </c>
      <c r="J264" s="148" t="s">
        <v>42</v>
      </c>
    </row>
    <row r="265" spans="1:10">
      <c r="A265" s="298" t="s">
        <v>11</v>
      </c>
      <c r="B265" s="189"/>
      <c r="C265" s="300" t="str">
        <f>+C163</f>
        <v>MUNICIPIO DEL SOCORRO</v>
      </c>
      <c r="D265" s="301" t="s">
        <v>6</v>
      </c>
      <c r="E265" s="301" t="s">
        <v>6</v>
      </c>
      <c r="F265" s="301" t="s">
        <v>6</v>
      </c>
      <c r="G265" s="301" t="s">
        <v>6</v>
      </c>
      <c r="H265" s="301" t="s">
        <v>6</v>
      </c>
      <c r="I265" s="44" t="s">
        <v>12</v>
      </c>
      <c r="J265" s="148">
        <f>+'PRESUPUESTO OFICIAL'!D24</f>
        <v>1400</v>
      </c>
    </row>
    <row r="266" spans="1:10">
      <c r="A266" s="298" t="s">
        <v>13</v>
      </c>
      <c r="B266" s="299" t="s">
        <v>6</v>
      </c>
      <c r="C266" s="300" t="s">
        <v>87</v>
      </c>
      <c r="D266" s="301" t="s">
        <v>6</v>
      </c>
      <c r="E266" s="301" t="s">
        <v>6</v>
      </c>
      <c r="F266" s="301" t="s">
        <v>6</v>
      </c>
      <c r="G266" s="301" t="s">
        <v>6</v>
      </c>
      <c r="H266" s="301" t="s">
        <v>6</v>
      </c>
      <c r="I266" s="46" t="s">
        <v>6</v>
      </c>
      <c r="J266" s="147" t="s">
        <v>6</v>
      </c>
    </row>
    <row r="267" spans="1:10">
      <c r="A267" s="21" t="s">
        <v>6</v>
      </c>
      <c r="J267" s="147" t="s">
        <v>6</v>
      </c>
    </row>
    <row r="268" spans="1:10">
      <c r="A268" s="306" t="s">
        <v>14</v>
      </c>
      <c r="B268" s="299" t="s">
        <v>6</v>
      </c>
      <c r="C268" s="299" t="s">
        <v>6</v>
      </c>
      <c r="D268" s="299" t="s">
        <v>6</v>
      </c>
      <c r="E268" s="3" t="s">
        <v>3</v>
      </c>
      <c r="F268" s="36" t="s">
        <v>15</v>
      </c>
      <c r="G268" s="3" t="s">
        <v>16</v>
      </c>
      <c r="H268" s="36" t="s">
        <v>17</v>
      </c>
      <c r="I268" s="189"/>
      <c r="J268" s="309" t="s">
        <v>6</v>
      </c>
    </row>
    <row r="269" spans="1:10">
      <c r="A269" s="307" t="s">
        <v>6</v>
      </c>
      <c r="B269" s="189"/>
      <c r="C269" s="189"/>
      <c r="D269" s="189"/>
      <c r="E269" s="4" t="s">
        <v>6</v>
      </c>
      <c r="F269" s="37" t="s">
        <v>18</v>
      </c>
      <c r="G269" s="5" t="s">
        <v>19</v>
      </c>
      <c r="H269" s="37" t="s">
        <v>6</v>
      </c>
      <c r="I269" s="189"/>
      <c r="J269" s="309" t="s">
        <v>6</v>
      </c>
    </row>
    <row r="270" spans="1:10">
      <c r="A270" s="308" t="s">
        <v>6</v>
      </c>
      <c r="B270" s="189"/>
      <c r="C270" s="189"/>
      <c r="D270" s="189"/>
      <c r="E270" s="6" t="s">
        <v>20</v>
      </c>
      <c r="F270" s="38" t="s">
        <v>21</v>
      </c>
      <c r="G270" s="6" t="s">
        <v>22</v>
      </c>
      <c r="H270" s="38" t="s">
        <v>23</v>
      </c>
      <c r="I270" s="189"/>
      <c r="J270" s="310" t="s">
        <v>6</v>
      </c>
    </row>
    <row r="271" spans="1:10">
      <c r="A271" s="305" t="s">
        <v>24</v>
      </c>
      <c r="B271" s="299" t="s">
        <v>6</v>
      </c>
      <c r="C271" s="299" t="s">
        <v>6</v>
      </c>
      <c r="D271" s="299" t="s">
        <v>6</v>
      </c>
      <c r="E271" s="7">
        <v>2</v>
      </c>
      <c r="F271" s="39">
        <f>+F220</f>
        <v>4797</v>
      </c>
      <c r="G271" s="8">
        <v>1</v>
      </c>
      <c r="H271" s="39">
        <f>SUM(E271*F271/G271)</f>
        <v>9594</v>
      </c>
      <c r="I271" s="189"/>
      <c r="J271" s="304" t="s">
        <v>6</v>
      </c>
    </row>
    <row r="272" spans="1:10">
      <c r="A272" s="305" t="s">
        <v>25</v>
      </c>
      <c r="B272" s="299" t="s">
        <v>6</v>
      </c>
      <c r="C272" s="299" t="s">
        <v>6</v>
      </c>
      <c r="D272" s="299" t="s">
        <v>6</v>
      </c>
      <c r="E272" s="7">
        <v>1</v>
      </c>
      <c r="F272" s="39">
        <f>+F14</f>
        <v>350550</v>
      </c>
      <c r="G272" s="8">
        <v>100</v>
      </c>
      <c r="H272" s="39">
        <f>SUM(E272*F272/G272)</f>
        <v>3505.5</v>
      </c>
      <c r="I272" s="189"/>
      <c r="J272" s="304" t="s">
        <v>6</v>
      </c>
    </row>
    <row r="273" spans="1:13">
      <c r="A273" s="20" t="s">
        <v>6</v>
      </c>
      <c r="I273" s="236" t="s">
        <v>26</v>
      </c>
      <c r="J273" s="237" t="s">
        <v>6</v>
      </c>
    </row>
    <row r="274" spans="1:13">
      <c r="A274" s="20" t="s">
        <v>6</v>
      </c>
      <c r="I274" s="47" t="s">
        <v>6</v>
      </c>
      <c r="J274" s="150" t="s">
        <v>6</v>
      </c>
    </row>
    <row r="275" spans="1:13" ht="15.75" thickBot="1">
      <c r="A275" s="213" t="s">
        <v>6</v>
      </c>
      <c r="B275" s="214" t="s">
        <v>6</v>
      </c>
      <c r="C275" s="214" t="s">
        <v>6</v>
      </c>
      <c r="D275" s="214" t="s">
        <v>6</v>
      </c>
      <c r="E275" s="9" t="s">
        <v>6</v>
      </c>
      <c r="F275" s="40" t="s">
        <v>6</v>
      </c>
      <c r="G275" s="9" t="s">
        <v>6</v>
      </c>
      <c r="H275" s="40" t="s">
        <v>6</v>
      </c>
      <c r="I275" s="215">
        <f>SUM(H271:H272)</f>
        <v>13099.5</v>
      </c>
      <c r="J275" s="283" t="s">
        <v>6</v>
      </c>
    </row>
    <row r="276" spans="1:13" ht="15.75" thickTop="1">
      <c r="A276" s="21" t="s">
        <v>6</v>
      </c>
      <c r="J276" s="147" t="s">
        <v>6</v>
      </c>
    </row>
    <row r="277" spans="1:13">
      <c r="A277" s="217" t="s">
        <v>27</v>
      </c>
      <c r="B277" s="189"/>
      <c r="C277" s="189"/>
      <c r="D277" s="189"/>
      <c r="E277" s="10" t="s">
        <v>5</v>
      </c>
      <c r="F277" s="36" t="s">
        <v>28</v>
      </c>
      <c r="G277" s="10" t="s">
        <v>29</v>
      </c>
      <c r="H277" s="36" t="s">
        <v>30</v>
      </c>
      <c r="I277" s="189"/>
      <c r="J277" s="292" t="s">
        <v>6</v>
      </c>
    </row>
    <row r="278" spans="1:13">
      <c r="A278" s="191" t="s">
        <v>6</v>
      </c>
      <c r="B278" s="189"/>
      <c r="C278" s="189"/>
      <c r="D278" s="189"/>
      <c r="E278" s="11" t="s">
        <v>6</v>
      </c>
      <c r="F278" s="37" t="s">
        <v>2</v>
      </c>
      <c r="G278" s="11" t="s">
        <v>31</v>
      </c>
      <c r="H278" s="37" t="s">
        <v>32</v>
      </c>
      <c r="I278" s="189"/>
      <c r="J278" s="292" t="s">
        <v>6</v>
      </c>
    </row>
    <row r="279" spans="1:13">
      <c r="A279" s="191" t="s">
        <v>6</v>
      </c>
      <c r="B279" s="189"/>
      <c r="C279" s="189"/>
      <c r="D279" s="189"/>
      <c r="E279" s="12" t="s">
        <v>6</v>
      </c>
      <c r="F279" s="41" t="s">
        <v>33</v>
      </c>
      <c r="G279" s="12" t="s">
        <v>34</v>
      </c>
      <c r="H279" s="41" t="s">
        <v>35</v>
      </c>
      <c r="I279" s="189"/>
      <c r="J279" s="292" t="s">
        <v>6</v>
      </c>
    </row>
    <row r="280" spans="1:13">
      <c r="A280" s="290" t="s">
        <v>88</v>
      </c>
      <c r="B280" s="211" t="s">
        <v>6</v>
      </c>
      <c r="C280" s="211" t="s">
        <v>6</v>
      </c>
      <c r="D280" s="211" t="s">
        <v>6</v>
      </c>
      <c r="E280" s="13" t="s">
        <v>5</v>
      </c>
      <c r="F280" s="39">
        <v>27078.45</v>
      </c>
      <c r="G280" s="8">
        <v>1</v>
      </c>
      <c r="H280" s="39">
        <f t="shared" ref="H280" si="23">SUM(F280*G280)</f>
        <v>27078.45</v>
      </c>
      <c r="I280" s="189"/>
      <c r="J280" s="291" t="s">
        <v>6</v>
      </c>
    </row>
    <row r="281" spans="1:13">
      <c r="A281" s="290"/>
      <c r="B281" s="211"/>
      <c r="C281" s="211"/>
      <c r="D281" s="211"/>
      <c r="E281" s="13"/>
      <c r="F281" s="39"/>
      <c r="G281" s="8"/>
      <c r="H281" s="39"/>
      <c r="I281" s="189"/>
      <c r="J281" s="291"/>
    </row>
    <row r="282" spans="1:13">
      <c r="A282" s="290"/>
      <c r="B282" s="211"/>
      <c r="C282" s="211"/>
      <c r="D282" s="211"/>
      <c r="E282" s="13"/>
      <c r="F282" s="39"/>
      <c r="G282" s="8"/>
      <c r="H282" s="39"/>
      <c r="I282" s="189"/>
      <c r="J282" s="291"/>
      <c r="L282">
        <v>1729740</v>
      </c>
      <c r="M282">
        <f t="shared" ref="M282:M285" si="24">+L282*1.23</f>
        <v>2127580.2000000002</v>
      </c>
    </row>
    <row r="283" spans="1:13">
      <c r="A283" s="290"/>
      <c r="B283" s="211"/>
      <c r="C283" s="211"/>
      <c r="D283" s="211"/>
      <c r="E283" s="13"/>
      <c r="F283" s="39"/>
      <c r="G283" s="8"/>
      <c r="H283" s="39"/>
      <c r="I283" s="189"/>
      <c r="J283" s="291"/>
      <c r="L283">
        <v>26285</v>
      </c>
      <c r="M283">
        <f t="shared" si="24"/>
        <v>32330.55</v>
      </c>
    </row>
    <row r="284" spans="1:13">
      <c r="A284" s="290"/>
      <c r="B284" s="211"/>
      <c r="C284" s="211"/>
      <c r="D284" s="211"/>
      <c r="E284" s="13"/>
      <c r="F284" s="39"/>
      <c r="G284" s="8"/>
      <c r="H284" s="39"/>
      <c r="I284" s="189"/>
      <c r="J284" s="291"/>
      <c r="L284">
        <v>175780</v>
      </c>
      <c r="M284">
        <f t="shared" si="24"/>
        <v>216209.4</v>
      </c>
    </row>
    <row r="285" spans="1:13">
      <c r="A285" s="290"/>
      <c r="B285" s="211"/>
      <c r="C285" s="211"/>
      <c r="D285" s="211"/>
      <c r="E285" s="13"/>
      <c r="F285" s="39"/>
      <c r="G285" s="8"/>
      <c r="H285" s="39"/>
      <c r="I285" s="189"/>
      <c r="J285" s="291"/>
      <c r="L285">
        <v>7220</v>
      </c>
      <c r="M285">
        <f t="shared" si="24"/>
        <v>8880.6</v>
      </c>
    </row>
    <row r="286" spans="1:13">
      <c r="A286" s="290"/>
      <c r="B286" s="211"/>
      <c r="C286" s="211"/>
      <c r="D286" s="211"/>
      <c r="E286" s="13"/>
      <c r="F286" s="39"/>
      <c r="G286" s="8"/>
      <c r="H286" s="39"/>
      <c r="I286" s="189"/>
      <c r="J286" s="291"/>
    </row>
    <row r="287" spans="1:13">
      <c r="A287" s="23" t="s">
        <v>6</v>
      </c>
      <c r="I287" s="236" t="s">
        <v>43</v>
      </c>
      <c r="J287" s="282" t="s">
        <v>6</v>
      </c>
    </row>
    <row r="288" spans="1:13">
      <c r="A288" s="20" t="s">
        <v>6</v>
      </c>
      <c r="I288" s="47" t="s">
        <v>6</v>
      </c>
      <c r="J288" s="150" t="s">
        <v>6</v>
      </c>
    </row>
    <row r="289" spans="1:10" ht="15.75" thickBot="1">
      <c r="A289" s="213" t="s">
        <v>6</v>
      </c>
      <c r="B289" s="214" t="s">
        <v>6</v>
      </c>
      <c r="C289" s="214" t="s">
        <v>6</v>
      </c>
      <c r="D289" s="214" t="s">
        <v>6</v>
      </c>
      <c r="E289" s="9" t="s">
        <v>6</v>
      </c>
      <c r="F289" s="40" t="s">
        <v>6</v>
      </c>
      <c r="G289" s="9" t="s">
        <v>6</v>
      </c>
      <c r="H289" s="40" t="s">
        <v>6</v>
      </c>
      <c r="I289" s="215">
        <f>SUM(H280:H286)</f>
        <v>27078.45</v>
      </c>
      <c r="J289" s="283" t="s">
        <v>6</v>
      </c>
    </row>
    <row r="290" spans="1:10" ht="15.75" thickTop="1">
      <c r="A290" s="21" t="s">
        <v>6</v>
      </c>
      <c r="J290" s="147" t="s">
        <v>6</v>
      </c>
    </row>
    <row r="291" spans="1:10">
      <c r="A291" s="217" t="s">
        <v>44</v>
      </c>
      <c r="B291" s="189"/>
      <c r="C291" s="189"/>
      <c r="D291" s="189"/>
      <c r="E291" s="10" t="s">
        <v>3</v>
      </c>
      <c r="F291" s="36" t="s">
        <v>45</v>
      </c>
      <c r="G291" s="10" t="s">
        <v>16</v>
      </c>
      <c r="H291" s="36" t="s">
        <v>30</v>
      </c>
      <c r="I291" s="189"/>
      <c r="J291" s="292" t="s">
        <v>6</v>
      </c>
    </row>
    <row r="292" spans="1:10">
      <c r="A292" s="191" t="s">
        <v>6</v>
      </c>
      <c r="B292" s="189"/>
      <c r="C292" s="189"/>
      <c r="D292" s="189"/>
      <c r="E292" s="11" t="s">
        <v>6</v>
      </c>
      <c r="F292" s="37" t="s">
        <v>46</v>
      </c>
      <c r="G292" s="11" t="s">
        <v>47</v>
      </c>
      <c r="H292" s="37" t="s">
        <v>32</v>
      </c>
      <c r="I292" s="189"/>
      <c r="J292" s="292" t="s">
        <v>6</v>
      </c>
    </row>
    <row r="293" spans="1:10">
      <c r="A293" s="191" t="s">
        <v>6</v>
      </c>
      <c r="B293" s="189"/>
      <c r="C293" s="189"/>
      <c r="D293" s="189"/>
      <c r="E293" s="12" t="s">
        <v>6</v>
      </c>
      <c r="F293" s="41" t="s">
        <v>48</v>
      </c>
      <c r="G293" s="12" t="s">
        <v>49</v>
      </c>
      <c r="H293" s="41" t="s">
        <v>50</v>
      </c>
      <c r="I293" s="189"/>
      <c r="J293" s="292" t="s">
        <v>6</v>
      </c>
    </row>
    <row r="294" spans="1:10">
      <c r="A294" s="290" t="s">
        <v>51</v>
      </c>
      <c r="B294" s="211" t="s">
        <v>6</v>
      </c>
      <c r="C294" s="211" t="s">
        <v>6</v>
      </c>
      <c r="D294" s="211" t="s">
        <v>6</v>
      </c>
      <c r="E294" s="14">
        <v>1</v>
      </c>
      <c r="F294" s="39">
        <f>+F243</f>
        <v>259575.7</v>
      </c>
      <c r="G294" s="8">
        <v>300</v>
      </c>
      <c r="H294" s="39">
        <f t="shared" ref="H294:H296" si="25">SUM(E294*F294/G294)</f>
        <v>865.25233333333335</v>
      </c>
      <c r="I294" s="189"/>
      <c r="J294" s="291" t="s">
        <v>6</v>
      </c>
    </row>
    <row r="295" spans="1:10">
      <c r="A295" s="290" t="s">
        <v>52</v>
      </c>
      <c r="B295" s="211" t="s">
        <v>6</v>
      </c>
      <c r="C295" s="211" t="s">
        <v>6</v>
      </c>
      <c r="D295" s="211" t="s">
        <v>6</v>
      </c>
      <c r="E295" s="14">
        <v>1</v>
      </c>
      <c r="F295" s="39">
        <f t="shared" ref="F295:F296" si="26">+F244</f>
        <v>183230.86</v>
      </c>
      <c r="G295" s="8">
        <v>100</v>
      </c>
      <c r="H295" s="39">
        <f t="shared" si="25"/>
        <v>1832.3085999999998</v>
      </c>
      <c r="I295" s="189"/>
      <c r="J295" s="291" t="s">
        <v>6</v>
      </c>
    </row>
    <row r="296" spans="1:10">
      <c r="A296" s="290" t="s">
        <v>53</v>
      </c>
      <c r="B296" s="211" t="s">
        <v>6</v>
      </c>
      <c r="C296" s="211" t="s">
        <v>6</v>
      </c>
      <c r="D296" s="211" t="s">
        <v>6</v>
      </c>
      <c r="E296" s="14">
        <v>1</v>
      </c>
      <c r="F296" s="39">
        <f t="shared" si="26"/>
        <v>106886.01</v>
      </c>
      <c r="G296" s="8">
        <v>100</v>
      </c>
      <c r="H296" s="39">
        <f t="shared" si="25"/>
        <v>1068.8600999999999</v>
      </c>
      <c r="I296" s="189"/>
      <c r="J296" s="291" t="s">
        <v>6</v>
      </c>
    </row>
    <row r="297" spans="1:10">
      <c r="A297" s="290"/>
      <c r="B297" s="211"/>
      <c r="C297" s="211"/>
      <c r="D297" s="211"/>
      <c r="E297" s="14"/>
      <c r="F297" s="39"/>
      <c r="G297" s="8"/>
      <c r="H297" s="39"/>
      <c r="I297" s="189"/>
      <c r="J297" s="291"/>
    </row>
    <row r="298" spans="1:10">
      <c r="A298" s="290"/>
      <c r="B298" s="211"/>
      <c r="C298" s="211"/>
      <c r="D298" s="211"/>
      <c r="E298" s="14"/>
      <c r="F298" s="39"/>
      <c r="G298" s="8"/>
      <c r="H298" s="39"/>
      <c r="I298" s="189"/>
      <c r="J298" s="291"/>
    </row>
    <row r="299" spans="1:10">
      <c r="A299" s="290"/>
      <c r="B299" s="211"/>
      <c r="C299" s="211"/>
      <c r="D299" s="211"/>
      <c r="E299" s="14"/>
      <c r="F299" s="39"/>
      <c r="G299" s="8"/>
      <c r="H299" s="39"/>
      <c r="I299" s="189"/>
      <c r="J299" s="291"/>
    </row>
    <row r="300" spans="1:10">
      <c r="A300" s="23" t="s">
        <v>6</v>
      </c>
      <c r="I300" s="236" t="s">
        <v>57</v>
      </c>
      <c r="J300" s="282" t="s">
        <v>6</v>
      </c>
    </row>
    <row r="301" spans="1:10">
      <c r="A301" s="20" t="s">
        <v>6</v>
      </c>
      <c r="I301" s="47" t="s">
        <v>6</v>
      </c>
      <c r="J301" s="150" t="s">
        <v>6</v>
      </c>
    </row>
    <row r="302" spans="1:10" ht="15.75" thickBot="1">
      <c r="A302" s="213" t="s">
        <v>6</v>
      </c>
      <c r="B302" s="214" t="s">
        <v>6</v>
      </c>
      <c r="C302" s="214" t="s">
        <v>6</v>
      </c>
      <c r="D302" s="214" t="s">
        <v>6</v>
      </c>
      <c r="E302" s="9" t="s">
        <v>6</v>
      </c>
      <c r="F302" s="40" t="s">
        <v>6</v>
      </c>
      <c r="G302" s="9" t="s">
        <v>6</v>
      </c>
      <c r="H302" s="40" t="s">
        <v>6</v>
      </c>
      <c r="I302" s="215">
        <f>ROUND(SUM(H294:H299),2)</f>
        <v>3766.42</v>
      </c>
      <c r="J302" s="283" t="s">
        <v>6</v>
      </c>
    </row>
    <row r="303" spans="1:10" ht="16.5" thickTop="1" thickBot="1">
      <c r="A303" s="21" t="s">
        <v>6</v>
      </c>
      <c r="J303" s="147" t="s">
        <v>6</v>
      </c>
    </row>
    <row r="304" spans="1:10" ht="15.75" thickTop="1">
      <c r="A304" s="198" t="s">
        <v>6</v>
      </c>
      <c r="B304" s="199" t="s">
        <v>6</v>
      </c>
      <c r="C304" s="199" t="s">
        <v>6</v>
      </c>
      <c r="D304" s="199" t="s">
        <v>6</v>
      </c>
      <c r="E304" s="199" t="s">
        <v>6</v>
      </c>
      <c r="F304" s="200" t="s">
        <v>58</v>
      </c>
      <c r="G304" s="201" t="s">
        <v>6</v>
      </c>
      <c r="H304" s="201" t="s">
        <v>6</v>
      </c>
      <c r="I304" s="202">
        <f>SUM(I275,I289,I302)</f>
        <v>43944.369999999995</v>
      </c>
      <c r="J304" s="203" t="s">
        <v>6</v>
      </c>
    </row>
    <row r="305" spans="1:10">
      <c r="A305" s="191" t="s">
        <v>6</v>
      </c>
      <c r="B305" s="189"/>
      <c r="C305" s="189"/>
      <c r="D305" s="189"/>
      <c r="E305" s="189"/>
      <c r="F305" s="192" t="s">
        <v>6</v>
      </c>
      <c r="G305" s="193" t="s">
        <v>6</v>
      </c>
      <c r="H305" s="193" t="s">
        <v>6</v>
      </c>
      <c r="I305" s="192" t="s">
        <v>6</v>
      </c>
      <c r="J305" s="194" t="s">
        <v>6</v>
      </c>
    </row>
    <row r="306" spans="1:10">
      <c r="A306" s="191" t="s">
        <v>6</v>
      </c>
      <c r="B306" s="189"/>
      <c r="C306" s="189"/>
      <c r="D306" s="189"/>
      <c r="E306" s="189"/>
      <c r="F306" s="195" t="s">
        <v>59</v>
      </c>
      <c r="G306" s="196" t="s">
        <v>6</v>
      </c>
      <c r="H306" s="43">
        <v>0.23</v>
      </c>
      <c r="I306" s="197">
        <f>SUM(I304*H306)</f>
        <v>10107.205099999999</v>
      </c>
      <c r="J306" s="194" t="s">
        <v>6</v>
      </c>
    </row>
    <row r="307" spans="1:10">
      <c r="A307" s="191" t="s">
        <v>6</v>
      </c>
      <c r="B307" s="189"/>
      <c r="C307" s="189"/>
      <c r="D307" s="189"/>
      <c r="E307" s="189"/>
      <c r="F307" s="195" t="s">
        <v>61</v>
      </c>
      <c r="G307" s="196" t="s">
        <v>6</v>
      </c>
      <c r="H307" s="43">
        <v>0.02</v>
      </c>
      <c r="I307" s="197">
        <f>SUM(I304*H307)</f>
        <v>878.88739999999996</v>
      </c>
      <c r="J307" s="194" t="s">
        <v>6</v>
      </c>
    </row>
    <row r="308" spans="1:10">
      <c r="A308" s="191" t="s">
        <v>6</v>
      </c>
      <c r="B308" s="189"/>
      <c r="C308" s="189"/>
      <c r="D308" s="189"/>
      <c r="E308" s="189"/>
      <c r="F308" s="195" t="s">
        <v>60</v>
      </c>
      <c r="G308" s="196" t="s">
        <v>6</v>
      </c>
      <c r="H308" s="43">
        <v>0.1</v>
      </c>
      <c r="I308" s="197">
        <f>SUM(I304*H308)</f>
        <v>4394.4369999999999</v>
      </c>
      <c r="J308" s="194" t="s">
        <v>6</v>
      </c>
    </row>
    <row r="309" spans="1:10" ht="15.75" thickBot="1">
      <c r="A309" s="204" t="s">
        <v>6</v>
      </c>
      <c r="B309" s="205" t="s">
        <v>6</v>
      </c>
      <c r="C309" s="205" t="s">
        <v>6</v>
      </c>
      <c r="D309" s="205" t="s">
        <v>6</v>
      </c>
      <c r="E309" s="205" t="s">
        <v>6</v>
      </c>
      <c r="F309" s="206" t="s">
        <v>62</v>
      </c>
      <c r="G309" s="207" t="s">
        <v>6</v>
      </c>
      <c r="H309" s="207" t="s">
        <v>6</v>
      </c>
      <c r="I309" s="208">
        <f>SUM(I304,I306,,I307,I308)</f>
        <v>59324.899499999992</v>
      </c>
      <c r="J309" s="209" t="s">
        <v>6</v>
      </c>
    </row>
    <row r="311" spans="1:10" ht="15.75" thickBot="1"/>
    <row r="312" spans="1:10" ht="77.45" customHeight="1" thickBot="1">
      <c r="A312" s="252" t="s">
        <v>63</v>
      </c>
      <c r="B312" s="253" t="s">
        <v>6</v>
      </c>
      <c r="C312" s="253" t="s">
        <v>6</v>
      </c>
      <c r="D312" s="253" t="s">
        <v>6</v>
      </c>
      <c r="E312" s="253" t="s">
        <v>6</v>
      </c>
      <c r="F312" s="253" t="s">
        <v>6</v>
      </c>
      <c r="G312" s="253" t="s">
        <v>6</v>
      </c>
      <c r="H312" s="253" t="s">
        <v>6</v>
      </c>
      <c r="I312" s="253" t="s">
        <v>6</v>
      </c>
      <c r="J312" s="254" t="s">
        <v>6</v>
      </c>
    </row>
    <row r="313" spans="1:10" ht="15.75" thickTop="1">
      <c r="A313" s="21" t="s">
        <v>6</v>
      </c>
      <c r="J313" s="147" t="s">
        <v>6</v>
      </c>
    </row>
    <row r="314" spans="1:10" ht="27.75">
      <c r="A314" s="255" t="s">
        <v>7</v>
      </c>
      <c r="B314" s="189"/>
      <c r="C314" s="189"/>
      <c r="D314" s="189"/>
      <c r="E314" s="189"/>
      <c r="F314" s="189"/>
      <c r="G314" s="189"/>
      <c r="H314" s="189"/>
      <c r="I314" s="189"/>
      <c r="J314" s="297" t="s">
        <v>6</v>
      </c>
    </row>
    <row r="315" spans="1:10">
      <c r="A315" s="22" t="s">
        <v>6</v>
      </c>
      <c r="I315" s="44" t="s">
        <v>8</v>
      </c>
      <c r="J315" s="148">
        <v>2.7</v>
      </c>
    </row>
    <row r="316" spans="1:10" ht="38.25" customHeight="1">
      <c r="A316" s="298" t="s">
        <v>9</v>
      </c>
      <c r="B316" s="299" t="s">
        <v>6</v>
      </c>
      <c r="C316" s="300" t="str">
        <f>+C264</f>
        <v>"ADMINISTRACION, OPERACIÓN, MANTENIMIENTO, INSTALACION Y MODERNIZACION DEL SISTEMA DE ALUMBRADO PUBLICO EN EL MUNICIPIO DEL SOCORRO - DEPARTAMENTO DE SANTANDER"</v>
      </c>
      <c r="D316" s="301" t="s">
        <v>6</v>
      </c>
      <c r="E316" s="301" t="s">
        <v>6</v>
      </c>
      <c r="F316" s="301" t="s">
        <v>6</v>
      </c>
      <c r="G316" s="301" t="s">
        <v>6</v>
      </c>
      <c r="H316" s="301" t="s">
        <v>6</v>
      </c>
      <c r="I316" s="44" t="s">
        <v>10</v>
      </c>
      <c r="J316" s="148" t="s">
        <v>5</v>
      </c>
    </row>
    <row r="317" spans="1:10">
      <c r="A317" s="298" t="s">
        <v>11</v>
      </c>
      <c r="B317" s="189"/>
      <c r="C317" s="302" t="str">
        <f>+C265</f>
        <v>MUNICIPIO DEL SOCORRO</v>
      </c>
      <c r="D317" s="299" t="s">
        <v>6</v>
      </c>
      <c r="E317" s="299" t="s">
        <v>6</v>
      </c>
      <c r="F317" s="299" t="s">
        <v>6</v>
      </c>
      <c r="G317" s="299" t="s">
        <v>6</v>
      </c>
      <c r="H317" s="299" t="s">
        <v>6</v>
      </c>
      <c r="I317" s="44" t="s">
        <v>12</v>
      </c>
      <c r="J317" s="148">
        <f>+'PRESUPUESTO OFICIAL'!D25</f>
        <v>48</v>
      </c>
    </row>
    <row r="318" spans="1:10">
      <c r="A318" s="298" t="s">
        <v>13</v>
      </c>
      <c r="B318" s="299" t="s">
        <v>6</v>
      </c>
      <c r="C318" s="300" t="s">
        <v>89</v>
      </c>
      <c r="D318" s="301" t="s">
        <v>6</v>
      </c>
      <c r="E318" s="301" t="s">
        <v>6</v>
      </c>
      <c r="F318" s="301" t="s">
        <v>6</v>
      </c>
      <c r="G318" s="301" t="s">
        <v>6</v>
      </c>
      <c r="H318" s="301" t="s">
        <v>6</v>
      </c>
      <c r="I318" s="46" t="s">
        <v>6</v>
      </c>
      <c r="J318" s="147" t="s">
        <v>6</v>
      </c>
    </row>
    <row r="319" spans="1:10">
      <c r="A319" s="21" t="s">
        <v>6</v>
      </c>
      <c r="J319" s="147" t="s">
        <v>6</v>
      </c>
    </row>
    <row r="320" spans="1:10">
      <c r="A320" s="306" t="s">
        <v>14</v>
      </c>
      <c r="B320" s="299" t="s">
        <v>6</v>
      </c>
      <c r="C320" s="299" t="s">
        <v>6</v>
      </c>
      <c r="D320" s="299" t="s">
        <v>6</v>
      </c>
      <c r="E320" s="3" t="s">
        <v>3</v>
      </c>
      <c r="F320" s="36" t="s">
        <v>15</v>
      </c>
      <c r="G320" s="3" t="s">
        <v>16</v>
      </c>
      <c r="H320" s="36" t="s">
        <v>17</v>
      </c>
      <c r="I320" s="189"/>
      <c r="J320" s="309" t="s">
        <v>6</v>
      </c>
    </row>
    <row r="321" spans="1:13">
      <c r="A321" s="307" t="s">
        <v>6</v>
      </c>
      <c r="B321" s="189"/>
      <c r="C321" s="189"/>
      <c r="D321" s="189"/>
      <c r="E321" s="4" t="s">
        <v>6</v>
      </c>
      <c r="F321" s="37" t="s">
        <v>18</v>
      </c>
      <c r="G321" s="5" t="s">
        <v>19</v>
      </c>
      <c r="H321" s="37" t="s">
        <v>6</v>
      </c>
      <c r="I321" s="189"/>
      <c r="J321" s="309" t="s">
        <v>6</v>
      </c>
    </row>
    <row r="322" spans="1:13">
      <c r="A322" s="308" t="s">
        <v>6</v>
      </c>
      <c r="B322" s="189"/>
      <c r="C322" s="189"/>
      <c r="D322" s="189"/>
      <c r="E322" s="6" t="s">
        <v>20</v>
      </c>
      <c r="F322" s="38" t="s">
        <v>21</v>
      </c>
      <c r="G322" s="6" t="s">
        <v>22</v>
      </c>
      <c r="H322" s="38" t="s">
        <v>23</v>
      </c>
      <c r="I322" s="189"/>
      <c r="J322" s="310" t="s">
        <v>6</v>
      </c>
    </row>
    <row r="323" spans="1:13">
      <c r="A323" s="305" t="s">
        <v>24</v>
      </c>
      <c r="B323" s="299" t="s">
        <v>6</v>
      </c>
      <c r="C323" s="299" t="s">
        <v>6</v>
      </c>
      <c r="D323" s="299" t="s">
        <v>6</v>
      </c>
      <c r="E323" s="7">
        <v>2</v>
      </c>
      <c r="F323" s="39">
        <f>+F271</f>
        <v>4797</v>
      </c>
      <c r="G323" s="8">
        <v>1</v>
      </c>
      <c r="H323" s="39">
        <f>SUM(E323*F323/G323)</f>
        <v>9594</v>
      </c>
      <c r="I323" s="189"/>
      <c r="J323" s="304" t="s">
        <v>6</v>
      </c>
    </row>
    <row r="324" spans="1:13">
      <c r="A324" s="305" t="s">
        <v>86</v>
      </c>
      <c r="B324" s="299" t="s">
        <v>6</v>
      </c>
      <c r="C324" s="299" t="s">
        <v>6</v>
      </c>
      <c r="D324" s="299" t="s">
        <v>6</v>
      </c>
      <c r="E324" s="7">
        <v>1</v>
      </c>
      <c r="F324" s="39">
        <f>+F221</f>
        <v>1476000</v>
      </c>
      <c r="G324" s="8">
        <v>6</v>
      </c>
      <c r="H324" s="39">
        <f>SUM(E324*F324/G324)</f>
        <v>246000</v>
      </c>
      <c r="I324" s="189"/>
      <c r="J324" s="304" t="s">
        <v>6</v>
      </c>
    </row>
    <row r="325" spans="1:13">
      <c r="A325" s="20" t="s">
        <v>6</v>
      </c>
      <c r="I325" s="236" t="s">
        <v>26</v>
      </c>
      <c r="J325" s="237" t="s">
        <v>6</v>
      </c>
    </row>
    <row r="326" spans="1:13">
      <c r="A326" s="20" t="s">
        <v>6</v>
      </c>
      <c r="I326" s="47" t="s">
        <v>6</v>
      </c>
      <c r="J326" s="150" t="s">
        <v>6</v>
      </c>
    </row>
    <row r="327" spans="1:13" ht="15.75" thickBot="1">
      <c r="A327" s="213" t="s">
        <v>6</v>
      </c>
      <c r="B327" s="214" t="s">
        <v>6</v>
      </c>
      <c r="C327" s="214" t="s">
        <v>6</v>
      </c>
      <c r="D327" s="214" t="s">
        <v>6</v>
      </c>
      <c r="E327" s="9" t="s">
        <v>6</v>
      </c>
      <c r="F327" s="40" t="s">
        <v>6</v>
      </c>
      <c r="G327" s="9" t="s">
        <v>6</v>
      </c>
      <c r="H327" s="40" t="s">
        <v>6</v>
      </c>
      <c r="I327" s="215">
        <f>SUM(H323:H324)</f>
        <v>255594</v>
      </c>
      <c r="J327" s="283" t="s">
        <v>6</v>
      </c>
    </row>
    <row r="328" spans="1:13" ht="15.75" thickTop="1">
      <c r="A328" s="21" t="s">
        <v>6</v>
      </c>
      <c r="J328" s="147" t="s">
        <v>6</v>
      </c>
    </row>
    <row r="329" spans="1:13">
      <c r="A329" s="217" t="s">
        <v>27</v>
      </c>
      <c r="B329" s="189"/>
      <c r="C329" s="189"/>
      <c r="D329" s="189"/>
      <c r="E329" s="10" t="s">
        <v>5</v>
      </c>
      <c r="F329" s="36" t="s">
        <v>28</v>
      </c>
      <c r="G329" s="10" t="s">
        <v>29</v>
      </c>
      <c r="H329" s="36" t="s">
        <v>30</v>
      </c>
      <c r="I329" s="189"/>
      <c r="J329" s="292" t="s">
        <v>6</v>
      </c>
    </row>
    <row r="330" spans="1:13">
      <c r="A330" s="191" t="s">
        <v>6</v>
      </c>
      <c r="B330" s="189"/>
      <c r="C330" s="189"/>
      <c r="D330" s="189"/>
      <c r="E330" s="11" t="s">
        <v>6</v>
      </c>
      <c r="F330" s="37" t="s">
        <v>2</v>
      </c>
      <c r="G330" s="11" t="s">
        <v>31</v>
      </c>
      <c r="H330" s="37" t="s">
        <v>32</v>
      </c>
      <c r="I330" s="189"/>
      <c r="J330" s="292" t="s">
        <v>6</v>
      </c>
    </row>
    <row r="331" spans="1:13">
      <c r="A331" s="191" t="s">
        <v>6</v>
      </c>
      <c r="B331" s="189"/>
      <c r="C331" s="189"/>
      <c r="D331" s="189"/>
      <c r="E331" s="12" t="s">
        <v>6</v>
      </c>
      <c r="F331" s="41" t="s">
        <v>33</v>
      </c>
      <c r="G331" s="12" t="s">
        <v>34</v>
      </c>
      <c r="H331" s="41" t="s">
        <v>35</v>
      </c>
      <c r="I331" s="189"/>
      <c r="J331" s="292" t="s">
        <v>6</v>
      </c>
    </row>
    <row r="332" spans="1:13">
      <c r="A332" s="290" t="s">
        <v>90</v>
      </c>
      <c r="B332" s="211" t="s">
        <v>6</v>
      </c>
      <c r="C332" s="211" t="s">
        <v>6</v>
      </c>
      <c r="D332" s="211" t="s">
        <v>6</v>
      </c>
      <c r="E332" s="13" t="s">
        <v>5</v>
      </c>
      <c r="F332" s="39">
        <v>1729740</v>
      </c>
      <c r="G332" s="8">
        <v>1</v>
      </c>
      <c r="H332" s="39">
        <v>2127580.2000000002</v>
      </c>
      <c r="I332" s="189"/>
      <c r="J332" s="291" t="s">
        <v>6</v>
      </c>
    </row>
    <row r="333" spans="1:13">
      <c r="A333" s="290" t="s">
        <v>91</v>
      </c>
      <c r="B333" s="211" t="s">
        <v>6</v>
      </c>
      <c r="C333" s="211" t="s">
        <v>6</v>
      </c>
      <c r="D333" s="211" t="s">
        <v>6</v>
      </c>
      <c r="E333" s="13" t="s">
        <v>5</v>
      </c>
      <c r="F333" s="39">
        <v>26285</v>
      </c>
      <c r="G333" s="8">
        <v>1</v>
      </c>
      <c r="H333" s="39">
        <v>32330.55</v>
      </c>
      <c r="I333" s="189"/>
      <c r="J333" s="291"/>
    </row>
    <row r="334" spans="1:13">
      <c r="A334" s="290" t="s">
        <v>92</v>
      </c>
      <c r="B334" s="211"/>
      <c r="C334" s="211"/>
      <c r="D334" s="211"/>
      <c r="E334" s="13" t="s">
        <v>5</v>
      </c>
      <c r="F334" s="39">
        <v>175780</v>
      </c>
      <c r="G334" s="8">
        <v>0.25</v>
      </c>
      <c r="H334" s="39">
        <v>216209.4</v>
      </c>
      <c r="I334" s="189"/>
      <c r="J334" s="291"/>
      <c r="L334">
        <v>1874560</v>
      </c>
      <c r="M334">
        <f t="shared" ref="M334:M337" si="27">+L334*1.23</f>
        <v>2305708.7999999998</v>
      </c>
    </row>
    <row r="335" spans="1:13">
      <c r="A335" s="290" t="s">
        <v>93</v>
      </c>
      <c r="B335" s="211"/>
      <c r="C335" s="211"/>
      <c r="D335" s="211"/>
      <c r="E335" s="13" t="s">
        <v>5</v>
      </c>
      <c r="F335" s="39">
        <v>7220</v>
      </c>
      <c r="G335" s="8">
        <v>1</v>
      </c>
      <c r="H335" s="39">
        <v>8880.6</v>
      </c>
      <c r="I335" s="189"/>
      <c r="J335" s="291"/>
      <c r="L335">
        <v>26285</v>
      </c>
      <c r="M335">
        <f t="shared" si="27"/>
        <v>32330.55</v>
      </c>
    </row>
    <row r="336" spans="1:13">
      <c r="A336" s="290"/>
      <c r="B336" s="211"/>
      <c r="C336" s="211"/>
      <c r="D336" s="211"/>
      <c r="E336" s="13"/>
      <c r="F336" s="39"/>
      <c r="G336" s="8"/>
      <c r="H336" s="39"/>
      <c r="I336" s="189"/>
      <c r="J336" s="291"/>
      <c r="L336">
        <v>175780</v>
      </c>
      <c r="M336">
        <f t="shared" si="27"/>
        <v>216209.4</v>
      </c>
    </row>
    <row r="337" spans="1:13">
      <c r="A337" s="290"/>
      <c r="B337" s="211"/>
      <c r="C337" s="211"/>
      <c r="D337" s="211"/>
      <c r="E337" s="13"/>
      <c r="F337" s="39"/>
      <c r="G337" s="8"/>
      <c r="H337" s="39"/>
      <c r="I337" s="189"/>
      <c r="J337" s="291"/>
      <c r="L337">
        <v>7220</v>
      </c>
      <c r="M337">
        <f t="shared" si="27"/>
        <v>8880.6</v>
      </c>
    </row>
    <row r="338" spans="1:13">
      <c r="A338" s="290"/>
      <c r="B338" s="211"/>
      <c r="C338" s="211"/>
      <c r="D338" s="211"/>
      <c r="E338" s="13"/>
      <c r="F338" s="39"/>
      <c r="G338" s="8"/>
      <c r="H338" s="39"/>
      <c r="I338" s="189"/>
      <c r="J338" s="291"/>
    </row>
    <row r="339" spans="1:13">
      <c r="A339" s="23" t="s">
        <v>6</v>
      </c>
      <c r="I339" s="236" t="s">
        <v>43</v>
      </c>
      <c r="J339" s="282" t="s">
        <v>6</v>
      </c>
    </row>
    <row r="340" spans="1:13">
      <c r="A340" s="20" t="s">
        <v>6</v>
      </c>
      <c r="I340" s="47" t="s">
        <v>6</v>
      </c>
      <c r="J340" s="150" t="s">
        <v>6</v>
      </c>
    </row>
    <row r="341" spans="1:13" ht="15.75" thickBot="1">
      <c r="A341" s="213" t="s">
        <v>6</v>
      </c>
      <c r="B341" s="214" t="s">
        <v>6</v>
      </c>
      <c r="C341" s="214" t="s">
        <v>6</v>
      </c>
      <c r="D341" s="214" t="s">
        <v>6</v>
      </c>
      <c r="E341" s="9" t="s">
        <v>6</v>
      </c>
      <c r="F341" s="40" t="s">
        <v>6</v>
      </c>
      <c r="G341" s="9" t="s">
        <v>6</v>
      </c>
      <c r="H341" s="40" t="s">
        <v>6</v>
      </c>
      <c r="I341" s="215">
        <f>ROUND(SUM(H332:H338),2)</f>
        <v>2385000.75</v>
      </c>
      <c r="J341" s="283" t="s">
        <v>6</v>
      </c>
    </row>
    <row r="342" spans="1:13" ht="15.75" thickTop="1">
      <c r="A342" s="21" t="s">
        <v>6</v>
      </c>
      <c r="J342" s="147" t="s">
        <v>6</v>
      </c>
    </row>
    <row r="343" spans="1:13">
      <c r="A343" s="217" t="s">
        <v>44</v>
      </c>
      <c r="B343" s="189"/>
      <c r="C343" s="189"/>
      <c r="D343" s="189"/>
      <c r="E343" s="10" t="s">
        <v>3</v>
      </c>
      <c r="F343" s="36" t="s">
        <v>45</v>
      </c>
      <c r="G343" s="10" t="s">
        <v>16</v>
      </c>
      <c r="H343" s="36" t="s">
        <v>30</v>
      </c>
      <c r="I343" s="189"/>
      <c r="J343" s="292" t="s">
        <v>6</v>
      </c>
    </row>
    <row r="344" spans="1:13">
      <c r="A344" s="191" t="s">
        <v>6</v>
      </c>
      <c r="B344" s="189"/>
      <c r="C344" s="189"/>
      <c r="D344" s="189"/>
      <c r="E344" s="11" t="s">
        <v>6</v>
      </c>
      <c r="F344" s="37" t="s">
        <v>46</v>
      </c>
      <c r="G344" s="11" t="s">
        <v>47</v>
      </c>
      <c r="H344" s="37" t="s">
        <v>32</v>
      </c>
      <c r="I344" s="189"/>
      <c r="J344" s="292" t="s">
        <v>6</v>
      </c>
    </row>
    <row r="345" spans="1:13">
      <c r="A345" s="191" t="s">
        <v>6</v>
      </c>
      <c r="B345" s="189"/>
      <c r="C345" s="189"/>
      <c r="D345" s="189"/>
      <c r="E345" s="12" t="s">
        <v>6</v>
      </c>
      <c r="F345" s="41" t="s">
        <v>48</v>
      </c>
      <c r="G345" s="12" t="s">
        <v>49</v>
      </c>
      <c r="H345" s="41" t="s">
        <v>50</v>
      </c>
      <c r="I345" s="189"/>
      <c r="J345" s="292" t="s">
        <v>6</v>
      </c>
    </row>
    <row r="346" spans="1:13">
      <c r="A346" s="290" t="s">
        <v>51</v>
      </c>
      <c r="B346" s="211" t="s">
        <v>6</v>
      </c>
      <c r="C346" s="211" t="s">
        <v>6</v>
      </c>
      <c r="D346" s="211" t="s">
        <v>6</v>
      </c>
      <c r="E346" s="14">
        <v>1</v>
      </c>
      <c r="F346" s="39">
        <f>+F294</f>
        <v>259575.7</v>
      </c>
      <c r="G346" s="8">
        <v>18</v>
      </c>
      <c r="H346" s="39">
        <f t="shared" ref="H346:H351" si="28">SUM(E346*F346/G346)</f>
        <v>14420.872222222222</v>
      </c>
      <c r="I346" s="189"/>
      <c r="J346" s="291" t="s">
        <v>6</v>
      </c>
    </row>
    <row r="347" spans="1:13">
      <c r="A347" s="290" t="s">
        <v>52</v>
      </c>
      <c r="B347" s="211" t="s">
        <v>6</v>
      </c>
      <c r="C347" s="211" t="s">
        <v>6</v>
      </c>
      <c r="D347" s="211" t="s">
        <v>6</v>
      </c>
      <c r="E347" s="14">
        <v>1</v>
      </c>
      <c r="F347" s="39">
        <f t="shared" ref="F347:F348" si="29">+F295</f>
        <v>183230.86</v>
      </c>
      <c r="G347" s="8">
        <v>6</v>
      </c>
      <c r="H347" s="39">
        <f t="shared" si="28"/>
        <v>30538.476666666666</v>
      </c>
      <c r="I347" s="189"/>
      <c r="J347" s="291" t="s">
        <v>6</v>
      </c>
    </row>
    <row r="348" spans="1:13">
      <c r="A348" s="290" t="s">
        <v>53</v>
      </c>
      <c r="B348" s="211" t="s">
        <v>6</v>
      </c>
      <c r="C348" s="211" t="s">
        <v>6</v>
      </c>
      <c r="D348" s="211" t="s">
        <v>6</v>
      </c>
      <c r="E348" s="14">
        <v>1</v>
      </c>
      <c r="F348" s="39">
        <f t="shared" si="29"/>
        <v>106886.01</v>
      </c>
      <c r="G348" s="8">
        <v>6</v>
      </c>
      <c r="H348" s="39">
        <f t="shared" si="28"/>
        <v>17814.334999999999</v>
      </c>
      <c r="I348" s="189"/>
      <c r="J348" s="291" t="s">
        <v>6</v>
      </c>
    </row>
    <row r="349" spans="1:13">
      <c r="A349" s="290" t="s">
        <v>54</v>
      </c>
      <c r="B349" s="211" t="s">
        <v>6</v>
      </c>
      <c r="C349" s="211" t="s">
        <v>6</v>
      </c>
      <c r="D349" s="211" t="s">
        <v>6</v>
      </c>
      <c r="E349" s="14">
        <v>1</v>
      </c>
      <c r="F349" s="39">
        <f>+F246</f>
        <v>17183.11</v>
      </c>
      <c r="G349" s="8">
        <f>1</f>
        <v>1</v>
      </c>
      <c r="H349" s="39">
        <f t="shared" si="28"/>
        <v>17183.11</v>
      </c>
      <c r="I349" s="189"/>
      <c r="J349" s="291"/>
    </row>
    <row r="350" spans="1:13">
      <c r="A350" s="290" t="s">
        <v>55</v>
      </c>
      <c r="B350" s="211" t="s">
        <v>6</v>
      </c>
      <c r="C350" s="211" t="s">
        <v>6</v>
      </c>
      <c r="D350" s="211" t="s">
        <v>6</v>
      </c>
      <c r="E350" s="14">
        <v>1</v>
      </c>
      <c r="F350" s="39">
        <f t="shared" ref="F350:F351" si="30">+F247</f>
        <v>13911.61</v>
      </c>
      <c r="G350" s="8">
        <f>1</f>
        <v>1</v>
      </c>
      <c r="H350" s="39">
        <f t="shared" si="28"/>
        <v>13911.61</v>
      </c>
      <c r="I350" s="189"/>
      <c r="J350" s="291"/>
    </row>
    <row r="351" spans="1:13">
      <c r="A351" s="290" t="s">
        <v>56</v>
      </c>
      <c r="B351" s="211" t="s">
        <v>6</v>
      </c>
      <c r="C351" s="211" t="s">
        <v>6</v>
      </c>
      <c r="D351" s="211" t="s">
        <v>6</v>
      </c>
      <c r="E351" s="14">
        <v>1</v>
      </c>
      <c r="F351" s="39">
        <f t="shared" si="30"/>
        <v>11550.58</v>
      </c>
      <c r="G351" s="8">
        <f>1</f>
        <v>1</v>
      </c>
      <c r="H351" s="39">
        <f t="shared" si="28"/>
        <v>11550.58</v>
      </c>
      <c r="I351" s="189"/>
      <c r="J351" s="291"/>
    </row>
    <row r="352" spans="1:13">
      <c r="A352" s="23" t="s">
        <v>6</v>
      </c>
      <c r="I352" s="236" t="s">
        <v>57</v>
      </c>
      <c r="J352" s="282" t="s">
        <v>6</v>
      </c>
    </row>
    <row r="353" spans="1:10">
      <c r="A353" s="20" t="s">
        <v>6</v>
      </c>
      <c r="I353" s="47" t="s">
        <v>6</v>
      </c>
      <c r="J353" s="150" t="s">
        <v>6</v>
      </c>
    </row>
    <row r="354" spans="1:10" ht="15.75" thickBot="1">
      <c r="A354" s="213" t="s">
        <v>6</v>
      </c>
      <c r="B354" s="214" t="s">
        <v>6</v>
      </c>
      <c r="C354" s="214" t="s">
        <v>6</v>
      </c>
      <c r="D354" s="214" t="s">
        <v>6</v>
      </c>
      <c r="E354" s="9" t="s">
        <v>6</v>
      </c>
      <c r="F354" s="40" t="s">
        <v>6</v>
      </c>
      <c r="G354" s="9" t="s">
        <v>6</v>
      </c>
      <c r="H354" s="40" t="s">
        <v>6</v>
      </c>
      <c r="I354" s="215">
        <f>ROUND(SUM(H346:H351),2)</f>
        <v>105418.98</v>
      </c>
      <c r="J354" s="283" t="s">
        <v>6</v>
      </c>
    </row>
    <row r="355" spans="1:10" ht="16.5" thickTop="1" thickBot="1">
      <c r="A355" s="21" t="s">
        <v>6</v>
      </c>
      <c r="J355" s="147" t="s">
        <v>6</v>
      </c>
    </row>
    <row r="356" spans="1:10" ht="15.75" thickTop="1">
      <c r="A356" s="198" t="s">
        <v>6</v>
      </c>
      <c r="B356" s="199" t="s">
        <v>6</v>
      </c>
      <c r="C356" s="199" t="s">
        <v>6</v>
      </c>
      <c r="D356" s="199" t="s">
        <v>6</v>
      </c>
      <c r="E356" s="199" t="s">
        <v>6</v>
      </c>
      <c r="F356" s="200" t="s">
        <v>58</v>
      </c>
      <c r="G356" s="201" t="s">
        <v>6</v>
      </c>
      <c r="H356" s="201" t="s">
        <v>6</v>
      </c>
      <c r="I356" s="202">
        <f>SUM(I327,I341,I354)</f>
        <v>2746013.73</v>
      </c>
      <c r="J356" s="203" t="s">
        <v>6</v>
      </c>
    </row>
    <row r="357" spans="1:10">
      <c r="A357" s="191" t="s">
        <v>6</v>
      </c>
      <c r="B357" s="189"/>
      <c r="C357" s="189"/>
      <c r="D357" s="189"/>
      <c r="E357" s="189"/>
      <c r="F357" s="192" t="s">
        <v>6</v>
      </c>
      <c r="G357" s="193" t="s">
        <v>6</v>
      </c>
      <c r="H357" s="193" t="s">
        <v>6</v>
      </c>
      <c r="I357" s="192" t="s">
        <v>6</v>
      </c>
      <c r="J357" s="194" t="s">
        <v>6</v>
      </c>
    </row>
    <row r="358" spans="1:10">
      <c r="A358" s="191" t="s">
        <v>6</v>
      </c>
      <c r="B358" s="189"/>
      <c r="C358" s="189"/>
      <c r="D358" s="189"/>
      <c r="E358" s="189"/>
      <c r="F358" s="195" t="s">
        <v>59</v>
      </c>
      <c r="G358" s="196" t="s">
        <v>6</v>
      </c>
      <c r="H358" s="43">
        <v>0.23</v>
      </c>
      <c r="I358" s="197">
        <f>SUM(I356*H358)</f>
        <v>631583.15789999999</v>
      </c>
      <c r="J358" s="194" t="s">
        <v>6</v>
      </c>
    </row>
    <row r="359" spans="1:10">
      <c r="A359" s="191" t="s">
        <v>6</v>
      </c>
      <c r="B359" s="189"/>
      <c r="C359" s="189"/>
      <c r="D359" s="189"/>
      <c r="E359" s="189"/>
      <c r="F359" s="195" t="s">
        <v>61</v>
      </c>
      <c r="G359" s="196" t="s">
        <v>6</v>
      </c>
      <c r="H359" s="43">
        <v>0.02</v>
      </c>
      <c r="I359" s="197">
        <f>SUM(I356*H359)</f>
        <v>54920.274600000004</v>
      </c>
      <c r="J359" s="194" t="s">
        <v>6</v>
      </c>
    </row>
    <row r="360" spans="1:10">
      <c r="A360" s="191" t="s">
        <v>6</v>
      </c>
      <c r="B360" s="189"/>
      <c r="C360" s="189"/>
      <c r="D360" s="189"/>
      <c r="E360" s="189"/>
      <c r="F360" s="195" t="s">
        <v>60</v>
      </c>
      <c r="G360" s="196" t="s">
        <v>6</v>
      </c>
      <c r="H360" s="43">
        <v>0.1</v>
      </c>
      <c r="I360" s="197">
        <f>SUM(I356*H360)</f>
        <v>274601.37300000002</v>
      </c>
      <c r="J360" s="194" t="s">
        <v>6</v>
      </c>
    </row>
    <row r="361" spans="1:10" ht="15.75" thickBot="1">
      <c r="A361" s="204" t="s">
        <v>6</v>
      </c>
      <c r="B361" s="205" t="s">
        <v>6</v>
      </c>
      <c r="C361" s="205" t="s">
        <v>6</v>
      </c>
      <c r="D361" s="205" t="s">
        <v>6</v>
      </c>
      <c r="E361" s="205" t="s">
        <v>6</v>
      </c>
      <c r="F361" s="206" t="s">
        <v>62</v>
      </c>
      <c r="G361" s="207" t="s">
        <v>6</v>
      </c>
      <c r="H361" s="207" t="s">
        <v>6</v>
      </c>
      <c r="I361" s="208">
        <f>SUM(I356,I358,,I359,I360)</f>
        <v>3707118.5355000002</v>
      </c>
      <c r="J361" s="209" t="s">
        <v>6</v>
      </c>
    </row>
    <row r="363" spans="1:10" ht="15.75" thickBot="1"/>
    <row r="364" spans="1:10" ht="77.45" customHeight="1" thickBot="1">
      <c r="A364" s="252" t="s">
        <v>63</v>
      </c>
      <c r="B364" s="253" t="s">
        <v>6</v>
      </c>
      <c r="C364" s="253" t="s">
        <v>6</v>
      </c>
      <c r="D364" s="253" t="s">
        <v>6</v>
      </c>
      <c r="E364" s="253" t="s">
        <v>6</v>
      </c>
      <c r="F364" s="253" t="s">
        <v>6</v>
      </c>
      <c r="G364" s="253" t="s">
        <v>6</v>
      </c>
      <c r="H364" s="253" t="s">
        <v>6</v>
      </c>
      <c r="I364" s="253" t="s">
        <v>6</v>
      </c>
      <c r="J364" s="254" t="s">
        <v>6</v>
      </c>
    </row>
    <row r="365" spans="1:10" ht="15.75" thickTop="1">
      <c r="A365" s="21" t="s">
        <v>6</v>
      </c>
      <c r="J365" s="147" t="s">
        <v>6</v>
      </c>
    </row>
    <row r="366" spans="1:10" ht="27.75">
      <c r="A366" s="255" t="s">
        <v>7</v>
      </c>
      <c r="B366" s="189"/>
      <c r="C366" s="189"/>
      <c r="D366" s="189"/>
      <c r="E366" s="189"/>
      <c r="F366" s="189"/>
      <c r="G366" s="189"/>
      <c r="H366" s="189"/>
      <c r="I366" s="189"/>
      <c r="J366" s="297" t="s">
        <v>6</v>
      </c>
    </row>
    <row r="367" spans="1:10">
      <c r="A367" s="22" t="s">
        <v>6</v>
      </c>
      <c r="I367" s="44" t="s">
        <v>8</v>
      </c>
      <c r="J367" s="148">
        <f>+'PRESUPUESTO OFICIAL'!A26</f>
        <v>2.8</v>
      </c>
    </row>
    <row r="368" spans="1:10" ht="41.25" customHeight="1">
      <c r="A368" s="298" t="s">
        <v>9</v>
      </c>
      <c r="B368" s="299" t="s">
        <v>6</v>
      </c>
      <c r="C368" s="300" t="str">
        <f>+C316</f>
        <v>"ADMINISTRACION, OPERACIÓN, MANTENIMIENTO, INSTALACION Y MODERNIZACION DEL SISTEMA DE ALUMBRADO PUBLICO EN EL MUNICIPIO DEL SOCORRO - DEPARTAMENTO DE SANTANDER"</v>
      </c>
      <c r="D368" s="301" t="s">
        <v>6</v>
      </c>
      <c r="E368" s="301" t="s">
        <v>6</v>
      </c>
      <c r="F368" s="301" t="s">
        <v>6</v>
      </c>
      <c r="G368" s="301" t="s">
        <v>6</v>
      </c>
      <c r="H368" s="301" t="s">
        <v>6</v>
      </c>
      <c r="I368" s="44" t="s">
        <v>10</v>
      </c>
      <c r="J368" s="148" t="s">
        <v>5</v>
      </c>
    </row>
    <row r="369" spans="1:10">
      <c r="A369" s="298" t="s">
        <v>11</v>
      </c>
      <c r="B369" s="189"/>
      <c r="C369" s="300" t="str">
        <f>+C317</f>
        <v>MUNICIPIO DEL SOCORRO</v>
      </c>
      <c r="D369" s="301" t="s">
        <v>6</v>
      </c>
      <c r="E369" s="301" t="s">
        <v>6</v>
      </c>
      <c r="F369" s="301" t="s">
        <v>6</v>
      </c>
      <c r="G369" s="301" t="s">
        <v>6</v>
      </c>
      <c r="H369" s="301" t="s">
        <v>6</v>
      </c>
      <c r="I369" s="44" t="s">
        <v>12</v>
      </c>
      <c r="J369" s="148">
        <f>+'PRESUPUESTO OFICIAL'!D26</f>
        <v>17</v>
      </c>
    </row>
    <row r="370" spans="1:10" ht="31.5" customHeight="1">
      <c r="A370" s="298" t="s">
        <v>13</v>
      </c>
      <c r="B370" s="299" t="s">
        <v>6</v>
      </c>
      <c r="C370" s="300" t="s">
        <v>94</v>
      </c>
      <c r="D370" s="301" t="s">
        <v>6</v>
      </c>
      <c r="E370" s="301" t="s">
        <v>6</v>
      </c>
      <c r="F370" s="301" t="s">
        <v>6</v>
      </c>
      <c r="G370" s="301" t="s">
        <v>6</v>
      </c>
      <c r="H370" s="301" t="s">
        <v>6</v>
      </c>
      <c r="I370" s="46" t="s">
        <v>6</v>
      </c>
      <c r="J370" s="147" t="s">
        <v>6</v>
      </c>
    </row>
    <row r="371" spans="1:10">
      <c r="A371" s="21" t="s">
        <v>6</v>
      </c>
      <c r="J371" s="147" t="s">
        <v>6</v>
      </c>
    </row>
    <row r="372" spans="1:10" ht="28.5" customHeight="1">
      <c r="A372" s="306" t="s">
        <v>14</v>
      </c>
      <c r="B372" s="299" t="s">
        <v>6</v>
      </c>
      <c r="C372" s="299" t="s">
        <v>6</v>
      </c>
      <c r="D372" s="299" t="s">
        <v>6</v>
      </c>
      <c r="E372" s="3" t="s">
        <v>3</v>
      </c>
      <c r="F372" s="36" t="s">
        <v>15</v>
      </c>
      <c r="G372" s="3" t="s">
        <v>16</v>
      </c>
      <c r="H372" s="36" t="s">
        <v>17</v>
      </c>
      <c r="I372" s="189"/>
      <c r="J372" s="309" t="s">
        <v>6</v>
      </c>
    </row>
    <row r="373" spans="1:10">
      <c r="A373" s="307" t="s">
        <v>6</v>
      </c>
      <c r="B373" s="189"/>
      <c r="C373" s="189"/>
      <c r="D373" s="189"/>
      <c r="E373" s="4" t="s">
        <v>6</v>
      </c>
      <c r="F373" s="37" t="s">
        <v>18</v>
      </c>
      <c r="G373" s="5" t="s">
        <v>19</v>
      </c>
      <c r="H373" s="37" t="s">
        <v>6</v>
      </c>
      <c r="I373" s="189"/>
      <c r="J373" s="309" t="s">
        <v>6</v>
      </c>
    </row>
    <row r="374" spans="1:10">
      <c r="A374" s="308" t="s">
        <v>6</v>
      </c>
      <c r="B374" s="189"/>
      <c r="C374" s="189"/>
      <c r="D374" s="189"/>
      <c r="E374" s="6" t="s">
        <v>20</v>
      </c>
      <c r="F374" s="38" t="s">
        <v>21</v>
      </c>
      <c r="G374" s="6" t="s">
        <v>22</v>
      </c>
      <c r="H374" s="38" t="s">
        <v>23</v>
      </c>
      <c r="I374" s="189"/>
      <c r="J374" s="310" t="s">
        <v>6</v>
      </c>
    </row>
    <row r="375" spans="1:10">
      <c r="A375" s="305" t="s">
        <v>24</v>
      </c>
      <c r="B375" s="299" t="s">
        <v>6</v>
      </c>
      <c r="C375" s="299" t="s">
        <v>6</v>
      </c>
      <c r="D375" s="299" t="s">
        <v>6</v>
      </c>
      <c r="E375" s="7">
        <v>2</v>
      </c>
      <c r="F375" s="39">
        <f>+F323</f>
        <v>4797</v>
      </c>
      <c r="G375" s="8">
        <v>1</v>
      </c>
      <c r="H375" s="39">
        <f>SUM(E375*F375/G375)</f>
        <v>9594</v>
      </c>
      <c r="I375" s="189"/>
      <c r="J375" s="304" t="s">
        <v>6</v>
      </c>
    </row>
    <row r="376" spans="1:10">
      <c r="A376" s="305" t="s">
        <v>25</v>
      </c>
      <c r="B376" s="299" t="s">
        <v>6</v>
      </c>
      <c r="C376" s="299" t="s">
        <v>6</v>
      </c>
      <c r="D376" s="299" t="s">
        <v>6</v>
      </c>
      <c r="E376" s="7">
        <v>1</v>
      </c>
      <c r="F376" s="39">
        <f>+F14</f>
        <v>350550</v>
      </c>
      <c r="G376" s="8">
        <v>12</v>
      </c>
      <c r="H376" s="39">
        <f>SUM(E376*F376/G376)</f>
        <v>29212.5</v>
      </c>
      <c r="I376" s="189"/>
      <c r="J376" s="304" t="s">
        <v>6</v>
      </c>
    </row>
    <row r="377" spans="1:10">
      <c r="A377" s="20" t="s">
        <v>6</v>
      </c>
      <c r="I377" s="236" t="s">
        <v>26</v>
      </c>
      <c r="J377" s="237" t="s">
        <v>6</v>
      </c>
    </row>
    <row r="378" spans="1:10">
      <c r="A378" s="20" t="s">
        <v>6</v>
      </c>
      <c r="I378" s="47" t="s">
        <v>6</v>
      </c>
      <c r="J378" s="150" t="s">
        <v>6</v>
      </c>
    </row>
    <row r="379" spans="1:10" ht="15.75" thickBot="1">
      <c r="A379" s="213" t="s">
        <v>6</v>
      </c>
      <c r="B379" s="214" t="s">
        <v>6</v>
      </c>
      <c r="C379" s="214" t="s">
        <v>6</v>
      </c>
      <c r="D379" s="214" t="s">
        <v>6</v>
      </c>
      <c r="E379" s="9" t="s">
        <v>6</v>
      </c>
      <c r="F379" s="40" t="s">
        <v>6</v>
      </c>
      <c r="G379" s="9" t="s">
        <v>6</v>
      </c>
      <c r="H379" s="40" t="s">
        <v>6</v>
      </c>
      <c r="I379" s="215">
        <f>SUM(H375:H376)</f>
        <v>38806.5</v>
      </c>
      <c r="J379" s="283" t="s">
        <v>6</v>
      </c>
    </row>
    <row r="380" spans="1:10" ht="15.75" thickTop="1">
      <c r="A380" s="21" t="s">
        <v>6</v>
      </c>
      <c r="J380" s="147" t="s">
        <v>6</v>
      </c>
    </row>
    <row r="381" spans="1:10">
      <c r="A381" s="217" t="s">
        <v>27</v>
      </c>
      <c r="B381" s="189"/>
      <c r="C381" s="189"/>
      <c r="D381" s="189"/>
      <c r="E381" s="10" t="s">
        <v>5</v>
      </c>
      <c r="F381" s="36" t="s">
        <v>28</v>
      </c>
      <c r="G381" s="10" t="s">
        <v>29</v>
      </c>
      <c r="H381" s="36" t="s">
        <v>30</v>
      </c>
      <c r="I381" s="189"/>
      <c r="J381" s="292" t="s">
        <v>6</v>
      </c>
    </row>
    <row r="382" spans="1:10">
      <c r="A382" s="191" t="s">
        <v>6</v>
      </c>
      <c r="B382" s="189"/>
      <c r="C382" s="189"/>
      <c r="D382" s="189"/>
      <c r="E382" s="11" t="s">
        <v>6</v>
      </c>
      <c r="F382" s="37" t="s">
        <v>2</v>
      </c>
      <c r="G382" s="11" t="s">
        <v>31</v>
      </c>
      <c r="H382" s="37" t="s">
        <v>32</v>
      </c>
      <c r="I382" s="189"/>
      <c r="J382" s="292" t="s">
        <v>6</v>
      </c>
    </row>
    <row r="383" spans="1:10">
      <c r="A383" s="191" t="s">
        <v>6</v>
      </c>
      <c r="B383" s="189"/>
      <c r="C383" s="189"/>
      <c r="D383" s="189"/>
      <c r="E383" s="12" t="s">
        <v>6</v>
      </c>
      <c r="F383" s="41" t="s">
        <v>33</v>
      </c>
      <c r="G383" s="12" t="s">
        <v>34</v>
      </c>
      <c r="H383" s="41" t="s">
        <v>35</v>
      </c>
      <c r="I383" s="189"/>
      <c r="J383" s="292" t="s">
        <v>6</v>
      </c>
    </row>
    <row r="384" spans="1:10">
      <c r="A384" s="290" t="s">
        <v>39</v>
      </c>
      <c r="B384" s="211" t="s">
        <v>6</v>
      </c>
      <c r="C384" s="211" t="s">
        <v>6</v>
      </c>
      <c r="D384" s="211" t="s">
        <v>6</v>
      </c>
      <c r="E384" s="13" t="s">
        <v>5</v>
      </c>
      <c r="F384" s="39">
        <v>36014.400000000001</v>
      </c>
      <c r="G384" s="8">
        <v>1</v>
      </c>
      <c r="H384" s="39">
        <f t="shared" ref="H384:H387" si="31">SUM(F384*G384)</f>
        <v>36014.400000000001</v>
      </c>
      <c r="I384" s="189"/>
      <c r="J384" s="291" t="s">
        <v>6</v>
      </c>
    </row>
    <row r="385" spans="1:21">
      <c r="A385" s="290" t="s">
        <v>95</v>
      </c>
      <c r="B385" s="211" t="s">
        <v>6</v>
      </c>
      <c r="C385" s="211" t="s">
        <v>6</v>
      </c>
      <c r="D385" s="211" t="s">
        <v>6</v>
      </c>
      <c r="E385" s="13" t="s">
        <v>5</v>
      </c>
      <c r="F385" s="39">
        <v>1764508.8</v>
      </c>
      <c r="G385" s="8">
        <v>1</v>
      </c>
      <c r="H385" s="39">
        <f t="shared" si="31"/>
        <v>1764508.8</v>
      </c>
      <c r="I385" s="189"/>
      <c r="J385" s="291"/>
      <c r="N385" s="49" t="str">
        <f>IF(M385&gt;0,VLOOKUP(M385,[2]material!$A$7:$C$4166,2,0)," ")</f>
        <v xml:space="preserve"> </v>
      </c>
      <c r="O385" s="50"/>
      <c r="P385" s="68"/>
      <c r="Q385" s="51"/>
      <c r="R385" s="52" t="str">
        <f>IF(M385&gt;0,VLOOKUP(M385,[2]material!$A$7:$C$4166,3,0)," ")</f>
        <v xml:space="preserve"> </v>
      </c>
      <c r="S385" s="372" t="str">
        <f>IF(M385&gt;0,VLOOKUP(M385,[2]material!$A$7:$F$4166,6,0)," ")</f>
        <v xml:space="preserve"> </v>
      </c>
      <c r="T385" s="373"/>
      <c r="U385" s="53">
        <f>ROUND(V385*[2]material!$H$2,3)</f>
        <v>0</v>
      </c>
    </row>
    <row r="386" spans="1:21">
      <c r="A386" s="290" t="s">
        <v>40</v>
      </c>
      <c r="B386" s="211" t="s">
        <v>6</v>
      </c>
      <c r="C386" s="211" t="s">
        <v>6</v>
      </c>
      <c r="D386" s="211" t="s">
        <v>6</v>
      </c>
      <c r="E386" s="13" t="s">
        <v>5</v>
      </c>
      <c r="F386" s="39">
        <v>5276.7</v>
      </c>
      <c r="G386" s="8">
        <v>2</v>
      </c>
      <c r="H386" s="39">
        <f t="shared" si="31"/>
        <v>10553.4</v>
      </c>
      <c r="I386" s="189"/>
      <c r="J386" s="291"/>
      <c r="L386" s="39">
        <v>23900</v>
      </c>
      <c r="M386">
        <f t="shared" ref="M386:M394" si="32">+L386*1.23</f>
        <v>29397</v>
      </c>
      <c r="N386" s="54" t="e">
        <f>IF(M386&gt;0,VLOOKUP(M386,[2]material!$A$7:$C$4166,2,0)," ")</f>
        <v>#N/A</v>
      </c>
      <c r="O386" s="55"/>
      <c r="P386" s="69"/>
      <c r="Q386" s="55"/>
      <c r="R386" s="56" t="e">
        <f>IF(M386&gt;0,VLOOKUP(M386,[2]material!$A$7:$C$4166,3,0)," ")</f>
        <v>#N/A</v>
      </c>
      <c r="S386" s="370" t="e">
        <f>IF(M386&gt;0,VLOOKUP(M386,[2]material!$A$7:$F$4166,6,0)," ")</f>
        <v>#N/A</v>
      </c>
      <c r="T386" s="371"/>
      <c r="U386" s="53">
        <f>ROUND(V386*[2]material!$H$2,3)</f>
        <v>0</v>
      </c>
    </row>
    <row r="387" spans="1:21">
      <c r="A387" s="290" t="s">
        <v>41</v>
      </c>
      <c r="B387" s="211" t="s">
        <v>6</v>
      </c>
      <c r="C387" s="211" t="s">
        <v>6</v>
      </c>
      <c r="D387" s="211" t="s">
        <v>6</v>
      </c>
      <c r="E387" s="13" t="s">
        <v>42</v>
      </c>
      <c r="F387" s="39">
        <v>11426.7</v>
      </c>
      <c r="G387" s="8">
        <v>12</v>
      </c>
      <c r="H387" s="39">
        <f t="shared" si="31"/>
        <v>137120.40000000002</v>
      </c>
      <c r="I387" s="189"/>
      <c r="J387" s="291"/>
      <c r="L387" s="39">
        <v>9290</v>
      </c>
      <c r="M387">
        <f t="shared" si="32"/>
        <v>11426.7</v>
      </c>
      <c r="N387" s="54"/>
      <c r="O387" s="55"/>
      <c r="P387" s="69"/>
      <c r="Q387" s="55"/>
      <c r="R387" s="56"/>
      <c r="S387" s="57"/>
      <c r="T387" s="58"/>
      <c r="U387" s="53"/>
    </row>
    <row r="388" spans="1:21">
      <c r="A388" s="290"/>
      <c r="B388" s="211"/>
      <c r="C388" s="211"/>
      <c r="D388" s="211"/>
      <c r="E388" s="13"/>
      <c r="F388" s="39"/>
      <c r="G388" s="8"/>
      <c r="H388" s="39"/>
      <c r="I388" s="189"/>
      <c r="J388" s="291"/>
      <c r="L388" s="60">
        <v>565920</v>
      </c>
      <c r="M388">
        <f t="shared" si="32"/>
        <v>696081.6</v>
      </c>
      <c r="N388" s="54" t="e">
        <f>IF(M388&gt;0,VLOOKUP(M388,[2]material!$A$7:$C$4166,2,0)," ")</f>
        <v>#N/A</v>
      </c>
      <c r="O388" s="55"/>
      <c r="P388" s="69"/>
      <c r="Q388" s="55"/>
      <c r="R388" s="56" t="e">
        <f>IF(M388&gt;0,VLOOKUP(M388,[2]material!$A$7:$C$4166,3,0)," ")</f>
        <v>#N/A</v>
      </c>
      <c r="S388" s="370" t="e">
        <f>IF(M388&gt;0,VLOOKUP(M388,[2]material!$A$7:$F$4166,6,0)," ")</f>
        <v>#N/A</v>
      </c>
      <c r="T388" s="371"/>
      <c r="U388" s="53">
        <f>ROUND(V388*[2]material!$H$2,3)</f>
        <v>0</v>
      </c>
    </row>
    <row r="389" spans="1:21">
      <c r="A389" s="290"/>
      <c r="B389" s="211"/>
      <c r="C389" s="211"/>
      <c r="D389" s="211"/>
      <c r="E389" s="13"/>
      <c r="F389" s="39"/>
      <c r="G389" s="8"/>
      <c r="H389" s="39"/>
      <c r="I389" s="189"/>
      <c r="J389" s="291"/>
      <c r="L389" s="60">
        <v>145325</v>
      </c>
      <c r="M389">
        <f t="shared" si="32"/>
        <v>178749.75</v>
      </c>
      <c r="N389" s="54" t="e">
        <f>IF(M389&gt;0,VLOOKUP(M389,[2]material!$A$7:$C$4166,2,0)," ")</f>
        <v>#N/A</v>
      </c>
      <c r="O389" s="55"/>
      <c r="P389" s="69"/>
      <c r="Q389" s="55"/>
      <c r="R389" s="56" t="e">
        <f>IF(M389&gt;0,VLOOKUP(M389,[2]material!$A$7:$C$4166,3,0)," ")</f>
        <v>#N/A</v>
      </c>
      <c r="S389" s="370" t="e">
        <f>IF(M389&gt;0,VLOOKUP(M389,[2]material!$A$7:$F$4166,6,0)," ")</f>
        <v>#N/A</v>
      </c>
      <c r="T389" s="371"/>
      <c r="U389" s="53">
        <f>ROUND(V389*[2]material!$H$2,3)</f>
        <v>0</v>
      </c>
    </row>
    <row r="390" spans="1:21">
      <c r="A390" s="290"/>
      <c r="B390" s="211"/>
      <c r="C390" s="211"/>
      <c r="D390" s="211"/>
      <c r="E390" s="13"/>
      <c r="F390" s="39"/>
      <c r="G390" s="8"/>
      <c r="H390" s="39"/>
      <c r="I390" s="189"/>
      <c r="J390" s="291"/>
      <c r="L390" s="60">
        <v>101250</v>
      </c>
      <c r="M390">
        <f t="shared" si="32"/>
        <v>124537.5</v>
      </c>
      <c r="N390" s="54" t="e">
        <f>IF(M390&gt;0,VLOOKUP(M390,[2]material!$A$7:$C$4166,2,0)," ")</f>
        <v>#N/A</v>
      </c>
      <c r="O390" s="55"/>
      <c r="P390" s="69"/>
      <c r="Q390" s="55"/>
      <c r="R390" s="56" t="e">
        <f>IF(M390&gt;0,VLOOKUP(M390,[2]material!$A$7:$C$4166,3,0)," ")</f>
        <v>#N/A</v>
      </c>
      <c r="S390" s="370" t="e">
        <f>IF(M390&gt;0,VLOOKUP(M390,[2]material!$A$7:$F$4166,6,0)," ")</f>
        <v>#N/A</v>
      </c>
      <c r="T390" s="371"/>
      <c r="U390" s="53">
        <f>ROUND(V390*[2]material!$H$2,3)</f>
        <v>0</v>
      </c>
    </row>
    <row r="391" spans="1:21">
      <c r="A391" s="23" t="s">
        <v>6</v>
      </c>
      <c r="I391" s="236" t="s">
        <v>43</v>
      </c>
      <c r="J391" s="282" t="s">
        <v>6</v>
      </c>
      <c r="L391" s="60" t="e">
        <f>+#REF!</f>
        <v>#REF!</v>
      </c>
      <c r="M391" t="e">
        <f t="shared" si="32"/>
        <v>#REF!</v>
      </c>
      <c r="N391" s="54"/>
      <c r="O391" s="55"/>
      <c r="P391" s="69"/>
      <c r="Q391" s="55"/>
      <c r="R391" s="56"/>
      <c r="S391" s="57"/>
      <c r="T391" s="58"/>
      <c r="U391" s="53"/>
    </row>
    <row r="392" spans="1:21">
      <c r="A392" s="20" t="s">
        <v>6</v>
      </c>
      <c r="I392" s="47" t="s">
        <v>6</v>
      </c>
      <c r="J392" s="150" t="s">
        <v>6</v>
      </c>
      <c r="L392" s="60" t="e">
        <f>+#REF!</f>
        <v>#REF!</v>
      </c>
      <c r="M392" t="e">
        <f t="shared" si="32"/>
        <v>#REF!</v>
      </c>
      <c r="N392" s="54" t="e">
        <f>IF(M392&gt;0,VLOOKUP(M392,[2]material!$A$7:$C$4166,2,0)," ")</f>
        <v>#REF!</v>
      </c>
      <c r="O392" s="55"/>
      <c r="P392" s="69"/>
      <c r="Q392" s="55"/>
      <c r="R392" s="56" t="e">
        <f>IF(M392&gt;0,VLOOKUP(M392,[2]material!$A$7:$C$4166,3,0)," ")</f>
        <v>#REF!</v>
      </c>
      <c r="S392" s="370" t="e">
        <f>IF(M392&gt;0,VLOOKUP(M392,[2]material!$A$7:$F$4166,6,0)," ")</f>
        <v>#REF!</v>
      </c>
      <c r="T392" s="371"/>
      <c r="U392" s="59">
        <f>ROUND(V392*[2]material!$H$2,3)</f>
        <v>0</v>
      </c>
    </row>
    <row r="393" spans="1:21" ht="15.75" thickBot="1">
      <c r="A393" s="213" t="s">
        <v>6</v>
      </c>
      <c r="B393" s="214" t="s">
        <v>6</v>
      </c>
      <c r="C393" s="214" t="s">
        <v>6</v>
      </c>
      <c r="D393" s="214" t="s">
        <v>6</v>
      </c>
      <c r="E393" s="9" t="s">
        <v>6</v>
      </c>
      <c r="F393" s="40" t="s">
        <v>6</v>
      </c>
      <c r="G393" s="9" t="s">
        <v>6</v>
      </c>
      <c r="H393" s="40" t="s">
        <v>6</v>
      </c>
      <c r="I393" s="215">
        <f>SUM(H384:H390)</f>
        <v>1948197</v>
      </c>
      <c r="J393" s="283" t="s">
        <v>6</v>
      </c>
      <c r="L393" s="60">
        <v>132615</v>
      </c>
      <c r="M393">
        <f t="shared" si="32"/>
        <v>163116.45000000001</v>
      </c>
      <c r="N393" s="54"/>
      <c r="O393" s="55"/>
      <c r="P393" s="69"/>
      <c r="Q393" s="55"/>
      <c r="R393" s="56"/>
      <c r="S393" s="57"/>
      <c r="T393" s="58"/>
      <c r="U393" s="59"/>
    </row>
    <row r="394" spans="1:21" ht="15.75" thickTop="1">
      <c r="A394" s="21" t="s">
        <v>6</v>
      </c>
      <c r="J394" s="147" t="s">
        <v>6</v>
      </c>
      <c r="L394" s="60" t="e">
        <f>+#REF!</f>
        <v>#REF!</v>
      </c>
      <c r="M394" t="e">
        <f t="shared" si="32"/>
        <v>#REF!</v>
      </c>
      <c r="N394" s="54" t="e">
        <f>IF(M394&gt;0,VLOOKUP(M394,[2]material!$A$7:$C$4166,2,0)," ")</f>
        <v>#REF!</v>
      </c>
      <c r="O394" s="55"/>
      <c r="P394" s="69"/>
      <c r="Q394" s="55"/>
      <c r="R394" s="56" t="e">
        <f>IF(M394&gt;0,VLOOKUP(M394,[2]material!$A$7:$C$4166,3,0)," ")</f>
        <v>#REF!</v>
      </c>
      <c r="S394" s="370" t="e">
        <f>IF(M394&gt;0,VLOOKUP(M394,[2]material!$A$7:$F$4166,6,0)," ")</f>
        <v>#REF!</v>
      </c>
      <c r="T394" s="371"/>
      <c r="U394" s="59">
        <f>ROUND(V394*[2]material!$H$2,3)</f>
        <v>0</v>
      </c>
    </row>
    <row r="395" spans="1:21">
      <c r="A395" s="217" t="s">
        <v>44</v>
      </c>
      <c r="B395" s="189"/>
      <c r="C395" s="189"/>
      <c r="D395" s="189"/>
      <c r="E395" s="10" t="s">
        <v>3</v>
      </c>
      <c r="F395" s="36" t="s">
        <v>45</v>
      </c>
      <c r="G395" s="10" t="s">
        <v>16</v>
      </c>
      <c r="H395" s="36" t="s">
        <v>30</v>
      </c>
      <c r="I395" s="189"/>
      <c r="J395" s="292" t="s">
        <v>6</v>
      </c>
    </row>
    <row r="396" spans="1:21">
      <c r="A396" s="191" t="s">
        <v>6</v>
      </c>
      <c r="B396" s="189"/>
      <c r="C396" s="189"/>
      <c r="D396" s="189"/>
      <c r="E396" s="11" t="s">
        <v>6</v>
      </c>
      <c r="F396" s="37" t="s">
        <v>46</v>
      </c>
      <c r="G396" s="11" t="s">
        <v>47</v>
      </c>
      <c r="H396" s="37" t="s">
        <v>32</v>
      </c>
      <c r="I396" s="189"/>
      <c r="J396" s="292" t="s">
        <v>6</v>
      </c>
    </row>
    <row r="397" spans="1:21">
      <c r="A397" s="191" t="s">
        <v>6</v>
      </c>
      <c r="B397" s="189"/>
      <c r="C397" s="189"/>
      <c r="D397" s="189"/>
      <c r="E397" s="12" t="s">
        <v>6</v>
      </c>
      <c r="F397" s="41" t="s">
        <v>48</v>
      </c>
      <c r="G397" s="12" t="s">
        <v>49</v>
      </c>
      <c r="H397" s="41" t="s">
        <v>50</v>
      </c>
      <c r="I397" s="189"/>
      <c r="J397" s="292" t="s">
        <v>6</v>
      </c>
    </row>
    <row r="398" spans="1:21">
      <c r="A398" s="290" t="s">
        <v>51</v>
      </c>
      <c r="B398" s="211" t="s">
        <v>6</v>
      </c>
      <c r="C398" s="211" t="s">
        <v>6</v>
      </c>
      <c r="D398" s="211" t="s">
        <v>6</v>
      </c>
      <c r="E398" s="14">
        <v>1</v>
      </c>
      <c r="F398" s="39">
        <f>+F346</f>
        <v>259575.7</v>
      </c>
      <c r="G398" s="8">
        <v>36</v>
      </c>
      <c r="H398" s="39">
        <f t="shared" ref="H398:H403" si="33">SUM(E398*F398/G398)</f>
        <v>7210.4361111111111</v>
      </c>
      <c r="I398" s="189"/>
      <c r="J398" s="291" t="s">
        <v>6</v>
      </c>
    </row>
    <row r="399" spans="1:21">
      <c r="A399" s="290" t="s">
        <v>52</v>
      </c>
      <c r="B399" s="211" t="s">
        <v>6</v>
      </c>
      <c r="C399" s="211" t="s">
        <v>6</v>
      </c>
      <c r="D399" s="211" t="s">
        <v>6</v>
      </c>
      <c r="E399" s="14">
        <v>1</v>
      </c>
      <c r="F399" s="39">
        <f t="shared" ref="F399:F403" si="34">+F347</f>
        <v>183230.86</v>
      </c>
      <c r="G399" s="8">
        <v>12</v>
      </c>
      <c r="H399" s="39">
        <f t="shared" si="33"/>
        <v>15269.238333333333</v>
      </c>
      <c r="I399" s="189"/>
      <c r="J399" s="291" t="s">
        <v>6</v>
      </c>
    </row>
    <row r="400" spans="1:21">
      <c r="A400" s="290" t="s">
        <v>53</v>
      </c>
      <c r="B400" s="211" t="s">
        <v>6</v>
      </c>
      <c r="C400" s="211" t="s">
        <v>6</v>
      </c>
      <c r="D400" s="211" t="s">
        <v>6</v>
      </c>
      <c r="E400" s="14">
        <v>1</v>
      </c>
      <c r="F400" s="39">
        <f t="shared" si="34"/>
        <v>106886.01</v>
      </c>
      <c r="G400" s="8">
        <v>12</v>
      </c>
      <c r="H400" s="39">
        <f t="shared" si="33"/>
        <v>8907.1674999999996</v>
      </c>
      <c r="I400" s="189"/>
      <c r="J400" s="291" t="s">
        <v>6</v>
      </c>
    </row>
    <row r="401" spans="1:10">
      <c r="A401" s="290" t="s">
        <v>54</v>
      </c>
      <c r="B401" s="211" t="s">
        <v>6</v>
      </c>
      <c r="C401" s="211" t="s">
        <v>6</v>
      </c>
      <c r="D401" s="211" t="s">
        <v>6</v>
      </c>
      <c r="E401" s="14">
        <v>1</v>
      </c>
      <c r="F401" s="39">
        <f t="shared" si="34"/>
        <v>17183.11</v>
      </c>
      <c r="G401" s="8">
        <f>1</f>
        <v>1</v>
      </c>
      <c r="H401" s="39">
        <f t="shared" si="33"/>
        <v>17183.11</v>
      </c>
      <c r="I401" s="189"/>
      <c r="J401" s="291"/>
    </row>
    <row r="402" spans="1:10">
      <c r="A402" s="290" t="s">
        <v>55</v>
      </c>
      <c r="B402" s="211" t="s">
        <v>6</v>
      </c>
      <c r="C402" s="211" t="s">
        <v>6</v>
      </c>
      <c r="D402" s="211" t="s">
        <v>6</v>
      </c>
      <c r="E402" s="14">
        <v>1</v>
      </c>
      <c r="F402" s="39">
        <f t="shared" si="34"/>
        <v>13911.61</v>
      </c>
      <c r="G402" s="8">
        <f>1</f>
        <v>1</v>
      </c>
      <c r="H402" s="39">
        <f t="shared" si="33"/>
        <v>13911.61</v>
      </c>
      <c r="I402" s="189"/>
      <c r="J402" s="291"/>
    </row>
    <row r="403" spans="1:10">
      <c r="A403" s="290" t="s">
        <v>56</v>
      </c>
      <c r="B403" s="211" t="s">
        <v>6</v>
      </c>
      <c r="C403" s="211" t="s">
        <v>6</v>
      </c>
      <c r="D403" s="211" t="s">
        <v>6</v>
      </c>
      <c r="E403" s="14">
        <v>1</v>
      </c>
      <c r="F403" s="39">
        <f t="shared" si="34"/>
        <v>11550.58</v>
      </c>
      <c r="G403" s="8">
        <f>1</f>
        <v>1</v>
      </c>
      <c r="H403" s="39">
        <f t="shared" si="33"/>
        <v>11550.58</v>
      </c>
      <c r="I403" s="189"/>
      <c r="J403" s="291"/>
    </row>
    <row r="404" spans="1:10">
      <c r="A404" s="23" t="s">
        <v>6</v>
      </c>
      <c r="I404" s="236" t="s">
        <v>57</v>
      </c>
      <c r="J404" s="282" t="s">
        <v>6</v>
      </c>
    </row>
    <row r="405" spans="1:10">
      <c r="A405" s="20" t="s">
        <v>6</v>
      </c>
      <c r="I405" s="47" t="s">
        <v>6</v>
      </c>
      <c r="J405" s="150" t="s">
        <v>6</v>
      </c>
    </row>
    <row r="406" spans="1:10" ht="15.75" thickBot="1">
      <c r="A406" s="213" t="s">
        <v>6</v>
      </c>
      <c r="B406" s="214" t="s">
        <v>6</v>
      </c>
      <c r="C406" s="214" t="s">
        <v>6</v>
      </c>
      <c r="D406" s="214" t="s">
        <v>6</v>
      </c>
      <c r="E406" s="9" t="s">
        <v>6</v>
      </c>
      <c r="F406" s="40" t="s">
        <v>6</v>
      </c>
      <c r="G406" s="9" t="s">
        <v>6</v>
      </c>
      <c r="H406" s="40" t="s">
        <v>6</v>
      </c>
      <c r="I406" s="215">
        <f>ROUND(SUM(H398:H403),2)</f>
        <v>74032.14</v>
      </c>
      <c r="J406" s="283" t="s">
        <v>6</v>
      </c>
    </row>
    <row r="407" spans="1:10" ht="16.5" thickTop="1" thickBot="1">
      <c r="A407" s="21" t="s">
        <v>6</v>
      </c>
      <c r="J407" s="147" t="s">
        <v>6</v>
      </c>
    </row>
    <row r="408" spans="1:10" ht="15.75" thickTop="1">
      <c r="A408" s="198" t="s">
        <v>6</v>
      </c>
      <c r="B408" s="199" t="s">
        <v>6</v>
      </c>
      <c r="C408" s="199" t="s">
        <v>6</v>
      </c>
      <c r="D408" s="199" t="s">
        <v>6</v>
      </c>
      <c r="E408" s="199" t="s">
        <v>6</v>
      </c>
      <c r="F408" s="200" t="s">
        <v>58</v>
      </c>
      <c r="G408" s="201" t="s">
        <v>6</v>
      </c>
      <c r="H408" s="201" t="s">
        <v>6</v>
      </c>
      <c r="I408" s="202">
        <f>SUM(I379,I393,I406)</f>
        <v>2061035.64</v>
      </c>
      <c r="J408" s="203" t="s">
        <v>6</v>
      </c>
    </row>
    <row r="409" spans="1:10">
      <c r="A409" s="191" t="s">
        <v>6</v>
      </c>
      <c r="B409" s="189"/>
      <c r="C409" s="189"/>
      <c r="D409" s="189"/>
      <c r="E409" s="189"/>
      <c r="F409" s="192" t="s">
        <v>6</v>
      </c>
      <c r="G409" s="193" t="s">
        <v>6</v>
      </c>
      <c r="H409" s="193" t="s">
        <v>6</v>
      </c>
      <c r="I409" s="192" t="s">
        <v>6</v>
      </c>
      <c r="J409" s="194" t="s">
        <v>6</v>
      </c>
    </row>
    <row r="410" spans="1:10">
      <c r="A410" s="191" t="s">
        <v>6</v>
      </c>
      <c r="B410" s="189"/>
      <c r="C410" s="189"/>
      <c r="D410" s="189"/>
      <c r="E410" s="189"/>
      <c r="F410" s="195" t="s">
        <v>59</v>
      </c>
      <c r="G410" s="196" t="s">
        <v>6</v>
      </c>
      <c r="H410" s="43">
        <v>0.23</v>
      </c>
      <c r="I410" s="197">
        <f>SUM(I408*H410)</f>
        <v>474038.1972</v>
      </c>
      <c r="J410" s="194" t="s">
        <v>6</v>
      </c>
    </row>
    <row r="411" spans="1:10">
      <c r="A411" s="191" t="s">
        <v>6</v>
      </c>
      <c r="B411" s="189"/>
      <c r="C411" s="189"/>
      <c r="D411" s="189"/>
      <c r="E411" s="189"/>
      <c r="F411" s="195" t="s">
        <v>61</v>
      </c>
      <c r="G411" s="196" t="s">
        <v>6</v>
      </c>
      <c r="H411" s="43">
        <v>0.02</v>
      </c>
      <c r="I411" s="197">
        <f>SUM(I408*H411)</f>
        <v>41220.712800000001</v>
      </c>
      <c r="J411" s="194" t="s">
        <v>6</v>
      </c>
    </row>
    <row r="412" spans="1:10">
      <c r="A412" s="191" t="s">
        <v>6</v>
      </c>
      <c r="B412" s="189"/>
      <c r="C412" s="189"/>
      <c r="D412" s="189"/>
      <c r="E412" s="189"/>
      <c r="F412" s="195" t="s">
        <v>60</v>
      </c>
      <c r="G412" s="196" t="s">
        <v>6</v>
      </c>
      <c r="H412" s="43">
        <v>0.1</v>
      </c>
      <c r="I412" s="197">
        <f>SUM(I408*H412)</f>
        <v>206103.56400000001</v>
      </c>
      <c r="J412" s="194" t="s">
        <v>6</v>
      </c>
    </row>
    <row r="413" spans="1:10" ht="15.75" thickBot="1">
      <c r="A413" s="204" t="s">
        <v>6</v>
      </c>
      <c r="B413" s="205" t="s">
        <v>6</v>
      </c>
      <c r="C413" s="205" t="s">
        <v>6</v>
      </c>
      <c r="D413" s="205" t="s">
        <v>6</v>
      </c>
      <c r="E413" s="205" t="s">
        <v>6</v>
      </c>
      <c r="F413" s="206" t="s">
        <v>62</v>
      </c>
      <c r="G413" s="207" t="s">
        <v>6</v>
      </c>
      <c r="H413" s="207" t="s">
        <v>6</v>
      </c>
      <c r="I413" s="208">
        <f>SUM(I408,I410,,I411,I412)</f>
        <v>2782398.1140000001</v>
      </c>
      <c r="J413" s="209" t="s">
        <v>6</v>
      </c>
    </row>
    <row r="415" spans="1:10" ht="15.75" thickBot="1"/>
    <row r="416" spans="1:10" ht="77.45" customHeight="1" thickBot="1">
      <c r="A416" s="252" t="s">
        <v>63</v>
      </c>
      <c r="B416" s="253" t="s">
        <v>6</v>
      </c>
      <c r="C416" s="253" t="s">
        <v>6</v>
      </c>
      <c r="D416" s="253" t="s">
        <v>6</v>
      </c>
      <c r="E416" s="253" t="s">
        <v>6</v>
      </c>
      <c r="F416" s="253" t="s">
        <v>6</v>
      </c>
      <c r="G416" s="253" t="s">
        <v>6</v>
      </c>
      <c r="H416" s="253" t="s">
        <v>6</v>
      </c>
      <c r="I416" s="253" t="s">
        <v>6</v>
      </c>
      <c r="J416" s="254" t="s">
        <v>6</v>
      </c>
    </row>
    <row r="417" spans="1:10" ht="15.75" thickTop="1">
      <c r="A417" s="21" t="s">
        <v>6</v>
      </c>
      <c r="J417" s="147" t="s">
        <v>6</v>
      </c>
    </row>
    <row r="418" spans="1:10" ht="27.75">
      <c r="A418" s="255" t="s">
        <v>7</v>
      </c>
      <c r="B418" s="189"/>
      <c r="C418" s="189"/>
      <c r="D418" s="189"/>
      <c r="E418" s="189"/>
      <c r="F418" s="189"/>
      <c r="G418" s="189"/>
      <c r="H418" s="189"/>
      <c r="I418" s="189"/>
      <c r="J418" s="297" t="s">
        <v>6</v>
      </c>
    </row>
    <row r="419" spans="1:10">
      <c r="A419" s="22" t="s">
        <v>6</v>
      </c>
      <c r="I419" s="44" t="s">
        <v>8</v>
      </c>
      <c r="J419" s="148">
        <f>+'PRESUPUESTO OFICIAL'!A27</f>
        <v>2.9</v>
      </c>
    </row>
    <row r="420" spans="1:10" ht="39.75" customHeight="1">
      <c r="A420" s="298" t="s">
        <v>9</v>
      </c>
      <c r="B420" s="299" t="s">
        <v>6</v>
      </c>
      <c r="C420" s="300" t="str">
        <f>+C368</f>
        <v>"ADMINISTRACION, OPERACIÓN, MANTENIMIENTO, INSTALACION Y MODERNIZACION DEL SISTEMA DE ALUMBRADO PUBLICO EN EL MUNICIPIO DEL SOCORRO - DEPARTAMENTO DE SANTANDER"</v>
      </c>
      <c r="D420" s="301" t="s">
        <v>6</v>
      </c>
      <c r="E420" s="301" t="s">
        <v>6</v>
      </c>
      <c r="F420" s="301" t="s">
        <v>6</v>
      </c>
      <c r="G420" s="301" t="s">
        <v>6</v>
      </c>
      <c r="H420" s="301" t="s">
        <v>6</v>
      </c>
      <c r="I420" s="44" t="s">
        <v>10</v>
      </c>
      <c r="J420" s="148" t="s">
        <v>5</v>
      </c>
    </row>
    <row r="421" spans="1:10">
      <c r="A421" s="298" t="s">
        <v>11</v>
      </c>
      <c r="B421" s="189"/>
      <c r="C421" s="302" t="str">
        <f>+C369</f>
        <v>MUNICIPIO DEL SOCORRO</v>
      </c>
      <c r="D421" s="299" t="s">
        <v>6</v>
      </c>
      <c r="E421" s="299" t="s">
        <v>6</v>
      </c>
      <c r="F421" s="299" t="s">
        <v>6</v>
      </c>
      <c r="G421" s="299" t="s">
        <v>6</v>
      </c>
      <c r="H421" s="299" t="s">
        <v>6</v>
      </c>
      <c r="I421" s="44" t="s">
        <v>12</v>
      </c>
      <c r="J421" s="148">
        <f>+'PRESUPUESTO OFICIAL'!D27</f>
        <v>4</v>
      </c>
    </row>
    <row r="422" spans="1:10">
      <c r="A422" s="298" t="s">
        <v>13</v>
      </c>
      <c r="B422" s="299" t="s">
        <v>6</v>
      </c>
      <c r="C422" s="300" t="s">
        <v>96</v>
      </c>
      <c r="D422" s="301" t="s">
        <v>6</v>
      </c>
      <c r="E422" s="301" t="s">
        <v>6</v>
      </c>
      <c r="F422" s="301" t="s">
        <v>6</v>
      </c>
      <c r="G422" s="301" t="s">
        <v>6</v>
      </c>
      <c r="H422" s="301" t="s">
        <v>6</v>
      </c>
      <c r="I422" s="46" t="s">
        <v>6</v>
      </c>
      <c r="J422" s="147" t="s">
        <v>6</v>
      </c>
    </row>
    <row r="423" spans="1:10">
      <c r="A423" s="21" t="s">
        <v>6</v>
      </c>
      <c r="J423" s="147" t="s">
        <v>6</v>
      </c>
    </row>
    <row r="424" spans="1:10" ht="47.25" customHeight="1">
      <c r="A424" s="306" t="s">
        <v>14</v>
      </c>
      <c r="B424" s="299" t="s">
        <v>6</v>
      </c>
      <c r="C424" s="299" t="s">
        <v>6</v>
      </c>
      <c r="D424" s="299" t="s">
        <v>6</v>
      </c>
      <c r="E424" s="3" t="s">
        <v>3</v>
      </c>
      <c r="F424" s="36" t="s">
        <v>15</v>
      </c>
      <c r="G424" s="3" t="s">
        <v>16</v>
      </c>
      <c r="H424" s="36" t="s">
        <v>17</v>
      </c>
      <c r="I424" s="189"/>
      <c r="J424" s="309" t="s">
        <v>6</v>
      </c>
    </row>
    <row r="425" spans="1:10">
      <c r="A425" s="307" t="s">
        <v>6</v>
      </c>
      <c r="B425" s="189"/>
      <c r="C425" s="189"/>
      <c r="D425" s="189"/>
      <c r="E425" s="4" t="s">
        <v>6</v>
      </c>
      <c r="F425" s="37" t="s">
        <v>18</v>
      </c>
      <c r="G425" s="5" t="s">
        <v>19</v>
      </c>
      <c r="H425" s="37" t="s">
        <v>6</v>
      </c>
      <c r="I425" s="189"/>
      <c r="J425" s="309" t="s">
        <v>6</v>
      </c>
    </row>
    <row r="426" spans="1:10">
      <c r="A426" s="308" t="s">
        <v>6</v>
      </c>
      <c r="B426" s="189"/>
      <c r="C426" s="189"/>
      <c r="D426" s="189"/>
      <c r="E426" s="6" t="s">
        <v>20</v>
      </c>
      <c r="F426" s="38" t="s">
        <v>21</v>
      </c>
      <c r="G426" s="6" t="s">
        <v>22</v>
      </c>
      <c r="H426" s="38" t="s">
        <v>23</v>
      </c>
      <c r="I426" s="189"/>
      <c r="J426" s="310" t="s">
        <v>6</v>
      </c>
    </row>
    <row r="427" spans="1:10">
      <c r="A427" s="305" t="s">
        <v>24</v>
      </c>
      <c r="B427" s="299" t="s">
        <v>6</v>
      </c>
      <c r="C427" s="299" t="s">
        <v>6</v>
      </c>
      <c r="D427" s="299" t="s">
        <v>6</v>
      </c>
      <c r="E427" s="7">
        <v>2</v>
      </c>
      <c r="F427" s="39">
        <f>+F375</f>
        <v>4797</v>
      </c>
      <c r="G427" s="8">
        <v>1</v>
      </c>
      <c r="H427" s="39">
        <f>SUM(E427*F427/G427)</f>
        <v>9594</v>
      </c>
      <c r="I427" s="189"/>
      <c r="J427" s="304" t="s">
        <v>6</v>
      </c>
    </row>
    <row r="428" spans="1:10">
      <c r="A428" s="305" t="s">
        <v>25</v>
      </c>
      <c r="B428" s="299" t="s">
        <v>6</v>
      </c>
      <c r="C428" s="299" t="s">
        <v>6</v>
      </c>
      <c r="D428" s="299" t="s">
        <v>6</v>
      </c>
      <c r="E428" s="7">
        <v>1</v>
      </c>
      <c r="F428" s="39">
        <f>+F376</f>
        <v>350550</v>
      </c>
      <c r="G428" s="8">
        <v>12</v>
      </c>
      <c r="H428" s="39">
        <f>SUM(E428*F428/G428)</f>
        <v>29212.5</v>
      </c>
      <c r="I428" s="189"/>
      <c r="J428" s="304" t="s">
        <v>6</v>
      </c>
    </row>
    <row r="429" spans="1:10">
      <c r="A429" s="20" t="s">
        <v>6</v>
      </c>
      <c r="I429" s="236" t="s">
        <v>26</v>
      </c>
      <c r="J429" s="237" t="s">
        <v>6</v>
      </c>
    </row>
    <row r="430" spans="1:10">
      <c r="A430" s="20" t="s">
        <v>6</v>
      </c>
      <c r="I430" s="47" t="s">
        <v>6</v>
      </c>
      <c r="J430" s="150" t="s">
        <v>6</v>
      </c>
    </row>
    <row r="431" spans="1:10" ht="15.75" thickBot="1">
      <c r="A431" s="213" t="s">
        <v>6</v>
      </c>
      <c r="B431" s="214" t="s">
        <v>6</v>
      </c>
      <c r="C431" s="214" t="s">
        <v>6</v>
      </c>
      <c r="D431" s="214" t="s">
        <v>6</v>
      </c>
      <c r="E431" s="9" t="s">
        <v>6</v>
      </c>
      <c r="F431" s="40" t="s">
        <v>6</v>
      </c>
      <c r="G431" s="9" t="s">
        <v>6</v>
      </c>
      <c r="H431" s="40" t="s">
        <v>6</v>
      </c>
      <c r="I431" s="215">
        <f>SUM(H427:H428)</f>
        <v>38806.5</v>
      </c>
      <c r="J431" s="283" t="s">
        <v>6</v>
      </c>
    </row>
    <row r="432" spans="1:10" ht="15.75" thickTop="1">
      <c r="A432" s="21" t="s">
        <v>6</v>
      </c>
      <c r="J432" s="147" t="s">
        <v>6</v>
      </c>
    </row>
    <row r="433" spans="1:13">
      <c r="A433" s="217" t="s">
        <v>27</v>
      </c>
      <c r="B433" s="189"/>
      <c r="C433" s="189"/>
      <c r="D433" s="189"/>
      <c r="E433" s="10" t="s">
        <v>5</v>
      </c>
      <c r="F433" s="36" t="s">
        <v>28</v>
      </c>
      <c r="G433" s="10" t="s">
        <v>29</v>
      </c>
      <c r="H433" s="36" t="s">
        <v>30</v>
      </c>
      <c r="I433" s="189"/>
      <c r="J433" s="292" t="s">
        <v>6</v>
      </c>
    </row>
    <row r="434" spans="1:13">
      <c r="A434" s="191" t="s">
        <v>6</v>
      </c>
      <c r="B434" s="189"/>
      <c r="C434" s="189"/>
      <c r="D434" s="189"/>
      <c r="E434" s="11" t="s">
        <v>6</v>
      </c>
      <c r="F434" s="37" t="s">
        <v>2</v>
      </c>
      <c r="G434" s="11" t="s">
        <v>31</v>
      </c>
      <c r="H434" s="37" t="s">
        <v>32</v>
      </c>
      <c r="I434" s="189"/>
      <c r="J434" s="292" t="s">
        <v>6</v>
      </c>
    </row>
    <row r="435" spans="1:13">
      <c r="A435" s="191" t="s">
        <v>6</v>
      </c>
      <c r="B435" s="189"/>
      <c r="C435" s="189"/>
      <c r="D435" s="189"/>
      <c r="E435" s="12" t="s">
        <v>6</v>
      </c>
      <c r="F435" s="41" t="s">
        <v>33</v>
      </c>
      <c r="G435" s="12" t="s">
        <v>34</v>
      </c>
      <c r="H435" s="41" t="s">
        <v>35</v>
      </c>
      <c r="I435" s="189"/>
      <c r="J435" s="292" t="s">
        <v>6</v>
      </c>
    </row>
    <row r="436" spans="1:13">
      <c r="A436" s="290" t="s">
        <v>97</v>
      </c>
      <c r="B436" s="211"/>
      <c r="C436" s="211"/>
      <c r="D436" s="211"/>
      <c r="E436" s="13" t="s">
        <v>5</v>
      </c>
      <c r="F436" s="39">
        <v>29397</v>
      </c>
      <c r="G436" s="8">
        <v>2</v>
      </c>
      <c r="H436" s="39">
        <f t="shared" ref="H436:H444" si="35">SUM(F436*G436)</f>
        <v>58794</v>
      </c>
      <c r="I436" s="189"/>
      <c r="J436" s="291" t="s">
        <v>6</v>
      </c>
    </row>
    <row r="437" spans="1:13">
      <c r="A437" s="290" t="s">
        <v>41</v>
      </c>
      <c r="B437" s="211" t="s">
        <v>6</v>
      </c>
      <c r="C437" s="211" t="s">
        <v>6</v>
      </c>
      <c r="D437" s="211" t="s">
        <v>6</v>
      </c>
      <c r="E437" s="13" t="s">
        <v>42</v>
      </c>
      <c r="F437" s="39">
        <v>11426.7</v>
      </c>
      <c r="G437" s="8">
        <v>12</v>
      </c>
      <c r="H437" s="39">
        <f t="shared" si="35"/>
        <v>137120.40000000002</v>
      </c>
      <c r="I437"/>
      <c r="J437" s="152"/>
    </row>
    <row r="438" spans="1:13">
      <c r="A438" s="34" t="s">
        <v>98</v>
      </c>
      <c r="B438" s="32"/>
      <c r="C438" s="32"/>
      <c r="D438" s="35"/>
      <c r="E438" s="13" t="s">
        <v>5</v>
      </c>
      <c r="F438" s="60">
        <v>696081.6</v>
      </c>
      <c r="G438" s="39">
        <v>1</v>
      </c>
      <c r="H438" s="39">
        <f t="shared" si="35"/>
        <v>696081.6</v>
      </c>
      <c r="I438" s="189"/>
      <c r="J438" s="291"/>
    </row>
    <row r="439" spans="1:13">
      <c r="A439" s="34" t="s">
        <v>99</v>
      </c>
      <c r="B439" s="32"/>
      <c r="C439" s="32"/>
      <c r="D439" s="35"/>
      <c r="E439" s="13" t="s">
        <v>5</v>
      </c>
      <c r="F439" s="60">
        <v>178749.75</v>
      </c>
      <c r="G439" s="39">
        <v>1</v>
      </c>
      <c r="H439" s="39">
        <f t="shared" si="35"/>
        <v>178749.75</v>
      </c>
      <c r="I439" s="189"/>
      <c r="J439" s="291"/>
    </row>
    <row r="440" spans="1:13">
      <c r="A440" s="34" t="s">
        <v>100</v>
      </c>
      <c r="B440" s="32"/>
      <c r="C440" s="32"/>
      <c r="D440" s="35"/>
      <c r="E440" s="13" t="s">
        <v>5</v>
      </c>
      <c r="F440" s="60">
        <v>124537.5</v>
      </c>
      <c r="G440" s="39">
        <v>1</v>
      </c>
      <c r="H440" s="39">
        <f t="shared" si="35"/>
        <v>124537.5</v>
      </c>
      <c r="I440" s="189"/>
      <c r="J440" s="291"/>
      <c r="L440">
        <v>1245620</v>
      </c>
      <c r="M440">
        <f t="shared" ref="M440" si="36">+L440*1.23</f>
        <v>1532112.6</v>
      </c>
    </row>
    <row r="441" spans="1:13">
      <c r="A441" s="31" t="s">
        <v>71</v>
      </c>
      <c r="B441" s="32"/>
      <c r="C441" s="32"/>
      <c r="D441" s="32"/>
      <c r="E441" s="13" t="s">
        <v>42</v>
      </c>
      <c r="F441" s="60">
        <f>+F229</f>
        <v>6127.86</v>
      </c>
      <c r="G441" s="39">
        <v>4</v>
      </c>
      <c r="H441" s="39">
        <f t="shared" si="35"/>
        <v>24511.439999999999</v>
      </c>
      <c r="I441"/>
      <c r="J441" s="152"/>
    </row>
    <row r="442" spans="1:13">
      <c r="A442" s="34" t="s">
        <v>101</v>
      </c>
      <c r="B442" s="32"/>
      <c r="C442" s="32"/>
      <c r="D442" s="35"/>
      <c r="E442" s="13" t="s">
        <v>5</v>
      </c>
      <c r="F442" s="60">
        <f>+F231</f>
        <v>1596.54</v>
      </c>
      <c r="G442" s="39">
        <v>4</v>
      </c>
      <c r="H442" s="39">
        <f t="shared" si="35"/>
        <v>6386.16</v>
      </c>
      <c r="I442" s="189"/>
      <c r="J442" s="291"/>
    </row>
    <row r="443" spans="1:13">
      <c r="A443" s="31" t="s">
        <v>102</v>
      </c>
      <c r="B443" s="32"/>
      <c r="C443" s="32"/>
      <c r="D443" s="32"/>
      <c r="E443" s="13" t="s">
        <v>5</v>
      </c>
      <c r="F443" s="60">
        <v>163116.45000000001</v>
      </c>
      <c r="G443" s="39">
        <v>1</v>
      </c>
      <c r="H443" s="39">
        <f t="shared" si="35"/>
        <v>163116.45000000001</v>
      </c>
      <c r="I443"/>
      <c r="J443" s="152"/>
    </row>
    <row r="444" spans="1:13">
      <c r="A444" s="34" t="s">
        <v>103</v>
      </c>
      <c r="B444" s="32"/>
      <c r="C444" s="32"/>
      <c r="D444" s="35"/>
      <c r="E444" s="13" t="s">
        <v>5</v>
      </c>
      <c r="F444" s="60">
        <f>+F131</f>
        <v>5276.7</v>
      </c>
      <c r="G444" s="39">
        <v>4</v>
      </c>
      <c r="H444" s="39">
        <f t="shared" si="35"/>
        <v>21106.799999999999</v>
      </c>
      <c r="I444" s="189"/>
      <c r="J444" s="291"/>
    </row>
    <row r="445" spans="1:13">
      <c r="A445" s="23" t="s">
        <v>6</v>
      </c>
      <c r="I445" s="236" t="s">
        <v>43</v>
      </c>
      <c r="J445" s="282" t="s">
        <v>6</v>
      </c>
    </row>
    <row r="446" spans="1:13">
      <c r="A446" s="20" t="s">
        <v>6</v>
      </c>
      <c r="I446" s="47" t="s">
        <v>6</v>
      </c>
      <c r="J446" s="150" t="s">
        <v>6</v>
      </c>
    </row>
    <row r="447" spans="1:13" ht="15.75" thickBot="1">
      <c r="A447" s="213" t="s">
        <v>6</v>
      </c>
      <c r="B447" s="214" t="s">
        <v>6</v>
      </c>
      <c r="C447" s="214" t="s">
        <v>6</v>
      </c>
      <c r="D447" s="214" t="s">
        <v>6</v>
      </c>
      <c r="E447" s="9" t="s">
        <v>6</v>
      </c>
      <c r="F447" s="40" t="s">
        <v>6</v>
      </c>
      <c r="G447" s="9" t="s">
        <v>6</v>
      </c>
      <c r="H447" s="40" t="s">
        <v>6</v>
      </c>
      <c r="I447" s="215">
        <f>SUM(H436:H444)</f>
        <v>1410404.0999999999</v>
      </c>
      <c r="J447" s="283" t="s">
        <v>6</v>
      </c>
    </row>
    <row r="448" spans="1:13" ht="15.75" thickTop="1">
      <c r="A448" s="21" t="s">
        <v>6</v>
      </c>
      <c r="J448" s="147" t="s">
        <v>6</v>
      </c>
    </row>
    <row r="449" spans="1:10">
      <c r="A449" s="217" t="s">
        <v>44</v>
      </c>
      <c r="B449" s="189"/>
      <c r="C449" s="189"/>
      <c r="D449" s="189"/>
      <c r="E449" s="10" t="s">
        <v>3</v>
      </c>
      <c r="F449" s="36" t="s">
        <v>45</v>
      </c>
      <c r="G449" s="10" t="s">
        <v>16</v>
      </c>
      <c r="H449" s="36" t="s">
        <v>30</v>
      </c>
      <c r="I449" s="189"/>
      <c r="J449" s="292" t="s">
        <v>6</v>
      </c>
    </row>
    <row r="450" spans="1:10">
      <c r="A450" s="191" t="s">
        <v>6</v>
      </c>
      <c r="B450" s="189"/>
      <c r="C450" s="189"/>
      <c r="D450" s="189"/>
      <c r="E450" s="11" t="s">
        <v>6</v>
      </c>
      <c r="F450" s="37" t="s">
        <v>46</v>
      </c>
      <c r="G450" s="11" t="s">
        <v>47</v>
      </c>
      <c r="H450" s="37" t="s">
        <v>32</v>
      </c>
      <c r="I450" s="189"/>
      <c r="J450" s="292" t="s">
        <v>6</v>
      </c>
    </row>
    <row r="451" spans="1:10">
      <c r="A451" s="191" t="s">
        <v>6</v>
      </c>
      <c r="B451" s="189"/>
      <c r="C451" s="189"/>
      <c r="D451" s="189"/>
      <c r="E451" s="12" t="s">
        <v>6</v>
      </c>
      <c r="F451" s="41" t="s">
        <v>48</v>
      </c>
      <c r="G451" s="12" t="s">
        <v>49</v>
      </c>
      <c r="H451" s="41" t="s">
        <v>50</v>
      </c>
      <c r="I451" s="189"/>
      <c r="J451" s="292" t="s">
        <v>6</v>
      </c>
    </row>
    <row r="452" spans="1:10">
      <c r="A452" s="290" t="s">
        <v>51</v>
      </c>
      <c r="B452" s="211" t="s">
        <v>6</v>
      </c>
      <c r="C452" s="211" t="s">
        <v>6</v>
      </c>
      <c r="D452" s="211" t="s">
        <v>6</v>
      </c>
      <c r="E452" s="14">
        <v>1</v>
      </c>
      <c r="F452" s="39">
        <f>+F398</f>
        <v>259575.7</v>
      </c>
      <c r="G452" s="8">
        <v>36</v>
      </c>
      <c r="H452" s="39">
        <f t="shared" ref="H452:H457" si="37">SUM(E452*F452/G452)</f>
        <v>7210.4361111111111</v>
      </c>
      <c r="I452" s="189"/>
      <c r="J452" s="291" t="s">
        <v>6</v>
      </c>
    </row>
    <row r="453" spans="1:10">
      <c r="A453" s="290" t="s">
        <v>52</v>
      </c>
      <c r="B453" s="211" t="s">
        <v>6</v>
      </c>
      <c r="C453" s="211" t="s">
        <v>6</v>
      </c>
      <c r="D453" s="211" t="s">
        <v>6</v>
      </c>
      <c r="E453" s="14">
        <v>1</v>
      </c>
      <c r="F453" s="39">
        <f t="shared" ref="F453:F454" si="38">+F399</f>
        <v>183230.86</v>
      </c>
      <c r="G453" s="8">
        <v>12</v>
      </c>
      <c r="H453" s="39">
        <f t="shared" si="37"/>
        <v>15269.238333333333</v>
      </c>
      <c r="I453" s="189"/>
      <c r="J453" s="291" t="s">
        <v>6</v>
      </c>
    </row>
    <row r="454" spans="1:10">
      <c r="A454" s="290" t="s">
        <v>53</v>
      </c>
      <c r="B454" s="211" t="s">
        <v>6</v>
      </c>
      <c r="C454" s="211" t="s">
        <v>6</v>
      </c>
      <c r="D454" s="211" t="s">
        <v>6</v>
      </c>
      <c r="E454" s="14">
        <v>1</v>
      </c>
      <c r="F454" s="39">
        <f t="shared" si="38"/>
        <v>106886.01</v>
      </c>
      <c r="G454" s="8">
        <v>12</v>
      </c>
      <c r="H454" s="39">
        <f t="shared" si="37"/>
        <v>8907.1674999999996</v>
      </c>
      <c r="I454" s="189"/>
      <c r="J454" s="291" t="s">
        <v>6</v>
      </c>
    </row>
    <row r="455" spans="1:10">
      <c r="A455" s="290" t="s">
        <v>54</v>
      </c>
      <c r="B455" s="211" t="s">
        <v>6</v>
      </c>
      <c r="C455" s="211" t="s">
        <v>6</v>
      </c>
      <c r="D455" s="211" t="s">
        <v>6</v>
      </c>
      <c r="E455" s="14">
        <v>1</v>
      </c>
      <c r="F455" s="39">
        <f>+F401</f>
        <v>17183.11</v>
      </c>
      <c r="G455" s="8">
        <f>1</f>
        <v>1</v>
      </c>
      <c r="H455" s="39">
        <f t="shared" si="37"/>
        <v>17183.11</v>
      </c>
      <c r="I455" s="189"/>
      <c r="J455" s="291"/>
    </row>
    <row r="456" spans="1:10">
      <c r="A456" s="290" t="s">
        <v>55</v>
      </c>
      <c r="B456" s="211" t="s">
        <v>6</v>
      </c>
      <c r="C456" s="211" t="s">
        <v>6</v>
      </c>
      <c r="D456" s="211" t="s">
        <v>6</v>
      </c>
      <c r="E456" s="14">
        <v>1</v>
      </c>
      <c r="F456" s="39">
        <f t="shared" ref="F456:F457" si="39">+F402</f>
        <v>13911.61</v>
      </c>
      <c r="G456" s="8">
        <f>1</f>
        <v>1</v>
      </c>
      <c r="H456" s="39">
        <f t="shared" si="37"/>
        <v>13911.61</v>
      </c>
      <c r="I456" s="189"/>
      <c r="J456" s="291"/>
    </row>
    <row r="457" spans="1:10">
      <c r="A457" s="290" t="s">
        <v>56</v>
      </c>
      <c r="B457" s="211" t="s">
        <v>6</v>
      </c>
      <c r="C457" s="211" t="s">
        <v>6</v>
      </c>
      <c r="D457" s="211" t="s">
        <v>6</v>
      </c>
      <c r="E457" s="14">
        <v>1</v>
      </c>
      <c r="F457" s="39">
        <f t="shared" si="39"/>
        <v>11550.58</v>
      </c>
      <c r="G457" s="8">
        <f>1</f>
        <v>1</v>
      </c>
      <c r="H457" s="39">
        <f t="shared" si="37"/>
        <v>11550.58</v>
      </c>
      <c r="I457" s="189"/>
      <c r="J457" s="291"/>
    </row>
    <row r="458" spans="1:10">
      <c r="A458" s="23" t="s">
        <v>6</v>
      </c>
      <c r="I458" s="236" t="s">
        <v>57</v>
      </c>
      <c r="J458" s="282" t="s">
        <v>6</v>
      </c>
    </row>
    <row r="459" spans="1:10">
      <c r="A459" s="20" t="s">
        <v>6</v>
      </c>
      <c r="I459" s="47" t="s">
        <v>6</v>
      </c>
      <c r="J459" s="150" t="s">
        <v>6</v>
      </c>
    </row>
    <row r="460" spans="1:10" ht="15.75" thickBot="1">
      <c r="A460" s="213" t="s">
        <v>6</v>
      </c>
      <c r="B460" s="214" t="s">
        <v>6</v>
      </c>
      <c r="C460" s="214" t="s">
        <v>6</v>
      </c>
      <c r="D460" s="214" t="s">
        <v>6</v>
      </c>
      <c r="E460" s="9" t="s">
        <v>6</v>
      </c>
      <c r="F460" s="40" t="s">
        <v>6</v>
      </c>
      <c r="G460" s="9" t="s">
        <v>6</v>
      </c>
      <c r="H460" s="40" t="s">
        <v>6</v>
      </c>
      <c r="I460" s="215">
        <f>ROUND(SUM(H452:H457),2)</f>
        <v>74032.14</v>
      </c>
      <c r="J460" s="283" t="s">
        <v>6</v>
      </c>
    </row>
    <row r="461" spans="1:10" ht="16.5" thickTop="1" thickBot="1">
      <c r="A461" s="21" t="s">
        <v>6</v>
      </c>
      <c r="J461" s="147" t="s">
        <v>6</v>
      </c>
    </row>
    <row r="462" spans="1:10" ht="15.75" thickTop="1">
      <c r="A462" s="198" t="s">
        <v>6</v>
      </c>
      <c r="B462" s="199" t="s">
        <v>6</v>
      </c>
      <c r="C462" s="199" t="s">
        <v>6</v>
      </c>
      <c r="D462" s="199" t="s">
        <v>6</v>
      </c>
      <c r="E462" s="199" t="s">
        <v>6</v>
      </c>
      <c r="F462" s="200" t="s">
        <v>58</v>
      </c>
      <c r="G462" s="201" t="s">
        <v>6</v>
      </c>
      <c r="H462" s="201" t="s">
        <v>6</v>
      </c>
      <c r="I462" s="202">
        <f>SUM(I431,I447,I460)</f>
        <v>1523242.7399999998</v>
      </c>
      <c r="J462" s="203" t="s">
        <v>6</v>
      </c>
    </row>
    <row r="463" spans="1:10">
      <c r="A463" s="191" t="s">
        <v>6</v>
      </c>
      <c r="B463" s="189"/>
      <c r="C463" s="189"/>
      <c r="D463" s="189"/>
      <c r="E463" s="189"/>
      <c r="F463" s="192" t="s">
        <v>6</v>
      </c>
      <c r="G463" s="193" t="s">
        <v>6</v>
      </c>
      <c r="H463" s="193" t="s">
        <v>6</v>
      </c>
      <c r="I463" s="192" t="s">
        <v>6</v>
      </c>
      <c r="J463" s="194" t="s">
        <v>6</v>
      </c>
    </row>
    <row r="464" spans="1:10">
      <c r="A464" s="191" t="s">
        <v>6</v>
      </c>
      <c r="B464" s="189"/>
      <c r="C464" s="189"/>
      <c r="D464" s="189"/>
      <c r="E464" s="189"/>
      <c r="F464" s="195" t="s">
        <v>59</v>
      </c>
      <c r="G464" s="196" t="s">
        <v>6</v>
      </c>
      <c r="H464" s="43">
        <v>0.23</v>
      </c>
      <c r="I464" s="197">
        <f>SUM(I462*H464)</f>
        <v>350345.83019999997</v>
      </c>
      <c r="J464" s="194" t="s">
        <v>6</v>
      </c>
    </row>
    <row r="465" spans="1:10">
      <c r="A465" s="191" t="s">
        <v>6</v>
      </c>
      <c r="B465" s="189"/>
      <c r="C465" s="189"/>
      <c r="D465" s="189"/>
      <c r="E465" s="189"/>
      <c r="F465" s="195" t="s">
        <v>61</v>
      </c>
      <c r="G465" s="196" t="s">
        <v>6</v>
      </c>
      <c r="H465" s="43">
        <v>0.02</v>
      </c>
      <c r="I465" s="197">
        <f>SUM(I462*H465)</f>
        <v>30464.854799999997</v>
      </c>
      <c r="J465" s="194" t="s">
        <v>6</v>
      </c>
    </row>
    <row r="466" spans="1:10">
      <c r="A466" s="191" t="s">
        <v>6</v>
      </c>
      <c r="B466" s="189"/>
      <c r="C466" s="189"/>
      <c r="D466" s="189"/>
      <c r="E466" s="189"/>
      <c r="F466" s="195" t="s">
        <v>60</v>
      </c>
      <c r="G466" s="196" t="s">
        <v>6</v>
      </c>
      <c r="H466" s="43">
        <v>0.1</v>
      </c>
      <c r="I466" s="197">
        <f>SUM(I462*H466)</f>
        <v>152324.27399999998</v>
      </c>
      <c r="J466" s="194" t="s">
        <v>6</v>
      </c>
    </row>
    <row r="467" spans="1:10" ht="15.75" thickBot="1">
      <c r="A467" s="204" t="s">
        <v>6</v>
      </c>
      <c r="B467" s="205" t="s">
        <v>6</v>
      </c>
      <c r="C467" s="205" t="s">
        <v>6</v>
      </c>
      <c r="D467" s="205" t="s">
        <v>6</v>
      </c>
      <c r="E467" s="205" t="s">
        <v>6</v>
      </c>
      <c r="F467" s="206" t="s">
        <v>62</v>
      </c>
      <c r="G467" s="207" t="s">
        <v>6</v>
      </c>
      <c r="H467" s="207" t="s">
        <v>6</v>
      </c>
      <c r="I467" s="208">
        <f>SUM(I462,I464,,I465,I466)</f>
        <v>2056377.6989999998</v>
      </c>
      <c r="J467" s="209" t="s">
        <v>6</v>
      </c>
    </row>
    <row r="469" spans="1:10" ht="15.75" thickBot="1"/>
    <row r="470" spans="1:10" ht="77.45" customHeight="1" thickBot="1">
      <c r="A470" s="252" t="s">
        <v>63</v>
      </c>
      <c r="B470" s="253" t="s">
        <v>6</v>
      </c>
      <c r="C470" s="253" t="s">
        <v>6</v>
      </c>
      <c r="D470" s="253" t="s">
        <v>6</v>
      </c>
      <c r="E470" s="253" t="s">
        <v>6</v>
      </c>
      <c r="F470" s="253" t="s">
        <v>6</v>
      </c>
      <c r="G470" s="253" t="s">
        <v>6</v>
      </c>
      <c r="H470" s="253" t="s">
        <v>6</v>
      </c>
      <c r="I470" s="253" t="s">
        <v>6</v>
      </c>
      <c r="J470" s="254" t="s">
        <v>6</v>
      </c>
    </row>
    <row r="471" spans="1:10" ht="15.75" thickTop="1">
      <c r="A471" s="21" t="s">
        <v>6</v>
      </c>
      <c r="J471" s="147" t="s">
        <v>6</v>
      </c>
    </row>
    <row r="472" spans="1:10" ht="48.75" customHeight="1">
      <c r="A472" s="255" t="s">
        <v>7</v>
      </c>
      <c r="B472" s="189"/>
      <c r="C472" s="189"/>
      <c r="D472" s="189"/>
      <c r="E472" s="189"/>
      <c r="F472" s="189"/>
      <c r="G472" s="189"/>
      <c r="H472" s="189"/>
      <c r="I472" s="189"/>
      <c r="J472" s="297" t="s">
        <v>6</v>
      </c>
    </row>
    <row r="473" spans="1:10">
      <c r="A473" s="22" t="s">
        <v>6</v>
      </c>
      <c r="I473" s="44" t="s">
        <v>8</v>
      </c>
      <c r="J473" s="148" t="str">
        <f>+'PRESUPUESTO OFICIAL'!A28</f>
        <v>2,10,</v>
      </c>
    </row>
    <row r="474" spans="1:10" ht="27" customHeight="1">
      <c r="A474" s="298" t="s">
        <v>9</v>
      </c>
      <c r="B474" s="299" t="s">
        <v>6</v>
      </c>
      <c r="C474" s="300" t="str">
        <f>+C420</f>
        <v>"ADMINISTRACION, OPERACIÓN, MANTENIMIENTO, INSTALACION Y MODERNIZACION DEL SISTEMA DE ALUMBRADO PUBLICO EN EL MUNICIPIO DEL SOCORRO - DEPARTAMENTO DE SANTANDER"</v>
      </c>
      <c r="D474" s="301" t="s">
        <v>6</v>
      </c>
      <c r="E474" s="301" t="s">
        <v>6</v>
      </c>
      <c r="F474" s="301" t="s">
        <v>6</v>
      </c>
      <c r="G474" s="301" t="s">
        <v>6</v>
      </c>
      <c r="H474" s="301" t="s">
        <v>6</v>
      </c>
      <c r="I474" s="44" t="s">
        <v>10</v>
      </c>
      <c r="J474" s="148" t="s">
        <v>5</v>
      </c>
    </row>
    <row r="475" spans="1:10">
      <c r="A475" s="298" t="s">
        <v>11</v>
      </c>
      <c r="B475" s="189"/>
      <c r="C475" s="300" t="str">
        <f>+C421</f>
        <v>MUNICIPIO DEL SOCORRO</v>
      </c>
      <c r="D475" s="301" t="s">
        <v>6</v>
      </c>
      <c r="E475" s="301" t="s">
        <v>6</v>
      </c>
      <c r="F475" s="301" t="s">
        <v>6</v>
      </c>
      <c r="G475" s="301" t="s">
        <v>6</v>
      </c>
      <c r="H475" s="301" t="s">
        <v>6</v>
      </c>
      <c r="I475" s="44" t="s">
        <v>12</v>
      </c>
      <c r="J475" s="148">
        <f>+'PRESUPUESTO OFICIAL'!D28</f>
        <v>17</v>
      </c>
    </row>
    <row r="476" spans="1:10">
      <c r="A476" s="298" t="s">
        <v>13</v>
      </c>
      <c r="B476" s="299" t="s">
        <v>6</v>
      </c>
      <c r="C476" s="300" t="s">
        <v>104</v>
      </c>
      <c r="D476" s="301" t="s">
        <v>6</v>
      </c>
      <c r="E476" s="301" t="s">
        <v>6</v>
      </c>
      <c r="F476" s="301" t="s">
        <v>6</v>
      </c>
      <c r="G476" s="301" t="s">
        <v>6</v>
      </c>
      <c r="H476" s="301" t="s">
        <v>6</v>
      </c>
      <c r="I476" s="46" t="s">
        <v>6</v>
      </c>
      <c r="J476" s="147" t="s">
        <v>6</v>
      </c>
    </row>
    <row r="477" spans="1:10">
      <c r="A477" s="21" t="s">
        <v>6</v>
      </c>
      <c r="J477" s="147" t="s">
        <v>6</v>
      </c>
    </row>
    <row r="478" spans="1:10">
      <c r="A478" s="306" t="s">
        <v>14</v>
      </c>
      <c r="B478" s="299" t="s">
        <v>6</v>
      </c>
      <c r="C478" s="299" t="s">
        <v>6</v>
      </c>
      <c r="D478" s="299" t="s">
        <v>6</v>
      </c>
      <c r="E478" s="3" t="s">
        <v>3</v>
      </c>
      <c r="F478" s="36" t="s">
        <v>15</v>
      </c>
      <c r="G478" s="3" t="s">
        <v>16</v>
      </c>
      <c r="H478" s="36" t="s">
        <v>17</v>
      </c>
      <c r="I478" s="189"/>
      <c r="J478" s="309" t="s">
        <v>6</v>
      </c>
    </row>
    <row r="479" spans="1:10">
      <c r="A479" s="307" t="s">
        <v>6</v>
      </c>
      <c r="B479" s="189"/>
      <c r="C479" s="189"/>
      <c r="D479" s="189"/>
      <c r="E479" s="4" t="s">
        <v>6</v>
      </c>
      <c r="F479" s="37" t="s">
        <v>18</v>
      </c>
      <c r="G479" s="5" t="s">
        <v>19</v>
      </c>
      <c r="H479" s="37" t="s">
        <v>6</v>
      </c>
      <c r="I479" s="189"/>
      <c r="J479" s="309" t="s">
        <v>6</v>
      </c>
    </row>
    <row r="480" spans="1:10">
      <c r="A480" s="308" t="s">
        <v>6</v>
      </c>
      <c r="B480" s="189"/>
      <c r="C480" s="189"/>
      <c r="D480" s="189"/>
      <c r="E480" s="6" t="s">
        <v>20</v>
      </c>
      <c r="F480" s="38" t="s">
        <v>21</v>
      </c>
      <c r="G480" s="6" t="s">
        <v>22</v>
      </c>
      <c r="H480" s="38" t="s">
        <v>23</v>
      </c>
      <c r="I480" s="189"/>
      <c r="J480" s="310" t="s">
        <v>6</v>
      </c>
    </row>
    <row r="481" spans="1:10">
      <c r="A481" s="305" t="s">
        <v>24</v>
      </c>
      <c r="B481" s="299" t="s">
        <v>6</v>
      </c>
      <c r="C481" s="299" t="s">
        <v>6</v>
      </c>
      <c r="D481" s="299" t="s">
        <v>6</v>
      </c>
      <c r="E481" s="7">
        <v>2</v>
      </c>
      <c r="F481" s="39">
        <f>+F427</f>
        <v>4797</v>
      </c>
      <c r="G481" s="8">
        <v>1</v>
      </c>
      <c r="H481" s="39">
        <f>SUM(E481*F481/G481)</f>
        <v>9594</v>
      </c>
      <c r="I481" s="189"/>
      <c r="J481" s="304" t="s">
        <v>6</v>
      </c>
    </row>
    <row r="482" spans="1:10">
      <c r="A482" s="305" t="s">
        <v>25</v>
      </c>
      <c r="B482" s="299" t="s">
        <v>6</v>
      </c>
      <c r="C482" s="299" t="s">
        <v>6</v>
      </c>
      <c r="D482" s="299" t="s">
        <v>6</v>
      </c>
      <c r="E482" s="7">
        <v>1</v>
      </c>
      <c r="F482" s="39">
        <f>+F428</f>
        <v>350550</v>
      </c>
      <c r="G482" s="8">
        <v>4</v>
      </c>
      <c r="H482" s="39">
        <f>SUM(E482*F482/G482)</f>
        <v>87637.5</v>
      </c>
      <c r="I482" s="189"/>
      <c r="J482" s="304" t="s">
        <v>6</v>
      </c>
    </row>
    <row r="483" spans="1:10">
      <c r="A483" s="20" t="s">
        <v>6</v>
      </c>
      <c r="I483" s="236" t="s">
        <v>26</v>
      </c>
      <c r="J483" s="237" t="s">
        <v>6</v>
      </c>
    </row>
    <row r="484" spans="1:10">
      <c r="A484" s="20" t="s">
        <v>6</v>
      </c>
      <c r="I484" s="47" t="s">
        <v>6</v>
      </c>
      <c r="J484" s="150" t="s">
        <v>6</v>
      </c>
    </row>
    <row r="485" spans="1:10" ht="15.75" thickBot="1">
      <c r="A485" s="213" t="s">
        <v>6</v>
      </c>
      <c r="B485" s="214" t="s">
        <v>6</v>
      </c>
      <c r="C485" s="214" t="s">
        <v>6</v>
      </c>
      <c r="D485" s="214" t="s">
        <v>6</v>
      </c>
      <c r="E485" s="9" t="s">
        <v>6</v>
      </c>
      <c r="F485" s="40" t="s">
        <v>6</v>
      </c>
      <c r="G485" s="9" t="s">
        <v>6</v>
      </c>
      <c r="H485" s="40" t="s">
        <v>6</v>
      </c>
      <c r="I485" s="215">
        <f>SUM(H481:H482)</f>
        <v>97231.5</v>
      </c>
      <c r="J485" s="283" t="s">
        <v>6</v>
      </c>
    </row>
    <row r="486" spans="1:10" ht="15.75" thickTop="1">
      <c r="A486" s="21" t="s">
        <v>6</v>
      </c>
      <c r="J486" s="147" t="s">
        <v>6</v>
      </c>
    </row>
    <row r="487" spans="1:10">
      <c r="A487" s="217" t="s">
        <v>27</v>
      </c>
      <c r="B487" s="189"/>
      <c r="C487" s="189"/>
      <c r="D487" s="189"/>
      <c r="E487" s="10" t="s">
        <v>5</v>
      </c>
      <c r="F487" s="36" t="s">
        <v>28</v>
      </c>
      <c r="G487" s="10" t="s">
        <v>29</v>
      </c>
      <c r="H487" s="36" t="s">
        <v>30</v>
      </c>
      <c r="I487" s="189"/>
      <c r="J487" s="292" t="s">
        <v>6</v>
      </c>
    </row>
    <row r="488" spans="1:10">
      <c r="A488" s="191" t="s">
        <v>6</v>
      </c>
      <c r="B488" s="189"/>
      <c r="C488" s="189"/>
      <c r="D488" s="189"/>
      <c r="E488" s="11" t="s">
        <v>6</v>
      </c>
      <c r="F488" s="37" t="s">
        <v>2</v>
      </c>
      <c r="G488" s="11" t="s">
        <v>31</v>
      </c>
      <c r="H488" s="37" t="s">
        <v>32</v>
      </c>
      <c r="I488" s="189"/>
      <c r="J488" s="292" t="s">
        <v>6</v>
      </c>
    </row>
    <row r="489" spans="1:10">
      <c r="A489" s="191" t="s">
        <v>6</v>
      </c>
      <c r="B489" s="189"/>
      <c r="C489" s="189"/>
      <c r="D489" s="189"/>
      <c r="E489" s="12" t="s">
        <v>6</v>
      </c>
      <c r="F489" s="41" t="s">
        <v>33</v>
      </c>
      <c r="G489" s="12" t="s">
        <v>34</v>
      </c>
      <c r="H489" s="41" t="s">
        <v>35</v>
      </c>
      <c r="I489" s="189"/>
      <c r="J489" s="292" t="s">
        <v>6</v>
      </c>
    </row>
    <row r="490" spans="1:10">
      <c r="A490" s="290" t="s">
        <v>105</v>
      </c>
      <c r="B490" s="211" t="s">
        <v>6</v>
      </c>
      <c r="C490" s="211" t="s">
        <v>6</v>
      </c>
      <c r="D490" s="211" t="s">
        <v>6</v>
      </c>
      <c r="E490" s="13" t="s">
        <v>5</v>
      </c>
      <c r="F490" s="39">
        <v>1832112.6</v>
      </c>
      <c r="G490" s="8">
        <v>1</v>
      </c>
      <c r="H490" s="39">
        <f t="shared" ref="H490" si="40">SUM(F490*G490)</f>
        <v>1832112.6</v>
      </c>
      <c r="I490" s="189"/>
      <c r="J490" s="291" t="s">
        <v>6</v>
      </c>
    </row>
    <row r="491" spans="1:10">
      <c r="A491" s="290"/>
      <c r="B491" s="211"/>
      <c r="C491" s="211"/>
      <c r="D491" s="211"/>
      <c r="E491" s="13"/>
      <c r="F491" s="39"/>
      <c r="G491" s="8"/>
      <c r="H491" s="39"/>
      <c r="I491" s="189"/>
      <c r="J491" s="291"/>
    </row>
    <row r="492" spans="1:10">
      <c r="A492" s="290"/>
      <c r="B492" s="211"/>
      <c r="C492" s="211"/>
      <c r="D492" s="211"/>
      <c r="E492" s="13"/>
      <c r="F492" s="39"/>
      <c r="G492" s="8"/>
      <c r="H492" s="39"/>
      <c r="I492" s="189"/>
      <c r="J492" s="291"/>
    </row>
    <row r="493" spans="1:10">
      <c r="A493" s="290"/>
      <c r="B493" s="211"/>
      <c r="C493" s="211"/>
      <c r="D493" s="211"/>
      <c r="E493" s="13"/>
      <c r="F493" s="39"/>
      <c r="G493" s="8"/>
      <c r="H493" s="39"/>
      <c r="I493" s="189"/>
      <c r="J493" s="291"/>
    </row>
    <row r="494" spans="1:10">
      <c r="A494" s="23" t="s">
        <v>6</v>
      </c>
      <c r="I494" s="236" t="s">
        <v>43</v>
      </c>
      <c r="J494" s="282" t="s">
        <v>6</v>
      </c>
    </row>
    <row r="495" spans="1:10">
      <c r="A495" s="20" t="s">
        <v>6</v>
      </c>
      <c r="I495" s="47" t="s">
        <v>6</v>
      </c>
      <c r="J495" s="150" t="s">
        <v>6</v>
      </c>
    </row>
    <row r="496" spans="1:10" ht="15.75" thickBot="1">
      <c r="A496" s="213" t="s">
        <v>6</v>
      </c>
      <c r="B496" s="214" t="s">
        <v>6</v>
      </c>
      <c r="C496" s="214" t="s">
        <v>6</v>
      </c>
      <c r="D496" s="214" t="s">
        <v>6</v>
      </c>
      <c r="E496" s="9" t="s">
        <v>6</v>
      </c>
      <c r="F496" s="40" t="s">
        <v>6</v>
      </c>
      <c r="G496" s="9" t="s">
        <v>6</v>
      </c>
      <c r="H496" s="40" t="s">
        <v>6</v>
      </c>
      <c r="I496" s="215">
        <f>SUM(H490:H493)</f>
        <v>1832112.6</v>
      </c>
      <c r="J496" s="283" t="s">
        <v>6</v>
      </c>
    </row>
    <row r="497" spans="1:10" ht="15.75" thickTop="1">
      <c r="A497" s="21" t="s">
        <v>6</v>
      </c>
      <c r="J497" s="147" t="s">
        <v>6</v>
      </c>
    </row>
    <row r="498" spans="1:10">
      <c r="A498" s="217" t="s">
        <v>44</v>
      </c>
      <c r="B498" s="189"/>
      <c r="C498" s="189"/>
      <c r="D498" s="189"/>
      <c r="E498" s="10" t="s">
        <v>3</v>
      </c>
      <c r="F498" s="36" t="s">
        <v>45</v>
      </c>
      <c r="G498" s="10" t="s">
        <v>16</v>
      </c>
      <c r="H498" s="36" t="s">
        <v>30</v>
      </c>
      <c r="I498" s="189"/>
      <c r="J498" s="292" t="s">
        <v>6</v>
      </c>
    </row>
    <row r="499" spans="1:10">
      <c r="A499" s="191" t="s">
        <v>6</v>
      </c>
      <c r="B499" s="189"/>
      <c r="C499" s="189"/>
      <c r="D499" s="189"/>
      <c r="E499" s="11" t="s">
        <v>6</v>
      </c>
      <c r="F499" s="37" t="s">
        <v>46</v>
      </c>
      <c r="G499" s="11" t="s">
        <v>47</v>
      </c>
      <c r="H499" s="37" t="s">
        <v>32</v>
      </c>
      <c r="I499" s="189"/>
      <c r="J499" s="292" t="s">
        <v>6</v>
      </c>
    </row>
    <row r="500" spans="1:10">
      <c r="A500" s="191" t="s">
        <v>6</v>
      </c>
      <c r="B500" s="189"/>
      <c r="C500" s="189"/>
      <c r="D500" s="189"/>
      <c r="E500" s="12" t="s">
        <v>6</v>
      </c>
      <c r="F500" s="41" t="s">
        <v>48</v>
      </c>
      <c r="G500" s="12" t="s">
        <v>49</v>
      </c>
      <c r="H500" s="41" t="s">
        <v>50</v>
      </c>
      <c r="I500" s="189"/>
      <c r="J500" s="292" t="s">
        <v>6</v>
      </c>
    </row>
    <row r="501" spans="1:10">
      <c r="A501" s="290" t="s">
        <v>51</v>
      </c>
      <c r="B501" s="211" t="s">
        <v>6</v>
      </c>
      <c r="C501" s="211" t="s">
        <v>6</v>
      </c>
      <c r="D501" s="211" t="s">
        <v>6</v>
      </c>
      <c r="E501" s="14">
        <v>1</v>
      </c>
      <c r="F501" s="39">
        <f>+F452</f>
        <v>259575.7</v>
      </c>
      <c r="G501" s="8">
        <v>18</v>
      </c>
      <c r="H501" s="39">
        <f t="shared" ref="H501:H506" si="41">SUM(E501*F501/G501)</f>
        <v>14420.872222222222</v>
      </c>
      <c r="I501" s="189"/>
      <c r="J501" s="291" t="s">
        <v>6</v>
      </c>
    </row>
    <row r="502" spans="1:10">
      <c r="A502" s="290" t="s">
        <v>52</v>
      </c>
      <c r="B502" s="211" t="s">
        <v>6</v>
      </c>
      <c r="C502" s="211" t="s">
        <v>6</v>
      </c>
      <c r="D502" s="211" t="s">
        <v>6</v>
      </c>
      <c r="E502" s="14">
        <v>1</v>
      </c>
      <c r="F502" s="39">
        <f t="shared" ref="F502:F506" si="42">+F453</f>
        <v>183230.86</v>
      </c>
      <c r="G502" s="8">
        <v>6</v>
      </c>
      <c r="H502" s="39">
        <f t="shared" si="41"/>
        <v>30538.476666666666</v>
      </c>
      <c r="I502" s="189"/>
      <c r="J502" s="291" t="s">
        <v>6</v>
      </c>
    </row>
    <row r="503" spans="1:10">
      <c r="A503" s="290" t="s">
        <v>53</v>
      </c>
      <c r="B503" s="211" t="s">
        <v>6</v>
      </c>
      <c r="C503" s="211" t="s">
        <v>6</v>
      </c>
      <c r="D503" s="211" t="s">
        <v>6</v>
      </c>
      <c r="E503" s="14">
        <v>1</v>
      </c>
      <c r="F503" s="39">
        <f t="shared" si="42"/>
        <v>106886.01</v>
      </c>
      <c r="G503" s="8">
        <v>6</v>
      </c>
      <c r="H503" s="39">
        <f t="shared" si="41"/>
        <v>17814.334999999999</v>
      </c>
      <c r="I503" s="189"/>
      <c r="J503" s="291" t="s">
        <v>6</v>
      </c>
    </row>
    <row r="504" spans="1:10">
      <c r="A504" s="290" t="s">
        <v>54</v>
      </c>
      <c r="B504" s="211" t="s">
        <v>6</v>
      </c>
      <c r="C504" s="211" t="s">
        <v>6</v>
      </c>
      <c r="D504" s="211" t="s">
        <v>6</v>
      </c>
      <c r="E504" s="14">
        <v>1</v>
      </c>
      <c r="F504" s="39">
        <f t="shared" si="42"/>
        <v>17183.11</v>
      </c>
      <c r="G504" s="8">
        <f>1</f>
        <v>1</v>
      </c>
      <c r="H504" s="39">
        <f t="shared" si="41"/>
        <v>17183.11</v>
      </c>
      <c r="I504" s="189"/>
      <c r="J504" s="291"/>
    </row>
    <row r="505" spans="1:10">
      <c r="A505" s="290" t="s">
        <v>55</v>
      </c>
      <c r="B505" s="211" t="s">
        <v>6</v>
      </c>
      <c r="C505" s="211" t="s">
        <v>6</v>
      </c>
      <c r="D505" s="211" t="s">
        <v>6</v>
      </c>
      <c r="E505" s="14">
        <v>1</v>
      </c>
      <c r="F505" s="39">
        <f t="shared" si="42"/>
        <v>13911.61</v>
      </c>
      <c r="G505" s="8">
        <f>1</f>
        <v>1</v>
      </c>
      <c r="H505" s="39">
        <f t="shared" si="41"/>
        <v>13911.61</v>
      </c>
      <c r="I505" s="189"/>
      <c r="J505" s="291"/>
    </row>
    <row r="506" spans="1:10">
      <c r="A506" s="290" t="s">
        <v>56</v>
      </c>
      <c r="B506" s="211" t="s">
        <v>6</v>
      </c>
      <c r="C506" s="211" t="s">
        <v>6</v>
      </c>
      <c r="D506" s="211" t="s">
        <v>6</v>
      </c>
      <c r="E506" s="14">
        <v>1</v>
      </c>
      <c r="F506" s="39">
        <f t="shared" si="42"/>
        <v>11550.58</v>
      </c>
      <c r="G506" s="8">
        <f>1</f>
        <v>1</v>
      </c>
      <c r="H506" s="39">
        <f t="shared" si="41"/>
        <v>11550.58</v>
      </c>
      <c r="I506" s="189"/>
      <c r="J506" s="291"/>
    </row>
    <row r="507" spans="1:10">
      <c r="A507" s="23" t="s">
        <v>6</v>
      </c>
      <c r="I507" s="236" t="s">
        <v>57</v>
      </c>
      <c r="J507" s="282" t="s">
        <v>6</v>
      </c>
    </row>
    <row r="508" spans="1:10">
      <c r="A508" s="20" t="s">
        <v>6</v>
      </c>
      <c r="I508" s="47" t="s">
        <v>6</v>
      </c>
      <c r="J508" s="150" t="s">
        <v>6</v>
      </c>
    </row>
    <row r="509" spans="1:10" ht="15.75" thickBot="1">
      <c r="A509" s="213" t="s">
        <v>6</v>
      </c>
      <c r="B509" s="214" t="s">
        <v>6</v>
      </c>
      <c r="C509" s="214" t="s">
        <v>6</v>
      </c>
      <c r="D509" s="214" t="s">
        <v>6</v>
      </c>
      <c r="E509" s="9" t="s">
        <v>6</v>
      </c>
      <c r="F509" s="40" t="s">
        <v>6</v>
      </c>
      <c r="G509" s="9" t="s">
        <v>6</v>
      </c>
      <c r="H509" s="40" t="s">
        <v>6</v>
      </c>
      <c r="I509" s="215">
        <f>ROUND(SUM(H501:H506),2)</f>
        <v>105418.98</v>
      </c>
      <c r="J509" s="283" t="s">
        <v>6</v>
      </c>
    </row>
    <row r="510" spans="1:10" ht="16.5" thickTop="1" thickBot="1">
      <c r="A510" s="21" t="s">
        <v>6</v>
      </c>
      <c r="J510" s="147" t="s">
        <v>6</v>
      </c>
    </row>
    <row r="511" spans="1:10" ht="15.75" thickTop="1">
      <c r="A511" s="198" t="s">
        <v>6</v>
      </c>
      <c r="B511" s="199" t="s">
        <v>6</v>
      </c>
      <c r="C511" s="199" t="s">
        <v>6</v>
      </c>
      <c r="D511" s="199" t="s">
        <v>6</v>
      </c>
      <c r="E511" s="199" t="s">
        <v>6</v>
      </c>
      <c r="F511" s="200" t="s">
        <v>58</v>
      </c>
      <c r="G511" s="201" t="s">
        <v>6</v>
      </c>
      <c r="H511" s="201" t="s">
        <v>6</v>
      </c>
      <c r="I511" s="202">
        <f>SUM(I485,I496,I509)</f>
        <v>2034763.08</v>
      </c>
      <c r="J511" s="203" t="s">
        <v>6</v>
      </c>
    </row>
    <row r="512" spans="1:10">
      <c r="A512" s="191" t="s">
        <v>6</v>
      </c>
      <c r="B512" s="189"/>
      <c r="C512" s="189"/>
      <c r="D512" s="189"/>
      <c r="E512" s="189"/>
      <c r="F512" s="192" t="s">
        <v>6</v>
      </c>
      <c r="G512" s="193" t="s">
        <v>6</v>
      </c>
      <c r="H512" s="193" t="s">
        <v>6</v>
      </c>
      <c r="I512" s="192" t="s">
        <v>6</v>
      </c>
      <c r="J512" s="194" t="s">
        <v>6</v>
      </c>
    </row>
    <row r="513" spans="1:10">
      <c r="A513" s="191" t="s">
        <v>6</v>
      </c>
      <c r="B513" s="189"/>
      <c r="C513" s="189"/>
      <c r="D513" s="189"/>
      <c r="E513" s="189"/>
      <c r="F513" s="195" t="s">
        <v>59</v>
      </c>
      <c r="G513" s="196" t="s">
        <v>6</v>
      </c>
      <c r="H513" s="43">
        <v>0.23</v>
      </c>
      <c r="I513" s="197">
        <f>SUM(I511*H513)</f>
        <v>467995.50840000005</v>
      </c>
      <c r="J513" s="194" t="s">
        <v>6</v>
      </c>
    </row>
    <row r="514" spans="1:10">
      <c r="A514" s="191" t="s">
        <v>6</v>
      </c>
      <c r="B514" s="189"/>
      <c r="C514" s="189"/>
      <c r="D514" s="189"/>
      <c r="E514" s="189"/>
      <c r="F514" s="195" t="s">
        <v>61</v>
      </c>
      <c r="G514" s="196" t="s">
        <v>6</v>
      </c>
      <c r="H514" s="43">
        <v>0.02</v>
      </c>
      <c r="I514" s="197">
        <f>SUM(I511*H514)</f>
        <v>40695.261600000005</v>
      </c>
      <c r="J514" s="194" t="s">
        <v>6</v>
      </c>
    </row>
    <row r="515" spans="1:10">
      <c r="A515" s="191" t="s">
        <v>6</v>
      </c>
      <c r="B515" s="189"/>
      <c r="C515" s="189"/>
      <c r="D515" s="189"/>
      <c r="E515" s="189"/>
      <c r="F515" s="195" t="s">
        <v>60</v>
      </c>
      <c r="G515" s="196" t="s">
        <v>6</v>
      </c>
      <c r="H515" s="43">
        <v>0.1</v>
      </c>
      <c r="I515" s="197">
        <f>SUM(I511*H515)</f>
        <v>203476.30800000002</v>
      </c>
      <c r="J515" s="194" t="s">
        <v>6</v>
      </c>
    </row>
    <row r="516" spans="1:10" ht="15.75" thickBot="1">
      <c r="A516" s="204" t="s">
        <v>6</v>
      </c>
      <c r="B516" s="205" t="s">
        <v>6</v>
      </c>
      <c r="C516" s="205" t="s">
        <v>6</v>
      </c>
      <c r="D516" s="205" t="s">
        <v>6</v>
      </c>
      <c r="E516" s="205" t="s">
        <v>6</v>
      </c>
      <c r="F516" s="206" t="s">
        <v>62</v>
      </c>
      <c r="G516" s="207" t="s">
        <v>6</v>
      </c>
      <c r="H516" s="207" t="s">
        <v>6</v>
      </c>
      <c r="I516" s="208">
        <f>SUM(I511,I513,,I514,I515)</f>
        <v>2746930.1580000003</v>
      </c>
      <c r="J516" s="209" t="s">
        <v>6</v>
      </c>
    </row>
    <row r="518" spans="1:10" ht="15.75" thickBot="1">
      <c r="F518"/>
      <c r="H518"/>
      <c r="I518"/>
      <c r="J518" s="155"/>
    </row>
    <row r="519" spans="1:10" ht="77.45" customHeight="1" thickBot="1">
      <c r="A519" s="252" t="s">
        <v>63</v>
      </c>
      <c r="B519" s="253" t="s">
        <v>6</v>
      </c>
      <c r="C519" s="253" t="s">
        <v>6</v>
      </c>
      <c r="D519" s="253" t="s">
        <v>6</v>
      </c>
      <c r="E519" s="253" t="s">
        <v>6</v>
      </c>
      <c r="F519" s="253" t="s">
        <v>6</v>
      </c>
      <c r="G519" s="253" t="s">
        <v>6</v>
      </c>
      <c r="H519" s="253" t="s">
        <v>6</v>
      </c>
      <c r="I519" s="253" t="s">
        <v>6</v>
      </c>
      <c r="J519" s="254" t="s">
        <v>6</v>
      </c>
    </row>
    <row r="520" spans="1:10" ht="15.75" thickTop="1">
      <c r="A520" s="107" t="s">
        <v>6</v>
      </c>
      <c r="B520" s="108"/>
      <c r="C520" s="108"/>
      <c r="D520" s="108"/>
      <c r="E520" s="108"/>
      <c r="F520" s="109"/>
      <c r="G520" s="108"/>
      <c r="H520" s="109"/>
      <c r="I520" s="109"/>
      <c r="J520" s="153" t="s">
        <v>6</v>
      </c>
    </row>
    <row r="521" spans="1:10" ht="27.75">
      <c r="A521" s="363" t="s">
        <v>7</v>
      </c>
      <c r="B521" s="318"/>
      <c r="C521" s="318"/>
      <c r="D521" s="318"/>
      <c r="E521" s="318"/>
      <c r="F521" s="318"/>
      <c r="G521" s="318"/>
      <c r="H521" s="318"/>
      <c r="I521" s="318"/>
      <c r="J521" s="364" t="s">
        <v>6</v>
      </c>
    </row>
    <row r="522" spans="1:10">
      <c r="A522" s="110" t="s">
        <v>6</v>
      </c>
      <c r="B522" s="108"/>
      <c r="C522" s="108"/>
      <c r="D522" s="108"/>
      <c r="E522" s="108"/>
      <c r="F522" s="109"/>
      <c r="G522" s="108"/>
      <c r="H522" s="109"/>
      <c r="I522" s="111" t="s">
        <v>8</v>
      </c>
      <c r="J522" s="146">
        <f>+'PRESUPUESTO OFICIAL'!A29</f>
        <v>2.11</v>
      </c>
    </row>
    <row r="523" spans="1:10">
      <c r="A523" s="355" t="s">
        <v>9</v>
      </c>
      <c r="B523" s="352" t="s">
        <v>6</v>
      </c>
      <c r="C523" s="356" t="str">
        <f>+C213</f>
        <v>"ADMINISTRACION, OPERACIÓN, MANTENIMIENTO, INSTALACION Y MODERNIZACION DEL SISTEMA DE ALUMBRADO PUBLICO EN EL MUNICIPIO DEL SOCORRO - DEPARTAMENTO DE SANTANDER"</v>
      </c>
      <c r="D523" s="357" t="s">
        <v>6</v>
      </c>
      <c r="E523" s="357" t="s">
        <v>6</v>
      </c>
      <c r="F523" s="357" t="s">
        <v>6</v>
      </c>
      <c r="G523" s="357" t="s">
        <v>6</v>
      </c>
      <c r="H523" s="357" t="s">
        <v>6</v>
      </c>
      <c r="I523" s="111" t="s">
        <v>10</v>
      </c>
      <c r="J523" s="112" t="s">
        <v>5</v>
      </c>
    </row>
    <row r="524" spans="1:10">
      <c r="A524" s="355" t="s">
        <v>11</v>
      </c>
      <c r="B524" s="318"/>
      <c r="C524" s="367" t="str">
        <f>+C214</f>
        <v>MUNICIPIO DEL SOCORRO</v>
      </c>
      <c r="D524" s="352" t="s">
        <v>6</v>
      </c>
      <c r="E524" s="352" t="s">
        <v>6</v>
      </c>
      <c r="F524" s="352" t="s">
        <v>6</v>
      </c>
      <c r="G524" s="352" t="s">
        <v>6</v>
      </c>
      <c r="H524" s="352" t="s">
        <v>6</v>
      </c>
      <c r="I524" s="111" t="s">
        <v>12</v>
      </c>
      <c r="J524" s="112">
        <f>+'PRESUPUESTO OFICIAL'!D29</f>
        <v>4</v>
      </c>
    </row>
    <row r="525" spans="1:10">
      <c r="A525" s="355" t="s">
        <v>13</v>
      </c>
      <c r="B525" s="352" t="s">
        <v>6</v>
      </c>
      <c r="C525" s="356" t="s">
        <v>123</v>
      </c>
      <c r="D525" s="357" t="s">
        <v>6</v>
      </c>
      <c r="E525" s="357" t="s">
        <v>6</v>
      </c>
      <c r="F525" s="357" t="s">
        <v>6</v>
      </c>
      <c r="G525" s="357" t="s">
        <v>6</v>
      </c>
      <c r="H525" s="357" t="s">
        <v>6</v>
      </c>
      <c r="I525" s="113" t="s">
        <v>6</v>
      </c>
      <c r="J525" s="153" t="s">
        <v>6</v>
      </c>
    </row>
    <row r="526" spans="1:10">
      <c r="A526" s="107" t="s">
        <v>6</v>
      </c>
      <c r="B526" s="108"/>
      <c r="C526" s="108"/>
      <c r="D526" s="108"/>
      <c r="E526" s="108"/>
      <c r="F526" s="109"/>
      <c r="G526" s="108"/>
      <c r="H526" s="109"/>
      <c r="I526" s="109"/>
      <c r="J526" s="153" t="s">
        <v>6</v>
      </c>
    </row>
    <row r="527" spans="1:10">
      <c r="A527" s="358" t="s">
        <v>14</v>
      </c>
      <c r="B527" s="352" t="s">
        <v>6</v>
      </c>
      <c r="C527" s="352" t="s">
        <v>6</v>
      </c>
      <c r="D527" s="352" t="s">
        <v>6</v>
      </c>
      <c r="E527" s="114" t="s">
        <v>3</v>
      </c>
      <c r="F527" s="115" t="s">
        <v>15</v>
      </c>
      <c r="G527" s="114" t="s">
        <v>16</v>
      </c>
      <c r="H527" s="115" t="s">
        <v>17</v>
      </c>
      <c r="I527" s="318"/>
      <c r="J527" s="361" t="s">
        <v>6</v>
      </c>
    </row>
    <row r="528" spans="1:10">
      <c r="A528" s="359" t="s">
        <v>6</v>
      </c>
      <c r="B528" s="318"/>
      <c r="C528" s="318"/>
      <c r="D528" s="318"/>
      <c r="E528" s="116" t="s">
        <v>6</v>
      </c>
      <c r="F528" s="117" t="s">
        <v>18</v>
      </c>
      <c r="G528" s="118" t="s">
        <v>19</v>
      </c>
      <c r="H528" s="117" t="s">
        <v>6</v>
      </c>
      <c r="I528" s="318"/>
      <c r="J528" s="361" t="s">
        <v>6</v>
      </c>
    </row>
    <row r="529" spans="1:10">
      <c r="A529" s="360" t="s">
        <v>6</v>
      </c>
      <c r="B529" s="318"/>
      <c r="C529" s="318"/>
      <c r="D529" s="318"/>
      <c r="E529" s="119" t="s">
        <v>20</v>
      </c>
      <c r="F529" s="120" t="s">
        <v>21</v>
      </c>
      <c r="G529" s="119" t="s">
        <v>22</v>
      </c>
      <c r="H529" s="120" t="s">
        <v>23</v>
      </c>
      <c r="I529" s="318"/>
      <c r="J529" s="362" t="s">
        <v>6</v>
      </c>
    </row>
    <row r="530" spans="1:10">
      <c r="A530" s="351" t="s">
        <v>24</v>
      </c>
      <c r="B530" s="352" t="s">
        <v>6</v>
      </c>
      <c r="C530" s="352" t="s">
        <v>6</v>
      </c>
      <c r="D530" s="352" t="s">
        <v>6</v>
      </c>
      <c r="E530" s="121">
        <v>2</v>
      </c>
      <c r="F530" s="122">
        <f>+F220</f>
        <v>4797</v>
      </c>
      <c r="G530" s="123">
        <v>1</v>
      </c>
      <c r="H530" s="122">
        <f>SUM(E530*F530/G530)</f>
        <v>9594</v>
      </c>
      <c r="I530" s="318"/>
      <c r="J530" s="353" t="s">
        <v>6</v>
      </c>
    </row>
    <row r="531" spans="1:10">
      <c r="A531" s="351" t="s">
        <v>86</v>
      </c>
      <c r="B531" s="352" t="s">
        <v>6</v>
      </c>
      <c r="C531" s="352" t="s">
        <v>6</v>
      </c>
      <c r="D531" s="352" t="s">
        <v>6</v>
      </c>
      <c r="E531" s="121">
        <v>1</v>
      </c>
      <c r="F531" s="122">
        <f>+F221</f>
        <v>1476000</v>
      </c>
      <c r="G531" s="123">
        <v>6</v>
      </c>
      <c r="H531" s="122">
        <f>SUM(E531*F531/G531)</f>
        <v>246000</v>
      </c>
      <c r="I531" s="318"/>
      <c r="J531" s="353" t="s">
        <v>6</v>
      </c>
    </row>
    <row r="532" spans="1:10">
      <c r="A532" s="124" t="s">
        <v>6</v>
      </c>
      <c r="B532" s="108"/>
      <c r="C532" s="108"/>
      <c r="D532" s="108"/>
      <c r="E532" s="108"/>
      <c r="F532" s="109"/>
      <c r="G532" s="108"/>
      <c r="H532" s="109"/>
      <c r="I532" s="325" t="s">
        <v>26</v>
      </c>
      <c r="J532" s="354" t="s">
        <v>6</v>
      </c>
    </row>
    <row r="533" spans="1:10">
      <c r="A533" s="124" t="s">
        <v>6</v>
      </c>
      <c r="B533" s="108"/>
      <c r="C533" s="108"/>
      <c r="D533" s="108"/>
      <c r="E533" s="108"/>
      <c r="F533" s="109"/>
      <c r="G533" s="108"/>
      <c r="H533" s="109"/>
      <c r="I533" s="125" t="s">
        <v>6</v>
      </c>
      <c r="J533" s="160" t="s">
        <v>6</v>
      </c>
    </row>
    <row r="534" spans="1:10" ht="15.75" thickBot="1">
      <c r="A534" s="327" t="s">
        <v>6</v>
      </c>
      <c r="B534" s="328" t="s">
        <v>6</v>
      </c>
      <c r="C534" s="328" t="s">
        <v>6</v>
      </c>
      <c r="D534" s="328" t="s">
        <v>6</v>
      </c>
      <c r="E534" s="126" t="s">
        <v>6</v>
      </c>
      <c r="F534" s="127" t="s">
        <v>6</v>
      </c>
      <c r="G534" s="126" t="s">
        <v>6</v>
      </c>
      <c r="H534" s="127" t="s">
        <v>6</v>
      </c>
      <c r="I534" s="365">
        <f>SUM(H530:H531)</f>
        <v>255594</v>
      </c>
      <c r="J534" s="366" t="s">
        <v>6</v>
      </c>
    </row>
    <row r="535" spans="1:10" ht="15.75" thickTop="1">
      <c r="A535" s="107" t="s">
        <v>6</v>
      </c>
      <c r="B535" s="108"/>
      <c r="C535" s="108"/>
      <c r="D535" s="108"/>
      <c r="E535" s="108"/>
      <c r="F535" s="109"/>
      <c r="G535" s="108"/>
      <c r="H535" s="109"/>
      <c r="I535" s="109"/>
      <c r="J535" s="153" t="s">
        <v>6</v>
      </c>
    </row>
    <row r="536" spans="1:10">
      <c r="A536" s="342" t="s">
        <v>27</v>
      </c>
      <c r="B536" s="343"/>
      <c r="C536" s="343"/>
      <c r="D536" s="344"/>
      <c r="E536" s="128" t="s">
        <v>5</v>
      </c>
      <c r="F536" s="115" t="s">
        <v>28</v>
      </c>
      <c r="G536" s="129" t="s">
        <v>29</v>
      </c>
      <c r="H536" s="115" t="s">
        <v>30</v>
      </c>
      <c r="I536" s="318"/>
      <c r="J536" s="350" t="s">
        <v>6</v>
      </c>
    </row>
    <row r="537" spans="1:10">
      <c r="A537" s="345" t="s">
        <v>6</v>
      </c>
      <c r="B537" s="318"/>
      <c r="C537" s="318"/>
      <c r="D537" s="346"/>
      <c r="E537" s="130" t="s">
        <v>6</v>
      </c>
      <c r="F537" s="117" t="s">
        <v>2</v>
      </c>
      <c r="G537" s="131" t="s">
        <v>31</v>
      </c>
      <c r="H537" s="117" t="s">
        <v>32</v>
      </c>
      <c r="I537" s="318"/>
      <c r="J537" s="350" t="s">
        <v>6</v>
      </c>
    </row>
    <row r="538" spans="1:10">
      <c r="A538" s="347" t="s">
        <v>6</v>
      </c>
      <c r="B538" s="348"/>
      <c r="C538" s="348"/>
      <c r="D538" s="349"/>
      <c r="E538" s="132" t="s">
        <v>6</v>
      </c>
      <c r="F538" s="133" t="s">
        <v>33</v>
      </c>
      <c r="G538" s="134" t="s">
        <v>34</v>
      </c>
      <c r="H538" s="133" t="s">
        <v>35</v>
      </c>
      <c r="I538" s="318"/>
      <c r="J538" s="350" t="s">
        <v>6</v>
      </c>
    </row>
    <row r="539" spans="1:10">
      <c r="A539" s="340" t="s">
        <v>124</v>
      </c>
      <c r="B539" s="341" t="s">
        <v>6</v>
      </c>
      <c r="C539" s="341" t="s">
        <v>6</v>
      </c>
      <c r="D539" s="341" t="s">
        <v>6</v>
      </c>
      <c r="E539" s="135" t="s">
        <v>5</v>
      </c>
      <c r="F539" s="122">
        <v>4525820</v>
      </c>
      <c r="G539" s="123">
        <v>1</v>
      </c>
      <c r="H539" s="122">
        <f t="shared" ref="H539:H542" si="43">SUM(F539*G539)</f>
        <v>4525820</v>
      </c>
      <c r="I539" s="318"/>
      <c r="J539" s="339" t="s">
        <v>6</v>
      </c>
    </row>
    <row r="540" spans="1:10">
      <c r="A540" s="337" t="s">
        <v>91</v>
      </c>
      <c r="B540" s="338" t="s">
        <v>6</v>
      </c>
      <c r="C540" s="338" t="s">
        <v>6</v>
      </c>
      <c r="D540" s="338" t="s">
        <v>6</v>
      </c>
      <c r="E540" s="135" t="s">
        <v>5</v>
      </c>
      <c r="F540" s="122">
        <f>+F229</f>
        <v>6127.86</v>
      </c>
      <c r="G540" s="123">
        <v>2</v>
      </c>
      <c r="H540" s="122">
        <f t="shared" si="43"/>
        <v>12255.72</v>
      </c>
      <c r="I540" s="318"/>
      <c r="J540" s="339"/>
    </row>
    <row r="541" spans="1:10">
      <c r="A541" s="337" t="s">
        <v>92</v>
      </c>
      <c r="B541" s="338"/>
      <c r="C541" s="338"/>
      <c r="D541" s="338"/>
      <c r="E541" s="135" t="s">
        <v>5</v>
      </c>
      <c r="F541" s="122">
        <f>+F230</f>
        <v>9709.619999999999</v>
      </c>
      <c r="G541" s="123">
        <v>0.25</v>
      </c>
      <c r="H541" s="122">
        <f t="shared" si="43"/>
        <v>2427.4049999999997</v>
      </c>
      <c r="I541" s="318"/>
      <c r="J541" s="339"/>
    </row>
    <row r="542" spans="1:10">
      <c r="A542" s="337" t="s">
        <v>93</v>
      </c>
      <c r="B542" s="338"/>
      <c r="C542" s="338"/>
      <c r="D542" s="338"/>
      <c r="E542" s="135" t="s">
        <v>5</v>
      </c>
      <c r="F542" s="122">
        <f>+F231</f>
        <v>1596.54</v>
      </c>
      <c r="G542" s="123">
        <v>2</v>
      </c>
      <c r="H542" s="122">
        <f t="shared" si="43"/>
        <v>3193.08</v>
      </c>
      <c r="I542" s="318"/>
      <c r="J542" s="339"/>
    </row>
    <row r="543" spans="1:10">
      <c r="A543" s="142" t="s">
        <v>125</v>
      </c>
      <c r="B543" s="143"/>
      <c r="C543" s="143"/>
      <c r="D543" s="143"/>
      <c r="E543" s="135" t="s">
        <v>5</v>
      </c>
      <c r="F543" s="122">
        <v>269866</v>
      </c>
      <c r="G543" s="123">
        <v>2</v>
      </c>
      <c r="H543" s="122">
        <f>SUM(F543*G543)</f>
        <v>539732</v>
      </c>
      <c r="I543" s="108"/>
      <c r="J543" s="156"/>
    </row>
    <row r="544" spans="1:10">
      <c r="A544" s="142" t="s">
        <v>126</v>
      </c>
      <c r="B544" s="143"/>
      <c r="C544" s="143"/>
      <c r="D544" s="143"/>
      <c r="E544" s="135" t="s">
        <v>5</v>
      </c>
      <c r="F544" s="122">
        <v>46320</v>
      </c>
      <c r="G544" s="123">
        <v>4</v>
      </c>
      <c r="H544" s="122">
        <f>SUM(F544*G544)</f>
        <v>185280</v>
      </c>
      <c r="I544" s="108"/>
      <c r="J544" s="156"/>
    </row>
    <row r="545" spans="1:10">
      <c r="A545" s="136" t="s">
        <v>127</v>
      </c>
      <c r="B545" s="137"/>
      <c r="C545" s="137"/>
      <c r="D545" s="138"/>
      <c r="E545" s="135" t="s">
        <v>5</v>
      </c>
      <c r="F545" s="122">
        <v>62650</v>
      </c>
      <c r="G545" s="123">
        <v>1</v>
      </c>
      <c r="H545" s="122">
        <f t="shared" ref="H545:H546" si="44">SUM(F545*G545)</f>
        <v>62650</v>
      </c>
      <c r="I545" s="108"/>
      <c r="J545" s="156"/>
    </row>
    <row r="546" spans="1:10">
      <c r="A546" s="136" t="s">
        <v>128</v>
      </c>
      <c r="B546" s="137"/>
      <c r="C546" s="137"/>
      <c r="D546" s="138"/>
      <c r="E546" s="135" t="s">
        <v>5</v>
      </c>
      <c r="F546" s="122">
        <v>20876</v>
      </c>
      <c r="G546" s="123">
        <v>1</v>
      </c>
      <c r="H546" s="122">
        <f t="shared" si="44"/>
        <v>20876</v>
      </c>
      <c r="I546" s="318"/>
      <c r="J546" s="339" t="s">
        <v>6</v>
      </c>
    </row>
    <row r="547" spans="1:10">
      <c r="A547" s="337"/>
      <c r="B547" s="338"/>
      <c r="C547" s="338"/>
      <c r="D547" s="338"/>
      <c r="E547" s="135"/>
      <c r="F547" s="122"/>
      <c r="G547" s="123"/>
      <c r="H547" s="122"/>
      <c r="I547" s="318"/>
      <c r="J547" s="339"/>
    </row>
    <row r="548" spans="1:10">
      <c r="A548" s="139" t="s">
        <v>6</v>
      </c>
      <c r="B548" s="108"/>
      <c r="C548" s="108"/>
      <c r="D548" s="108"/>
      <c r="E548" s="108"/>
      <c r="F548" s="109"/>
      <c r="G548" s="108"/>
      <c r="H548" s="109"/>
      <c r="I548" s="325" t="s">
        <v>43</v>
      </c>
      <c r="J548" s="326" t="s">
        <v>6</v>
      </c>
    </row>
    <row r="549" spans="1:10">
      <c r="A549" s="124" t="s">
        <v>6</v>
      </c>
      <c r="B549" s="108"/>
      <c r="C549" s="108"/>
      <c r="D549" s="108"/>
      <c r="E549" s="108"/>
      <c r="F549" s="109"/>
      <c r="G549" s="108"/>
      <c r="H549" s="109"/>
      <c r="I549" s="125" t="s">
        <v>6</v>
      </c>
      <c r="J549" s="154" t="s">
        <v>6</v>
      </c>
    </row>
    <row r="550" spans="1:10" ht="15.75" thickBot="1">
      <c r="A550" s="327" t="s">
        <v>6</v>
      </c>
      <c r="B550" s="328" t="s">
        <v>6</v>
      </c>
      <c r="C550" s="328" t="s">
        <v>6</v>
      </c>
      <c r="D550" s="328" t="s">
        <v>6</v>
      </c>
      <c r="E550" s="126" t="s">
        <v>6</v>
      </c>
      <c r="F550" s="127" t="s">
        <v>6</v>
      </c>
      <c r="G550" s="126" t="s">
        <v>6</v>
      </c>
      <c r="H550" s="127" t="s">
        <v>6</v>
      </c>
      <c r="I550" s="365">
        <f>ROUND(SUM(H539:H547),2)</f>
        <v>5352234.21</v>
      </c>
      <c r="J550" s="366" t="s">
        <v>6</v>
      </c>
    </row>
    <row r="551" spans="1:10" ht="15.75" thickTop="1">
      <c r="A551" s="107" t="s">
        <v>6</v>
      </c>
      <c r="B551" s="108"/>
      <c r="C551" s="108"/>
      <c r="D551" s="108"/>
      <c r="E551" s="108"/>
      <c r="F551" s="109"/>
      <c r="G551" s="108"/>
      <c r="H551" s="109"/>
      <c r="I551" s="109"/>
      <c r="J551" s="153" t="s">
        <v>6</v>
      </c>
    </row>
    <row r="552" spans="1:10">
      <c r="A552" s="342" t="s">
        <v>44</v>
      </c>
      <c r="B552" s="343"/>
      <c r="C552" s="343"/>
      <c r="D552" s="344"/>
      <c r="E552" s="128" t="s">
        <v>3</v>
      </c>
      <c r="F552" s="115" t="s">
        <v>45</v>
      </c>
      <c r="G552" s="129" t="s">
        <v>16</v>
      </c>
      <c r="H552" s="115" t="s">
        <v>30</v>
      </c>
      <c r="I552" s="318"/>
      <c r="J552" s="350" t="s">
        <v>6</v>
      </c>
    </row>
    <row r="553" spans="1:10">
      <c r="A553" s="345" t="s">
        <v>6</v>
      </c>
      <c r="B553" s="318"/>
      <c r="C553" s="318"/>
      <c r="D553" s="346"/>
      <c r="E553" s="130" t="s">
        <v>6</v>
      </c>
      <c r="F553" s="117" t="s">
        <v>46</v>
      </c>
      <c r="G553" s="131" t="s">
        <v>47</v>
      </c>
      <c r="H553" s="117" t="s">
        <v>32</v>
      </c>
      <c r="I553" s="318"/>
      <c r="J553" s="350" t="s">
        <v>6</v>
      </c>
    </row>
    <row r="554" spans="1:10">
      <c r="A554" s="347" t="s">
        <v>6</v>
      </c>
      <c r="B554" s="348"/>
      <c r="C554" s="348"/>
      <c r="D554" s="349"/>
      <c r="E554" s="132" t="s">
        <v>6</v>
      </c>
      <c r="F554" s="133" t="s">
        <v>48</v>
      </c>
      <c r="G554" s="134" t="s">
        <v>49</v>
      </c>
      <c r="H554" s="133" t="s">
        <v>50</v>
      </c>
      <c r="I554" s="318"/>
      <c r="J554" s="350" t="s">
        <v>6</v>
      </c>
    </row>
    <row r="555" spans="1:10">
      <c r="A555" s="340" t="s">
        <v>51</v>
      </c>
      <c r="B555" s="341" t="s">
        <v>6</v>
      </c>
      <c r="C555" s="341" t="s">
        <v>6</v>
      </c>
      <c r="D555" s="341" t="s">
        <v>6</v>
      </c>
      <c r="E555" s="140">
        <v>1</v>
      </c>
      <c r="F555" s="122">
        <f t="shared" ref="F555:F560" si="45">+F243</f>
        <v>259575.7</v>
      </c>
      <c r="G555" s="123">
        <v>18</v>
      </c>
      <c r="H555" s="122">
        <f t="shared" ref="H555:H560" si="46">SUM(E555*F555/G555)</f>
        <v>14420.872222222222</v>
      </c>
      <c r="I555" s="318"/>
      <c r="J555" s="339" t="s">
        <v>6</v>
      </c>
    </row>
    <row r="556" spans="1:10">
      <c r="A556" s="337" t="s">
        <v>52</v>
      </c>
      <c r="B556" s="338" t="s">
        <v>6</v>
      </c>
      <c r="C556" s="338" t="s">
        <v>6</v>
      </c>
      <c r="D556" s="338" t="s">
        <v>6</v>
      </c>
      <c r="E556" s="140">
        <v>1</v>
      </c>
      <c r="F556" s="122">
        <f t="shared" si="45"/>
        <v>183230.86</v>
      </c>
      <c r="G556" s="123">
        <v>6</v>
      </c>
      <c r="H556" s="122">
        <f t="shared" si="46"/>
        <v>30538.476666666666</v>
      </c>
      <c r="I556" s="318"/>
      <c r="J556" s="339" t="s">
        <v>6</v>
      </c>
    </row>
    <row r="557" spans="1:10">
      <c r="A557" s="337" t="s">
        <v>53</v>
      </c>
      <c r="B557" s="338" t="s">
        <v>6</v>
      </c>
      <c r="C557" s="338" t="s">
        <v>6</v>
      </c>
      <c r="D557" s="338" t="s">
        <v>6</v>
      </c>
      <c r="E557" s="140">
        <v>1</v>
      </c>
      <c r="F557" s="122">
        <f t="shared" si="45"/>
        <v>106886.01</v>
      </c>
      <c r="G557" s="123">
        <v>6</v>
      </c>
      <c r="H557" s="122">
        <f t="shared" si="46"/>
        <v>17814.334999999999</v>
      </c>
      <c r="I557" s="318"/>
      <c r="J557" s="339" t="s">
        <v>6</v>
      </c>
    </row>
    <row r="558" spans="1:10">
      <c r="A558" s="337" t="s">
        <v>54</v>
      </c>
      <c r="B558" s="338" t="s">
        <v>6</v>
      </c>
      <c r="C558" s="338" t="s">
        <v>6</v>
      </c>
      <c r="D558" s="338" t="s">
        <v>6</v>
      </c>
      <c r="E558" s="140">
        <v>1</v>
      </c>
      <c r="F558" s="122">
        <f t="shared" si="45"/>
        <v>17183.11</v>
      </c>
      <c r="G558" s="123">
        <f>1</f>
        <v>1</v>
      </c>
      <c r="H558" s="122">
        <f t="shared" si="46"/>
        <v>17183.11</v>
      </c>
      <c r="I558" s="318"/>
      <c r="J558" s="339"/>
    </row>
    <row r="559" spans="1:10">
      <c r="A559" s="337" t="s">
        <v>55</v>
      </c>
      <c r="B559" s="338" t="s">
        <v>6</v>
      </c>
      <c r="C559" s="338" t="s">
        <v>6</v>
      </c>
      <c r="D559" s="338" t="s">
        <v>6</v>
      </c>
      <c r="E559" s="140">
        <v>1</v>
      </c>
      <c r="F559" s="122">
        <f t="shared" si="45"/>
        <v>13911.61</v>
      </c>
      <c r="G559" s="123">
        <f>1</f>
        <v>1</v>
      </c>
      <c r="H559" s="122">
        <f t="shared" si="46"/>
        <v>13911.61</v>
      </c>
      <c r="I559" s="318"/>
      <c r="J559" s="339"/>
    </row>
    <row r="560" spans="1:10">
      <c r="A560" s="337" t="s">
        <v>56</v>
      </c>
      <c r="B560" s="338" t="s">
        <v>6</v>
      </c>
      <c r="C560" s="338" t="s">
        <v>6</v>
      </c>
      <c r="D560" s="338" t="s">
        <v>6</v>
      </c>
      <c r="E560" s="140">
        <v>1</v>
      </c>
      <c r="F560" s="122">
        <f t="shared" si="45"/>
        <v>11550.58</v>
      </c>
      <c r="G560" s="123">
        <f>1</f>
        <v>1</v>
      </c>
      <c r="H560" s="122">
        <f t="shared" si="46"/>
        <v>11550.58</v>
      </c>
      <c r="I560" s="318"/>
      <c r="J560" s="339"/>
    </row>
    <row r="561" spans="1:10">
      <c r="A561" s="139" t="s">
        <v>6</v>
      </c>
      <c r="B561" s="108"/>
      <c r="C561" s="108"/>
      <c r="D561" s="108"/>
      <c r="E561" s="108"/>
      <c r="F561" s="109"/>
      <c r="G561" s="108"/>
      <c r="H561" s="109"/>
      <c r="I561" s="325" t="s">
        <v>57</v>
      </c>
      <c r="J561" s="326" t="s">
        <v>6</v>
      </c>
    </row>
    <row r="562" spans="1:10">
      <c r="A562" s="124" t="s">
        <v>6</v>
      </c>
      <c r="B562" s="108"/>
      <c r="C562" s="108"/>
      <c r="D562" s="108"/>
      <c r="E562" s="108"/>
      <c r="F562" s="109"/>
      <c r="G562" s="108"/>
      <c r="H562" s="109"/>
      <c r="I562" s="125" t="s">
        <v>6</v>
      </c>
      <c r="J562" s="154" t="s">
        <v>6</v>
      </c>
    </row>
    <row r="563" spans="1:10" ht="15.75" thickBot="1">
      <c r="A563" s="327" t="s">
        <v>6</v>
      </c>
      <c r="B563" s="328" t="s">
        <v>6</v>
      </c>
      <c r="C563" s="328" t="s">
        <v>6</v>
      </c>
      <c r="D563" s="328" t="s">
        <v>6</v>
      </c>
      <c r="E563" s="126" t="s">
        <v>6</v>
      </c>
      <c r="F563" s="127" t="s">
        <v>6</v>
      </c>
      <c r="G563" s="126" t="s">
        <v>6</v>
      </c>
      <c r="H563" s="127" t="s">
        <v>6</v>
      </c>
      <c r="I563" s="365">
        <f>ROUND(SUM(H555:H560),2)</f>
        <v>105418.98</v>
      </c>
      <c r="J563" s="366" t="s">
        <v>6</v>
      </c>
    </row>
    <row r="564" spans="1:10" ht="16.5" thickTop="1" thickBot="1">
      <c r="A564" s="107" t="s">
        <v>6</v>
      </c>
      <c r="B564" s="108"/>
      <c r="C564" s="108"/>
      <c r="D564" s="108"/>
      <c r="E564" s="108"/>
      <c r="F564" s="109"/>
      <c r="G564" s="108"/>
      <c r="H564" s="109"/>
      <c r="I564" s="109"/>
      <c r="J564" s="153" t="s">
        <v>6</v>
      </c>
    </row>
    <row r="565" spans="1:10" ht="15.75" thickTop="1">
      <c r="A565" s="331" t="s">
        <v>6</v>
      </c>
      <c r="B565" s="332" t="s">
        <v>6</v>
      </c>
      <c r="C565" s="332" t="s">
        <v>6</v>
      </c>
      <c r="D565" s="332" t="s">
        <v>6</v>
      </c>
      <c r="E565" s="332" t="s">
        <v>6</v>
      </c>
      <c r="F565" s="333" t="s">
        <v>58</v>
      </c>
      <c r="G565" s="334" t="s">
        <v>6</v>
      </c>
      <c r="H565" s="334" t="s">
        <v>6</v>
      </c>
      <c r="I565" s="335">
        <f>SUM(I534,I550,I563)</f>
        <v>5713247.1900000004</v>
      </c>
      <c r="J565" s="336" t="s">
        <v>6</v>
      </c>
    </row>
    <row r="566" spans="1:10">
      <c r="A566" s="317" t="s">
        <v>6</v>
      </c>
      <c r="B566" s="318"/>
      <c r="C566" s="318"/>
      <c r="D566" s="318"/>
      <c r="E566" s="318"/>
      <c r="F566" s="323" t="s">
        <v>6</v>
      </c>
      <c r="G566" s="324" t="s">
        <v>6</v>
      </c>
      <c r="H566" s="324" t="s">
        <v>6</v>
      </c>
      <c r="I566" s="323" t="s">
        <v>6</v>
      </c>
      <c r="J566" s="322" t="s">
        <v>6</v>
      </c>
    </row>
    <row r="567" spans="1:10">
      <c r="A567" s="317" t="s">
        <v>6</v>
      </c>
      <c r="B567" s="318"/>
      <c r="C567" s="318"/>
      <c r="D567" s="318"/>
      <c r="E567" s="318"/>
      <c r="F567" s="319" t="s">
        <v>59</v>
      </c>
      <c r="G567" s="320" t="s">
        <v>6</v>
      </c>
      <c r="H567" s="141">
        <v>0.28999999999999998</v>
      </c>
      <c r="I567" s="321">
        <f>SUM(I565*H567)</f>
        <v>1656841.6851000001</v>
      </c>
      <c r="J567" s="322" t="s">
        <v>6</v>
      </c>
    </row>
    <row r="568" spans="1:10">
      <c r="A568" s="317" t="s">
        <v>6</v>
      </c>
      <c r="B568" s="318"/>
      <c r="C568" s="318"/>
      <c r="D568" s="318"/>
      <c r="E568" s="318"/>
      <c r="F568" s="319" t="s">
        <v>61</v>
      </c>
      <c r="G568" s="320" t="s">
        <v>6</v>
      </c>
      <c r="H568" s="141">
        <v>0.01</v>
      </c>
      <c r="I568" s="321">
        <f>SUM(I565*H568)</f>
        <v>57132.471900000004</v>
      </c>
      <c r="J568" s="322" t="s">
        <v>6</v>
      </c>
    </row>
    <row r="569" spans="1:10">
      <c r="A569" s="317" t="s">
        <v>6</v>
      </c>
      <c r="B569" s="318"/>
      <c r="C569" s="318"/>
      <c r="D569" s="318"/>
      <c r="E569" s="318"/>
      <c r="F569" s="319" t="s">
        <v>60</v>
      </c>
      <c r="G569" s="320" t="s">
        <v>6</v>
      </c>
      <c r="H569" s="141">
        <v>0.05</v>
      </c>
      <c r="I569" s="321">
        <f>SUM(I565*H569)</f>
        <v>285662.35950000002</v>
      </c>
      <c r="J569" s="322" t="s">
        <v>6</v>
      </c>
    </row>
    <row r="570" spans="1:10" ht="15.75" thickBot="1">
      <c r="A570" s="311" t="s">
        <v>6</v>
      </c>
      <c r="B570" s="312" t="s">
        <v>6</v>
      </c>
      <c r="C570" s="312" t="s">
        <v>6</v>
      </c>
      <c r="D570" s="312" t="s">
        <v>6</v>
      </c>
      <c r="E570" s="312" t="s">
        <v>6</v>
      </c>
      <c r="F570" s="313" t="s">
        <v>62</v>
      </c>
      <c r="G570" s="314" t="s">
        <v>6</v>
      </c>
      <c r="H570" s="314" t="s">
        <v>6</v>
      </c>
      <c r="I570" s="315">
        <f>SUM(I565,I567,,I568,I569)</f>
        <v>7712883.7065000013</v>
      </c>
      <c r="J570" s="316" t="s">
        <v>6</v>
      </c>
    </row>
    <row r="571" spans="1:10" ht="15.75" thickBot="1">
      <c r="F571"/>
      <c r="H571"/>
      <c r="I571"/>
      <c r="J571" s="155"/>
    </row>
    <row r="572" spans="1:10" ht="77.45" customHeight="1" thickBot="1">
      <c r="A572" s="252" t="s">
        <v>63</v>
      </c>
      <c r="B572" s="253" t="s">
        <v>6</v>
      </c>
      <c r="C572" s="253" t="s">
        <v>6</v>
      </c>
      <c r="D572" s="253" t="s">
        <v>6</v>
      </c>
      <c r="E572" s="253" t="s">
        <v>6</v>
      </c>
      <c r="F572" s="253" t="s">
        <v>6</v>
      </c>
      <c r="G572" s="253" t="s">
        <v>6</v>
      </c>
      <c r="H572" s="253" t="s">
        <v>6</v>
      </c>
      <c r="I572" s="253" t="s">
        <v>6</v>
      </c>
      <c r="J572" s="254" t="s">
        <v>6</v>
      </c>
    </row>
    <row r="573" spans="1:10" ht="15.75" thickTop="1">
      <c r="A573" s="107" t="s">
        <v>6</v>
      </c>
      <c r="B573" s="108"/>
      <c r="C573" s="108"/>
      <c r="D573" s="108"/>
      <c r="E573" s="108"/>
      <c r="F573" s="109"/>
      <c r="G573" s="108"/>
      <c r="H573" s="109"/>
      <c r="I573" s="109"/>
      <c r="J573" s="153" t="s">
        <v>6</v>
      </c>
    </row>
    <row r="574" spans="1:10" ht="27.75">
      <c r="A574" s="363" t="s">
        <v>7</v>
      </c>
      <c r="B574" s="318"/>
      <c r="C574" s="318"/>
      <c r="D574" s="318"/>
      <c r="E574" s="318"/>
      <c r="F574" s="318"/>
      <c r="G574" s="318"/>
      <c r="H574" s="318"/>
      <c r="I574" s="318"/>
      <c r="J574" s="364" t="s">
        <v>6</v>
      </c>
    </row>
    <row r="575" spans="1:10">
      <c r="A575" s="110" t="s">
        <v>6</v>
      </c>
      <c r="B575" s="108"/>
      <c r="C575" s="108"/>
      <c r="D575" s="108"/>
      <c r="E575" s="108"/>
      <c r="F575" s="109"/>
      <c r="G575" s="108"/>
      <c r="H575" s="109"/>
      <c r="I575" s="111" t="s">
        <v>8</v>
      </c>
      <c r="J575" s="146">
        <f>+'PRESUPUESTO OFICIAL'!A30</f>
        <v>2.12</v>
      </c>
    </row>
    <row r="576" spans="1:10" ht="39.75" customHeight="1">
      <c r="A576" s="355" t="s">
        <v>9</v>
      </c>
      <c r="B576" s="352" t="s">
        <v>6</v>
      </c>
      <c r="C576" s="356" t="str">
        <f>+C523</f>
        <v>"ADMINISTRACION, OPERACIÓN, MANTENIMIENTO, INSTALACION Y MODERNIZACION DEL SISTEMA DE ALUMBRADO PUBLICO EN EL MUNICIPIO DEL SOCORRO - DEPARTAMENTO DE SANTANDER"</v>
      </c>
      <c r="D576" s="357" t="s">
        <v>6</v>
      </c>
      <c r="E576" s="357" t="s">
        <v>6</v>
      </c>
      <c r="F576" s="357" t="s">
        <v>6</v>
      </c>
      <c r="G576" s="357" t="s">
        <v>6</v>
      </c>
      <c r="H576" s="357" t="s">
        <v>6</v>
      </c>
      <c r="I576" s="111" t="s">
        <v>10</v>
      </c>
      <c r="J576" s="112" t="s">
        <v>5</v>
      </c>
    </row>
    <row r="577" spans="1:10">
      <c r="A577" s="355" t="s">
        <v>11</v>
      </c>
      <c r="B577" s="318"/>
      <c r="C577" s="356" t="str">
        <f>+C524</f>
        <v>MUNICIPIO DEL SOCORRO</v>
      </c>
      <c r="D577" s="357" t="s">
        <v>6</v>
      </c>
      <c r="E577" s="357" t="s">
        <v>6</v>
      </c>
      <c r="F577" s="357" t="s">
        <v>6</v>
      </c>
      <c r="G577" s="357" t="s">
        <v>6</v>
      </c>
      <c r="H577" s="357" t="s">
        <v>6</v>
      </c>
      <c r="I577" s="111" t="s">
        <v>12</v>
      </c>
      <c r="J577" s="112">
        <f>+'PRESUPUESTO OFICIAL'!D30</f>
        <v>2</v>
      </c>
    </row>
    <row r="578" spans="1:10">
      <c r="A578" s="355" t="s">
        <v>13</v>
      </c>
      <c r="B578" s="352" t="s">
        <v>6</v>
      </c>
      <c r="C578" s="356" t="s">
        <v>129</v>
      </c>
      <c r="D578" s="357" t="s">
        <v>6</v>
      </c>
      <c r="E578" s="357" t="s">
        <v>6</v>
      </c>
      <c r="F578" s="357" t="s">
        <v>6</v>
      </c>
      <c r="G578" s="357" t="s">
        <v>6</v>
      </c>
      <c r="H578" s="357" t="s">
        <v>6</v>
      </c>
      <c r="I578" s="113" t="s">
        <v>6</v>
      </c>
      <c r="J578" s="153" t="s">
        <v>6</v>
      </c>
    </row>
    <row r="579" spans="1:10">
      <c r="A579" s="107" t="s">
        <v>6</v>
      </c>
      <c r="B579" s="108"/>
      <c r="C579" s="108"/>
      <c r="D579" s="108"/>
      <c r="E579" s="108"/>
      <c r="F579" s="109"/>
      <c r="G579" s="108"/>
      <c r="H579" s="109"/>
      <c r="I579" s="109"/>
      <c r="J579" s="153" t="s">
        <v>6</v>
      </c>
    </row>
    <row r="580" spans="1:10">
      <c r="A580" s="358" t="s">
        <v>14</v>
      </c>
      <c r="B580" s="352" t="s">
        <v>6</v>
      </c>
      <c r="C580" s="352" t="s">
        <v>6</v>
      </c>
      <c r="D580" s="352" t="s">
        <v>6</v>
      </c>
      <c r="E580" s="114" t="s">
        <v>3</v>
      </c>
      <c r="F580" s="115" t="s">
        <v>15</v>
      </c>
      <c r="G580" s="114" t="s">
        <v>16</v>
      </c>
      <c r="H580" s="115" t="s">
        <v>17</v>
      </c>
      <c r="I580" s="318"/>
      <c r="J580" s="361" t="s">
        <v>6</v>
      </c>
    </row>
    <row r="581" spans="1:10">
      <c r="A581" s="359" t="s">
        <v>6</v>
      </c>
      <c r="B581" s="318"/>
      <c r="C581" s="318"/>
      <c r="D581" s="318"/>
      <c r="E581" s="116" t="s">
        <v>6</v>
      </c>
      <c r="F581" s="117" t="s">
        <v>18</v>
      </c>
      <c r="G581" s="118" t="s">
        <v>19</v>
      </c>
      <c r="H581" s="117" t="s">
        <v>6</v>
      </c>
      <c r="I581" s="318"/>
      <c r="J581" s="361" t="s">
        <v>6</v>
      </c>
    </row>
    <row r="582" spans="1:10">
      <c r="A582" s="360" t="s">
        <v>6</v>
      </c>
      <c r="B582" s="318"/>
      <c r="C582" s="318"/>
      <c r="D582" s="318"/>
      <c r="E582" s="119" t="s">
        <v>20</v>
      </c>
      <c r="F582" s="120" t="s">
        <v>21</v>
      </c>
      <c r="G582" s="119" t="s">
        <v>22</v>
      </c>
      <c r="H582" s="120" t="s">
        <v>23</v>
      </c>
      <c r="I582" s="318"/>
      <c r="J582" s="362" t="s">
        <v>6</v>
      </c>
    </row>
    <row r="583" spans="1:10">
      <c r="A583" s="351" t="s">
        <v>24</v>
      </c>
      <c r="B583" s="352" t="s">
        <v>6</v>
      </c>
      <c r="C583" s="352" t="s">
        <v>6</v>
      </c>
      <c r="D583" s="352" t="s">
        <v>6</v>
      </c>
      <c r="E583" s="121">
        <v>2</v>
      </c>
      <c r="F583" s="122">
        <f>+F530</f>
        <v>4797</v>
      </c>
      <c r="G583" s="123">
        <v>1</v>
      </c>
      <c r="H583" s="122">
        <f>SUM(E583*F583/G583)</f>
        <v>9594</v>
      </c>
      <c r="I583" s="318"/>
      <c r="J583" s="353" t="s">
        <v>6</v>
      </c>
    </row>
    <row r="584" spans="1:10">
      <c r="A584" s="351" t="s">
        <v>86</v>
      </c>
      <c r="B584" s="352" t="s">
        <v>6</v>
      </c>
      <c r="C584" s="352" t="s">
        <v>6</v>
      </c>
      <c r="D584" s="352" t="s">
        <v>6</v>
      </c>
      <c r="E584" s="121">
        <v>1</v>
      </c>
      <c r="F584" s="122">
        <f>+F531</f>
        <v>1476000</v>
      </c>
      <c r="G584" s="123">
        <v>6</v>
      </c>
      <c r="H584" s="122">
        <f>SUM(E584*F584/G584)</f>
        <v>246000</v>
      </c>
      <c r="I584" s="318"/>
      <c r="J584" s="353" t="s">
        <v>6</v>
      </c>
    </row>
    <row r="585" spans="1:10">
      <c r="A585" s="124" t="s">
        <v>6</v>
      </c>
      <c r="B585" s="108"/>
      <c r="C585" s="108"/>
      <c r="D585" s="108"/>
      <c r="E585" s="108"/>
      <c r="F585" s="109"/>
      <c r="G585" s="108"/>
      <c r="H585" s="109"/>
      <c r="I585" s="325" t="s">
        <v>26</v>
      </c>
      <c r="J585" s="354" t="s">
        <v>6</v>
      </c>
    </row>
    <row r="586" spans="1:10">
      <c r="A586" s="124" t="s">
        <v>6</v>
      </c>
      <c r="B586" s="108"/>
      <c r="C586" s="108"/>
      <c r="D586" s="108"/>
      <c r="E586" s="108"/>
      <c r="F586" s="109"/>
      <c r="G586" s="108"/>
      <c r="H586" s="109"/>
      <c r="I586" s="125" t="s">
        <v>6</v>
      </c>
      <c r="J586" s="154" t="s">
        <v>6</v>
      </c>
    </row>
    <row r="587" spans="1:10" ht="15.75" thickBot="1">
      <c r="A587" s="327" t="s">
        <v>6</v>
      </c>
      <c r="B587" s="328" t="s">
        <v>6</v>
      </c>
      <c r="C587" s="328" t="s">
        <v>6</v>
      </c>
      <c r="D587" s="328" t="s">
        <v>6</v>
      </c>
      <c r="E587" s="126" t="s">
        <v>6</v>
      </c>
      <c r="F587" s="127" t="s">
        <v>6</v>
      </c>
      <c r="G587" s="126" t="s">
        <v>6</v>
      </c>
      <c r="H587" s="127" t="s">
        <v>6</v>
      </c>
      <c r="I587" s="365">
        <f>SUM(H583:H584)</f>
        <v>255594</v>
      </c>
      <c r="J587" s="366" t="s">
        <v>6</v>
      </c>
    </row>
    <row r="588" spans="1:10" ht="15.75" thickTop="1">
      <c r="A588" s="107" t="s">
        <v>6</v>
      </c>
      <c r="B588" s="108"/>
      <c r="C588" s="108"/>
      <c r="D588" s="108"/>
      <c r="E588" s="108"/>
      <c r="F588" s="109"/>
      <c r="G588" s="108"/>
      <c r="H588" s="109"/>
      <c r="I588" s="109"/>
      <c r="J588" s="153" t="s">
        <v>6</v>
      </c>
    </row>
    <row r="589" spans="1:10">
      <c r="A589" s="342" t="s">
        <v>27</v>
      </c>
      <c r="B589" s="343"/>
      <c r="C589" s="343"/>
      <c r="D589" s="344"/>
      <c r="E589" s="128" t="s">
        <v>5</v>
      </c>
      <c r="F589" s="115" t="s">
        <v>28</v>
      </c>
      <c r="G589" s="129" t="s">
        <v>29</v>
      </c>
      <c r="H589" s="115" t="s">
        <v>30</v>
      </c>
      <c r="I589" s="318"/>
      <c r="J589" s="350" t="s">
        <v>6</v>
      </c>
    </row>
    <row r="590" spans="1:10">
      <c r="A590" s="345" t="s">
        <v>6</v>
      </c>
      <c r="B590" s="318"/>
      <c r="C590" s="318"/>
      <c r="D590" s="346"/>
      <c r="E590" s="130" t="s">
        <v>6</v>
      </c>
      <c r="F590" s="117" t="s">
        <v>2</v>
      </c>
      <c r="G590" s="131" t="s">
        <v>31</v>
      </c>
      <c r="H590" s="117" t="s">
        <v>32</v>
      </c>
      <c r="I590" s="318"/>
      <c r="J590" s="350" t="s">
        <v>6</v>
      </c>
    </row>
    <row r="591" spans="1:10">
      <c r="A591" s="347" t="s">
        <v>6</v>
      </c>
      <c r="B591" s="348"/>
      <c r="C591" s="348"/>
      <c r="D591" s="349"/>
      <c r="E591" s="132" t="s">
        <v>6</v>
      </c>
      <c r="F591" s="133" t="s">
        <v>33</v>
      </c>
      <c r="G591" s="134" t="s">
        <v>34</v>
      </c>
      <c r="H591" s="133" t="s">
        <v>35</v>
      </c>
      <c r="I591" s="318"/>
      <c r="J591" s="350" t="s">
        <v>6</v>
      </c>
    </row>
    <row r="592" spans="1:10">
      <c r="A592" s="340" t="s">
        <v>130</v>
      </c>
      <c r="B592" s="341" t="s">
        <v>6</v>
      </c>
      <c r="C592" s="341" t="s">
        <v>6</v>
      </c>
      <c r="D592" s="341" t="s">
        <v>6</v>
      </c>
      <c r="E592" s="135" t="s">
        <v>5</v>
      </c>
      <c r="F592" s="122">
        <v>1854000</v>
      </c>
      <c r="G592" s="123">
        <v>1</v>
      </c>
      <c r="H592" s="122">
        <f t="shared" ref="H592:H595" si="47">SUM(F592*G592)</f>
        <v>1854000</v>
      </c>
      <c r="I592" s="318"/>
      <c r="J592" s="339" t="s">
        <v>6</v>
      </c>
    </row>
    <row r="593" spans="1:10">
      <c r="A593" s="337" t="s">
        <v>91</v>
      </c>
      <c r="B593" s="338" t="s">
        <v>6</v>
      </c>
      <c r="C593" s="338" t="s">
        <v>6</v>
      </c>
      <c r="D593" s="338" t="s">
        <v>6</v>
      </c>
      <c r="E593" s="135" t="s">
        <v>5</v>
      </c>
      <c r="F593" s="122">
        <f>+F540</f>
        <v>6127.86</v>
      </c>
      <c r="G593" s="123">
        <v>1</v>
      </c>
      <c r="H593" s="122">
        <f t="shared" si="47"/>
        <v>6127.86</v>
      </c>
      <c r="I593" s="318"/>
      <c r="J593" s="339"/>
    </row>
    <row r="594" spans="1:10">
      <c r="A594" s="337" t="s">
        <v>92</v>
      </c>
      <c r="B594" s="338"/>
      <c r="C594" s="338"/>
      <c r="D594" s="338"/>
      <c r="E594" s="135" t="s">
        <v>5</v>
      </c>
      <c r="F594" s="122">
        <f>+F541</f>
        <v>9709.619999999999</v>
      </c>
      <c r="G594" s="123">
        <v>0.25</v>
      </c>
      <c r="H594" s="122">
        <f t="shared" si="47"/>
        <v>2427.4049999999997</v>
      </c>
      <c r="I594" s="318"/>
      <c r="J594" s="339"/>
    </row>
    <row r="595" spans="1:10">
      <c r="A595" s="337" t="s">
        <v>93</v>
      </c>
      <c r="B595" s="338"/>
      <c r="C595" s="338"/>
      <c r="D595" s="338"/>
      <c r="E595" s="135" t="s">
        <v>5</v>
      </c>
      <c r="F595" s="122">
        <f>+F542</f>
        <v>1596.54</v>
      </c>
      <c r="G595" s="123">
        <v>1</v>
      </c>
      <c r="H595" s="122">
        <f t="shared" si="47"/>
        <v>1596.54</v>
      </c>
      <c r="I595" s="318"/>
      <c r="J595" s="339"/>
    </row>
    <row r="596" spans="1:10">
      <c r="A596" s="337"/>
      <c r="B596" s="338"/>
      <c r="C596" s="338"/>
      <c r="D596" s="338"/>
      <c r="E596" s="135"/>
      <c r="F596" s="122"/>
      <c r="G596" s="123"/>
      <c r="H596" s="122"/>
      <c r="I596" s="318"/>
      <c r="J596" s="339"/>
    </row>
    <row r="597" spans="1:10">
      <c r="A597" s="337"/>
      <c r="B597" s="338"/>
      <c r="C597" s="338"/>
      <c r="D597" s="338"/>
      <c r="E597" s="135"/>
      <c r="F597" s="122"/>
      <c r="G597" s="123"/>
      <c r="H597" s="122"/>
      <c r="I597" s="318"/>
      <c r="J597" s="339"/>
    </row>
    <row r="598" spans="1:10">
      <c r="A598" s="337"/>
      <c r="B598" s="338"/>
      <c r="C598" s="338"/>
      <c r="D598" s="338"/>
      <c r="E598" s="135"/>
      <c r="F598" s="122"/>
      <c r="G598" s="123"/>
      <c r="H598" s="122"/>
      <c r="I598" s="318"/>
      <c r="J598" s="339"/>
    </row>
    <row r="599" spans="1:10">
      <c r="A599" s="139" t="s">
        <v>6</v>
      </c>
      <c r="B599" s="108"/>
      <c r="C599" s="108"/>
      <c r="D599" s="108"/>
      <c r="E599" s="108"/>
      <c r="F599" s="109"/>
      <c r="G599" s="108"/>
      <c r="H599" s="109"/>
      <c r="I599" s="325" t="s">
        <v>43</v>
      </c>
      <c r="J599" s="326" t="s">
        <v>6</v>
      </c>
    </row>
    <row r="600" spans="1:10">
      <c r="A600" s="124" t="s">
        <v>6</v>
      </c>
      <c r="B600" s="108"/>
      <c r="C600" s="108"/>
      <c r="D600" s="108"/>
      <c r="E600" s="108"/>
      <c r="F600" s="109"/>
      <c r="G600" s="108"/>
      <c r="H600" s="109"/>
      <c r="I600" s="125" t="s">
        <v>6</v>
      </c>
      <c r="J600" s="154" t="s">
        <v>6</v>
      </c>
    </row>
    <row r="601" spans="1:10" ht="15.75" thickBot="1">
      <c r="A601" s="327" t="s">
        <v>6</v>
      </c>
      <c r="B601" s="328" t="s">
        <v>6</v>
      </c>
      <c r="C601" s="328" t="s">
        <v>6</v>
      </c>
      <c r="D601" s="328" t="s">
        <v>6</v>
      </c>
      <c r="E601" s="126" t="s">
        <v>6</v>
      </c>
      <c r="F601" s="127" t="s">
        <v>6</v>
      </c>
      <c r="G601" s="126" t="s">
        <v>6</v>
      </c>
      <c r="H601" s="127" t="s">
        <v>6</v>
      </c>
      <c r="I601" s="365">
        <f>ROUND(SUM(H592:H598),2)</f>
        <v>1864151.81</v>
      </c>
      <c r="J601" s="366" t="s">
        <v>6</v>
      </c>
    </row>
    <row r="602" spans="1:10" ht="15.75" thickTop="1">
      <c r="A602" s="107" t="s">
        <v>6</v>
      </c>
      <c r="B602" s="108"/>
      <c r="C602" s="108"/>
      <c r="D602" s="108"/>
      <c r="E602" s="108"/>
      <c r="F602" s="109"/>
      <c r="G602" s="108"/>
      <c r="H602" s="109"/>
      <c r="I602" s="109"/>
      <c r="J602" s="153" t="s">
        <v>6</v>
      </c>
    </row>
    <row r="603" spans="1:10">
      <c r="A603" s="342" t="s">
        <v>44</v>
      </c>
      <c r="B603" s="343"/>
      <c r="C603" s="343"/>
      <c r="D603" s="344"/>
      <c r="E603" s="128" t="s">
        <v>3</v>
      </c>
      <c r="F603" s="115" t="s">
        <v>45</v>
      </c>
      <c r="G603" s="129" t="s">
        <v>16</v>
      </c>
      <c r="H603" s="115" t="s">
        <v>30</v>
      </c>
      <c r="I603" s="318"/>
      <c r="J603" s="350" t="s">
        <v>6</v>
      </c>
    </row>
    <row r="604" spans="1:10">
      <c r="A604" s="345" t="s">
        <v>6</v>
      </c>
      <c r="B604" s="318"/>
      <c r="C604" s="318"/>
      <c r="D604" s="346"/>
      <c r="E604" s="130" t="s">
        <v>6</v>
      </c>
      <c r="F604" s="117" t="s">
        <v>46</v>
      </c>
      <c r="G604" s="131" t="s">
        <v>47</v>
      </c>
      <c r="H604" s="117" t="s">
        <v>32</v>
      </c>
      <c r="I604" s="318"/>
      <c r="J604" s="350" t="s">
        <v>6</v>
      </c>
    </row>
    <row r="605" spans="1:10">
      <c r="A605" s="347" t="s">
        <v>6</v>
      </c>
      <c r="B605" s="348"/>
      <c r="C605" s="348"/>
      <c r="D605" s="349"/>
      <c r="E605" s="132" t="s">
        <v>6</v>
      </c>
      <c r="F605" s="133" t="s">
        <v>48</v>
      </c>
      <c r="G605" s="134" t="s">
        <v>49</v>
      </c>
      <c r="H605" s="133" t="s">
        <v>50</v>
      </c>
      <c r="I605" s="318"/>
      <c r="J605" s="350" t="s">
        <v>6</v>
      </c>
    </row>
    <row r="606" spans="1:10">
      <c r="A606" s="340" t="s">
        <v>51</v>
      </c>
      <c r="B606" s="341" t="s">
        <v>6</v>
      </c>
      <c r="C606" s="341" t="s">
        <v>6</v>
      </c>
      <c r="D606" s="341" t="s">
        <v>6</v>
      </c>
      <c r="E606" s="140">
        <v>1</v>
      </c>
      <c r="F606" s="122">
        <f>+F555</f>
        <v>259575.7</v>
      </c>
      <c r="G606" s="123">
        <v>18</v>
      </c>
      <c r="H606" s="122">
        <f t="shared" ref="H606:H611" si="48">SUM(E606*F606/G606)</f>
        <v>14420.872222222222</v>
      </c>
      <c r="I606" s="318"/>
      <c r="J606" s="339" t="s">
        <v>6</v>
      </c>
    </row>
    <row r="607" spans="1:10">
      <c r="A607" s="337" t="s">
        <v>52</v>
      </c>
      <c r="B607" s="338" t="s">
        <v>6</v>
      </c>
      <c r="C607" s="338" t="s">
        <v>6</v>
      </c>
      <c r="D607" s="338" t="s">
        <v>6</v>
      </c>
      <c r="E607" s="140">
        <v>1</v>
      </c>
      <c r="F607" s="122">
        <f t="shared" ref="F607:F611" si="49">+F556</f>
        <v>183230.86</v>
      </c>
      <c r="G607" s="123">
        <v>6</v>
      </c>
      <c r="H607" s="122">
        <f t="shared" si="48"/>
        <v>30538.476666666666</v>
      </c>
      <c r="I607" s="318"/>
      <c r="J607" s="339" t="s">
        <v>6</v>
      </c>
    </row>
    <row r="608" spans="1:10">
      <c r="A608" s="337" t="s">
        <v>53</v>
      </c>
      <c r="B608" s="338" t="s">
        <v>6</v>
      </c>
      <c r="C608" s="338" t="s">
        <v>6</v>
      </c>
      <c r="D608" s="338" t="s">
        <v>6</v>
      </c>
      <c r="E608" s="140">
        <v>1</v>
      </c>
      <c r="F608" s="122">
        <f t="shared" si="49"/>
        <v>106886.01</v>
      </c>
      <c r="G608" s="123">
        <v>6</v>
      </c>
      <c r="H608" s="122">
        <f t="shared" si="48"/>
        <v>17814.334999999999</v>
      </c>
      <c r="I608" s="318"/>
      <c r="J608" s="339" t="s">
        <v>6</v>
      </c>
    </row>
    <row r="609" spans="1:10">
      <c r="A609" s="337" t="s">
        <v>54</v>
      </c>
      <c r="B609" s="338" t="s">
        <v>6</v>
      </c>
      <c r="C609" s="338" t="s">
        <v>6</v>
      </c>
      <c r="D609" s="338" t="s">
        <v>6</v>
      </c>
      <c r="E609" s="140">
        <v>1</v>
      </c>
      <c r="F609" s="122">
        <f t="shared" si="49"/>
        <v>17183.11</v>
      </c>
      <c r="G609" s="123">
        <f>1</f>
        <v>1</v>
      </c>
      <c r="H609" s="122">
        <f t="shared" si="48"/>
        <v>17183.11</v>
      </c>
      <c r="I609" s="318"/>
      <c r="J609" s="339"/>
    </row>
    <row r="610" spans="1:10">
      <c r="A610" s="337" t="s">
        <v>55</v>
      </c>
      <c r="B610" s="338" t="s">
        <v>6</v>
      </c>
      <c r="C610" s="338" t="s">
        <v>6</v>
      </c>
      <c r="D610" s="338" t="s">
        <v>6</v>
      </c>
      <c r="E610" s="140">
        <v>1</v>
      </c>
      <c r="F610" s="122">
        <f t="shared" si="49"/>
        <v>13911.61</v>
      </c>
      <c r="G610" s="123">
        <f>1</f>
        <v>1</v>
      </c>
      <c r="H610" s="122">
        <f t="shared" si="48"/>
        <v>13911.61</v>
      </c>
      <c r="I610" s="318"/>
      <c r="J610" s="339"/>
    </row>
    <row r="611" spans="1:10">
      <c r="A611" s="337" t="s">
        <v>56</v>
      </c>
      <c r="B611" s="338" t="s">
        <v>6</v>
      </c>
      <c r="C611" s="338" t="s">
        <v>6</v>
      </c>
      <c r="D611" s="338" t="s">
        <v>6</v>
      </c>
      <c r="E611" s="140">
        <v>1</v>
      </c>
      <c r="F611" s="122">
        <f t="shared" si="49"/>
        <v>11550.58</v>
      </c>
      <c r="G611" s="123">
        <f>1</f>
        <v>1</v>
      </c>
      <c r="H611" s="122">
        <f t="shared" si="48"/>
        <v>11550.58</v>
      </c>
      <c r="I611" s="318"/>
      <c r="J611" s="339"/>
    </row>
    <row r="612" spans="1:10">
      <c r="A612" s="139" t="s">
        <v>6</v>
      </c>
      <c r="B612" s="108"/>
      <c r="C612" s="108"/>
      <c r="D612" s="108"/>
      <c r="E612" s="108"/>
      <c r="F612" s="109"/>
      <c r="G612" s="108"/>
      <c r="H612" s="109"/>
      <c r="I612" s="325" t="s">
        <v>57</v>
      </c>
      <c r="J612" s="326" t="s">
        <v>6</v>
      </c>
    </row>
    <row r="613" spans="1:10">
      <c r="A613" s="124" t="s">
        <v>6</v>
      </c>
      <c r="B613" s="108"/>
      <c r="C613" s="108"/>
      <c r="D613" s="108"/>
      <c r="E613" s="108"/>
      <c r="F613" s="109"/>
      <c r="G613" s="108"/>
      <c r="H613" s="109"/>
      <c r="I613" s="125" t="s">
        <v>6</v>
      </c>
      <c r="J613" s="154" t="s">
        <v>6</v>
      </c>
    </row>
    <row r="614" spans="1:10" ht="15.75" thickBot="1">
      <c r="A614" s="327" t="s">
        <v>6</v>
      </c>
      <c r="B614" s="328" t="s">
        <v>6</v>
      </c>
      <c r="C614" s="328" t="s">
        <v>6</v>
      </c>
      <c r="D614" s="328" t="s">
        <v>6</v>
      </c>
      <c r="E614" s="126" t="s">
        <v>6</v>
      </c>
      <c r="F614" s="127" t="s">
        <v>6</v>
      </c>
      <c r="G614" s="126" t="s">
        <v>6</v>
      </c>
      <c r="H614" s="127" t="s">
        <v>6</v>
      </c>
      <c r="I614" s="365">
        <f>ROUND(SUM(H606:H611),2)</f>
        <v>105418.98</v>
      </c>
      <c r="J614" s="366" t="s">
        <v>6</v>
      </c>
    </row>
    <row r="615" spans="1:10" ht="16.5" thickTop="1" thickBot="1">
      <c r="A615" s="107" t="s">
        <v>6</v>
      </c>
      <c r="B615" s="108"/>
      <c r="C615" s="108"/>
      <c r="D615" s="108"/>
      <c r="E615" s="108"/>
      <c r="F615" s="109"/>
      <c r="G615" s="108"/>
      <c r="H615" s="109"/>
      <c r="I615" s="109"/>
      <c r="J615" s="153" t="s">
        <v>6</v>
      </c>
    </row>
    <row r="616" spans="1:10" ht="15.75" thickTop="1">
      <c r="A616" s="331" t="s">
        <v>6</v>
      </c>
      <c r="B616" s="332" t="s">
        <v>6</v>
      </c>
      <c r="C616" s="332" t="s">
        <v>6</v>
      </c>
      <c r="D616" s="332" t="s">
        <v>6</v>
      </c>
      <c r="E616" s="332" t="s">
        <v>6</v>
      </c>
      <c r="F616" s="333" t="s">
        <v>58</v>
      </c>
      <c r="G616" s="334" t="s">
        <v>6</v>
      </c>
      <c r="H616" s="334" t="s">
        <v>6</v>
      </c>
      <c r="I616" s="335">
        <f>SUM(I587,I601,I614)</f>
        <v>2225164.79</v>
      </c>
      <c r="J616" s="336" t="s">
        <v>6</v>
      </c>
    </row>
    <row r="617" spans="1:10">
      <c r="A617" s="317" t="s">
        <v>6</v>
      </c>
      <c r="B617" s="318"/>
      <c r="C617" s="318"/>
      <c r="D617" s="318"/>
      <c r="E617" s="318"/>
      <c r="F617" s="323" t="s">
        <v>6</v>
      </c>
      <c r="G617" s="324" t="s">
        <v>6</v>
      </c>
      <c r="H617" s="324" t="s">
        <v>6</v>
      </c>
      <c r="I617" s="323" t="s">
        <v>6</v>
      </c>
      <c r="J617" s="322" t="s">
        <v>6</v>
      </c>
    </row>
    <row r="618" spans="1:10">
      <c r="A618" s="317"/>
      <c r="B618" s="318"/>
      <c r="C618" s="318"/>
      <c r="D618" s="318"/>
      <c r="E618" s="318"/>
      <c r="F618" s="319" t="s">
        <v>59</v>
      </c>
      <c r="G618" s="320" t="s">
        <v>6</v>
      </c>
      <c r="H618" s="141">
        <v>0.28999999999999998</v>
      </c>
      <c r="I618" s="321">
        <f>SUM(I616*H618)</f>
        <v>645297.78909999994</v>
      </c>
      <c r="J618" s="322" t="s">
        <v>6</v>
      </c>
    </row>
    <row r="619" spans="1:10">
      <c r="A619" s="317" t="s">
        <v>6</v>
      </c>
      <c r="B619" s="318"/>
      <c r="C619" s="318"/>
      <c r="D619" s="318"/>
      <c r="E619" s="318"/>
      <c r="F619" s="319" t="s">
        <v>61</v>
      </c>
      <c r="G619" s="320" t="s">
        <v>6</v>
      </c>
      <c r="H619" s="141">
        <v>0.01</v>
      </c>
      <c r="I619" s="321">
        <f>SUM(I616*H619)</f>
        <v>22251.6479</v>
      </c>
      <c r="J619" s="322" t="s">
        <v>6</v>
      </c>
    </row>
    <row r="620" spans="1:10">
      <c r="A620" s="317" t="s">
        <v>6</v>
      </c>
      <c r="B620" s="318"/>
      <c r="C620" s="318"/>
      <c r="D620" s="318"/>
      <c r="E620" s="318"/>
      <c r="F620" s="319" t="s">
        <v>60</v>
      </c>
      <c r="G620" s="320" t="s">
        <v>6</v>
      </c>
      <c r="H620" s="141">
        <v>0.05</v>
      </c>
      <c r="I620" s="321">
        <f>SUM(I616*H620)</f>
        <v>111258.23950000001</v>
      </c>
      <c r="J620" s="322" t="s">
        <v>6</v>
      </c>
    </row>
    <row r="621" spans="1:10" ht="15.75" thickBot="1">
      <c r="A621" s="311" t="s">
        <v>6</v>
      </c>
      <c r="B621" s="312" t="s">
        <v>6</v>
      </c>
      <c r="C621" s="312" t="s">
        <v>6</v>
      </c>
      <c r="D621" s="312" t="s">
        <v>6</v>
      </c>
      <c r="E621" s="312" t="s">
        <v>6</v>
      </c>
      <c r="F621" s="313" t="s">
        <v>62</v>
      </c>
      <c r="G621" s="314" t="s">
        <v>6</v>
      </c>
      <c r="H621" s="314" t="s">
        <v>6</v>
      </c>
      <c r="I621" s="315">
        <f>SUM(I616,I618,,I619,I620)</f>
        <v>3003972.4665000001</v>
      </c>
      <c r="J621" s="316" t="s">
        <v>6</v>
      </c>
    </row>
    <row r="622" spans="1:10" ht="15.75" thickBot="1">
      <c r="F622"/>
      <c r="H622"/>
      <c r="I622"/>
      <c r="J622" s="155"/>
    </row>
    <row r="623" spans="1:10" ht="77.45" customHeight="1" thickBot="1">
      <c r="A623" s="252" t="s">
        <v>63</v>
      </c>
      <c r="B623" s="253" t="s">
        <v>6</v>
      </c>
      <c r="C623" s="253" t="s">
        <v>6</v>
      </c>
      <c r="D623" s="253" t="s">
        <v>6</v>
      </c>
      <c r="E623" s="253" t="s">
        <v>6</v>
      </c>
      <c r="F623" s="253" t="s">
        <v>6</v>
      </c>
      <c r="G623" s="253" t="s">
        <v>6</v>
      </c>
      <c r="H623" s="253" t="s">
        <v>6</v>
      </c>
      <c r="I623" s="253" t="s">
        <v>6</v>
      </c>
      <c r="J623" s="254" t="s">
        <v>6</v>
      </c>
    </row>
    <row r="624" spans="1:10" ht="28.5" thickTop="1">
      <c r="A624" s="363" t="s">
        <v>7</v>
      </c>
      <c r="B624" s="318"/>
      <c r="C624" s="318"/>
      <c r="D624" s="318"/>
      <c r="E624" s="318"/>
      <c r="F624" s="318"/>
      <c r="G624" s="318"/>
      <c r="H624" s="318"/>
      <c r="I624" s="318"/>
      <c r="J624" s="364" t="s">
        <v>6</v>
      </c>
    </row>
    <row r="625" spans="1:10">
      <c r="A625" s="110" t="s">
        <v>6</v>
      </c>
      <c r="B625" s="108"/>
      <c r="C625" s="108"/>
      <c r="D625" s="108"/>
      <c r="E625" s="108"/>
      <c r="F625" s="109"/>
      <c r="G625" s="108"/>
      <c r="H625" s="109"/>
      <c r="I625" s="111" t="s">
        <v>8</v>
      </c>
      <c r="J625" s="146">
        <f>+'PRESUPUESTO OFICIAL'!A31</f>
        <v>2.13</v>
      </c>
    </row>
    <row r="626" spans="1:10" ht="39.75" customHeight="1">
      <c r="A626" s="355" t="s">
        <v>9</v>
      </c>
      <c r="B626" s="352" t="s">
        <v>6</v>
      </c>
      <c r="C626" s="356" t="str">
        <f>+C576</f>
        <v>"ADMINISTRACION, OPERACIÓN, MANTENIMIENTO, INSTALACION Y MODERNIZACION DEL SISTEMA DE ALUMBRADO PUBLICO EN EL MUNICIPIO DEL SOCORRO - DEPARTAMENTO DE SANTANDER"</v>
      </c>
      <c r="D626" s="357" t="s">
        <v>6</v>
      </c>
      <c r="E626" s="357" t="s">
        <v>6</v>
      </c>
      <c r="F626" s="357" t="s">
        <v>6</v>
      </c>
      <c r="G626" s="357" t="s">
        <v>6</v>
      </c>
      <c r="H626" s="357" t="s">
        <v>6</v>
      </c>
      <c r="I626" s="111" t="s">
        <v>10</v>
      </c>
      <c r="J626" s="112" t="s">
        <v>106</v>
      </c>
    </row>
    <row r="627" spans="1:10">
      <c r="A627" s="355" t="s">
        <v>11</v>
      </c>
      <c r="B627" s="318"/>
      <c r="C627" s="356" t="str">
        <f>+C577</f>
        <v>MUNICIPIO DEL SOCORRO</v>
      </c>
      <c r="D627" s="357" t="s">
        <v>6</v>
      </c>
      <c r="E627" s="357" t="s">
        <v>6</v>
      </c>
      <c r="F627" s="357" t="s">
        <v>6</v>
      </c>
      <c r="G627" s="357" t="s">
        <v>6</v>
      </c>
      <c r="H627" s="357" t="s">
        <v>6</v>
      </c>
      <c r="I627" s="111" t="s">
        <v>12</v>
      </c>
      <c r="J627" s="112">
        <f>+'PRESUPUESTO OFICIAL'!D31</f>
        <v>1</v>
      </c>
    </row>
    <row r="628" spans="1:10">
      <c r="A628" s="355" t="s">
        <v>13</v>
      </c>
      <c r="B628" s="352" t="s">
        <v>6</v>
      </c>
      <c r="C628" s="356" t="str">
        <f>+'PRESUPUESTO OFICIAL'!B31</f>
        <v>SUMINISTRO DE REDES Y CONTROL PISTA DE PATINAJE VILLA OLIMPICA</v>
      </c>
      <c r="D628" s="357" t="s">
        <v>6</v>
      </c>
      <c r="E628" s="357" t="s">
        <v>6</v>
      </c>
      <c r="F628" s="357" t="s">
        <v>6</v>
      </c>
      <c r="G628" s="357" t="s">
        <v>6</v>
      </c>
      <c r="H628" s="357" t="s">
        <v>6</v>
      </c>
      <c r="I628" s="113" t="s">
        <v>6</v>
      </c>
      <c r="J628" s="153" t="s">
        <v>6</v>
      </c>
    </row>
    <row r="629" spans="1:10">
      <c r="A629" s="107" t="s">
        <v>6</v>
      </c>
      <c r="B629" s="108"/>
      <c r="C629" s="108"/>
      <c r="D629" s="108"/>
      <c r="E629" s="108"/>
      <c r="F629" s="109"/>
      <c r="G629" s="108"/>
      <c r="H629" s="109"/>
      <c r="I629" s="109"/>
      <c r="J629" s="153" t="s">
        <v>6</v>
      </c>
    </row>
    <row r="630" spans="1:10">
      <c r="A630" s="358" t="s">
        <v>14</v>
      </c>
      <c r="B630" s="352" t="s">
        <v>6</v>
      </c>
      <c r="C630" s="352" t="s">
        <v>6</v>
      </c>
      <c r="D630" s="352" t="s">
        <v>6</v>
      </c>
      <c r="E630" s="114" t="s">
        <v>3</v>
      </c>
      <c r="F630" s="115" t="s">
        <v>15</v>
      </c>
      <c r="G630" s="114" t="s">
        <v>16</v>
      </c>
      <c r="H630" s="115" t="s">
        <v>17</v>
      </c>
      <c r="I630" s="318"/>
      <c r="J630" s="361" t="s">
        <v>6</v>
      </c>
    </row>
    <row r="631" spans="1:10">
      <c r="A631" s="359" t="s">
        <v>6</v>
      </c>
      <c r="B631" s="318"/>
      <c r="C631" s="318"/>
      <c r="D631" s="318"/>
      <c r="E631" s="116" t="s">
        <v>6</v>
      </c>
      <c r="F631" s="117" t="s">
        <v>18</v>
      </c>
      <c r="G631" s="118" t="s">
        <v>19</v>
      </c>
      <c r="H631" s="117" t="s">
        <v>6</v>
      </c>
      <c r="I631" s="318"/>
      <c r="J631" s="361" t="s">
        <v>6</v>
      </c>
    </row>
    <row r="632" spans="1:10">
      <c r="A632" s="360" t="s">
        <v>6</v>
      </c>
      <c r="B632" s="318"/>
      <c r="C632" s="318"/>
      <c r="D632" s="318"/>
      <c r="E632" s="119" t="s">
        <v>20</v>
      </c>
      <c r="F632" s="120" t="s">
        <v>21</v>
      </c>
      <c r="G632" s="119" t="s">
        <v>22</v>
      </c>
      <c r="H632" s="120" t="s">
        <v>23</v>
      </c>
      <c r="I632" s="318"/>
      <c r="J632" s="362" t="s">
        <v>6</v>
      </c>
    </row>
    <row r="633" spans="1:10">
      <c r="A633" s="351" t="s">
        <v>24</v>
      </c>
      <c r="B633" s="352" t="s">
        <v>6</v>
      </c>
      <c r="C633" s="352" t="s">
        <v>6</v>
      </c>
      <c r="D633" s="352" t="s">
        <v>6</v>
      </c>
      <c r="E633" s="121">
        <v>2</v>
      </c>
      <c r="F633" s="122">
        <f>+F583</f>
        <v>4797</v>
      </c>
      <c r="G633" s="123">
        <v>0.5</v>
      </c>
      <c r="H633" s="122">
        <f>SUM(E633*F633/G633)</f>
        <v>19188</v>
      </c>
      <c r="I633" s="318"/>
      <c r="J633" s="353" t="s">
        <v>6</v>
      </c>
    </row>
    <row r="634" spans="1:10">
      <c r="A634" s="351" t="s">
        <v>25</v>
      </c>
      <c r="B634" s="352" t="s">
        <v>6</v>
      </c>
      <c r="C634" s="352" t="s">
        <v>6</v>
      </c>
      <c r="D634" s="352" t="s">
        <v>6</v>
      </c>
      <c r="E634" s="121">
        <v>1</v>
      </c>
      <c r="F634" s="122">
        <f>+F482</f>
        <v>350550</v>
      </c>
      <c r="G634" s="123">
        <v>0.5</v>
      </c>
      <c r="H634" s="122">
        <f>SUM(E634*F634/G634)</f>
        <v>701100</v>
      </c>
      <c r="I634" s="318"/>
      <c r="J634" s="353" t="s">
        <v>6</v>
      </c>
    </row>
    <row r="635" spans="1:10">
      <c r="A635" s="124" t="s">
        <v>6</v>
      </c>
      <c r="B635" s="108"/>
      <c r="C635" s="108"/>
      <c r="D635" s="108"/>
      <c r="E635" s="108"/>
      <c r="F635" s="109"/>
      <c r="G635" s="108"/>
      <c r="H635" s="109"/>
      <c r="I635" s="325" t="s">
        <v>26</v>
      </c>
      <c r="J635" s="354" t="s">
        <v>6</v>
      </c>
    </row>
    <row r="636" spans="1:10" ht="15.75" thickBot="1">
      <c r="A636" s="327" t="s">
        <v>6</v>
      </c>
      <c r="B636" s="328" t="s">
        <v>6</v>
      </c>
      <c r="C636" s="328" t="s">
        <v>6</v>
      </c>
      <c r="D636" s="328" t="s">
        <v>6</v>
      </c>
      <c r="E636" s="126" t="s">
        <v>6</v>
      </c>
      <c r="F636" s="127" t="s">
        <v>6</v>
      </c>
      <c r="G636" s="126" t="s">
        <v>6</v>
      </c>
      <c r="H636" s="127" t="s">
        <v>6</v>
      </c>
      <c r="I636" s="365">
        <f>SUM(H633:H634)</f>
        <v>720288</v>
      </c>
      <c r="J636" s="366" t="s">
        <v>6</v>
      </c>
    </row>
    <row r="637" spans="1:10" ht="15.75" thickTop="1">
      <c r="A637" s="107" t="s">
        <v>6</v>
      </c>
      <c r="B637" s="108"/>
      <c r="C637" s="108"/>
      <c r="D637" s="108"/>
      <c r="E637" s="108"/>
      <c r="F637" s="109"/>
      <c r="G637" s="108"/>
      <c r="H637" s="109"/>
      <c r="I637" s="109"/>
      <c r="J637" s="153" t="s">
        <v>6</v>
      </c>
    </row>
    <row r="638" spans="1:10">
      <c r="A638" s="342" t="s">
        <v>27</v>
      </c>
      <c r="B638" s="343"/>
      <c r="C638" s="343"/>
      <c r="D638" s="344"/>
      <c r="E638" s="128" t="s">
        <v>5</v>
      </c>
      <c r="F638" s="115" t="s">
        <v>28</v>
      </c>
      <c r="G638" s="129" t="s">
        <v>29</v>
      </c>
      <c r="H638" s="115" t="s">
        <v>30</v>
      </c>
      <c r="I638" s="318"/>
      <c r="J638" s="350" t="s">
        <v>6</v>
      </c>
    </row>
    <row r="639" spans="1:10">
      <c r="A639" s="345" t="s">
        <v>6</v>
      </c>
      <c r="B639" s="318"/>
      <c r="C639" s="318"/>
      <c r="D639" s="346"/>
      <c r="E639" s="130" t="s">
        <v>6</v>
      </c>
      <c r="F639" s="117" t="s">
        <v>2</v>
      </c>
      <c r="G639" s="131" t="s">
        <v>31</v>
      </c>
      <c r="H639" s="117" t="s">
        <v>32</v>
      </c>
      <c r="I639" s="318"/>
      <c r="J639" s="350" t="s">
        <v>6</v>
      </c>
    </row>
    <row r="640" spans="1:10">
      <c r="A640" s="347" t="s">
        <v>6</v>
      </c>
      <c r="B640" s="348"/>
      <c r="C640" s="348"/>
      <c r="D640" s="349"/>
      <c r="E640" s="132" t="s">
        <v>6</v>
      </c>
      <c r="F640" s="133" t="s">
        <v>33</v>
      </c>
      <c r="G640" s="134" t="s">
        <v>34</v>
      </c>
      <c r="H640" s="133" t="s">
        <v>35</v>
      </c>
      <c r="I640" s="318"/>
      <c r="J640" s="350" t="s">
        <v>6</v>
      </c>
    </row>
    <row r="641" spans="1:10">
      <c r="A641" s="136" t="s">
        <v>131</v>
      </c>
      <c r="B641" s="137"/>
      <c r="C641" s="137"/>
      <c r="D641" s="138"/>
      <c r="E641" s="135" t="s">
        <v>5</v>
      </c>
      <c r="F641" s="122">
        <v>835</v>
      </c>
      <c r="G641" s="123">
        <v>56</v>
      </c>
      <c r="H641" s="122">
        <f t="shared" ref="H641:H662" si="50">SUM(F641*G641)</f>
        <v>46760</v>
      </c>
      <c r="I641" s="318"/>
      <c r="J641" s="339" t="s">
        <v>6</v>
      </c>
    </row>
    <row r="642" spans="1:10">
      <c r="A642" s="337" t="s">
        <v>41</v>
      </c>
      <c r="B642" s="338" t="s">
        <v>6</v>
      </c>
      <c r="C642" s="338" t="s">
        <v>6</v>
      </c>
      <c r="D642" s="338" t="s">
        <v>6</v>
      </c>
      <c r="E642" s="135" t="s">
        <v>42</v>
      </c>
      <c r="F642" s="122">
        <v>9280</v>
      </c>
      <c r="G642" s="123">
        <v>8</v>
      </c>
      <c r="H642" s="122">
        <f t="shared" si="50"/>
        <v>74240</v>
      </c>
      <c r="I642" s="108"/>
      <c r="J642" s="156"/>
    </row>
    <row r="643" spans="1:10">
      <c r="A643" s="136" t="s">
        <v>132</v>
      </c>
      <c r="B643" s="137"/>
      <c r="C643" s="137"/>
      <c r="D643" s="138"/>
      <c r="E643" s="135" t="s">
        <v>5</v>
      </c>
      <c r="F643" s="122">
        <v>45930</v>
      </c>
      <c r="G643" s="123">
        <v>55</v>
      </c>
      <c r="H643" s="122">
        <f t="shared" si="50"/>
        <v>2526150</v>
      </c>
      <c r="I643" s="318"/>
      <c r="J643" s="339" t="s">
        <v>6</v>
      </c>
    </row>
    <row r="644" spans="1:10">
      <c r="A644" s="136" t="s">
        <v>133</v>
      </c>
      <c r="B644" s="137"/>
      <c r="C644" s="137"/>
      <c r="D644" s="138"/>
      <c r="E644" s="135" t="s">
        <v>5</v>
      </c>
      <c r="F644" s="122">
        <v>10100</v>
      </c>
      <c r="G644" s="123">
        <v>94</v>
      </c>
      <c r="H644" s="122">
        <f t="shared" si="50"/>
        <v>949400</v>
      </c>
      <c r="I644" s="318"/>
      <c r="J644" s="339" t="s">
        <v>6</v>
      </c>
    </row>
    <row r="645" spans="1:10">
      <c r="A645" s="136" t="s">
        <v>134</v>
      </c>
      <c r="B645" s="137"/>
      <c r="C645" s="137"/>
      <c r="D645" s="138"/>
      <c r="E645" s="135" t="s">
        <v>5</v>
      </c>
      <c r="F645" s="122">
        <v>23380</v>
      </c>
      <c r="G645" s="123">
        <v>4</v>
      </c>
      <c r="H645" s="122">
        <f t="shared" si="50"/>
        <v>93520</v>
      </c>
      <c r="I645" s="318"/>
      <c r="J645" s="339" t="s">
        <v>6</v>
      </c>
    </row>
    <row r="646" spans="1:10">
      <c r="A646" s="136" t="s">
        <v>135</v>
      </c>
      <c r="B646" s="137"/>
      <c r="C646" s="137"/>
      <c r="D646" s="138"/>
      <c r="E646" s="135" t="s">
        <v>5</v>
      </c>
      <c r="F646" s="122">
        <v>44970.720000000001</v>
      </c>
      <c r="G646" s="123">
        <v>2</v>
      </c>
      <c r="H646" s="122">
        <f t="shared" si="50"/>
        <v>89941.440000000002</v>
      </c>
      <c r="I646" s="108"/>
      <c r="J646" s="156" t="s">
        <v>6</v>
      </c>
    </row>
    <row r="647" spans="1:10">
      <c r="A647" s="136" t="s">
        <v>136</v>
      </c>
      <c r="B647" s="137"/>
      <c r="C647" s="137"/>
      <c r="D647" s="138"/>
      <c r="E647" s="135" t="s">
        <v>5</v>
      </c>
      <c r="F647" s="122">
        <v>417500</v>
      </c>
      <c r="G647" s="123">
        <v>4</v>
      </c>
      <c r="H647" s="122">
        <f t="shared" si="50"/>
        <v>1670000</v>
      </c>
      <c r="I647" s="318"/>
      <c r="J647" s="339" t="s">
        <v>6</v>
      </c>
    </row>
    <row r="648" spans="1:10">
      <c r="A648" s="136" t="s">
        <v>137</v>
      </c>
      <c r="B648" s="137"/>
      <c r="C648" s="137"/>
      <c r="D648" s="138"/>
      <c r="E648" s="135" t="s">
        <v>5</v>
      </c>
      <c r="F648" s="122">
        <v>4616</v>
      </c>
      <c r="G648" s="123">
        <v>4</v>
      </c>
      <c r="H648" s="122">
        <f>SUM(F648*G648)</f>
        <v>18464</v>
      </c>
      <c r="I648" s="318"/>
      <c r="J648" s="339" t="s">
        <v>6</v>
      </c>
    </row>
    <row r="649" spans="1:10">
      <c r="A649" s="136" t="s">
        <v>138</v>
      </c>
      <c r="B649" s="137"/>
      <c r="C649" s="137"/>
      <c r="D649" s="138"/>
      <c r="E649" s="135" t="s">
        <v>5</v>
      </c>
      <c r="F649" s="122">
        <v>20041</v>
      </c>
      <c r="G649" s="123">
        <v>2</v>
      </c>
      <c r="H649" s="122">
        <f t="shared" si="50"/>
        <v>40082</v>
      </c>
      <c r="I649" s="318"/>
      <c r="J649" s="339" t="s">
        <v>6</v>
      </c>
    </row>
    <row r="650" spans="1:10">
      <c r="A650" s="136" t="s">
        <v>71</v>
      </c>
      <c r="B650" s="137"/>
      <c r="C650" s="137"/>
      <c r="D650" s="138"/>
      <c r="E650" s="135" t="s">
        <v>5</v>
      </c>
      <c r="F650" s="122">
        <v>4980</v>
      </c>
      <c r="G650" s="123">
        <v>20</v>
      </c>
      <c r="H650" s="122">
        <f t="shared" si="50"/>
        <v>99600</v>
      </c>
      <c r="I650" s="318"/>
      <c r="J650" s="339" t="s">
        <v>6</v>
      </c>
    </row>
    <row r="651" spans="1:10">
      <c r="A651" s="136" t="s">
        <v>139</v>
      </c>
      <c r="B651" s="137"/>
      <c r="C651" s="137"/>
      <c r="D651" s="138"/>
      <c r="E651" s="135" t="s">
        <v>5</v>
      </c>
      <c r="F651" s="122">
        <v>15196</v>
      </c>
      <c r="G651" s="123">
        <v>2</v>
      </c>
      <c r="H651" s="122">
        <f t="shared" si="50"/>
        <v>30392</v>
      </c>
      <c r="I651" s="318"/>
      <c r="J651" s="339" t="s">
        <v>6</v>
      </c>
    </row>
    <row r="652" spans="1:10">
      <c r="A652" s="136" t="s">
        <v>128</v>
      </c>
      <c r="B652" s="137"/>
      <c r="C652" s="137"/>
      <c r="D652" s="138"/>
      <c r="E652" s="135" t="s">
        <v>5</v>
      </c>
      <c r="F652" s="122">
        <v>20876</v>
      </c>
      <c r="G652" s="123">
        <v>12</v>
      </c>
      <c r="H652" s="122">
        <f t="shared" si="50"/>
        <v>250512</v>
      </c>
      <c r="I652" s="318"/>
      <c r="J652" s="339" t="s">
        <v>6</v>
      </c>
    </row>
    <row r="653" spans="1:10">
      <c r="A653" s="136" t="s">
        <v>140</v>
      </c>
      <c r="B653" s="137"/>
      <c r="C653" s="137"/>
      <c r="D653" s="138"/>
      <c r="E653" s="135" t="s">
        <v>5</v>
      </c>
      <c r="F653" s="122">
        <v>7683</v>
      </c>
      <c r="G653" s="123">
        <v>2</v>
      </c>
      <c r="H653" s="122">
        <f t="shared" si="50"/>
        <v>15366</v>
      </c>
      <c r="I653" s="318"/>
      <c r="J653" s="339" t="s">
        <v>6</v>
      </c>
    </row>
    <row r="654" spans="1:10">
      <c r="A654" s="136" t="s">
        <v>141</v>
      </c>
      <c r="B654" s="137"/>
      <c r="C654" s="137"/>
      <c r="D654" s="138"/>
      <c r="E654" s="135" t="s">
        <v>5</v>
      </c>
      <c r="F654" s="122">
        <v>920</v>
      </c>
      <c r="G654" s="123">
        <v>4</v>
      </c>
      <c r="H654" s="122">
        <f t="shared" si="50"/>
        <v>3680</v>
      </c>
      <c r="I654" s="318"/>
      <c r="J654" s="339" t="s">
        <v>6</v>
      </c>
    </row>
    <row r="655" spans="1:10">
      <c r="A655" s="136" t="s">
        <v>142</v>
      </c>
      <c r="B655" s="137"/>
      <c r="C655" s="137"/>
      <c r="D655" s="138"/>
      <c r="E655" s="135" t="s">
        <v>5</v>
      </c>
      <c r="F655" s="122">
        <v>13360</v>
      </c>
      <c r="G655" s="123">
        <v>12</v>
      </c>
      <c r="H655" s="122">
        <f t="shared" si="50"/>
        <v>160320</v>
      </c>
      <c r="I655" s="318"/>
      <c r="J655" s="339" t="s">
        <v>6</v>
      </c>
    </row>
    <row r="656" spans="1:10">
      <c r="A656" s="136" t="s">
        <v>72</v>
      </c>
      <c r="B656" s="137"/>
      <c r="C656" s="137"/>
      <c r="D656" s="138"/>
      <c r="E656" s="135" t="s">
        <v>5</v>
      </c>
      <c r="F656" s="122">
        <v>1295</v>
      </c>
      <c r="G656" s="123">
        <v>30</v>
      </c>
      <c r="H656" s="122">
        <f t="shared" si="50"/>
        <v>38850</v>
      </c>
      <c r="I656" s="318"/>
      <c r="J656" s="339"/>
    </row>
    <row r="657" spans="1:10">
      <c r="A657" s="136" t="s">
        <v>143</v>
      </c>
      <c r="B657" s="137"/>
      <c r="C657" s="137"/>
      <c r="D657" s="138"/>
      <c r="E657" s="135" t="s">
        <v>5</v>
      </c>
      <c r="F657" s="122">
        <v>7015</v>
      </c>
      <c r="G657" s="123">
        <v>2</v>
      </c>
      <c r="H657" s="122">
        <f t="shared" si="50"/>
        <v>14030</v>
      </c>
      <c r="I657" s="318"/>
      <c r="J657" s="339"/>
    </row>
    <row r="658" spans="1:10">
      <c r="A658" s="144" t="s">
        <v>98</v>
      </c>
      <c r="B658" s="143"/>
      <c r="C658" s="143"/>
      <c r="D658" s="142"/>
      <c r="E658" s="135" t="s">
        <v>5</v>
      </c>
      <c r="F658" s="145">
        <v>565900</v>
      </c>
      <c r="G658" s="122">
        <v>1</v>
      </c>
      <c r="H658" s="122">
        <f t="shared" si="50"/>
        <v>565900</v>
      </c>
      <c r="I658" s="108"/>
      <c r="J658" s="156"/>
    </row>
    <row r="659" spans="1:10">
      <c r="A659" s="136" t="s">
        <v>144</v>
      </c>
      <c r="B659" s="137"/>
      <c r="C659" s="137"/>
      <c r="D659" s="138"/>
      <c r="E659" s="135" t="s">
        <v>5</v>
      </c>
      <c r="F659" s="122">
        <v>4008</v>
      </c>
      <c r="G659" s="123">
        <v>16</v>
      </c>
      <c r="H659" s="122">
        <f t="shared" si="50"/>
        <v>64128</v>
      </c>
      <c r="I659" s="108"/>
      <c r="J659" s="156"/>
    </row>
    <row r="660" spans="1:10">
      <c r="A660" s="136" t="s">
        <v>145</v>
      </c>
      <c r="B660" s="137"/>
      <c r="C660" s="137"/>
      <c r="D660" s="138"/>
      <c r="E660" s="135" t="s">
        <v>5</v>
      </c>
      <c r="F660" s="122">
        <v>42585</v>
      </c>
      <c r="G660" s="123">
        <v>16</v>
      </c>
      <c r="H660" s="122">
        <f t="shared" si="50"/>
        <v>681360</v>
      </c>
      <c r="I660" s="108"/>
      <c r="J660" s="156"/>
    </row>
    <row r="661" spans="1:10">
      <c r="A661" s="136" t="s">
        <v>146</v>
      </c>
      <c r="B661" s="137"/>
      <c r="C661" s="137"/>
      <c r="D661" s="138"/>
      <c r="E661" s="135" t="s">
        <v>5</v>
      </c>
      <c r="F661" s="122">
        <v>96860</v>
      </c>
      <c r="G661" s="123">
        <v>8</v>
      </c>
      <c r="H661" s="122">
        <f>SUM(F661*G661)</f>
        <v>774880</v>
      </c>
      <c r="I661" s="108"/>
      <c r="J661" s="156"/>
    </row>
    <row r="662" spans="1:10">
      <c r="A662" s="136" t="s">
        <v>127</v>
      </c>
      <c r="B662" s="137"/>
      <c r="C662" s="137"/>
      <c r="D662" s="138"/>
      <c r="E662" s="135" t="s">
        <v>5</v>
      </c>
      <c r="F662" s="122">
        <v>62650</v>
      </c>
      <c r="G662" s="123">
        <v>4</v>
      </c>
      <c r="H662" s="122">
        <f t="shared" si="50"/>
        <v>250600</v>
      </c>
      <c r="I662" s="108"/>
      <c r="J662" s="156"/>
    </row>
    <row r="663" spans="1:10">
      <c r="A663" s="139" t="s">
        <v>6</v>
      </c>
      <c r="B663" s="108"/>
      <c r="C663" s="108"/>
      <c r="D663" s="108"/>
      <c r="E663" s="108"/>
      <c r="F663" s="109"/>
      <c r="G663" s="108"/>
      <c r="H663" s="109"/>
      <c r="I663" s="325" t="s">
        <v>43</v>
      </c>
      <c r="J663" s="326" t="s">
        <v>6</v>
      </c>
    </row>
    <row r="664" spans="1:10" ht="15.75" thickBot="1">
      <c r="A664" s="327" t="s">
        <v>6</v>
      </c>
      <c r="B664" s="328" t="s">
        <v>6</v>
      </c>
      <c r="C664" s="328" t="s">
        <v>6</v>
      </c>
      <c r="D664" s="328" t="s">
        <v>6</v>
      </c>
      <c r="E664" s="126" t="s">
        <v>6</v>
      </c>
      <c r="F664" s="127" t="s">
        <v>6</v>
      </c>
      <c r="G664" s="126" t="s">
        <v>6</v>
      </c>
      <c r="H664" s="127" t="s">
        <v>6</v>
      </c>
      <c r="I664" s="365">
        <f>ROUND(SUM(H641:H662),2)</f>
        <v>8458175.4399999995</v>
      </c>
      <c r="J664" s="366" t="s">
        <v>6</v>
      </c>
    </row>
    <row r="665" spans="1:10" ht="15.75" thickTop="1">
      <c r="A665" s="107" t="s">
        <v>6</v>
      </c>
      <c r="B665" s="108"/>
      <c r="C665" s="108"/>
      <c r="D665" s="108"/>
      <c r="E665" s="108"/>
      <c r="F665" s="109"/>
      <c r="G665" s="108"/>
      <c r="H665" s="109"/>
      <c r="I665" s="109"/>
      <c r="J665" s="153" t="s">
        <v>6</v>
      </c>
    </row>
    <row r="666" spans="1:10">
      <c r="A666" s="342" t="s">
        <v>44</v>
      </c>
      <c r="B666" s="343"/>
      <c r="C666" s="343"/>
      <c r="D666" s="344"/>
      <c r="E666" s="128" t="s">
        <v>3</v>
      </c>
      <c r="F666" s="115" t="s">
        <v>45</v>
      </c>
      <c r="G666" s="129" t="s">
        <v>16</v>
      </c>
      <c r="H666" s="115" t="s">
        <v>30</v>
      </c>
      <c r="I666" s="318"/>
      <c r="J666" s="350" t="s">
        <v>6</v>
      </c>
    </row>
    <row r="667" spans="1:10">
      <c r="A667" s="345" t="s">
        <v>6</v>
      </c>
      <c r="B667" s="318"/>
      <c r="C667" s="318"/>
      <c r="D667" s="346"/>
      <c r="E667" s="130" t="s">
        <v>6</v>
      </c>
      <c r="F667" s="117" t="s">
        <v>46</v>
      </c>
      <c r="G667" s="131" t="s">
        <v>47</v>
      </c>
      <c r="H667" s="117" t="s">
        <v>32</v>
      </c>
      <c r="I667" s="318"/>
      <c r="J667" s="350" t="s">
        <v>6</v>
      </c>
    </row>
    <row r="668" spans="1:10">
      <c r="A668" s="347" t="s">
        <v>6</v>
      </c>
      <c r="B668" s="348"/>
      <c r="C668" s="348"/>
      <c r="D668" s="349"/>
      <c r="E668" s="132" t="s">
        <v>6</v>
      </c>
      <c r="F668" s="133" t="s">
        <v>48</v>
      </c>
      <c r="G668" s="134" t="s">
        <v>49</v>
      </c>
      <c r="H668" s="133" t="s">
        <v>50</v>
      </c>
      <c r="I668" s="318"/>
      <c r="J668" s="350" t="s">
        <v>6</v>
      </c>
    </row>
    <row r="669" spans="1:10">
      <c r="A669" s="340" t="s">
        <v>51</v>
      </c>
      <c r="B669" s="341" t="s">
        <v>6</v>
      </c>
      <c r="C669" s="341" t="s">
        <v>6</v>
      </c>
      <c r="D669" s="341" t="s">
        <v>6</v>
      </c>
      <c r="E669" s="140">
        <v>1</v>
      </c>
      <c r="F669" s="122">
        <f t="shared" ref="F669:F674" si="51">+F501</f>
        <v>259575.7</v>
      </c>
      <c r="G669" s="123">
        <v>1.5</v>
      </c>
      <c r="H669" s="122">
        <f t="shared" ref="H669:H674" si="52">SUM(E669*F669/G669)</f>
        <v>173050.46666666667</v>
      </c>
      <c r="I669" s="318"/>
      <c r="J669" s="339" t="s">
        <v>6</v>
      </c>
    </row>
    <row r="670" spans="1:10">
      <c r="A670" s="337" t="s">
        <v>52</v>
      </c>
      <c r="B670" s="338" t="s">
        <v>6</v>
      </c>
      <c r="C670" s="338" t="s">
        <v>6</v>
      </c>
      <c r="D670" s="338" t="s">
        <v>6</v>
      </c>
      <c r="E670" s="140">
        <v>1</v>
      </c>
      <c r="F670" s="122">
        <f t="shared" si="51"/>
        <v>183230.86</v>
      </c>
      <c r="G670" s="123">
        <v>0.5</v>
      </c>
      <c r="H670" s="122">
        <f t="shared" si="52"/>
        <v>366461.72</v>
      </c>
      <c r="I670" s="318"/>
      <c r="J670" s="339" t="s">
        <v>6</v>
      </c>
    </row>
    <row r="671" spans="1:10">
      <c r="A671" s="337" t="s">
        <v>53</v>
      </c>
      <c r="B671" s="338" t="s">
        <v>6</v>
      </c>
      <c r="C671" s="338" t="s">
        <v>6</v>
      </c>
      <c r="D671" s="338" t="s">
        <v>6</v>
      </c>
      <c r="E671" s="140">
        <v>1</v>
      </c>
      <c r="F671" s="122">
        <f t="shared" si="51"/>
        <v>106886.01</v>
      </c>
      <c r="G671" s="123">
        <v>0.5</v>
      </c>
      <c r="H671" s="122">
        <f t="shared" si="52"/>
        <v>213772.02</v>
      </c>
      <c r="I671" s="318"/>
      <c r="J671" s="339" t="s">
        <v>6</v>
      </c>
    </row>
    <row r="672" spans="1:10">
      <c r="A672" s="337" t="s">
        <v>54</v>
      </c>
      <c r="B672" s="338" t="s">
        <v>6</v>
      </c>
      <c r="C672" s="338" t="s">
        <v>6</v>
      </c>
      <c r="D672" s="338" t="s">
        <v>6</v>
      </c>
      <c r="E672" s="140">
        <v>1</v>
      </c>
      <c r="F672" s="122">
        <f t="shared" si="51"/>
        <v>17183.11</v>
      </c>
      <c r="G672" s="123">
        <v>0.5</v>
      </c>
      <c r="H672" s="122">
        <f t="shared" si="52"/>
        <v>34366.22</v>
      </c>
      <c r="I672" s="318"/>
      <c r="J672" s="339" t="s">
        <v>6</v>
      </c>
    </row>
    <row r="673" spans="1:10">
      <c r="A673" s="337" t="s">
        <v>55</v>
      </c>
      <c r="B673" s="338" t="s">
        <v>6</v>
      </c>
      <c r="C673" s="338" t="s">
        <v>6</v>
      </c>
      <c r="D673" s="338" t="s">
        <v>6</v>
      </c>
      <c r="E673" s="140">
        <v>1</v>
      </c>
      <c r="F673" s="122">
        <f t="shared" si="51"/>
        <v>13911.61</v>
      </c>
      <c r="G673" s="123">
        <f>1</f>
        <v>1</v>
      </c>
      <c r="H673" s="122">
        <f t="shared" si="52"/>
        <v>13911.61</v>
      </c>
      <c r="I673" s="318"/>
      <c r="J673" s="339" t="s">
        <v>6</v>
      </c>
    </row>
    <row r="674" spans="1:10">
      <c r="A674" s="337" t="s">
        <v>56</v>
      </c>
      <c r="B674" s="338" t="s">
        <v>6</v>
      </c>
      <c r="C674" s="338" t="s">
        <v>6</v>
      </c>
      <c r="D674" s="338" t="s">
        <v>6</v>
      </c>
      <c r="E674" s="140">
        <v>1</v>
      </c>
      <c r="F674" s="122">
        <f t="shared" si="51"/>
        <v>11550.58</v>
      </c>
      <c r="G674" s="123">
        <f>1</f>
        <v>1</v>
      </c>
      <c r="H674" s="122">
        <f t="shared" si="52"/>
        <v>11550.58</v>
      </c>
      <c r="I674" s="318"/>
      <c r="J674" s="339" t="s">
        <v>6</v>
      </c>
    </row>
    <row r="675" spans="1:10">
      <c r="A675" s="139" t="s">
        <v>6</v>
      </c>
      <c r="B675" s="108"/>
      <c r="C675" s="108"/>
      <c r="D675" s="108"/>
      <c r="E675" s="108"/>
      <c r="F675" s="109"/>
      <c r="G675" s="108"/>
      <c r="H675" s="109"/>
      <c r="I675" s="325" t="s">
        <v>57</v>
      </c>
      <c r="J675" s="326" t="s">
        <v>6</v>
      </c>
    </row>
    <row r="676" spans="1:10" ht="15.75" thickBot="1">
      <c r="A676" s="327" t="s">
        <v>6</v>
      </c>
      <c r="B676" s="328" t="s">
        <v>6</v>
      </c>
      <c r="C676" s="328" t="s">
        <v>6</v>
      </c>
      <c r="D676" s="328" t="s">
        <v>6</v>
      </c>
      <c r="E676" s="126" t="s">
        <v>6</v>
      </c>
      <c r="F676" s="127" t="s">
        <v>6</v>
      </c>
      <c r="G676" s="126" t="s">
        <v>6</v>
      </c>
      <c r="H676" s="127" t="s">
        <v>6</v>
      </c>
      <c r="I676" s="365">
        <f>ROUND(SUM(H669:H674),2)</f>
        <v>813112.62</v>
      </c>
      <c r="J676" s="366" t="s">
        <v>6</v>
      </c>
    </row>
    <row r="677" spans="1:10" ht="15.75" thickTop="1">
      <c r="A677" s="331" t="s">
        <v>6</v>
      </c>
      <c r="B677" s="332" t="s">
        <v>6</v>
      </c>
      <c r="C677" s="332" t="s">
        <v>6</v>
      </c>
      <c r="D677" s="332" t="s">
        <v>6</v>
      </c>
      <c r="E677" s="332" t="s">
        <v>6</v>
      </c>
      <c r="F677" s="333" t="s">
        <v>58</v>
      </c>
      <c r="G677" s="334" t="s">
        <v>6</v>
      </c>
      <c r="H677" s="334" t="s">
        <v>6</v>
      </c>
      <c r="I677" s="335">
        <f>SUM(I636,I664,I676)</f>
        <v>9991576.0599999987</v>
      </c>
      <c r="J677" s="336" t="s">
        <v>6</v>
      </c>
    </row>
    <row r="678" spans="1:10">
      <c r="A678" s="317" t="s">
        <v>6</v>
      </c>
      <c r="B678" s="318"/>
      <c r="C678" s="318"/>
      <c r="D678" s="318"/>
      <c r="E678" s="318"/>
      <c r="F678" s="323" t="s">
        <v>6</v>
      </c>
      <c r="G678" s="324" t="s">
        <v>6</v>
      </c>
      <c r="H678" s="324" t="s">
        <v>6</v>
      </c>
      <c r="I678" s="323" t="s">
        <v>6</v>
      </c>
      <c r="J678" s="322" t="s">
        <v>6</v>
      </c>
    </row>
    <row r="679" spans="1:10">
      <c r="A679" s="317" t="s">
        <v>6</v>
      </c>
      <c r="B679" s="318"/>
      <c r="C679" s="318"/>
      <c r="D679" s="318"/>
      <c r="E679" s="318"/>
      <c r="F679" s="319" t="s">
        <v>59</v>
      </c>
      <c r="G679" s="320" t="s">
        <v>6</v>
      </c>
      <c r="H679" s="141">
        <v>0.28999999999999998</v>
      </c>
      <c r="I679" s="321">
        <f>SUM(I677*H679)</f>
        <v>2897557.0573999994</v>
      </c>
      <c r="J679" s="322" t="s">
        <v>6</v>
      </c>
    </row>
    <row r="680" spans="1:10">
      <c r="A680" s="317" t="s">
        <v>6</v>
      </c>
      <c r="B680" s="318"/>
      <c r="C680" s="318"/>
      <c r="D680" s="318"/>
      <c r="E680" s="318"/>
      <c r="F680" s="319" t="s">
        <v>61</v>
      </c>
      <c r="G680" s="320" t="s">
        <v>6</v>
      </c>
      <c r="H680" s="141">
        <v>0.01</v>
      </c>
      <c r="I680" s="321">
        <f>SUM(I677*H680)</f>
        <v>99915.760599999994</v>
      </c>
      <c r="J680" s="322" t="s">
        <v>6</v>
      </c>
    </row>
    <row r="681" spans="1:10">
      <c r="A681" s="317" t="s">
        <v>6</v>
      </c>
      <c r="B681" s="318"/>
      <c r="C681" s="318"/>
      <c r="D681" s="318"/>
      <c r="E681" s="318"/>
      <c r="F681" s="319" t="s">
        <v>60</v>
      </c>
      <c r="G681" s="320" t="s">
        <v>6</v>
      </c>
      <c r="H681" s="141">
        <v>0.05</v>
      </c>
      <c r="I681" s="321">
        <f>SUM(I677*H681)</f>
        <v>499578.80299999996</v>
      </c>
      <c r="J681" s="322" t="s">
        <v>6</v>
      </c>
    </row>
    <row r="682" spans="1:10" ht="15.75" thickBot="1">
      <c r="A682" s="311" t="s">
        <v>6</v>
      </c>
      <c r="B682" s="312" t="s">
        <v>6</v>
      </c>
      <c r="C682" s="312" t="s">
        <v>6</v>
      </c>
      <c r="D682" s="312" t="s">
        <v>6</v>
      </c>
      <c r="E682" s="312" t="s">
        <v>6</v>
      </c>
      <c r="F682" s="313" t="s">
        <v>62</v>
      </c>
      <c r="G682" s="314" t="s">
        <v>6</v>
      </c>
      <c r="H682" s="314" t="s">
        <v>6</v>
      </c>
      <c r="I682" s="315">
        <f>SUM(I677,I679,,I680,I681)</f>
        <v>13488627.680999998</v>
      </c>
      <c r="J682" s="316" t="s">
        <v>6</v>
      </c>
    </row>
    <row r="683" spans="1:10" ht="15.75" thickBot="1">
      <c r="F683"/>
      <c r="H683"/>
      <c r="I683"/>
      <c r="J683" s="155"/>
    </row>
    <row r="684" spans="1:10" ht="77.45" customHeight="1" thickBot="1">
      <c r="A684" s="252" t="s">
        <v>63</v>
      </c>
      <c r="B684" s="253" t="s">
        <v>6</v>
      </c>
      <c r="C684" s="253" t="s">
        <v>6</v>
      </c>
      <c r="D684" s="253" t="s">
        <v>6</v>
      </c>
      <c r="E684" s="253" t="s">
        <v>6</v>
      </c>
      <c r="F684" s="253" t="s">
        <v>6</v>
      </c>
      <c r="G684" s="253" t="s">
        <v>6</v>
      </c>
      <c r="H684" s="253" t="s">
        <v>6</v>
      </c>
      <c r="I684" s="253" t="s">
        <v>6</v>
      </c>
      <c r="J684" s="254" t="s">
        <v>6</v>
      </c>
    </row>
    <row r="685" spans="1:10" ht="15.75" thickTop="1">
      <c r="A685" s="107" t="s">
        <v>6</v>
      </c>
      <c r="B685" s="108"/>
      <c r="C685" s="108"/>
      <c r="D685" s="108"/>
      <c r="E685" s="108"/>
      <c r="F685" s="109"/>
      <c r="G685" s="108"/>
      <c r="H685" s="109"/>
      <c r="I685" s="109"/>
      <c r="J685" s="153" t="s">
        <v>6</v>
      </c>
    </row>
    <row r="686" spans="1:10" ht="27.75">
      <c r="A686" s="363" t="s">
        <v>7</v>
      </c>
      <c r="B686" s="318"/>
      <c r="C686" s="318"/>
      <c r="D686" s="318"/>
      <c r="E686" s="318"/>
      <c r="F686" s="318"/>
      <c r="G686" s="318"/>
      <c r="H686" s="318"/>
      <c r="I686" s="318"/>
      <c r="J686" s="364" t="s">
        <v>6</v>
      </c>
    </row>
    <row r="687" spans="1:10">
      <c r="A687" s="110" t="s">
        <v>6</v>
      </c>
      <c r="B687" s="108"/>
      <c r="C687" s="108"/>
      <c r="D687" s="108"/>
      <c r="E687" s="108"/>
      <c r="F687" s="109"/>
      <c r="G687" s="108"/>
      <c r="H687" s="109"/>
      <c r="I687" s="111" t="s">
        <v>8</v>
      </c>
      <c r="J687" s="146">
        <f>+'PRESUPUESTO OFICIAL'!A32</f>
        <v>2.14</v>
      </c>
    </row>
    <row r="688" spans="1:10" ht="36" customHeight="1">
      <c r="A688" s="355" t="s">
        <v>9</v>
      </c>
      <c r="B688" s="352" t="s">
        <v>6</v>
      </c>
      <c r="C688" s="356" t="str">
        <f>+C576</f>
        <v>"ADMINISTRACION, OPERACIÓN, MANTENIMIENTO, INSTALACION Y MODERNIZACION DEL SISTEMA DE ALUMBRADO PUBLICO EN EL MUNICIPIO DEL SOCORRO - DEPARTAMENTO DE SANTANDER"</v>
      </c>
      <c r="D688" s="357" t="s">
        <v>6</v>
      </c>
      <c r="E688" s="357" t="s">
        <v>6</v>
      </c>
      <c r="F688" s="357" t="s">
        <v>6</v>
      </c>
      <c r="G688" s="357" t="s">
        <v>6</v>
      </c>
      <c r="H688" s="357" t="s">
        <v>6</v>
      </c>
      <c r="I688" s="111" t="s">
        <v>10</v>
      </c>
      <c r="J688" s="112" t="s">
        <v>5</v>
      </c>
    </row>
    <row r="689" spans="1:10">
      <c r="A689" s="355" t="s">
        <v>11</v>
      </c>
      <c r="B689" s="318"/>
      <c r="C689" s="356" t="str">
        <f>+C577</f>
        <v>MUNICIPIO DEL SOCORRO</v>
      </c>
      <c r="D689" s="357" t="s">
        <v>6</v>
      </c>
      <c r="E689" s="357" t="s">
        <v>6</v>
      </c>
      <c r="F689" s="357" t="s">
        <v>6</v>
      </c>
      <c r="G689" s="357" t="s">
        <v>6</v>
      </c>
      <c r="H689" s="357" t="s">
        <v>6</v>
      </c>
      <c r="I689" s="111" t="s">
        <v>12</v>
      </c>
      <c r="J689" s="112">
        <f>+'PRESUPUESTO OFICIAL'!D32</f>
        <v>1</v>
      </c>
    </row>
    <row r="690" spans="1:10">
      <c r="A690" s="355" t="s">
        <v>13</v>
      </c>
      <c r="B690" s="352" t="s">
        <v>6</v>
      </c>
      <c r="C690" s="356" t="e">
        <f>+#REF!</f>
        <v>#REF!</v>
      </c>
      <c r="D690" s="357" t="s">
        <v>6</v>
      </c>
      <c r="E690" s="357" t="s">
        <v>6</v>
      </c>
      <c r="F690" s="357" t="s">
        <v>6</v>
      </c>
      <c r="G690" s="357" t="s">
        <v>6</v>
      </c>
      <c r="H690" s="357" t="s">
        <v>6</v>
      </c>
      <c r="I690" s="113" t="s">
        <v>6</v>
      </c>
      <c r="J690" s="153" t="s">
        <v>6</v>
      </c>
    </row>
    <row r="691" spans="1:10">
      <c r="A691" s="107" t="s">
        <v>6</v>
      </c>
      <c r="B691" s="108"/>
      <c r="C691" s="108"/>
      <c r="D691" s="108"/>
      <c r="E691" s="108"/>
      <c r="F691" s="109"/>
      <c r="G691" s="108"/>
      <c r="H691" s="109"/>
      <c r="I691" s="109"/>
      <c r="J691" s="153" t="s">
        <v>6</v>
      </c>
    </row>
    <row r="692" spans="1:10">
      <c r="A692" s="358" t="s">
        <v>14</v>
      </c>
      <c r="B692" s="352" t="s">
        <v>6</v>
      </c>
      <c r="C692" s="352" t="s">
        <v>6</v>
      </c>
      <c r="D692" s="352" t="s">
        <v>6</v>
      </c>
      <c r="E692" s="114" t="s">
        <v>3</v>
      </c>
      <c r="F692" s="115" t="s">
        <v>15</v>
      </c>
      <c r="G692" s="114" t="s">
        <v>16</v>
      </c>
      <c r="H692" s="115" t="s">
        <v>17</v>
      </c>
      <c r="I692" s="318"/>
      <c r="J692" s="361" t="s">
        <v>6</v>
      </c>
    </row>
    <row r="693" spans="1:10">
      <c r="A693" s="359" t="s">
        <v>6</v>
      </c>
      <c r="B693" s="318"/>
      <c r="C693" s="318"/>
      <c r="D693" s="318"/>
      <c r="E693" s="116" t="s">
        <v>6</v>
      </c>
      <c r="F693" s="117" t="s">
        <v>18</v>
      </c>
      <c r="G693" s="118" t="s">
        <v>19</v>
      </c>
      <c r="H693" s="117" t="s">
        <v>6</v>
      </c>
      <c r="I693" s="318"/>
      <c r="J693" s="361" t="s">
        <v>6</v>
      </c>
    </row>
    <row r="694" spans="1:10">
      <c r="A694" s="360" t="s">
        <v>6</v>
      </c>
      <c r="B694" s="318"/>
      <c r="C694" s="318"/>
      <c r="D694" s="318"/>
      <c r="E694" s="119" t="s">
        <v>20</v>
      </c>
      <c r="F694" s="120" t="s">
        <v>21</v>
      </c>
      <c r="G694" s="119" t="s">
        <v>22</v>
      </c>
      <c r="H694" s="120" t="s">
        <v>23</v>
      </c>
      <c r="I694" s="318"/>
      <c r="J694" s="362" t="s">
        <v>6</v>
      </c>
    </row>
    <row r="695" spans="1:10">
      <c r="A695" s="351" t="s">
        <v>24</v>
      </c>
      <c r="B695" s="352" t="s">
        <v>6</v>
      </c>
      <c r="C695" s="352" t="s">
        <v>6</v>
      </c>
      <c r="D695" s="352" t="s">
        <v>6</v>
      </c>
      <c r="E695" s="121">
        <v>2</v>
      </c>
      <c r="F695" s="122">
        <f>+F583</f>
        <v>4797</v>
      </c>
      <c r="G695" s="123">
        <v>2</v>
      </c>
      <c r="H695" s="122">
        <f>SUM(E695*F695/G695)</f>
        <v>4797</v>
      </c>
      <c r="I695" s="318"/>
      <c r="J695" s="353" t="s">
        <v>6</v>
      </c>
    </row>
    <row r="696" spans="1:10">
      <c r="A696" s="351" t="s">
        <v>25</v>
      </c>
      <c r="B696" s="352" t="s">
        <v>6</v>
      </c>
      <c r="C696" s="352" t="s">
        <v>6</v>
      </c>
      <c r="D696" s="352" t="s">
        <v>6</v>
      </c>
      <c r="E696" s="121">
        <v>1</v>
      </c>
      <c r="F696" s="122">
        <f>+F584</f>
        <v>1476000</v>
      </c>
      <c r="G696" s="123">
        <v>2</v>
      </c>
      <c r="H696" s="122">
        <f>SUM(E696*F696/G696)</f>
        <v>738000</v>
      </c>
      <c r="I696" s="318"/>
      <c r="J696" s="353" t="s">
        <v>6</v>
      </c>
    </row>
    <row r="697" spans="1:10">
      <c r="A697" s="124" t="s">
        <v>6</v>
      </c>
      <c r="B697" s="108"/>
      <c r="C697" s="108"/>
      <c r="D697" s="108"/>
      <c r="E697" s="108"/>
      <c r="F697" s="109"/>
      <c r="G697" s="108"/>
      <c r="H697" s="109"/>
      <c r="I697" s="325" t="s">
        <v>26</v>
      </c>
      <c r="J697" s="354" t="s">
        <v>6</v>
      </c>
    </row>
    <row r="698" spans="1:10">
      <c r="A698" s="124" t="s">
        <v>6</v>
      </c>
      <c r="B698" s="108"/>
      <c r="C698" s="108"/>
      <c r="D698" s="108"/>
      <c r="E698" s="108"/>
      <c r="F698" s="109"/>
      <c r="G698" s="108"/>
      <c r="H698" s="109"/>
      <c r="I698" s="125" t="s">
        <v>6</v>
      </c>
      <c r="J698" s="154" t="s">
        <v>6</v>
      </c>
    </row>
    <row r="699" spans="1:10" ht="15.75" thickBot="1">
      <c r="A699" s="327" t="s">
        <v>6</v>
      </c>
      <c r="B699" s="328" t="s">
        <v>6</v>
      </c>
      <c r="C699" s="328" t="s">
        <v>6</v>
      </c>
      <c r="D699" s="328" t="s">
        <v>6</v>
      </c>
      <c r="E699" s="126" t="s">
        <v>6</v>
      </c>
      <c r="F699" s="127" t="s">
        <v>6</v>
      </c>
      <c r="G699" s="126" t="s">
        <v>6</v>
      </c>
      <c r="H699" s="127" t="s">
        <v>6</v>
      </c>
      <c r="I699" s="365">
        <f>SUM(H695:H696)</f>
        <v>742797</v>
      </c>
      <c r="J699" s="366" t="s">
        <v>6</v>
      </c>
    </row>
    <row r="700" spans="1:10" ht="15.75" thickTop="1">
      <c r="A700" s="107" t="s">
        <v>6</v>
      </c>
      <c r="B700" s="108"/>
      <c r="C700" s="108"/>
      <c r="D700" s="108"/>
      <c r="E700" s="108"/>
      <c r="F700" s="109"/>
      <c r="G700" s="108"/>
      <c r="H700" s="109"/>
      <c r="I700" s="109"/>
      <c r="J700" s="153" t="s">
        <v>6</v>
      </c>
    </row>
    <row r="701" spans="1:10">
      <c r="A701" s="342" t="s">
        <v>27</v>
      </c>
      <c r="B701" s="343"/>
      <c r="C701" s="343"/>
      <c r="D701" s="344"/>
      <c r="E701" s="128" t="s">
        <v>5</v>
      </c>
      <c r="F701" s="115" t="s">
        <v>28</v>
      </c>
      <c r="G701" s="129" t="s">
        <v>29</v>
      </c>
      <c r="H701" s="115" t="s">
        <v>30</v>
      </c>
      <c r="I701" s="318"/>
      <c r="J701" s="350" t="s">
        <v>6</v>
      </c>
    </row>
    <row r="702" spans="1:10">
      <c r="A702" s="345" t="s">
        <v>6</v>
      </c>
      <c r="B702" s="318"/>
      <c r="C702" s="318"/>
      <c r="D702" s="346"/>
      <c r="E702" s="130" t="s">
        <v>6</v>
      </c>
      <c r="F702" s="117" t="s">
        <v>2</v>
      </c>
      <c r="G702" s="131" t="s">
        <v>31</v>
      </c>
      <c r="H702" s="117" t="s">
        <v>32</v>
      </c>
      <c r="I702" s="318"/>
      <c r="J702" s="350" t="s">
        <v>6</v>
      </c>
    </row>
    <row r="703" spans="1:10">
      <c r="A703" s="347" t="s">
        <v>6</v>
      </c>
      <c r="B703" s="348"/>
      <c r="C703" s="348"/>
      <c r="D703" s="349"/>
      <c r="E703" s="132" t="s">
        <v>6</v>
      </c>
      <c r="F703" s="133" t="s">
        <v>33</v>
      </c>
      <c r="G703" s="134" t="s">
        <v>34</v>
      </c>
      <c r="H703" s="133" t="s">
        <v>35</v>
      </c>
      <c r="I703" s="318"/>
      <c r="J703" s="350" t="s">
        <v>6</v>
      </c>
    </row>
    <row r="704" spans="1:10">
      <c r="A704" s="136" t="s">
        <v>131</v>
      </c>
      <c r="B704" s="137"/>
      <c r="C704" s="137"/>
      <c r="D704" s="138"/>
      <c r="E704" s="135" t="s">
        <v>5</v>
      </c>
      <c r="F704" s="122">
        <v>835</v>
      </c>
      <c r="G704" s="123">
        <v>2</v>
      </c>
      <c r="H704" s="122">
        <f t="shared" ref="H704:H707" si="53">SUM(F704*G704)</f>
        <v>1670</v>
      </c>
      <c r="I704" s="318"/>
      <c r="J704" s="339" t="s">
        <v>6</v>
      </c>
    </row>
    <row r="705" spans="1:10">
      <c r="A705" s="136" t="s">
        <v>132</v>
      </c>
      <c r="B705" s="137"/>
      <c r="C705" s="137"/>
      <c r="D705" s="138"/>
      <c r="E705" s="135" t="s">
        <v>5</v>
      </c>
      <c r="F705" s="122">
        <v>45930</v>
      </c>
      <c r="G705" s="123">
        <v>20</v>
      </c>
      <c r="H705" s="122">
        <f t="shared" si="53"/>
        <v>918600</v>
      </c>
      <c r="I705" s="318"/>
      <c r="J705" s="339" t="s">
        <v>6</v>
      </c>
    </row>
    <row r="706" spans="1:10">
      <c r="A706" s="136" t="s">
        <v>151</v>
      </c>
      <c r="B706" s="137"/>
      <c r="C706" s="137"/>
      <c r="D706" s="138"/>
      <c r="E706" s="135" t="s">
        <v>5</v>
      </c>
      <c r="F706" s="122">
        <v>10764550</v>
      </c>
      <c r="G706" s="123">
        <v>1</v>
      </c>
      <c r="H706" s="122">
        <f t="shared" si="53"/>
        <v>10764550</v>
      </c>
      <c r="I706" s="108"/>
      <c r="J706" s="156"/>
    </row>
    <row r="707" spans="1:10">
      <c r="A707" s="136" t="s">
        <v>127</v>
      </c>
      <c r="B707" s="137"/>
      <c r="C707" s="137"/>
      <c r="D707" s="138"/>
      <c r="E707" s="135" t="s">
        <v>5</v>
      </c>
      <c r="F707" s="122">
        <v>62650</v>
      </c>
      <c r="G707" s="123">
        <v>1</v>
      </c>
      <c r="H707" s="122">
        <f t="shared" si="53"/>
        <v>62650</v>
      </c>
      <c r="I707" s="108"/>
      <c r="J707" s="156"/>
    </row>
    <row r="708" spans="1:10">
      <c r="A708" s="139" t="s">
        <v>6</v>
      </c>
      <c r="B708" s="108"/>
      <c r="C708" s="108"/>
      <c r="D708" s="108"/>
      <c r="E708" s="108"/>
      <c r="F708" s="109"/>
      <c r="G708" s="108"/>
      <c r="H708" s="109"/>
      <c r="I708" s="325" t="s">
        <v>43</v>
      </c>
      <c r="J708" s="326" t="s">
        <v>6</v>
      </c>
    </row>
    <row r="709" spans="1:10">
      <c r="A709" s="124" t="s">
        <v>6</v>
      </c>
      <c r="B709" s="108"/>
      <c r="C709" s="108"/>
      <c r="D709" s="108"/>
      <c r="E709" s="108"/>
      <c r="F709" s="109"/>
      <c r="G709" s="108"/>
      <c r="H709" s="109"/>
      <c r="I709" s="125" t="s">
        <v>6</v>
      </c>
      <c r="J709" s="154" t="s">
        <v>6</v>
      </c>
    </row>
    <row r="710" spans="1:10" ht="15.75" thickBot="1">
      <c r="A710" s="327" t="s">
        <v>6</v>
      </c>
      <c r="B710" s="328" t="s">
        <v>6</v>
      </c>
      <c r="C710" s="328" t="s">
        <v>6</v>
      </c>
      <c r="D710" s="328" t="s">
        <v>6</v>
      </c>
      <c r="E710" s="126" t="s">
        <v>6</v>
      </c>
      <c r="F710" s="127" t="s">
        <v>6</v>
      </c>
      <c r="G710" s="126" t="s">
        <v>6</v>
      </c>
      <c r="H710" s="127" t="s">
        <v>6</v>
      </c>
      <c r="I710" s="365">
        <f>SUM(H704:H707)</f>
        <v>11747470</v>
      </c>
      <c r="J710" s="366" t="s">
        <v>6</v>
      </c>
    </row>
    <row r="711" spans="1:10" ht="15.75" thickTop="1">
      <c r="A711" s="107" t="s">
        <v>6</v>
      </c>
      <c r="B711" s="108"/>
      <c r="C711" s="108"/>
      <c r="D711" s="108"/>
      <c r="E711" s="108"/>
      <c r="F711" s="109"/>
      <c r="G711" s="108"/>
      <c r="H711" s="109"/>
      <c r="I711" s="109"/>
      <c r="J711" s="153" t="s">
        <v>6</v>
      </c>
    </row>
    <row r="712" spans="1:10">
      <c r="A712" s="342" t="s">
        <v>44</v>
      </c>
      <c r="B712" s="343"/>
      <c r="C712" s="343"/>
      <c r="D712" s="344"/>
      <c r="E712" s="128" t="s">
        <v>3</v>
      </c>
      <c r="F712" s="115" t="s">
        <v>45</v>
      </c>
      <c r="G712" s="129" t="s">
        <v>16</v>
      </c>
      <c r="H712" s="115" t="s">
        <v>30</v>
      </c>
      <c r="I712" s="318"/>
      <c r="J712" s="350" t="s">
        <v>6</v>
      </c>
    </row>
    <row r="713" spans="1:10">
      <c r="A713" s="345" t="s">
        <v>6</v>
      </c>
      <c r="B713" s="318"/>
      <c r="C713" s="318"/>
      <c r="D713" s="346"/>
      <c r="E713" s="130" t="s">
        <v>6</v>
      </c>
      <c r="F713" s="117" t="s">
        <v>46</v>
      </c>
      <c r="G713" s="131" t="s">
        <v>47</v>
      </c>
      <c r="H713" s="117" t="s">
        <v>32</v>
      </c>
      <c r="I713" s="318"/>
      <c r="J713" s="350" t="s">
        <v>6</v>
      </c>
    </row>
    <row r="714" spans="1:10">
      <c r="A714" s="347" t="s">
        <v>6</v>
      </c>
      <c r="B714" s="348"/>
      <c r="C714" s="348"/>
      <c r="D714" s="349"/>
      <c r="E714" s="132" t="s">
        <v>6</v>
      </c>
      <c r="F714" s="133" t="s">
        <v>48</v>
      </c>
      <c r="G714" s="134" t="s">
        <v>49</v>
      </c>
      <c r="H714" s="133" t="s">
        <v>50</v>
      </c>
      <c r="I714" s="318"/>
      <c r="J714" s="350" t="s">
        <v>6</v>
      </c>
    </row>
    <row r="715" spans="1:10">
      <c r="A715" s="340" t="s">
        <v>51</v>
      </c>
      <c r="B715" s="341" t="s">
        <v>6</v>
      </c>
      <c r="C715" s="341" t="s">
        <v>6</v>
      </c>
      <c r="D715" s="341" t="s">
        <v>6</v>
      </c>
      <c r="E715" s="140">
        <v>1</v>
      </c>
      <c r="F715" s="122">
        <v>211032</v>
      </c>
      <c r="G715" s="123">
        <v>6</v>
      </c>
      <c r="H715" s="122">
        <f t="shared" ref="H715:H720" si="54">SUM(E715*F715/G715)</f>
        <v>35172</v>
      </c>
      <c r="I715" s="318"/>
      <c r="J715" s="339" t="s">
        <v>6</v>
      </c>
    </row>
    <row r="716" spans="1:10">
      <c r="A716" s="337" t="s">
        <v>52</v>
      </c>
      <c r="B716" s="338" t="s">
        <v>6</v>
      </c>
      <c r="C716" s="338" t="s">
        <v>6</v>
      </c>
      <c r="D716" s="338" t="s">
        <v>6</v>
      </c>
      <c r="E716" s="140">
        <v>1</v>
      </c>
      <c r="F716" s="122">
        <v>148920</v>
      </c>
      <c r="G716" s="123">
        <v>2</v>
      </c>
      <c r="H716" s="122">
        <f t="shared" si="54"/>
        <v>74460</v>
      </c>
      <c r="I716" s="318"/>
      <c r="J716" s="339" t="s">
        <v>6</v>
      </c>
    </row>
    <row r="717" spans="1:10">
      <c r="A717" s="337" t="s">
        <v>53</v>
      </c>
      <c r="B717" s="338" t="s">
        <v>6</v>
      </c>
      <c r="C717" s="338" t="s">
        <v>6</v>
      </c>
      <c r="D717" s="338" t="s">
        <v>6</v>
      </c>
      <c r="E717" s="140">
        <v>1</v>
      </c>
      <c r="F717" s="122">
        <v>86868</v>
      </c>
      <c r="G717" s="123">
        <v>2</v>
      </c>
      <c r="H717" s="122">
        <f t="shared" si="54"/>
        <v>43434</v>
      </c>
      <c r="I717" s="318"/>
      <c r="J717" s="339" t="s">
        <v>6</v>
      </c>
    </row>
    <row r="718" spans="1:10">
      <c r="A718" s="337" t="s">
        <v>54</v>
      </c>
      <c r="B718" s="338" t="s">
        <v>6</v>
      </c>
      <c r="C718" s="338" t="s">
        <v>6</v>
      </c>
      <c r="D718" s="338" t="s">
        <v>6</v>
      </c>
      <c r="E718" s="140">
        <v>1</v>
      </c>
      <c r="F718" s="122">
        <v>13970</v>
      </c>
      <c r="G718" s="123">
        <v>1</v>
      </c>
      <c r="H718" s="122">
        <f t="shared" si="54"/>
        <v>13970</v>
      </c>
      <c r="I718" s="318"/>
      <c r="J718" s="339" t="s">
        <v>6</v>
      </c>
    </row>
    <row r="719" spans="1:10">
      <c r="A719" s="337" t="s">
        <v>55</v>
      </c>
      <c r="B719" s="338" t="s">
        <v>6</v>
      </c>
      <c r="C719" s="338" t="s">
        <v>6</v>
      </c>
      <c r="D719" s="338" t="s">
        <v>6</v>
      </c>
      <c r="E719" s="140">
        <v>1</v>
      </c>
      <c r="F719" s="122">
        <v>11310</v>
      </c>
      <c r="G719" s="123">
        <v>1</v>
      </c>
      <c r="H719" s="122">
        <f t="shared" si="54"/>
        <v>11310</v>
      </c>
      <c r="I719" s="318"/>
      <c r="J719" s="339" t="s">
        <v>6</v>
      </c>
    </row>
    <row r="720" spans="1:10">
      <c r="A720" s="337" t="s">
        <v>56</v>
      </c>
      <c r="B720" s="338" t="s">
        <v>6</v>
      </c>
      <c r="C720" s="338" t="s">
        <v>6</v>
      </c>
      <c r="D720" s="338" t="s">
        <v>6</v>
      </c>
      <c r="E720" s="140">
        <v>1</v>
      </c>
      <c r="F720" s="122">
        <v>9390</v>
      </c>
      <c r="G720" s="123">
        <v>1</v>
      </c>
      <c r="H720" s="122">
        <f t="shared" si="54"/>
        <v>9390</v>
      </c>
      <c r="I720" s="318"/>
      <c r="J720" s="339" t="s">
        <v>6</v>
      </c>
    </row>
    <row r="721" spans="1:10">
      <c r="A721" s="139" t="s">
        <v>6</v>
      </c>
      <c r="B721" s="108"/>
      <c r="C721" s="108"/>
      <c r="D721" s="108"/>
      <c r="E721" s="108"/>
      <c r="F721" s="109"/>
      <c r="G721" s="108"/>
      <c r="H721" s="109"/>
      <c r="I721" s="325" t="s">
        <v>57</v>
      </c>
      <c r="J721" s="326" t="s">
        <v>6</v>
      </c>
    </row>
    <row r="722" spans="1:10">
      <c r="A722" s="124" t="s">
        <v>6</v>
      </c>
      <c r="B722" s="108"/>
      <c r="C722" s="108"/>
      <c r="D722" s="108"/>
      <c r="E722" s="108"/>
      <c r="F722" s="109"/>
      <c r="G722" s="108"/>
      <c r="H722" s="109"/>
      <c r="I722" s="125" t="s">
        <v>6</v>
      </c>
      <c r="J722" s="154" t="s">
        <v>6</v>
      </c>
    </row>
    <row r="723" spans="1:10" ht="15.75" thickBot="1">
      <c r="A723" s="327" t="s">
        <v>6</v>
      </c>
      <c r="B723" s="328" t="s">
        <v>6</v>
      </c>
      <c r="C723" s="328" t="s">
        <v>6</v>
      </c>
      <c r="D723" s="328" t="s">
        <v>6</v>
      </c>
      <c r="E723" s="126" t="s">
        <v>6</v>
      </c>
      <c r="F723" s="127" t="s">
        <v>6</v>
      </c>
      <c r="G723" s="126" t="s">
        <v>6</v>
      </c>
      <c r="H723" s="127" t="s">
        <v>6</v>
      </c>
      <c r="I723" s="365">
        <f>SUM(H715:H720)</f>
        <v>187736</v>
      </c>
      <c r="J723" s="366" t="s">
        <v>6</v>
      </c>
    </row>
    <row r="724" spans="1:10" ht="16.5" thickTop="1" thickBot="1">
      <c r="A724" s="107" t="s">
        <v>6</v>
      </c>
      <c r="B724" s="108"/>
      <c r="C724" s="108"/>
      <c r="D724" s="108"/>
      <c r="E724" s="108"/>
      <c r="F724" s="109"/>
      <c r="G724" s="108"/>
      <c r="H724" s="109"/>
      <c r="I724" s="109"/>
      <c r="J724" s="153" t="s">
        <v>6</v>
      </c>
    </row>
    <row r="725" spans="1:10" ht="15.75" thickTop="1">
      <c r="A725" s="331" t="s">
        <v>6</v>
      </c>
      <c r="B725" s="332" t="s">
        <v>6</v>
      </c>
      <c r="C725" s="332" t="s">
        <v>6</v>
      </c>
      <c r="D725" s="332" t="s">
        <v>6</v>
      </c>
      <c r="E725" s="332" t="s">
        <v>6</v>
      </c>
      <c r="F725" s="333" t="s">
        <v>58</v>
      </c>
      <c r="G725" s="334" t="s">
        <v>6</v>
      </c>
      <c r="H725" s="334" t="s">
        <v>6</v>
      </c>
      <c r="I725" s="335">
        <f>SUM(I699,I710,I723)</f>
        <v>12678003</v>
      </c>
      <c r="J725" s="336" t="s">
        <v>6</v>
      </c>
    </row>
    <row r="726" spans="1:10">
      <c r="A726" s="317" t="s">
        <v>6</v>
      </c>
      <c r="B726" s="318"/>
      <c r="C726" s="318"/>
      <c r="D726" s="318"/>
      <c r="E726" s="318"/>
      <c r="F726" s="323" t="s">
        <v>6</v>
      </c>
      <c r="G726" s="324" t="s">
        <v>6</v>
      </c>
      <c r="H726" s="324" t="s">
        <v>6</v>
      </c>
      <c r="I726" s="323" t="s">
        <v>6</v>
      </c>
      <c r="J726" s="322" t="s">
        <v>6</v>
      </c>
    </row>
    <row r="727" spans="1:10">
      <c r="A727" s="317" t="s">
        <v>6</v>
      </c>
      <c r="B727" s="318"/>
      <c r="C727" s="318"/>
      <c r="D727" s="318"/>
      <c r="E727" s="318"/>
      <c r="F727" s="319" t="s">
        <v>59</v>
      </c>
      <c r="G727" s="320" t="s">
        <v>6</v>
      </c>
      <c r="H727" s="141">
        <v>0.28999999999999998</v>
      </c>
      <c r="I727" s="321">
        <f>SUM(I725*H727)</f>
        <v>3676620.8699999996</v>
      </c>
      <c r="J727" s="322" t="s">
        <v>6</v>
      </c>
    </row>
    <row r="728" spans="1:10">
      <c r="A728" s="317" t="s">
        <v>6</v>
      </c>
      <c r="B728" s="318"/>
      <c r="C728" s="318"/>
      <c r="D728" s="318"/>
      <c r="E728" s="318"/>
      <c r="F728" s="319" t="s">
        <v>61</v>
      </c>
      <c r="G728" s="320" t="s">
        <v>6</v>
      </c>
      <c r="H728" s="141">
        <v>0.01</v>
      </c>
      <c r="I728" s="321">
        <f>SUM(I725*H728)</f>
        <v>126780.03</v>
      </c>
      <c r="J728" s="322" t="s">
        <v>6</v>
      </c>
    </row>
    <row r="729" spans="1:10">
      <c r="A729" s="317" t="s">
        <v>6</v>
      </c>
      <c r="B729" s="318"/>
      <c r="C729" s="318"/>
      <c r="D729" s="318"/>
      <c r="E729" s="318"/>
      <c r="F729" s="319" t="s">
        <v>60</v>
      </c>
      <c r="G729" s="320" t="s">
        <v>6</v>
      </c>
      <c r="H729" s="141">
        <v>0.05</v>
      </c>
      <c r="I729" s="321">
        <f>SUM(I725*H729)</f>
        <v>633900.15</v>
      </c>
      <c r="J729" s="322" t="s">
        <v>6</v>
      </c>
    </row>
    <row r="730" spans="1:10" ht="15.75" thickBot="1">
      <c r="A730" s="311" t="s">
        <v>6</v>
      </c>
      <c r="B730" s="312" t="s">
        <v>6</v>
      </c>
      <c r="C730" s="312" t="s">
        <v>6</v>
      </c>
      <c r="D730" s="312" t="s">
        <v>6</v>
      </c>
      <c r="E730" s="312" t="s">
        <v>6</v>
      </c>
      <c r="F730" s="313" t="s">
        <v>62</v>
      </c>
      <c r="G730" s="314" t="s">
        <v>6</v>
      </c>
      <c r="H730" s="314" t="s">
        <v>6</v>
      </c>
      <c r="I730" s="315">
        <f>SUM(I725,I727,,I728,I729)</f>
        <v>17115304.049999997</v>
      </c>
      <c r="J730" s="316" t="s">
        <v>6</v>
      </c>
    </row>
    <row r="731" spans="1:10">
      <c r="F731"/>
      <c r="H731"/>
      <c r="I731"/>
      <c r="J731" s="155"/>
    </row>
    <row r="732" spans="1:10" ht="15.75" thickBot="1">
      <c r="F732"/>
      <c r="H732"/>
      <c r="I732"/>
      <c r="J732" s="155"/>
    </row>
    <row r="733" spans="1:10" ht="77.45" customHeight="1" thickBot="1">
      <c r="A733" s="252" t="s">
        <v>63</v>
      </c>
      <c r="B733" s="253" t="s">
        <v>6</v>
      </c>
      <c r="C733" s="253" t="s">
        <v>6</v>
      </c>
      <c r="D733" s="253" t="s">
        <v>6</v>
      </c>
      <c r="E733" s="253" t="s">
        <v>6</v>
      </c>
      <c r="F733" s="253" t="s">
        <v>6</v>
      </c>
      <c r="G733" s="253" t="s">
        <v>6</v>
      </c>
      <c r="H733" s="253" t="s">
        <v>6</v>
      </c>
      <c r="I733" s="253" t="s">
        <v>6</v>
      </c>
      <c r="J733" s="254" t="s">
        <v>6</v>
      </c>
    </row>
    <row r="734" spans="1:10" ht="15.75" thickTop="1">
      <c r="A734" s="107" t="s">
        <v>6</v>
      </c>
      <c r="B734" s="108"/>
      <c r="C734" s="108"/>
      <c r="D734" s="108"/>
      <c r="E734" s="108"/>
      <c r="F734" s="109"/>
      <c r="G734" s="108"/>
      <c r="H734" s="109"/>
      <c r="I734" s="109"/>
      <c r="J734" s="153" t="s">
        <v>6</v>
      </c>
    </row>
    <row r="735" spans="1:10" ht="27.75">
      <c r="A735" s="363" t="s">
        <v>7</v>
      </c>
      <c r="B735" s="318"/>
      <c r="C735" s="318"/>
      <c r="D735" s="318"/>
      <c r="E735" s="318"/>
      <c r="F735" s="318"/>
      <c r="G735" s="318"/>
      <c r="H735" s="318"/>
      <c r="I735" s="318"/>
      <c r="J735" s="364" t="s">
        <v>6</v>
      </c>
    </row>
    <row r="736" spans="1:10">
      <c r="A736" s="110" t="s">
        <v>6</v>
      </c>
      <c r="B736" s="108"/>
      <c r="C736" s="108"/>
      <c r="D736" s="108"/>
      <c r="E736" s="108"/>
      <c r="F736" s="109"/>
      <c r="G736" s="108"/>
      <c r="H736" s="109"/>
      <c r="I736" s="111" t="s">
        <v>8</v>
      </c>
      <c r="J736" s="112">
        <v>3.9</v>
      </c>
    </row>
    <row r="737" spans="1:10">
      <c r="A737" s="355" t="s">
        <v>9</v>
      </c>
      <c r="B737" s="352" t="s">
        <v>6</v>
      </c>
      <c r="C737" s="356" t="str">
        <f>+C626</f>
        <v>"ADMINISTRACION, OPERACIÓN, MANTENIMIENTO, INSTALACION Y MODERNIZACION DEL SISTEMA DE ALUMBRADO PUBLICO EN EL MUNICIPIO DEL SOCORRO - DEPARTAMENTO DE SANTANDER"</v>
      </c>
      <c r="D737" s="357" t="s">
        <v>6</v>
      </c>
      <c r="E737" s="357" t="s">
        <v>6</v>
      </c>
      <c r="F737" s="357" t="s">
        <v>6</v>
      </c>
      <c r="G737" s="357" t="s">
        <v>6</v>
      </c>
      <c r="H737" s="357" t="s">
        <v>6</v>
      </c>
      <c r="I737" s="111" t="s">
        <v>10</v>
      </c>
      <c r="J737" s="112">
        <f>+[3]ESTADIO!C482</f>
        <v>0</v>
      </c>
    </row>
    <row r="738" spans="1:10">
      <c r="A738" s="355" t="s">
        <v>11</v>
      </c>
      <c r="B738" s="318"/>
      <c r="C738" s="356" t="str">
        <f>+C627</f>
        <v>MUNICIPIO DEL SOCORRO</v>
      </c>
      <c r="D738" s="357" t="s">
        <v>6</v>
      </c>
      <c r="E738" s="357" t="s">
        <v>6</v>
      </c>
      <c r="F738" s="357" t="s">
        <v>6</v>
      </c>
      <c r="G738" s="357" t="s">
        <v>6</v>
      </c>
      <c r="H738" s="357" t="s">
        <v>6</v>
      </c>
      <c r="I738" s="111" t="s">
        <v>12</v>
      </c>
      <c r="J738" s="112">
        <f>+[3]ESTADIO!D482</f>
        <v>0</v>
      </c>
    </row>
    <row r="739" spans="1:10">
      <c r="A739" s="355" t="s">
        <v>13</v>
      </c>
      <c r="B739" s="352" t="s">
        <v>6</v>
      </c>
      <c r="C739" s="356">
        <f>+[3]ESTADIO!B482</f>
        <v>0</v>
      </c>
      <c r="D739" s="357" t="s">
        <v>6</v>
      </c>
      <c r="E739" s="357" t="s">
        <v>6</v>
      </c>
      <c r="F739" s="357" t="s">
        <v>6</v>
      </c>
      <c r="G739" s="357" t="s">
        <v>6</v>
      </c>
      <c r="H739" s="357" t="s">
        <v>6</v>
      </c>
      <c r="I739" s="113" t="s">
        <v>6</v>
      </c>
      <c r="J739" s="153" t="s">
        <v>6</v>
      </c>
    </row>
    <row r="740" spans="1:10">
      <c r="A740" s="107" t="s">
        <v>6</v>
      </c>
      <c r="B740" s="108"/>
      <c r="C740" s="108"/>
      <c r="D740" s="108"/>
      <c r="E740" s="108"/>
      <c r="F740" s="109"/>
      <c r="G740" s="108"/>
      <c r="H740" s="109"/>
      <c r="I740" s="109"/>
      <c r="J740" s="153" t="s">
        <v>6</v>
      </c>
    </row>
    <row r="741" spans="1:10">
      <c r="A741" s="358" t="s">
        <v>14</v>
      </c>
      <c r="B741" s="352" t="s">
        <v>6</v>
      </c>
      <c r="C741" s="352" t="s">
        <v>6</v>
      </c>
      <c r="D741" s="352" t="s">
        <v>6</v>
      </c>
      <c r="E741" s="114" t="s">
        <v>3</v>
      </c>
      <c r="F741" s="115" t="s">
        <v>15</v>
      </c>
      <c r="G741" s="114" t="s">
        <v>16</v>
      </c>
      <c r="H741" s="115" t="s">
        <v>17</v>
      </c>
      <c r="I741" s="318"/>
      <c r="J741" s="361" t="s">
        <v>6</v>
      </c>
    </row>
    <row r="742" spans="1:10">
      <c r="A742" s="359" t="s">
        <v>6</v>
      </c>
      <c r="B742" s="318"/>
      <c r="C742" s="318"/>
      <c r="D742" s="318"/>
      <c r="E742" s="116" t="s">
        <v>6</v>
      </c>
      <c r="F742" s="117" t="s">
        <v>18</v>
      </c>
      <c r="G742" s="118" t="s">
        <v>19</v>
      </c>
      <c r="H742" s="117" t="s">
        <v>6</v>
      </c>
      <c r="I742" s="318"/>
      <c r="J742" s="361" t="s">
        <v>6</v>
      </c>
    </row>
    <row r="743" spans="1:10">
      <c r="A743" s="360" t="s">
        <v>6</v>
      </c>
      <c r="B743" s="318"/>
      <c r="C743" s="318"/>
      <c r="D743" s="318"/>
      <c r="E743" s="119" t="s">
        <v>20</v>
      </c>
      <c r="F743" s="120" t="s">
        <v>21</v>
      </c>
      <c r="G743" s="119" t="s">
        <v>22</v>
      </c>
      <c r="H743" s="120" t="s">
        <v>23</v>
      </c>
      <c r="I743" s="318"/>
      <c r="J743" s="362" t="s">
        <v>6</v>
      </c>
    </row>
    <row r="744" spans="1:10">
      <c r="A744" s="351"/>
      <c r="B744" s="352"/>
      <c r="C744" s="352"/>
      <c r="D744" s="352"/>
      <c r="E744" s="121"/>
      <c r="F744" s="122"/>
      <c r="G744" s="123"/>
      <c r="H744" s="122"/>
      <c r="I744" s="318"/>
      <c r="J744" s="353" t="s">
        <v>6</v>
      </c>
    </row>
    <row r="745" spans="1:10">
      <c r="A745" s="351"/>
      <c r="B745" s="352"/>
      <c r="C745" s="352"/>
      <c r="D745" s="352"/>
      <c r="E745" s="121"/>
      <c r="F745" s="122"/>
      <c r="G745" s="123"/>
      <c r="H745" s="122"/>
      <c r="I745" s="318"/>
      <c r="J745" s="353" t="s">
        <v>6</v>
      </c>
    </row>
    <row r="746" spans="1:10">
      <c r="A746" s="124" t="s">
        <v>6</v>
      </c>
      <c r="B746" s="108"/>
      <c r="C746" s="108"/>
      <c r="D746" s="108"/>
      <c r="E746" s="108"/>
      <c r="F746" s="109"/>
      <c r="G746" s="108"/>
      <c r="H746" s="109"/>
      <c r="I746" s="325" t="s">
        <v>26</v>
      </c>
      <c r="J746" s="354" t="s">
        <v>6</v>
      </c>
    </row>
    <row r="747" spans="1:10">
      <c r="A747" s="124" t="s">
        <v>6</v>
      </c>
      <c r="B747" s="108"/>
      <c r="C747" s="108"/>
      <c r="D747" s="108"/>
      <c r="E747" s="108"/>
      <c r="F747" s="109"/>
      <c r="G747" s="108"/>
      <c r="H747" s="109"/>
      <c r="I747" s="125" t="s">
        <v>6</v>
      </c>
      <c r="J747" s="154" t="s">
        <v>6</v>
      </c>
    </row>
    <row r="748" spans="1:10" ht="15.75" thickBot="1">
      <c r="A748" s="327" t="s">
        <v>6</v>
      </c>
      <c r="B748" s="328" t="s">
        <v>6</v>
      </c>
      <c r="C748" s="328" t="s">
        <v>6</v>
      </c>
      <c r="D748" s="328" t="s">
        <v>6</v>
      </c>
      <c r="E748" s="126" t="s">
        <v>6</v>
      </c>
      <c r="F748" s="127" t="s">
        <v>6</v>
      </c>
      <c r="G748" s="126" t="s">
        <v>6</v>
      </c>
      <c r="H748" s="127" t="s">
        <v>6</v>
      </c>
      <c r="I748" s="329">
        <f>SUM(H744:H745)</f>
        <v>0</v>
      </c>
      <c r="J748" s="330" t="s">
        <v>6</v>
      </c>
    </row>
    <row r="749" spans="1:10" ht="15.75" thickTop="1">
      <c r="A749" s="107" t="s">
        <v>6</v>
      </c>
      <c r="B749" s="108"/>
      <c r="C749" s="108"/>
      <c r="D749" s="108"/>
      <c r="E749" s="108"/>
      <c r="F749" s="109"/>
      <c r="G749" s="108"/>
      <c r="H749" s="109"/>
      <c r="I749" s="109"/>
      <c r="J749" s="153" t="s">
        <v>6</v>
      </c>
    </row>
    <row r="750" spans="1:10">
      <c r="A750" s="342" t="s">
        <v>27</v>
      </c>
      <c r="B750" s="343"/>
      <c r="C750" s="343"/>
      <c r="D750" s="344"/>
      <c r="E750" s="128" t="s">
        <v>5</v>
      </c>
      <c r="F750" s="115" t="s">
        <v>28</v>
      </c>
      <c r="G750" s="129" t="s">
        <v>29</v>
      </c>
      <c r="H750" s="115" t="s">
        <v>30</v>
      </c>
      <c r="I750" s="318"/>
      <c r="J750" s="350" t="s">
        <v>6</v>
      </c>
    </row>
    <row r="751" spans="1:10">
      <c r="A751" s="345" t="s">
        <v>6</v>
      </c>
      <c r="B751" s="318"/>
      <c r="C751" s="318"/>
      <c r="D751" s="346"/>
      <c r="E751" s="130" t="s">
        <v>6</v>
      </c>
      <c r="F751" s="117" t="s">
        <v>2</v>
      </c>
      <c r="G751" s="131" t="s">
        <v>31</v>
      </c>
      <c r="H751" s="117" t="s">
        <v>32</v>
      </c>
      <c r="I751" s="318"/>
      <c r="J751" s="350" t="s">
        <v>6</v>
      </c>
    </row>
    <row r="752" spans="1:10">
      <c r="A752" s="347" t="s">
        <v>6</v>
      </c>
      <c r="B752" s="348"/>
      <c r="C752" s="348"/>
      <c r="D752" s="349"/>
      <c r="E752" s="132" t="s">
        <v>6</v>
      </c>
      <c r="F752" s="133" t="s">
        <v>33</v>
      </c>
      <c r="G752" s="134" t="s">
        <v>34</v>
      </c>
      <c r="H752" s="133" t="s">
        <v>35</v>
      </c>
      <c r="I752" s="318"/>
      <c r="J752" s="350" t="s">
        <v>6</v>
      </c>
    </row>
    <row r="753" spans="1:10">
      <c r="A753" s="340"/>
      <c r="B753" s="341"/>
      <c r="C753" s="341"/>
      <c r="D753" s="341"/>
      <c r="E753" s="135"/>
      <c r="F753" s="122"/>
      <c r="G753" s="123"/>
      <c r="H753" s="122"/>
      <c r="I753" s="318"/>
      <c r="J753" s="339" t="s">
        <v>6</v>
      </c>
    </row>
    <row r="754" spans="1:10">
      <c r="A754" s="337"/>
      <c r="B754" s="338"/>
      <c r="C754" s="338"/>
      <c r="D754" s="338"/>
      <c r="E754" s="135"/>
      <c r="F754" s="122"/>
      <c r="G754" s="123"/>
      <c r="H754" s="122"/>
      <c r="I754" s="318"/>
      <c r="J754" s="339"/>
    </row>
    <row r="755" spans="1:10">
      <c r="A755" s="337"/>
      <c r="B755" s="338"/>
      <c r="C755" s="338"/>
      <c r="D755" s="338"/>
      <c r="E755" s="135"/>
      <c r="F755" s="122"/>
      <c r="G755" s="123"/>
      <c r="H755" s="122"/>
      <c r="I755" s="318"/>
      <c r="J755" s="339"/>
    </row>
    <row r="756" spans="1:10">
      <c r="A756" s="337"/>
      <c r="B756" s="338"/>
      <c r="C756" s="338"/>
      <c r="D756" s="338"/>
      <c r="E756" s="135"/>
      <c r="F756" s="122"/>
      <c r="G756" s="123"/>
      <c r="H756" s="122"/>
      <c r="I756" s="318"/>
      <c r="J756" s="339"/>
    </row>
    <row r="757" spans="1:10">
      <c r="A757" s="139" t="s">
        <v>6</v>
      </c>
      <c r="B757" s="108"/>
      <c r="C757" s="108"/>
      <c r="D757" s="108"/>
      <c r="E757" s="108"/>
      <c r="F757" s="109"/>
      <c r="G757" s="108"/>
      <c r="H757" s="109"/>
      <c r="I757" s="325" t="s">
        <v>43</v>
      </c>
      <c r="J757" s="326" t="s">
        <v>6</v>
      </c>
    </row>
    <row r="758" spans="1:10">
      <c r="A758" s="124" t="s">
        <v>6</v>
      </c>
      <c r="B758" s="108"/>
      <c r="C758" s="108"/>
      <c r="D758" s="108"/>
      <c r="E758" s="108"/>
      <c r="F758" s="109"/>
      <c r="G758" s="108"/>
      <c r="H758" s="109"/>
      <c r="I758" s="125" t="s">
        <v>6</v>
      </c>
      <c r="J758" s="154" t="s">
        <v>6</v>
      </c>
    </row>
    <row r="759" spans="1:10" ht="15.75" thickBot="1">
      <c r="A759" s="327" t="s">
        <v>6</v>
      </c>
      <c r="B759" s="328" t="s">
        <v>6</v>
      </c>
      <c r="C759" s="328" t="s">
        <v>6</v>
      </c>
      <c r="D759" s="328" t="s">
        <v>6</v>
      </c>
      <c r="E759" s="126" t="s">
        <v>6</v>
      </c>
      <c r="F759" s="127" t="s">
        <v>6</v>
      </c>
      <c r="G759" s="126" t="s">
        <v>6</v>
      </c>
      <c r="H759" s="127" t="s">
        <v>6</v>
      </c>
      <c r="I759" s="329">
        <f>SUM(H753:H756)</f>
        <v>0</v>
      </c>
      <c r="J759" s="330" t="s">
        <v>6</v>
      </c>
    </row>
    <row r="760" spans="1:10" ht="15.75" thickTop="1">
      <c r="A760" s="107" t="s">
        <v>6</v>
      </c>
      <c r="B760" s="108"/>
      <c r="C760" s="108"/>
      <c r="D760" s="108"/>
      <c r="E760" s="108"/>
      <c r="F760" s="109"/>
      <c r="G760" s="108"/>
      <c r="H760" s="109"/>
      <c r="I760" s="109"/>
      <c r="J760" s="153" t="s">
        <v>6</v>
      </c>
    </row>
    <row r="761" spans="1:10">
      <c r="A761" s="342" t="s">
        <v>44</v>
      </c>
      <c r="B761" s="343"/>
      <c r="C761" s="343"/>
      <c r="D761" s="344"/>
      <c r="E761" s="128" t="s">
        <v>3</v>
      </c>
      <c r="F761" s="115" t="s">
        <v>30</v>
      </c>
      <c r="G761" s="115" t="s">
        <v>30</v>
      </c>
      <c r="H761" s="115" t="s">
        <v>30</v>
      </c>
      <c r="I761" s="318"/>
      <c r="J761" s="350" t="s">
        <v>6</v>
      </c>
    </row>
    <row r="762" spans="1:10">
      <c r="A762" s="345" t="s">
        <v>6</v>
      </c>
      <c r="B762" s="318"/>
      <c r="C762" s="318"/>
      <c r="D762" s="346"/>
      <c r="E762" s="130" t="s">
        <v>6</v>
      </c>
      <c r="F762" s="117" t="s">
        <v>147</v>
      </c>
      <c r="G762" s="117" t="s">
        <v>147</v>
      </c>
      <c r="H762" s="117" t="s">
        <v>32</v>
      </c>
      <c r="I762" s="318"/>
      <c r="J762" s="350" t="s">
        <v>6</v>
      </c>
    </row>
    <row r="763" spans="1:10">
      <c r="A763" s="347" t="s">
        <v>6</v>
      </c>
      <c r="B763" s="348"/>
      <c r="C763" s="348"/>
      <c r="D763" s="349"/>
      <c r="E763" s="132" t="s">
        <v>6</v>
      </c>
      <c r="F763" s="133" t="s">
        <v>48</v>
      </c>
      <c r="G763" s="134" t="s">
        <v>49</v>
      </c>
      <c r="H763" s="133" t="s">
        <v>50</v>
      </c>
      <c r="I763" s="318"/>
      <c r="J763" s="350" t="s">
        <v>6</v>
      </c>
    </row>
    <row r="764" spans="1:10">
      <c r="A764" s="340" t="s">
        <v>153</v>
      </c>
      <c r="B764" s="341"/>
      <c r="C764" s="341"/>
      <c r="D764" s="341"/>
      <c r="E764" s="140" t="s">
        <v>70</v>
      </c>
      <c r="F764" s="122">
        <v>5000000</v>
      </c>
      <c r="G764" s="123">
        <v>1</v>
      </c>
      <c r="H764" s="122">
        <f t="shared" ref="H764" si="55">SUM(E764*F764/G764)</f>
        <v>5000000</v>
      </c>
      <c r="I764" s="318"/>
      <c r="J764" s="339" t="s">
        <v>6</v>
      </c>
    </row>
    <row r="765" spans="1:10">
      <c r="A765" s="340" t="s">
        <v>148</v>
      </c>
      <c r="B765" s="341"/>
      <c r="C765" s="341"/>
      <c r="D765" s="341"/>
      <c r="E765" s="140" t="s">
        <v>70</v>
      </c>
      <c r="F765" s="122">
        <v>10000000</v>
      </c>
      <c r="G765" s="123">
        <v>1</v>
      </c>
      <c r="H765" s="122">
        <f t="shared" ref="H765" si="56">SUM(E765*F765/G765)</f>
        <v>10000000</v>
      </c>
      <c r="I765" s="318"/>
      <c r="J765" s="339" t="s">
        <v>6</v>
      </c>
    </row>
    <row r="766" spans="1:10">
      <c r="A766" s="337"/>
      <c r="B766" s="338"/>
      <c r="C766" s="338"/>
      <c r="D766" s="338"/>
      <c r="E766" s="140"/>
      <c r="F766" s="122"/>
      <c r="G766" s="123"/>
      <c r="H766" s="122"/>
      <c r="I766" s="318"/>
      <c r="J766" s="339" t="s">
        <v>6</v>
      </c>
    </row>
    <row r="767" spans="1:10">
      <c r="A767" s="337"/>
      <c r="B767" s="338"/>
      <c r="C767" s="338"/>
      <c r="D767" s="338"/>
      <c r="E767" s="140"/>
      <c r="F767" s="122"/>
      <c r="G767" s="123"/>
      <c r="H767" s="122"/>
      <c r="I767" s="318"/>
      <c r="J767" s="339"/>
    </row>
    <row r="768" spans="1:10">
      <c r="A768" s="337"/>
      <c r="B768" s="338"/>
      <c r="C768" s="338"/>
      <c r="D768" s="338"/>
      <c r="E768" s="140"/>
      <c r="F768" s="122"/>
      <c r="G768" s="123"/>
      <c r="H768" s="122"/>
      <c r="I768" s="318"/>
      <c r="J768" s="339"/>
    </row>
    <row r="769" spans="1:10">
      <c r="A769" s="337"/>
      <c r="B769" s="338"/>
      <c r="C769" s="338"/>
      <c r="D769" s="338"/>
      <c r="E769" s="140"/>
      <c r="F769" s="122"/>
      <c r="G769" s="123"/>
      <c r="H769" s="122"/>
      <c r="I769" s="318"/>
      <c r="J769" s="339"/>
    </row>
    <row r="770" spans="1:10">
      <c r="A770" s="139" t="s">
        <v>6</v>
      </c>
      <c r="B770" s="108"/>
      <c r="C770" s="108"/>
      <c r="D770" s="108"/>
      <c r="E770" s="108"/>
      <c r="F770" s="109"/>
      <c r="G770" s="108"/>
      <c r="H770" s="109"/>
      <c r="I770" s="325" t="s">
        <v>57</v>
      </c>
      <c r="J770" s="326" t="s">
        <v>6</v>
      </c>
    </row>
    <row r="771" spans="1:10">
      <c r="A771" s="124" t="s">
        <v>6</v>
      </c>
      <c r="B771" s="108"/>
      <c r="C771" s="108"/>
      <c r="D771" s="108"/>
      <c r="E771" s="108"/>
      <c r="F771" s="109"/>
      <c r="G771" s="108"/>
      <c r="H771" s="109"/>
      <c r="I771" s="125" t="s">
        <v>6</v>
      </c>
      <c r="J771" s="154" t="s">
        <v>6</v>
      </c>
    </row>
    <row r="772" spans="1:10" ht="15.75" thickBot="1">
      <c r="A772" s="327" t="s">
        <v>6</v>
      </c>
      <c r="B772" s="328" t="s">
        <v>6</v>
      </c>
      <c r="C772" s="328" t="s">
        <v>6</v>
      </c>
      <c r="D772" s="328" t="s">
        <v>6</v>
      </c>
      <c r="E772" s="126" t="s">
        <v>6</v>
      </c>
      <c r="F772" s="127" t="s">
        <v>6</v>
      </c>
      <c r="G772" s="126" t="s">
        <v>6</v>
      </c>
      <c r="H772" s="127" t="s">
        <v>6</v>
      </c>
      <c r="I772" s="329">
        <f>SUM(H764:H769)</f>
        <v>15000000</v>
      </c>
      <c r="J772" s="330" t="s">
        <v>6</v>
      </c>
    </row>
    <row r="773" spans="1:10" ht="16.5" thickTop="1" thickBot="1">
      <c r="A773" s="107" t="s">
        <v>6</v>
      </c>
      <c r="B773" s="108"/>
      <c r="C773" s="108"/>
      <c r="D773" s="108"/>
      <c r="E773" s="108"/>
      <c r="F773" s="109"/>
      <c r="G773" s="108"/>
      <c r="H773" s="109"/>
      <c r="I773" s="109"/>
      <c r="J773" s="153" t="s">
        <v>6</v>
      </c>
    </row>
    <row r="774" spans="1:10" ht="15.75" thickTop="1">
      <c r="A774" s="331" t="s">
        <v>6</v>
      </c>
      <c r="B774" s="332" t="s">
        <v>6</v>
      </c>
      <c r="C774" s="332" t="s">
        <v>6</v>
      </c>
      <c r="D774" s="332" t="s">
        <v>6</v>
      </c>
      <c r="E774" s="332" t="s">
        <v>6</v>
      </c>
      <c r="F774" s="333" t="s">
        <v>58</v>
      </c>
      <c r="G774" s="334" t="s">
        <v>6</v>
      </c>
      <c r="H774" s="334" t="s">
        <v>6</v>
      </c>
      <c r="I774" s="335">
        <f>SUM(I748,I759,I772)</f>
        <v>15000000</v>
      </c>
      <c r="J774" s="336" t="s">
        <v>6</v>
      </c>
    </row>
    <row r="775" spans="1:10">
      <c r="A775" s="317" t="s">
        <v>6</v>
      </c>
      <c r="B775" s="318"/>
      <c r="C775" s="318"/>
      <c r="D775" s="318"/>
      <c r="E775" s="318"/>
      <c r="F775" s="323" t="s">
        <v>6</v>
      </c>
      <c r="G775" s="324" t="s">
        <v>6</v>
      </c>
      <c r="H775" s="324" t="s">
        <v>6</v>
      </c>
      <c r="I775" s="323" t="s">
        <v>6</v>
      </c>
      <c r="J775" s="322" t="s">
        <v>6</v>
      </c>
    </row>
    <row r="776" spans="1:10">
      <c r="A776" s="317" t="s">
        <v>6</v>
      </c>
      <c r="B776" s="318"/>
      <c r="C776" s="318"/>
      <c r="D776" s="318"/>
      <c r="E776" s="318"/>
      <c r="F776" s="319" t="s">
        <v>59</v>
      </c>
      <c r="G776" s="320" t="s">
        <v>6</v>
      </c>
      <c r="H776" s="141">
        <v>0.28999999999999998</v>
      </c>
      <c r="I776" s="321">
        <f>SUM(I774*H776)</f>
        <v>4350000</v>
      </c>
      <c r="J776" s="322" t="s">
        <v>6</v>
      </c>
    </row>
    <row r="777" spans="1:10">
      <c r="A777" s="317" t="s">
        <v>6</v>
      </c>
      <c r="B777" s="318"/>
      <c r="C777" s="318"/>
      <c r="D777" s="318"/>
      <c r="E777" s="318"/>
      <c r="F777" s="319" t="s">
        <v>61</v>
      </c>
      <c r="G777" s="320" t="s">
        <v>6</v>
      </c>
      <c r="H777" s="141">
        <v>0.01</v>
      </c>
      <c r="I777" s="321">
        <f>SUM(I774*H777)</f>
        <v>150000</v>
      </c>
      <c r="J777" s="322" t="s">
        <v>6</v>
      </c>
    </row>
    <row r="778" spans="1:10">
      <c r="A778" s="317" t="s">
        <v>6</v>
      </c>
      <c r="B778" s="318"/>
      <c r="C778" s="318"/>
      <c r="D778" s="318"/>
      <c r="E778" s="318"/>
      <c r="F778" s="319" t="s">
        <v>60</v>
      </c>
      <c r="G778" s="320" t="s">
        <v>6</v>
      </c>
      <c r="H778" s="141">
        <v>0.05</v>
      </c>
      <c r="I778" s="321">
        <f>SUM(I774*H778)</f>
        <v>750000</v>
      </c>
      <c r="J778" s="322" t="s">
        <v>6</v>
      </c>
    </row>
    <row r="779" spans="1:10" ht="15.75" thickBot="1">
      <c r="A779" s="311" t="s">
        <v>6</v>
      </c>
      <c r="B779" s="312" t="s">
        <v>6</v>
      </c>
      <c r="C779" s="312" t="s">
        <v>6</v>
      </c>
      <c r="D779" s="312" t="s">
        <v>6</v>
      </c>
      <c r="E779" s="312" t="s">
        <v>6</v>
      </c>
      <c r="F779" s="313" t="s">
        <v>62</v>
      </c>
      <c r="G779" s="314" t="s">
        <v>6</v>
      </c>
      <c r="H779" s="314" t="s">
        <v>6</v>
      </c>
      <c r="I779" s="315">
        <f>SUM(I774,I776,,I777,I778)</f>
        <v>20250000</v>
      </c>
      <c r="J779" s="316" t="s">
        <v>6</v>
      </c>
    </row>
    <row r="780" spans="1:10">
      <c r="F780"/>
      <c r="H780"/>
      <c r="I780"/>
      <c r="J780" s="155"/>
    </row>
    <row r="781" spans="1:10">
      <c r="F781"/>
      <c r="H781"/>
      <c r="I781"/>
      <c r="J781" s="155"/>
    </row>
    <row r="782" spans="1:10">
      <c r="F782"/>
      <c r="H782"/>
      <c r="I782"/>
      <c r="J782" s="155"/>
    </row>
    <row r="783" spans="1:10">
      <c r="F783"/>
      <c r="H783"/>
      <c r="I783"/>
      <c r="J783" s="155"/>
    </row>
    <row r="784" spans="1:10">
      <c r="F784"/>
      <c r="H784"/>
      <c r="I784"/>
      <c r="J784" s="155"/>
    </row>
    <row r="785" spans="6:10">
      <c r="F785"/>
      <c r="H785"/>
      <c r="I785"/>
      <c r="J785" s="155"/>
    </row>
    <row r="786" spans="6:10">
      <c r="F786"/>
      <c r="H786"/>
      <c r="I786"/>
      <c r="J786" s="155"/>
    </row>
    <row r="787" spans="6:10">
      <c r="F787"/>
      <c r="H787"/>
      <c r="I787"/>
      <c r="J787" s="155"/>
    </row>
    <row r="788" spans="6:10">
      <c r="F788"/>
      <c r="H788"/>
      <c r="I788"/>
      <c r="J788" s="155"/>
    </row>
    <row r="789" spans="6:10">
      <c r="F789"/>
      <c r="H789"/>
      <c r="I789"/>
      <c r="J789" s="155"/>
    </row>
    <row r="790" spans="6:10">
      <c r="F790"/>
      <c r="H790"/>
      <c r="I790"/>
      <c r="J790" s="155"/>
    </row>
    <row r="791" spans="6:10">
      <c r="F791"/>
      <c r="H791"/>
      <c r="I791"/>
      <c r="J791" s="155"/>
    </row>
    <row r="792" spans="6:10">
      <c r="F792"/>
      <c r="H792"/>
      <c r="I792"/>
      <c r="J792" s="155"/>
    </row>
    <row r="793" spans="6:10">
      <c r="F793"/>
      <c r="H793"/>
      <c r="I793"/>
      <c r="J793" s="155"/>
    </row>
    <row r="794" spans="6:10">
      <c r="F794"/>
      <c r="H794"/>
      <c r="I794"/>
      <c r="J794" s="155"/>
    </row>
    <row r="795" spans="6:10">
      <c r="F795"/>
      <c r="H795"/>
      <c r="I795"/>
      <c r="J795" s="155"/>
    </row>
    <row r="796" spans="6:10">
      <c r="F796"/>
      <c r="H796"/>
      <c r="I796"/>
      <c r="J796" s="155"/>
    </row>
    <row r="797" spans="6:10">
      <c r="F797"/>
      <c r="H797"/>
      <c r="I797"/>
      <c r="J797" s="155"/>
    </row>
    <row r="798" spans="6:10">
      <c r="F798"/>
      <c r="H798"/>
      <c r="I798"/>
      <c r="J798" s="155"/>
    </row>
    <row r="799" spans="6:10">
      <c r="F799"/>
      <c r="H799"/>
      <c r="I799"/>
      <c r="J799" s="155"/>
    </row>
  </sheetData>
  <mergeCells count="1130">
    <mergeCell ref="A2:J2"/>
    <mergeCell ref="A4:J4"/>
    <mergeCell ref="A6:B6"/>
    <mergeCell ref="C6:H6"/>
    <mergeCell ref="A19:D21"/>
    <mergeCell ref="I19:J19"/>
    <mergeCell ref="I20:J20"/>
    <mergeCell ref="I21:J21"/>
    <mergeCell ref="A22:D22"/>
    <mergeCell ref="I22:J22"/>
    <mergeCell ref="A13:D13"/>
    <mergeCell ref="I13:J13"/>
    <mergeCell ref="A14:D14"/>
    <mergeCell ref="I14:J14"/>
    <mergeCell ref="I15:J15"/>
    <mergeCell ref="A17:D17"/>
    <mergeCell ref="I17:J17"/>
    <mergeCell ref="A7:B7"/>
    <mergeCell ref="C7:H7"/>
    <mergeCell ref="A8:B8"/>
    <mergeCell ref="C8:H8"/>
    <mergeCell ref="A10:D12"/>
    <mergeCell ref="I10:J10"/>
    <mergeCell ref="I11:J11"/>
    <mergeCell ref="I12:J12"/>
    <mergeCell ref="I29:J29"/>
    <mergeCell ref="A31:D31"/>
    <mergeCell ref="I31:J31"/>
    <mergeCell ref="A33:D35"/>
    <mergeCell ref="I33:J33"/>
    <mergeCell ref="I34:J34"/>
    <mergeCell ref="I35:J35"/>
    <mergeCell ref="A26:D26"/>
    <mergeCell ref="I26:J26"/>
    <mergeCell ref="A27:D27"/>
    <mergeCell ref="I27:J27"/>
    <mergeCell ref="A28:D28"/>
    <mergeCell ref="I28:J28"/>
    <mergeCell ref="A23:D23"/>
    <mergeCell ref="I23:J23"/>
    <mergeCell ref="A24:D24"/>
    <mergeCell ref="I24:J24"/>
    <mergeCell ref="A25:D25"/>
    <mergeCell ref="I25:J25"/>
    <mergeCell ref="I42:J42"/>
    <mergeCell ref="A44:D44"/>
    <mergeCell ref="I44:J44"/>
    <mergeCell ref="A46:E46"/>
    <mergeCell ref="F46:H46"/>
    <mergeCell ref="I46:J46"/>
    <mergeCell ref="A39:D39"/>
    <mergeCell ref="I39:J39"/>
    <mergeCell ref="A40:D40"/>
    <mergeCell ref="I40:J40"/>
    <mergeCell ref="A41:D41"/>
    <mergeCell ref="I41:J41"/>
    <mergeCell ref="A36:D36"/>
    <mergeCell ref="I36:J36"/>
    <mergeCell ref="A37:D37"/>
    <mergeCell ref="I37:J37"/>
    <mergeCell ref="A38:D38"/>
    <mergeCell ref="I38:J38"/>
    <mergeCell ref="A51:E51"/>
    <mergeCell ref="F51:H51"/>
    <mergeCell ref="I51:J51"/>
    <mergeCell ref="A54:J54"/>
    <mergeCell ref="A56:J56"/>
    <mergeCell ref="A58:B58"/>
    <mergeCell ref="C58:H58"/>
    <mergeCell ref="A49:E49"/>
    <mergeCell ref="F49:G49"/>
    <mergeCell ref="I49:J49"/>
    <mergeCell ref="A50:E50"/>
    <mergeCell ref="F50:G50"/>
    <mergeCell ref="I50:J50"/>
    <mergeCell ref="A47:E47"/>
    <mergeCell ref="F47:H47"/>
    <mergeCell ref="I47:J47"/>
    <mergeCell ref="A48:E48"/>
    <mergeCell ref="F48:G48"/>
    <mergeCell ref="I48:J48"/>
    <mergeCell ref="A71:D73"/>
    <mergeCell ref="I71:J71"/>
    <mergeCell ref="I72:J72"/>
    <mergeCell ref="I73:J73"/>
    <mergeCell ref="A74:D74"/>
    <mergeCell ref="I74:J74"/>
    <mergeCell ref="A65:D65"/>
    <mergeCell ref="I65:J65"/>
    <mergeCell ref="A66:D66"/>
    <mergeCell ref="I66:J66"/>
    <mergeCell ref="I67:J67"/>
    <mergeCell ref="A69:D69"/>
    <mergeCell ref="I69:J69"/>
    <mergeCell ref="A59:B59"/>
    <mergeCell ref="C59:H59"/>
    <mergeCell ref="A60:B60"/>
    <mergeCell ref="C60:H60"/>
    <mergeCell ref="A62:D64"/>
    <mergeCell ref="I62:J62"/>
    <mergeCell ref="I63:J63"/>
    <mergeCell ref="I64:J64"/>
    <mergeCell ref="I81:J81"/>
    <mergeCell ref="A83:D83"/>
    <mergeCell ref="I83:J83"/>
    <mergeCell ref="A85:D87"/>
    <mergeCell ref="I85:J85"/>
    <mergeCell ref="I86:J86"/>
    <mergeCell ref="I87:J87"/>
    <mergeCell ref="A78:D78"/>
    <mergeCell ref="I78:J78"/>
    <mergeCell ref="A79:D79"/>
    <mergeCell ref="I79:J79"/>
    <mergeCell ref="A80:D80"/>
    <mergeCell ref="I80:J80"/>
    <mergeCell ref="A75:D75"/>
    <mergeCell ref="I75:J75"/>
    <mergeCell ref="A76:D76"/>
    <mergeCell ref="I76:J76"/>
    <mergeCell ref="A77:D77"/>
    <mergeCell ref="I77:J77"/>
    <mergeCell ref="I94:J94"/>
    <mergeCell ref="A96:D96"/>
    <mergeCell ref="I96:J96"/>
    <mergeCell ref="A98:E98"/>
    <mergeCell ref="F98:H98"/>
    <mergeCell ref="I98:J98"/>
    <mergeCell ref="A91:D91"/>
    <mergeCell ref="I91:J91"/>
    <mergeCell ref="A92:D92"/>
    <mergeCell ref="I92:J92"/>
    <mergeCell ref="A93:D93"/>
    <mergeCell ref="I93:J93"/>
    <mergeCell ref="A88:D88"/>
    <mergeCell ref="I88:J88"/>
    <mergeCell ref="A89:D89"/>
    <mergeCell ref="I89:J89"/>
    <mergeCell ref="A90:D90"/>
    <mergeCell ref="I90:J90"/>
    <mergeCell ref="A103:E103"/>
    <mergeCell ref="F103:H103"/>
    <mergeCell ref="I103:J103"/>
    <mergeCell ref="A106:J106"/>
    <mergeCell ref="A108:J108"/>
    <mergeCell ref="A110:B110"/>
    <mergeCell ref="C110:H110"/>
    <mergeCell ref="A101:E101"/>
    <mergeCell ref="F101:G101"/>
    <mergeCell ref="I101:J101"/>
    <mergeCell ref="A102:E102"/>
    <mergeCell ref="F102:G102"/>
    <mergeCell ref="I102:J102"/>
    <mergeCell ref="A99:E99"/>
    <mergeCell ref="F99:H99"/>
    <mergeCell ref="I99:J99"/>
    <mergeCell ref="A100:E100"/>
    <mergeCell ref="F100:G100"/>
    <mergeCell ref="I100:J100"/>
    <mergeCell ref="A123:D125"/>
    <mergeCell ref="I123:J123"/>
    <mergeCell ref="I124:J124"/>
    <mergeCell ref="I125:J125"/>
    <mergeCell ref="A126:D126"/>
    <mergeCell ref="I126:J126"/>
    <mergeCell ref="A117:D117"/>
    <mergeCell ref="I117:J117"/>
    <mergeCell ref="A118:D118"/>
    <mergeCell ref="I118:J118"/>
    <mergeCell ref="I119:J119"/>
    <mergeCell ref="A121:D121"/>
    <mergeCell ref="I121:J121"/>
    <mergeCell ref="A111:B111"/>
    <mergeCell ref="C111:H111"/>
    <mergeCell ref="A112:B112"/>
    <mergeCell ref="C112:H112"/>
    <mergeCell ref="A114:D116"/>
    <mergeCell ref="I114:J114"/>
    <mergeCell ref="I115:J115"/>
    <mergeCell ref="I116:J116"/>
    <mergeCell ref="I133:J133"/>
    <mergeCell ref="A135:D135"/>
    <mergeCell ref="I135:J135"/>
    <mergeCell ref="A137:D139"/>
    <mergeCell ref="I137:J137"/>
    <mergeCell ref="I138:J138"/>
    <mergeCell ref="I139:J139"/>
    <mergeCell ref="A130:D130"/>
    <mergeCell ref="I130:J130"/>
    <mergeCell ref="A131:D131"/>
    <mergeCell ref="I131:J131"/>
    <mergeCell ref="A132:D132"/>
    <mergeCell ref="I132:J132"/>
    <mergeCell ref="A127:D127"/>
    <mergeCell ref="I127:J127"/>
    <mergeCell ref="A128:D128"/>
    <mergeCell ref="I128:J128"/>
    <mergeCell ref="A129:D129"/>
    <mergeCell ref="I129:J129"/>
    <mergeCell ref="I146:J146"/>
    <mergeCell ref="A148:D148"/>
    <mergeCell ref="I148:J148"/>
    <mergeCell ref="A150:E150"/>
    <mergeCell ref="F150:H150"/>
    <mergeCell ref="I150:J150"/>
    <mergeCell ref="A143:D143"/>
    <mergeCell ref="I143:J143"/>
    <mergeCell ref="A144:D144"/>
    <mergeCell ref="I144:J144"/>
    <mergeCell ref="A145:D145"/>
    <mergeCell ref="I145:J145"/>
    <mergeCell ref="A140:D140"/>
    <mergeCell ref="I140:J140"/>
    <mergeCell ref="A141:D141"/>
    <mergeCell ref="I141:J141"/>
    <mergeCell ref="A142:D142"/>
    <mergeCell ref="I142:J142"/>
    <mergeCell ref="A155:E155"/>
    <mergeCell ref="F155:H155"/>
    <mergeCell ref="I155:J155"/>
    <mergeCell ref="A158:J158"/>
    <mergeCell ref="A160:J160"/>
    <mergeCell ref="A162:B162"/>
    <mergeCell ref="C162:H162"/>
    <mergeCell ref="A153:E153"/>
    <mergeCell ref="F153:G153"/>
    <mergeCell ref="I153:J153"/>
    <mergeCell ref="A154:E154"/>
    <mergeCell ref="F154:G154"/>
    <mergeCell ref="I154:J154"/>
    <mergeCell ref="A151:E151"/>
    <mergeCell ref="F151:H151"/>
    <mergeCell ref="I151:J151"/>
    <mergeCell ref="A152:E152"/>
    <mergeCell ref="F152:G152"/>
    <mergeCell ref="I152:J152"/>
    <mergeCell ref="A175:D177"/>
    <mergeCell ref="I175:J175"/>
    <mergeCell ref="I176:J176"/>
    <mergeCell ref="I177:J177"/>
    <mergeCell ref="A178:D178"/>
    <mergeCell ref="I178:J178"/>
    <mergeCell ref="A169:D169"/>
    <mergeCell ref="I169:J169"/>
    <mergeCell ref="A170:D170"/>
    <mergeCell ref="I170:J170"/>
    <mergeCell ref="I171:J171"/>
    <mergeCell ref="A173:D173"/>
    <mergeCell ref="I173:J173"/>
    <mergeCell ref="A163:B163"/>
    <mergeCell ref="C163:H163"/>
    <mergeCell ref="A164:B164"/>
    <mergeCell ref="C164:H164"/>
    <mergeCell ref="A166:D168"/>
    <mergeCell ref="I166:J166"/>
    <mergeCell ref="I167:J167"/>
    <mergeCell ref="I168:J168"/>
    <mergeCell ref="I185:J185"/>
    <mergeCell ref="A187:D187"/>
    <mergeCell ref="I187:J187"/>
    <mergeCell ref="A189:D191"/>
    <mergeCell ref="I189:J189"/>
    <mergeCell ref="I190:J190"/>
    <mergeCell ref="I191:J191"/>
    <mergeCell ref="A182:D182"/>
    <mergeCell ref="I182:J182"/>
    <mergeCell ref="A183:D183"/>
    <mergeCell ref="I183:J183"/>
    <mergeCell ref="A184:D184"/>
    <mergeCell ref="I184:J184"/>
    <mergeCell ref="A179:D179"/>
    <mergeCell ref="I179:J179"/>
    <mergeCell ref="A180:D180"/>
    <mergeCell ref="I180:J180"/>
    <mergeCell ref="A181:D181"/>
    <mergeCell ref="I181:J181"/>
    <mergeCell ref="I198:J198"/>
    <mergeCell ref="A200:D200"/>
    <mergeCell ref="I200:J200"/>
    <mergeCell ref="A202:E202"/>
    <mergeCell ref="F202:H202"/>
    <mergeCell ref="I202:J202"/>
    <mergeCell ref="A195:D195"/>
    <mergeCell ref="I195:J195"/>
    <mergeCell ref="A196:D196"/>
    <mergeCell ref="I196:J196"/>
    <mergeCell ref="A197:D197"/>
    <mergeCell ref="I197:J197"/>
    <mergeCell ref="A192:D192"/>
    <mergeCell ref="I192:J192"/>
    <mergeCell ref="A193:D193"/>
    <mergeCell ref="I193:J193"/>
    <mergeCell ref="A194:D194"/>
    <mergeCell ref="I194:J194"/>
    <mergeCell ref="A260:J260"/>
    <mergeCell ref="A262:J262"/>
    <mergeCell ref="A264:B264"/>
    <mergeCell ref="C264:H264"/>
    <mergeCell ref="A207:E207"/>
    <mergeCell ref="F207:H207"/>
    <mergeCell ref="I207:J207"/>
    <mergeCell ref="A205:E205"/>
    <mergeCell ref="F205:G205"/>
    <mergeCell ref="I205:J205"/>
    <mergeCell ref="A206:E206"/>
    <mergeCell ref="F206:G206"/>
    <mergeCell ref="I206:J206"/>
    <mergeCell ref="A203:E203"/>
    <mergeCell ref="F203:H203"/>
    <mergeCell ref="I203:J203"/>
    <mergeCell ref="A204:E204"/>
    <mergeCell ref="F204:G204"/>
    <mergeCell ref="I204:J204"/>
    <mergeCell ref="A209:J209"/>
    <mergeCell ref="A211:J211"/>
    <mergeCell ref="A213:B213"/>
    <mergeCell ref="C213:H213"/>
    <mergeCell ref="A214:B214"/>
    <mergeCell ref="C214:H214"/>
    <mergeCell ref="A215:B215"/>
    <mergeCell ref="C215:H215"/>
    <mergeCell ref="A217:D219"/>
    <mergeCell ref="I217:J217"/>
    <mergeCell ref="I218:J218"/>
    <mergeCell ref="I219:J219"/>
    <mergeCell ref="I228:J228"/>
    <mergeCell ref="A277:D279"/>
    <mergeCell ref="I277:J277"/>
    <mergeCell ref="I278:J278"/>
    <mergeCell ref="I279:J279"/>
    <mergeCell ref="A280:D280"/>
    <mergeCell ref="I280:J280"/>
    <mergeCell ref="A271:D271"/>
    <mergeCell ref="I271:J271"/>
    <mergeCell ref="A272:D272"/>
    <mergeCell ref="I272:J272"/>
    <mergeCell ref="I273:J273"/>
    <mergeCell ref="A275:D275"/>
    <mergeCell ref="I275:J275"/>
    <mergeCell ref="A265:B265"/>
    <mergeCell ref="C265:H265"/>
    <mergeCell ref="A266:B266"/>
    <mergeCell ref="C266:H266"/>
    <mergeCell ref="A268:D270"/>
    <mergeCell ref="I268:J268"/>
    <mergeCell ref="I269:J269"/>
    <mergeCell ref="I270:J270"/>
    <mergeCell ref="I287:J287"/>
    <mergeCell ref="A289:D289"/>
    <mergeCell ref="I289:J289"/>
    <mergeCell ref="A291:D293"/>
    <mergeCell ref="I291:J291"/>
    <mergeCell ref="I292:J292"/>
    <mergeCell ref="I293:J293"/>
    <mergeCell ref="A284:D284"/>
    <mergeCell ref="I284:J284"/>
    <mergeCell ref="A285:D285"/>
    <mergeCell ref="I285:J285"/>
    <mergeCell ref="A286:D286"/>
    <mergeCell ref="I286:J286"/>
    <mergeCell ref="A281:D281"/>
    <mergeCell ref="I281:J281"/>
    <mergeCell ref="A282:D282"/>
    <mergeCell ref="I282:J282"/>
    <mergeCell ref="A283:D283"/>
    <mergeCell ref="I283:J283"/>
    <mergeCell ref="I300:J300"/>
    <mergeCell ref="A302:D302"/>
    <mergeCell ref="I302:J302"/>
    <mergeCell ref="A304:E304"/>
    <mergeCell ref="F304:H304"/>
    <mergeCell ref="I304:J304"/>
    <mergeCell ref="A297:D297"/>
    <mergeCell ref="I297:J297"/>
    <mergeCell ref="A298:D298"/>
    <mergeCell ref="I298:J298"/>
    <mergeCell ref="A299:D299"/>
    <mergeCell ref="I299:J299"/>
    <mergeCell ref="A294:D294"/>
    <mergeCell ref="I294:J294"/>
    <mergeCell ref="A295:D295"/>
    <mergeCell ref="I295:J295"/>
    <mergeCell ref="A296:D296"/>
    <mergeCell ref="I296:J296"/>
    <mergeCell ref="A309:E309"/>
    <mergeCell ref="F309:H309"/>
    <mergeCell ref="I309:J309"/>
    <mergeCell ref="A312:J312"/>
    <mergeCell ref="A314:J314"/>
    <mergeCell ref="A316:B316"/>
    <mergeCell ref="C316:H316"/>
    <mergeCell ref="A307:E307"/>
    <mergeCell ref="F307:G307"/>
    <mergeCell ref="I307:J307"/>
    <mergeCell ref="A308:E308"/>
    <mergeCell ref="F308:G308"/>
    <mergeCell ref="I308:J308"/>
    <mergeCell ref="A305:E305"/>
    <mergeCell ref="F305:H305"/>
    <mergeCell ref="I305:J305"/>
    <mergeCell ref="A306:E306"/>
    <mergeCell ref="F306:G306"/>
    <mergeCell ref="I306:J306"/>
    <mergeCell ref="A329:D331"/>
    <mergeCell ref="I329:J329"/>
    <mergeCell ref="I330:J330"/>
    <mergeCell ref="I331:J331"/>
    <mergeCell ref="A332:D332"/>
    <mergeCell ref="I332:J332"/>
    <mergeCell ref="A323:D323"/>
    <mergeCell ref="I323:J323"/>
    <mergeCell ref="A324:D324"/>
    <mergeCell ref="I324:J324"/>
    <mergeCell ref="I325:J325"/>
    <mergeCell ref="A327:D327"/>
    <mergeCell ref="I327:J327"/>
    <mergeCell ref="A317:B317"/>
    <mergeCell ref="C317:H317"/>
    <mergeCell ref="A318:B318"/>
    <mergeCell ref="C318:H318"/>
    <mergeCell ref="A320:D322"/>
    <mergeCell ref="I320:J320"/>
    <mergeCell ref="I321:J321"/>
    <mergeCell ref="I322:J322"/>
    <mergeCell ref="I339:J339"/>
    <mergeCell ref="A341:D341"/>
    <mergeCell ref="I341:J341"/>
    <mergeCell ref="A343:D345"/>
    <mergeCell ref="I343:J343"/>
    <mergeCell ref="I344:J344"/>
    <mergeCell ref="I345:J345"/>
    <mergeCell ref="A336:D336"/>
    <mergeCell ref="I336:J336"/>
    <mergeCell ref="A337:D337"/>
    <mergeCell ref="I337:J337"/>
    <mergeCell ref="A338:D338"/>
    <mergeCell ref="I338:J338"/>
    <mergeCell ref="A333:D333"/>
    <mergeCell ref="I333:J333"/>
    <mergeCell ref="A334:D334"/>
    <mergeCell ref="I334:J334"/>
    <mergeCell ref="A335:D335"/>
    <mergeCell ref="I335:J335"/>
    <mergeCell ref="I352:J352"/>
    <mergeCell ref="A354:D354"/>
    <mergeCell ref="I354:J354"/>
    <mergeCell ref="A356:E356"/>
    <mergeCell ref="F356:H356"/>
    <mergeCell ref="I356:J356"/>
    <mergeCell ref="A349:D349"/>
    <mergeCell ref="I349:J349"/>
    <mergeCell ref="A350:D350"/>
    <mergeCell ref="I350:J350"/>
    <mergeCell ref="A351:D351"/>
    <mergeCell ref="I351:J351"/>
    <mergeCell ref="A346:D346"/>
    <mergeCell ref="I346:J346"/>
    <mergeCell ref="A347:D347"/>
    <mergeCell ref="I347:J347"/>
    <mergeCell ref="A348:D348"/>
    <mergeCell ref="I348:J348"/>
    <mergeCell ref="A364:J364"/>
    <mergeCell ref="A366:J366"/>
    <mergeCell ref="A368:B368"/>
    <mergeCell ref="C368:H368"/>
    <mergeCell ref="A361:E361"/>
    <mergeCell ref="F361:H361"/>
    <mergeCell ref="I361:J361"/>
    <mergeCell ref="A359:E359"/>
    <mergeCell ref="F359:G359"/>
    <mergeCell ref="I359:J359"/>
    <mergeCell ref="A360:E360"/>
    <mergeCell ref="F360:G360"/>
    <mergeCell ref="I360:J360"/>
    <mergeCell ref="A357:E357"/>
    <mergeCell ref="F357:H357"/>
    <mergeCell ref="I357:J357"/>
    <mergeCell ref="A358:E358"/>
    <mergeCell ref="F358:G358"/>
    <mergeCell ref="I358:J358"/>
    <mergeCell ref="A381:D383"/>
    <mergeCell ref="I381:J381"/>
    <mergeCell ref="I382:J382"/>
    <mergeCell ref="I383:J383"/>
    <mergeCell ref="A384:D384"/>
    <mergeCell ref="I384:J384"/>
    <mergeCell ref="A375:D375"/>
    <mergeCell ref="I375:J375"/>
    <mergeCell ref="A376:D376"/>
    <mergeCell ref="I376:J376"/>
    <mergeCell ref="I377:J377"/>
    <mergeCell ref="A379:D379"/>
    <mergeCell ref="I379:J379"/>
    <mergeCell ref="A369:B369"/>
    <mergeCell ref="C369:H369"/>
    <mergeCell ref="A370:B370"/>
    <mergeCell ref="C370:H370"/>
    <mergeCell ref="A372:D374"/>
    <mergeCell ref="I372:J372"/>
    <mergeCell ref="I373:J373"/>
    <mergeCell ref="I374:J374"/>
    <mergeCell ref="I391:J391"/>
    <mergeCell ref="A393:D393"/>
    <mergeCell ref="I393:J393"/>
    <mergeCell ref="A395:D397"/>
    <mergeCell ref="I395:J395"/>
    <mergeCell ref="I396:J396"/>
    <mergeCell ref="I397:J397"/>
    <mergeCell ref="A388:D388"/>
    <mergeCell ref="I388:J388"/>
    <mergeCell ref="A389:D389"/>
    <mergeCell ref="I389:J389"/>
    <mergeCell ref="A390:D390"/>
    <mergeCell ref="I390:J390"/>
    <mergeCell ref="A385:D385"/>
    <mergeCell ref="I385:J385"/>
    <mergeCell ref="A386:D386"/>
    <mergeCell ref="I386:J386"/>
    <mergeCell ref="A387:D387"/>
    <mergeCell ref="I387:J387"/>
    <mergeCell ref="I409:J409"/>
    <mergeCell ref="A410:E410"/>
    <mergeCell ref="F410:G410"/>
    <mergeCell ref="I410:J410"/>
    <mergeCell ref="I404:J404"/>
    <mergeCell ref="A406:D406"/>
    <mergeCell ref="I406:J406"/>
    <mergeCell ref="A408:E408"/>
    <mergeCell ref="F408:H408"/>
    <mergeCell ref="I408:J408"/>
    <mergeCell ref="A401:D401"/>
    <mergeCell ref="I401:J401"/>
    <mergeCell ref="A402:D402"/>
    <mergeCell ref="I402:J402"/>
    <mergeCell ref="A403:D403"/>
    <mergeCell ref="I403:J403"/>
    <mergeCell ref="A398:D398"/>
    <mergeCell ref="I398:J398"/>
    <mergeCell ref="A399:D399"/>
    <mergeCell ref="I399:J399"/>
    <mergeCell ref="A400:D400"/>
    <mergeCell ref="I400:J400"/>
    <mergeCell ref="S388:T388"/>
    <mergeCell ref="I439:J439"/>
    <mergeCell ref="S389:T389"/>
    <mergeCell ref="I440:J440"/>
    <mergeCell ref="S390:T390"/>
    <mergeCell ref="A433:D435"/>
    <mergeCell ref="I433:J433"/>
    <mergeCell ref="I434:J434"/>
    <mergeCell ref="I435:J435"/>
    <mergeCell ref="S385:T385"/>
    <mergeCell ref="A436:D436"/>
    <mergeCell ref="I436:J436"/>
    <mergeCell ref="S386:T386"/>
    <mergeCell ref="A427:D427"/>
    <mergeCell ref="I427:J427"/>
    <mergeCell ref="A428:D428"/>
    <mergeCell ref="I428:J428"/>
    <mergeCell ref="I429:J429"/>
    <mergeCell ref="A431:D431"/>
    <mergeCell ref="I431:J431"/>
    <mergeCell ref="A421:B421"/>
    <mergeCell ref="C421:H421"/>
    <mergeCell ref="A422:B422"/>
    <mergeCell ref="C422:H422"/>
    <mergeCell ref="A424:D426"/>
    <mergeCell ref="I424:J424"/>
    <mergeCell ref="I425:J425"/>
    <mergeCell ref="I426:J426"/>
    <mergeCell ref="A413:E413"/>
    <mergeCell ref="F413:H413"/>
    <mergeCell ref="I413:J413"/>
    <mergeCell ref="A416:J416"/>
    <mergeCell ref="A453:D453"/>
    <mergeCell ref="I453:J453"/>
    <mergeCell ref="A454:D454"/>
    <mergeCell ref="I454:J454"/>
    <mergeCell ref="A455:D455"/>
    <mergeCell ref="I455:J455"/>
    <mergeCell ref="A449:D451"/>
    <mergeCell ref="I449:J449"/>
    <mergeCell ref="I450:J450"/>
    <mergeCell ref="I451:J451"/>
    <mergeCell ref="A452:D452"/>
    <mergeCell ref="I452:J452"/>
    <mergeCell ref="I442:J442"/>
    <mergeCell ref="S392:T392"/>
    <mergeCell ref="I444:J444"/>
    <mergeCell ref="S394:T394"/>
    <mergeCell ref="I445:J445"/>
    <mergeCell ref="A447:D447"/>
    <mergeCell ref="I447:J447"/>
    <mergeCell ref="A437:D437"/>
    <mergeCell ref="I438:J438"/>
    <mergeCell ref="A418:J418"/>
    <mergeCell ref="A420:B420"/>
    <mergeCell ref="C420:H420"/>
    <mergeCell ref="A411:E411"/>
    <mergeCell ref="F411:G411"/>
    <mergeCell ref="I411:J411"/>
    <mergeCell ref="A412:E412"/>
    <mergeCell ref="F412:G412"/>
    <mergeCell ref="I412:J412"/>
    <mergeCell ref="A409:E409"/>
    <mergeCell ref="F409:H409"/>
    <mergeCell ref="A464:E464"/>
    <mergeCell ref="F464:G464"/>
    <mergeCell ref="I464:J464"/>
    <mergeCell ref="A465:E465"/>
    <mergeCell ref="F465:G465"/>
    <mergeCell ref="I465:J465"/>
    <mergeCell ref="A462:E462"/>
    <mergeCell ref="F462:H462"/>
    <mergeCell ref="I462:J462"/>
    <mergeCell ref="A463:E463"/>
    <mergeCell ref="F463:H463"/>
    <mergeCell ref="I463:J463"/>
    <mergeCell ref="A456:D456"/>
    <mergeCell ref="I456:J456"/>
    <mergeCell ref="A457:D457"/>
    <mergeCell ref="I457:J457"/>
    <mergeCell ref="I458:J458"/>
    <mergeCell ref="A460:D460"/>
    <mergeCell ref="I460:J460"/>
    <mergeCell ref="A476:B476"/>
    <mergeCell ref="C476:H476"/>
    <mergeCell ref="A478:D480"/>
    <mergeCell ref="I478:J478"/>
    <mergeCell ref="I479:J479"/>
    <mergeCell ref="I480:J480"/>
    <mergeCell ref="A470:J470"/>
    <mergeCell ref="A472:J472"/>
    <mergeCell ref="A474:B474"/>
    <mergeCell ref="C474:H474"/>
    <mergeCell ref="A475:B475"/>
    <mergeCell ref="C475:H475"/>
    <mergeCell ref="A466:E466"/>
    <mergeCell ref="F466:G466"/>
    <mergeCell ref="I466:J466"/>
    <mergeCell ref="A467:E467"/>
    <mergeCell ref="F467:H467"/>
    <mergeCell ref="I467:J467"/>
    <mergeCell ref="I515:J515"/>
    <mergeCell ref="A512:E512"/>
    <mergeCell ref="F512:H512"/>
    <mergeCell ref="I512:J512"/>
    <mergeCell ref="A513:E513"/>
    <mergeCell ref="F513:G513"/>
    <mergeCell ref="I513:J513"/>
    <mergeCell ref="I507:J507"/>
    <mergeCell ref="A509:D509"/>
    <mergeCell ref="I509:J509"/>
    <mergeCell ref="A511:E511"/>
    <mergeCell ref="F511:H511"/>
    <mergeCell ref="I511:J511"/>
    <mergeCell ref="I482:J482"/>
    <mergeCell ref="I483:J483"/>
    <mergeCell ref="A485:D485"/>
    <mergeCell ref="I485:J485"/>
    <mergeCell ref="A220:D220"/>
    <mergeCell ref="I220:J220"/>
    <mergeCell ref="A221:D221"/>
    <mergeCell ref="I221:J221"/>
    <mergeCell ref="I222:J222"/>
    <mergeCell ref="A224:D224"/>
    <mergeCell ref="I224:J224"/>
    <mergeCell ref="A233:D233"/>
    <mergeCell ref="I233:J233"/>
    <mergeCell ref="A234:D234"/>
    <mergeCell ref="I234:J234"/>
    <mergeCell ref="I235:J235"/>
    <mergeCell ref="I236:J236"/>
    <mergeCell ref="A230:D230"/>
    <mergeCell ref="I230:J230"/>
    <mergeCell ref="A231:D231"/>
    <mergeCell ref="I231:J231"/>
    <mergeCell ref="A232:D232"/>
    <mergeCell ref="I232:J232"/>
    <mergeCell ref="A226:D228"/>
    <mergeCell ref="I226:J226"/>
    <mergeCell ref="I227:J227"/>
    <mergeCell ref="A229:D229"/>
    <mergeCell ref="I229:J229"/>
    <mergeCell ref="A516:E516"/>
    <mergeCell ref="F516:H516"/>
    <mergeCell ref="I516:J516"/>
    <mergeCell ref="A503:D503"/>
    <mergeCell ref="I503:J503"/>
    <mergeCell ref="I494:J494"/>
    <mergeCell ref="A496:D496"/>
    <mergeCell ref="I496:J496"/>
    <mergeCell ref="A498:D500"/>
    <mergeCell ref="I498:J498"/>
    <mergeCell ref="I499:J499"/>
    <mergeCell ref="I500:J500"/>
    <mergeCell ref="A491:D491"/>
    <mergeCell ref="I491:J491"/>
    <mergeCell ref="A492:D492"/>
    <mergeCell ref="I492:J492"/>
    <mergeCell ref="A493:D493"/>
    <mergeCell ref="A504:D504"/>
    <mergeCell ref="I504:J504"/>
    <mergeCell ref="A505:D505"/>
    <mergeCell ref="I505:J505"/>
    <mergeCell ref="A506:D506"/>
    <mergeCell ref="I506:J506"/>
    <mergeCell ref="A501:D501"/>
    <mergeCell ref="I501:J501"/>
    <mergeCell ref="A502:D502"/>
    <mergeCell ref="I502:J502"/>
    <mergeCell ref="A514:E514"/>
    <mergeCell ref="F514:G514"/>
    <mergeCell ref="I514:J514"/>
    <mergeCell ref="A515:E515"/>
    <mergeCell ref="F515:G515"/>
    <mergeCell ref="A246:D246"/>
    <mergeCell ref="I246:J246"/>
    <mergeCell ref="A247:D247"/>
    <mergeCell ref="I247:J247"/>
    <mergeCell ref="A248:D248"/>
    <mergeCell ref="I248:J248"/>
    <mergeCell ref="A243:D243"/>
    <mergeCell ref="I243:J243"/>
    <mergeCell ref="A244:D244"/>
    <mergeCell ref="I244:J244"/>
    <mergeCell ref="A245:D245"/>
    <mergeCell ref="I245:J245"/>
    <mergeCell ref="A238:D238"/>
    <mergeCell ref="I238:J238"/>
    <mergeCell ref="A240:D242"/>
    <mergeCell ref="I240:J240"/>
    <mergeCell ref="I241:J241"/>
    <mergeCell ref="I242:J242"/>
    <mergeCell ref="A256:E256"/>
    <mergeCell ref="F256:G256"/>
    <mergeCell ref="I256:J256"/>
    <mergeCell ref="A257:E257"/>
    <mergeCell ref="F257:G257"/>
    <mergeCell ref="I257:J257"/>
    <mergeCell ref="A254:E254"/>
    <mergeCell ref="F254:H254"/>
    <mergeCell ref="I254:J254"/>
    <mergeCell ref="A255:E255"/>
    <mergeCell ref="F255:G255"/>
    <mergeCell ref="I255:J255"/>
    <mergeCell ref="I249:J249"/>
    <mergeCell ref="A251:D251"/>
    <mergeCell ref="I251:J251"/>
    <mergeCell ref="A253:E253"/>
    <mergeCell ref="F253:H253"/>
    <mergeCell ref="I253:J253"/>
    <mergeCell ref="A530:D530"/>
    <mergeCell ref="I530:J530"/>
    <mergeCell ref="A531:D531"/>
    <mergeCell ref="I531:J531"/>
    <mergeCell ref="I532:J532"/>
    <mergeCell ref="A534:D534"/>
    <mergeCell ref="I534:J534"/>
    <mergeCell ref="A524:B524"/>
    <mergeCell ref="C524:H524"/>
    <mergeCell ref="A525:B525"/>
    <mergeCell ref="C525:H525"/>
    <mergeCell ref="A527:D529"/>
    <mergeCell ref="I527:J527"/>
    <mergeCell ref="I528:J528"/>
    <mergeCell ref="I529:J529"/>
    <mergeCell ref="A258:E258"/>
    <mergeCell ref="F258:H258"/>
    <mergeCell ref="I258:J258"/>
    <mergeCell ref="A519:J519"/>
    <mergeCell ref="A521:J521"/>
    <mergeCell ref="A523:B523"/>
    <mergeCell ref="C523:H523"/>
    <mergeCell ref="I493:J493"/>
    <mergeCell ref="A487:D489"/>
    <mergeCell ref="I487:J487"/>
    <mergeCell ref="I488:J488"/>
    <mergeCell ref="I489:J489"/>
    <mergeCell ref="A490:D490"/>
    <mergeCell ref="I490:J490"/>
    <mergeCell ref="A481:D481"/>
    <mergeCell ref="I481:J481"/>
    <mergeCell ref="A482:D482"/>
    <mergeCell ref="I546:J546"/>
    <mergeCell ref="A547:D547"/>
    <mergeCell ref="I547:J547"/>
    <mergeCell ref="I548:J548"/>
    <mergeCell ref="A550:D550"/>
    <mergeCell ref="I550:J550"/>
    <mergeCell ref="A540:D540"/>
    <mergeCell ref="I540:J540"/>
    <mergeCell ref="A541:D541"/>
    <mergeCell ref="I541:J541"/>
    <mergeCell ref="A542:D542"/>
    <mergeCell ref="I542:J542"/>
    <mergeCell ref="A536:D538"/>
    <mergeCell ref="I536:J536"/>
    <mergeCell ref="I537:J537"/>
    <mergeCell ref="I538:J538"/>
    <mergeCell ref="A539:D539"/>
    <mergeCell ref="I539:J539"/>
    <mergeCell ref="A559:D559"/>
    <mergeCell ref="I559:J559"/>
    <mergeCell ref="A560:D560"/>
    <mergeCell ref="I560:J560"/>
    <mergeCell ref="I561:J561"/>
    <mergeCell ref="A563:D563"/>
    <mergeCell ref="I563:J563"/>
    <mergeCell ref="A556:D556"/>
    <mergeCell ref="I556:J556"/>
    <mergeCell ref="A557:D557"/>
    <mergeCell ref="I557:J557"/>
    <mergeCell ref="A558:D558"/>
    <mergeCell ref="I558:J558"/>
    <mergeCell ref="A552:D554"/>
    <mergeCell ref="I552:J552"/>
    <mergeCell ref="I553:J553"/>
    <mergeCell ref="I554:J554"/>
    <mergeCell ref="A555:D555"/>
    <mergeCell ref="I555:J555"/>
    <mergeCell ref="A569:E569"/>
    <mergeCell ref="F569:G569"/>
    <mergeCell ref="I569:J569"/>
    <mergeCell ref="A570:E570"/>
    <mergeCell ref="F570:H570"/>
    <mergeCell ref="I570:J570"/>
    <mergeCell ref="A567:E567"/>
    <mergeCell ref="F567:G567"/>
    <mergeCell ref="I567:J567"/>
    <mergeCell ref="A568:E568"/>
    <mergeCell ref="F568:G568"/>
    <mergeCell ref="I568:J568"/>
    <mergeCell ref="A565:E565"/>
    <mergeCell ref="F565:H565"/>
    <mergeCell ref="I565:J565"/>
    <mergeCell ref="A566:E566"/>
    <mergeCell ref="F566:H566"/>
    <mergeCell ref="I566:J566"/>
    <mergeCell ref="A583:D583"/>
    <mergeCell ref="I583:J583"/>
    <mergeCell ref="A584:D584"/>
    <mergeCell ref="I584:J584"/>
    <mergeCell ref="I585:J585"/>
    <mergeCell ref="A587:D587"/>
    <mergeCell ref="I587:J587"/>
    <mergeCell ref="A578:B578"/>
    <mergeCell ref="C578:H578"/>
    <mergeCell ref="A580:D582"/>
    <mergeCell ref="I580:J580"/>
    <mergeCell ref="I581:J581"/>
    <mergeCell ref="I582:J582"/>
    <mergeCell ref="A572:J572"/>
    <mergeCell ref="A574:J574"/>
    <mergeCell ref="A576:B576"/>
    <mergeCell ref="C576:H576"/>
    <mergeCell ref="A577:B577"/>
    <mergeCell ref="C577:H577"/>
    <mergeCell ref="A596:D596"/>
    <mergeCell ref="I596:J596"/>
    <mergeCell ref="A597:D597"/>
    <mergeCell ref="I597:J597"/>
    <mergeCell ref="A598:D598"/>
    <mergeCell ref="I598:J598"/>
    <mergeCell ref="A593:D593"/>
    <mergeCell ref="I593:J593"/>
    <mergeCell ref="A594:D594"/>
    <mergeCell ref="I594:J594"/>
    <mergeCell ref="A595:D595"/>
    <mergeCell ref="I595:J595"/>
    <mergeCell ref="A589:D591"/>
    <mergeCell ref="I589:J589"/>
    <mergeCell ref="I590:J590"/>
    <mergeCell ref="I591:J591"/>
    <mergeCell ref="A592:D592"/>
    <mergeCell ref="I592:J592"/>
    <mergeCell ref="A609:D609"/>
    <mergeCell ref="I609:J609"/>
    <mergeCell ref="A610:D610"/>
    <mergeCell ref="I610:J610"/>
    <mergeCell ref="A611:D611"/>
    <mergeCell ref="I611:J611"/>
    <mergeCell ref="A606:D606"/>
    <mergeCell ref="I606:J606"/>
    <mergeCell ref="A607:D607"/>
    <mergeCell ref="I607:J607"/>
    <mergeCell ref="A608:D608"/>
    <mergeCell ref="I608:J608"/>
    <mergeCell ref="I599:J599"/>
    <mergeCell ref="A601:D601"/>
    <mergeCell ref="I601:J601"/>
    <mergeCell ref="A603:D605"/>
    <mergeCell ref="I603:J603"/>
    <mergeCell ref="I604:J604"/>
    <mergeCell ref="I605:J605"/>
    <mergeCell ref="A619:E619"/>
    <mergeCell ref="F619:G619"/>
    <mergeCell ref="I619:J619"/>
    <mergeCell ref="A620:E620"/>
    <mergeCell ref="F620:G620"/>
    <mergeCell ref="I620:J620"/>
    <mergeCell ref="A617:E617"/>
    <mergeCell ref="F617:H617"/>
    <mergeCell ref="I617:J617"/>
    <mergeCell ref="A618:E618"/>
    <mergeCell ref="F618:G618"/>
    <mergeCell ref="I618:J618"/>
    <mergeCell ref="I612:J612"/>
    <mergeCell ref="A614:D614"/>
    <mergeCell ref="I614:J614"/>
    <mergeCell ref="A616:E616"/>
    <mergeCell ref="F616:H616"/>
    <mergeCell ref="I616:J616"/>
    <mergeCell ref="A633:D633"/>
    <mergeCell ref="I633:J633"/>
    <mergeCell ref="A634:D634"/>
    <mergeCell ref="I634:J634"/>
    <mergeCell ref="I635:J635"/>
    <mergeCell ref="A636:D636"/>
    <mergeCell ref="I636:J636"/>
    <mergeCell ref="A627:B627"/>
    <mergeCell ref="C627:H627"/>
    <mergeCell ref="A628:B628"/>
    <mergeCell ref="C628:H628"/>
    <mergeCell ref="A630:D632"/>
    <mergeCell ref="I630:J630"/>
    <mergeCell ref="I631:J631"/>
    <mergeCell ref="I632:J632"/>
    <mergeCell ref="A621:E621"/>
    <mergeCell ref="F621:H621"/>
    <mergeCell ref="I621:J621"/>
    <mergeCell ref="A623:J623"/>
    <mergeCell ref="A624:J624"/>
    <mergeCell ref="A626:B626"/>
    <mergeCell ref="C626:H626"/>
    <mergeCell ref="I650:J650"/>
    <mergeCell ref="I651:J651"/>
    <mergeCell ref="I652:J652"/>
    <mergeCell ref="I653:J653"/>
    <mergeCell ref="I654:J654"/>
    <mergeCell ref="I655:J655"/>
    <mergeCell ref="I643:J643"/>
    <mergeCell ref="I644:J644"/>
    <mergeCell ref="I645:J645"/>
    <mergeCell ref="I647:J647"/>
    <mergeCell ref="I648:J648"/>
    <mergeCell ref="I649:J649"/>
    <mergeCell ref="A638:D640"/>
    <mergeCell ref="I638:J638"/>
    <mergeCell ref="I639:J639"/>
    <mergeCell ref="I640:J640"/>
    <mergeCell ref="I641:J641"/>
    <mergeCell ref="A642:D642"/>
    <mergeCell ref="A672:D672"/>
    <mergeCell ref="I672:J672"/>
    <mergeCell ref="A673:D673"/>
    <mergeCell ref="I673:J673"/>
    <mergeCell ref="A674:D674"/>
    <mergeCell ref="I674:J674"/>
    <mergeCell ref="A669:D669"/>
    <mergeCell ref="I669:J669"/>
    <mergeCell ref="A670:D670"/>
    <mergeCell ref="I670:J670"/>
    <mergeCell ref="A671:D671"/>
    <mergeCell ref="I671:J671"/>
    <mergeCell ref="I656:J656"/>
    <mergeCell ref="I657:J657"/>
    <mergeCell ref="I663:J663"/>
    <mergeCell ref="A664:D664"/>
    <mergeCell ref="I664:J664"/>
    <mergeCell ref="A666:D668"/>
    <mergeCell ref="I666:J666"/>
    <mergeCell ref="I667:J667"/>
    <mergeCell ref="I668:J668"/>
    <mergeCell ref="A680:E680"/>
    <mergeCell ref="F680:G680"/>
    <mergeCell ref="I680:J680"/>
    <mergeCell ref="A681:E681"/>
    <mergeCell ref="F681:G681"/>
    <mergeCell ref="I681:J681"/>
    <mergeCell ref="A678:E678"/>
    <mergeCell ref="F678:H678"/>
    <mergeCell ref="I678:J678"/>
    <mergeCell ref="A679:E679"/>
    <mergeCell ref="F679:G679"/>
    <mergeCell ref="I679:J679"/>
    <mergeCell ref="I675:J675"/>
    <mergeCell ref="A676:D676"/>
    <mergeCell ref="I676:J676"/>
    <mergeCell ref="A677:E677"/>
    <mergeCell ref="F677:H677"/>
    <mergeCell ref="I677:J677"/>
    <mergeCell ref="A695:D695"/>
    <mergeCell ref="I695:J695"/>
    <mergeCell ref="A696:D696"/>
    <mergeCell ref="I696:J696"/>
    <mergeCell ref="I697:J697"/>
    <mergeCell ref="A699:D699"/>
    <mergeCell ref="I699:J699"/>
    <mergeCell ref="A689:B689"/>
    <mergeCell ref="C689:H689"/>
    <mergeCell ref="A690:B690"/>
    <mergeCell ref="C690:H690"/>
    <mergeCell ref="A692:D694"/>
    <mergeCell ref="I692:J692"/>
    <mergeCell ref="I693:J693"/>
    <mergeCell ref="I694:J694"/>
    <mergeCell ref="A682:E682"/>
    <mergeCell ref="F682:H682"/>
    <mergeCell ref="I682:J682"/>
    <mergeCell ref="A684:J684"/>
    <mergeCell ref="A686:J686"/>
    <mergeCell ref="A688:B688"/>
    <mergeCell ref="C688:H688"/>
    <mergeCell ref="A715:D715"/>
    <mergeCell ref="I715:J715"/>
    <mergeCell ref="A716:D716"/>
    <mergeCell ref="I716:J716"/>
    <mergeCell ref="A717:D717"/>
    <mergeCell ref="I717:J717"/>
    <mergeCell ref="I708:J708"/>
    <mergeCell ref="A710:D710"/>
    <mergeCell ref="I710:J710"/>
    <mergeCell ref="A712:D714"/>
    <mergeCell ref="I712:J712"/>
    <mergeCell ref="I713:J713"/>
    <mergeCell ref="I714:J714"/>
    <mergeCell ref="A701:D703"/>
    <mergeCell ref="I701:J701"/>
    <mergeCell ref="I702:J702"/>
    <mergeCell ref="I703:J703"/>
    <mergeCell ref="I704:J704"/>
    <mergeCell ref="I705:J705"/>
    <mergeCell ref="A726:E726"/>
    <mergeCell ref="F726:H726"/>
    <mergeCell ref="I726:J726"/>
    <mergeCell ref="A727:E727"/>
    <mergeCell ref="F727:G727"/>
    <mergeCell ref="I727:J727"/>
    <mergeCell ref="I721:J721"/>
    <mergeCell ref="A723:D723"/>
    <mergeCell ref="I723:J723"/>
    <mergeCell ref="A725:E725"/>
    <mergeCell ref="F725:H725"/>
    <mergeCell ref="I725:J725"/>
    <mergeCell ref="A718:D718"/>
    <mergeCell ref="I718:J718"/>
    <mergeCell ref="A719:D719"/>
    <mergeCell ref="I719:J719"/>
    <mergeCell ref="A720:D720"/>
    <mergeCell ref="I720:J720"/>
    <mergeCell ref="A738:B738"/>
    <mergeCell ref="C738:H738"/>
    <mergeCell ref="A739:B739"/>
    <mergeCell ref="C739:H739"/>
    <mergeCell ref="A741:D743"/>
    <mergeCell ref="I741:J741"/>
    <mergeCell ref="I742:J742"/>
    <mergeCell ref="I743:J743"/>
    <mergeCell ref="A730:E730"/>
    <mergeCell ref="F730:H730"/>
    <mergeCell ref="I730:J730"/>
    <mergeCell ref="A733:J733"/>
    <mergeCell ref="A735:J735"/>
    <mergeCell ref="A737:B737"/>
    <mergeCell ref="C737:H737"/>
    <mergeCell ref="A728:E728"/>
    <mergeCell ref="F728:G728"/>
    <mergeCell ref="I728:J728"/>
    <mergeCell ref="A729:E729"/>
    <mergeCell ref="F729:G729"/>
    <mergeCell ref="I729:J729"/>
    <mergeCell ref="A754:D754"/>
    <mergeCell ref="I754:J754"/>
    <mergeCell ref="A755:D755"/>
    <mergeCell ref="I755:J755"/>
    <mergeCell ref="A756:D756"/>
    <mergeCell ref="I756:J756"/>
    <mergeCell ref="A750:D752"/>
    <mergeCell ref="I750:J750"/>
    <mergeCell ref="I751:J751"/>
    <mergeCell ref="I752:J752"/>
    <mergeCell ref="A753:D753"/>
    <mergeCell ref="I753:J753"/>
    <mergeCell ref="A744:D744"/>
    <mergeCell ref="I744:J744"/>
    <mergeCell ref="A745:D745"/>
    <mergeCell ref="I745:J745"/>
    <mergeCell ref="I746:J746"/>
    <mergeCell ref="A748:D748"/>
    <mergeCell ref="I748:J748"/>
    <mergeCell ref="A767:D767"/>
    <mergeCell ref="I767:J767"/>
    <mergeCell ref="A768:D768"/>
    <mergeCell ref="I768:J768"/>
    <mergeCell ref="A769:D769"/>
    <mergeCell ref="I769:J769"/>
    <mergeCell ref="A764:D764"/>
    <mergeCell ref="I764:J764"/>
    <mergeCell ref="A765:D765"/>
    <mergeCell ref="I765:J765"/>
    <mergeCell ref="A766:D766"/>
    <mergeCell ref="I766:J766"/>
    <mergeCell ref="I757:J757"/>
    <mergeCell ref="A759:D759"/>
    <mergeCell ref="I759:J759"/>
    <mergeCell ref="A761:D763"/>
    <mergeCell ref="I761:J761"/>
    <mergeCell ref="I762:J762"/>
    <mergeCell ref="I763:J763"/>
    <mergeCell ref="A779:E779"/>
    <mergeCell ref="F779:H779"/>
    <mergeCell ref="I779:J779"/>
    <mergeCell ref="A777:E777"/>
    <mergeCell ref="F777:G777"/>
    <mergeCell ref="I777:J777"/>
    <mergeCell ref="A778:E778"/>
    <mergeCell ref="F778:G778"/>
    <mergeCell ref="I778:J778"/>
    <mergeCell ref="A775:E775"/>
    <mergeCell ref="F775:H775"/>
    <mergeCell ref="I775:J775"/>
    <mergeCell ref="A776:E776"/>
    <mergeCell ref="F776:G776"/>
    <mergeCell ref="I776:J776"/>
    <mergeCell ref="I770:J770"/>
    <mergeCell ref="A772:D772"/>
    <mergeCell ref="I772:J772"/>
    <mergeCell ref="A774:E774"/>
    <mergeCell ref="F774:H774"/>
    <mergeCell ref="I774:J77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6" orientation="portrait" r:id="rId1"/>
  <rowBreaks count="3" manualBreakCount="3">
    <brk id="53" max="9" man="1"/>
    <brk id="105" max="9" man="1"/>
    <brk id="157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APU MANT MODE</vt:lpstr>
      <vt:lpstr>APU EXPA</vt:lpstr>
      <vt:lpstr>'APU EXPA'!Área_de_impresión</vt:lpstr>
      <vt:lpstr>'APU MANT MODE'!Área_de_impresión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YULIETH BONILLA DURAN</dc:creator>
  <cp:lastModifiedBy>CAMILO BLANCO</cp:lastModifiedBy>
  <cp:lastPrinted>2026-04-08T20:10:20Z</cp:lastPrinted>
  <dcterms:created xsi:type="dcterms:W3CDTF">2024-03-26T16:43:35Z</dcterms:created>
  <dcterms:modified xsi:type="dcterms:W3CDTF">2026-06-05T21:20:34Z</dcterms:modified>
</cp:coreProperties>
</file>