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ngarzon_sena_edu_co1/Documents/SENA 2026/MIS PROCESOS/DOTACION TRABAJADORES OFICIALES/"/>
    </mc:Choice>
  </mc:AlternateContent>
  <xr:revisionPtr revIDLastSave="0" documentId="8_{A0382561-E268-4D65-9F31-2138105171CE}" xr6:coauthVersionLast="47" xr6:coauthVersionMax="47" xr10:uidLastSave="{00000000-0000-0000-0000-000000000000}"/>
  <bookViews>
    <workbookView xWindow="-113" yWindow="-113" windowWidth="24267" windowHeight="13023" xr2:uid="{4AB00CAD-0104-4036-A0C3-0FB846A8EC09}"/>
  </bookViews>
  <sheets>
    <sheet name="PRESUPUESTO ASIGNADO" sheetId="7" r:id="rId1"/>
    <sheet name="LOTE 1" sheetId="5" r:id="rId2"/>
    <sheet name="LOTE 2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7" i="7" l="1"/>
  <c r="D38" i="5"/>
  <c r="P12" i="5"/>
  <c r="D28" i="6"/>
  <c r="D26" i="6"/>
  <c r="L15" i="6"/>
  <c r="L11" i="6"/>
  <c r="L9" i="6"/>
  <c r="K15" i="6"/>
  <c r="K11" i="6"/>
  <c r="K9" i="6"/>
  <c r="E17" i="6"/>
  <c r="D17" i="6"/>
  <c r="E16" i="6"/>
  <c r="D16" i="6"/>
  <c r="D27" i="5"/>
  <c r="D26" i="5"/>
  <c r="L13" i="5"/>
  <c r="L11" i="5"/>
  <c r="L9" i="5"/>
  <c r="L5" i="5"/>
  <c r="K15" i="5"/>
  <c r="D31" i="5" s="1"/>
  <c r="F31" i="5" s="1"/>
  <c r="K13" i="5"/>
  <c r="K11" i="5"/>
  <c r="K9" i="5"/>
  <c r="K7" i="5"/>
  <c r="L7" i="5" s="1"/>
  <c r="K5" i="5"/>
  <c r="K19" i="5"/>
  <c r="L19" i="5" s="1"/>
  <c r="K17" i="5"/>
  <c r="L17" i="5" s="1"/>
  <c r="D18" i="5"/>
  <c r="E18" i="5"/>
  <c r="K18" i="5"/>
  <c r="K16" i="5"/>
  <c r="K14" i="5"/>
  <c r="K12" i="5"/>
  <c r="K10" i="5"/>
  <c r="L10" i="5" s="1"/>
  <c r="K8" i="5"/>
  <c r="L8" i="5" s="1"/>
  <c r="K6" i="5"/>
  <c r="L6" i="5" s="1"/>
  <c r="K4" i="5"/>
  <c r="L4" i="5" s="1"/>
  <c r="E17" i="5"/>
  <c r="D17" i="5"/>
  <c r="B23" i="6"/>
  <c r="B24" i="6" s="1"/>
  <c r="B25" i="6" s="1"/>
  <c r="B26" i="6" s="1"/>
  <c r="B27" i="6" s="1"/>
  <c r="B28" i="6" s="1"/>
  <c r="T7" i="6"/>
  <c r="P4" i="6"/>
  <c r="T10" i="6"/>
  <c r="T9" i="6"/>
  <c r="T8" i="6"/>
  <c r="T6" i="6"/>
  <c r="R6" i="6"/>
  <c r="R7" i="6" s="1"/>
  <c r="R8" i="6" s="1"/>
  <c r="R9" i="6" s="1"/>
  <c r="R10" i="6" s="1"/>
  <c r="T5" i="6"/>
  <c r="R5" i="6"/>
  <c r="T4" i="6"/>
  <c r="P10" i="6"/>
  <c r="P9" i="6"/>
  <c r="P8" i="6"/>
  <c r="P7" i="6"/>
  <c r="P6" i="6"/>
  <c r="P5" i="6"/>
  <c r="N5" i="6"/>
  <c r="N6" i="6" s="1"/>
  <c r="N7" i="6" s="1"/>
  <c r="N8" i="6" s="1"/>
  <c r="N9" i="6" s="1"/>
  <c r="N10" i="6" s="1"/>
  <c r="P11" i="5"/>
  <c r="P10" i="5"/>
  <c r="P6" i="5"/>
  <c r="P5" i="5"/>
  <c r="P7" i="5"/>
  <c r="P8" i="5"/>
  <c r="P9" i="5"/>
  <c r="P4" i="5"/>
  <c r="N5" i="5"/>
  <c r="N6" i="5" s="1"/>
  <c r="N7" i="5" s="1"/>
  <c r="N8" i="5" s="1"/>
  <c r="N9" i="5" s="1"/>
  <c r="N10" i="5" s="1"/>
  <c r="N11" i="5" s="1"/>
  <c r="K7" i="6"/>
  <c r="L7" i="6" s="1"/>
  <c r="K5" i="6"/>
  <c r="L5" i="6" s="1"/>
  <c r="K16" i="6"/>
  <c r="K14" i="6"/>
  <c r="K12" i="6"/>
  <c r="K10" i="6"/>
  <c r="K8" i="6"/>
  <c r="K6" i="6"/>
  <c r="G6" i="6"/>
  <c r="G8" i="6" s="1"/>
  <c r="G10" i="6" s="1"/>
  <c r="G12" i="6" s="1"/>
  <c r="G14" i="6" s="1"/>
  <c r="G16" i="6" s="1"/>
  <c r="K4" i="6"/>
  <c r="L16" i="5"/>
  <c r="L12" i="5"/>
  <c r="G6" i="5"/>
  <c r="G8" i="5" s="1"/>
  <c r="G10" i="5" s="1"/>
  <c r="G12" i="5" s="1"/>
  <c r="G14" i="5" s="1"/>
  <c r="G16" i="5" s="1"/>
  <c r="G18" i="5" s="1"/>
  <c r="B5" i="6"/>
  <c r="B6" i="6" s="1"/>
  <c r="B7" i="6" s="1"/>
  <c r="B8" i="6" s="1"/>
  <c r="B9" i="6" s="1"/>
  <c r="B10" i="6" s="1"/>
  <c r="B5" i="5"/>
  <c r="B6" i="5" s="1"/>
  <c r="B7" i="5" s="1"/>
  <c r="B8" i="5" s="1"/>
  <c r="B9" i="5" s="1"/>
  <c r="B10" i="5" s="1"/>
  <c r="B11" i="5" s="1"/>
  <c r="L15" i="5" l="1"/>
  <c r="D33" i="5"/>
  <c r="F33" i="5" s="1"/>
  <c r="F26" i="5"/>
  <c r="D28" i="5"/>
  <c r="F28" i="5" s="1"/>
  <c r="D32" i="5"/>
  <c r="F32" i="5" s="1"/>
  <c r="L18" i="5"/>
  <c r="F27" i="5"/>
  <c r="L4" i="6"/>
  <c r="D22" i="6"/>
  <c r="F22" i="6" s="1"/>
  <c r="D23" i="6"/>
  <c r="F23" i="6" s="1"/>
  <c r="L6" i="6"/>
  <c r="L8" i="6"/>
  <c r="D24" i="6"/>
  <c r="F24" i="6" s="1"/>
  <c r="L10" i="6"/>
  <c r="D25" i="6"/>
  <c r="F25" i="6" s="1"/>
  <c r="L12" i="6"/>
  <c r="F26" i="6"/>
  <c r="D27" i="6"/>
  <c r="F27" i="6" s="1"/>
  <c r="L14" i="6"/>
  <c r="L16" i="6"/>
  <c r="F28" i="6"/>
  <c r="D30" i="5"/>
  <c r="F30" i="5" s="1"/>
  <c r="L14" i="5"/>
  <c r="D29" i="5"/>
  <c r="F29" i="5" s="1"/>
  <c r="D36" i="5" l="1"/>
  <c r="D30" i="6"/>
  <c r="D40" i="5" l="1"/>
</calcChain>
</file>

<file path=xl/sharedStrings.xml><?xml version="1.0" encoding="utf-8"?>
<sst xmlns="http://schemas.openxmlformats.org/spreadsheetml/2006/main" count="141" uniqueCount="61">
  <si>
    <t>VALOR TOTAL ASIGNADO POR LOTE</t>
  </si>
  <si>
    <t>PRESUPUESTO ASIGNADO LOTE 1</t>
  </si>
  <si>
    <t>PRESUPUESTO ASIGNADO LOTE 2</t>
  </si>
  <si>
    <t>PRESUPUESTO OFICIAL ASIGNADO</t>
  </si>
  <si>
    <t>La siguiente tabla muestra los valores históricos en contratos realizados por la Regional Cundinamarca, los cuales fueron actualizados a precios de la vigencia 2026, aplicando la variación del IPC correspondiente al 5,1% del año 2025, del 5,2% del año 2024 y 9,28% del año 2023.</t>
  </si>
  <si>
    <t>contización DOTACIÓN INTEGRAL</t>
  </si>
  <si>
    <r>
      <t>ITEM</t>
    </r>
    <r>
      <rPr>
        <sz val="11"/>
        <color rgb="FF000000"/>
        <rFont val="Calibri"/>
        <family val="2"/>
      </rPr>
      <t> </t>
    </r>
  </si>
  <si>
    <r>
      <t>NOMBRE</t>
    </r>
    <r>
      <rPr>
        <sz val="11"/>
        <color rgb="FF000000"/>
        <rFont val="Calibri"/>
        <family val="2"/>
      </rPr>
      <t> </t>
    </r>
  </si>
  <si>
    <r>
      <t>UNIDAD DE MEDIDA</t>
    </r>
    <r>
      <rPr>
        <sz val="11"/>
        <color rgb="FF000000"/>
        <rFont val="Calibri"/>
        <family val="2"/>
      </rPr>
      <t> </t>
    </r>
  </si>
  <si>
    <r>
      <t>CANTIDAD</t>
    </r>
    <r>
      <rPr>
        <sz val="11"/>
        <color rgb="FF000000"/>
        <rFont val="Calibri"/>
        <family val="2"/>
      </rPr>
      <t> </t>
    </r>
  </si>
  <si>
    <t>ÍTEM</t>
  </si>
  <si>
    <t>REFERENCIA CONTRATO/PROCESO</t>
  </si>
  <si>
    <t>AÑO</t>
  </si>
  <si>
    <t>PRECIO UNITARIO ADJUDICADO</t>
  </si>
  <si>
    <t>VALOR UNITARIO ACTUALIZADO</t>
  </si>
  <si>
    <t>VALOR TOTAL</t>
  </si>
  <si>
    <t>VALOR UNITARIO CON IVA</t>
  </si>
  <si>
    <r>
      <t>LOTE 1 – LÍNEA CALLE (DAMA Y CABALLERO)</t>
    </r>
    <r>
      <rPr>
        <sz val="11"/>
        <color rgb="FF000000"/>
        <rFont val="Calibri"/>
        <family val="2"/>
      </rPr>
      <t> </t>
    </r>
  </si>
  <si>
    <r>
      <t>LOTE 1 – LÍNEA CALLE (DAMA Y CABALLERO)</t>
    </r>
    <r>
      <rPr>
        <sz val="11"/>
        <color rgb="FF000000"/>
        <rFont val="Calibri"/>
        <family val="2"/>
      </rPr>
      <t> </t>
    </r>
    <r>
      <rPr>
        <b/>
        <sz val="11"/>
        <color rgb="FF000000"/>
        <rFont val="Calibri"/>
        <family val="2"/>
      </rPr>
      <t xml:space="preserve">
</t>
    </r>
  </si>
  <si>
    <t>LOTE 1 – LÍNEA CALLE (DAMA Y CABALLERO) </t>
  </si>
  <si>
    <t>Vestido hombre </t>
  </si>
  <si>
    <t>UN </t>
  </si>
  <si>
    <t>MC-CMC-DIR-010-2024</t>
  </si>
  <si>
    <t>Camisa clásica de caballero </t>
  </si>
  <si>
    <t>MC-CMC-0191-2023</t>
  </si>
  <si>
    <t>Pantalón clásico hombre </t>
  </si>
  <si>
    <t>Vestido dama (falda o pantalón) </t>
  </si>
  <si>
    <t>Camisa mujer </t>
  </si>
  <si>
    <t>Zapatos para mujer </t>
  </si>
  <si>
    <t>Zapatos para hombre </t>
  </si>
  <si>
    <t>Pantalón para mujer </t>
  </si>
  <si>
    <t xml:space="preserve">TOTAL </t>
  </si>
  <si>
    <t xml:space="preserve">IPC 2025 </t>
  </si>
  <si>
    <t>IPC 2024</t>
  </si>
  <si>
    <t>IPC 2023</t>
  </si>
  <si>
    <t>IPC ACUMULADO 24 Y 25</t>
  </si>
  <si>
    <t>IPC ACUMULADO 23, 24 Y 25</t>
  </si>
  <si>
    <t>PROMEDIO PRESUPUESTO OFICIAL LOTE 1 – LÍNEA CALLE (DAMA Y CABALLERO) </t>
  </si>
  <si>
    <t xml:space="preserve">DESCRIPCIÓN </t>
  </si>
  <si>
    <t>VALOR UNITARIO PROMEDIO INCLUIDO IVA</t>
  </si>
  <si>
    <t>CANTIDAD</t>
  </si>
  <si>
    <t>VALOR REFERENCIA</t>
  </si>
  <si>
    <t xml:space="preserve">VALOR TOTAL SUMATORIA DE UNITARIOS LOTE 1 </t>
  </si>
  <si>
    <t>VALOR TOTAL SUMATORIA DE UNITARIOS LOTE 2</t>
  </si>
  <si>
    <t>TOTAL 
(LOTE 1 + LOTE 2)</t>
  </si>
  <si>
    <t>Cotización DEBLANCO</t>
  </si>
  <si>
    <t xml:space="preserve">VALOR TOTAL </t>
  </si>
  <si>
    <r>
      <t>LOTE 2 – LÍNEA BLANCA</t>
    </r>
    <r>
      <rPr>
        <sz val="11"/>
        <color rgb="FF000000"/>
        <rFont val="Calibri"/>
        <family val="2"/>
      </rPr>
      <t> </t>
    </r>
  </si>
  <si>
    <t>LOTE 2 – LÍNEA BLANCA </t>
  </si>
  <si>
    <t>Overol para mujer </t>
  </si>
  <si>
    <t>MC-CMC-DIR-172-2025</t>
  </si>
  <si>
    <t>Overol para hombre </t>
  </si>
  <si>
    <t>SASI-CMC-DIR-184-2025</t>
  </si>
  <si>
    <t>Zapatos para enfermera </t>
  </si>
  <si>
    <t> UN </t>
  </si>
  <si>
    <t>Traje antifluido para mujer </t>
  </si>
  <si>
    <t>Traje antifluido para hombre </t>
  </si>
  <si>
    <t>Medias de compresión </t>
  </si>
  <si>
    <t>Conjunto uniforme para enfermera </t>
  </si>
  <si>
    <r>
      <rPr>
        <b/>
        <sz val="11"/>
        <color rgb="FF000000"/>
        <rFont val="Calibri"/>
      </rPr>
      <t>PROMEDIO PRESUPUESTO OFICIAL LOTE 2 – LÍNEA BLANCA</t>
    </r>
    <r>
      <rPr>
        <sz val="11"/>
        <color rgb="FF000000"/>
        <rFont val="Calibri"/>
      </rPr>
      <t> </t>
    </r>
  </si>
  <si>
    <t>VALOR UNITARIO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</si>
</sst>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  <numFmt numFmtId="167" formatCode="_([$$-409]* #,##0.00_);_([$$-409]* \(#,##0.00\);_([$$-409]* &quot;-&quot;??_);_(@_)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B5E6A2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A9D08E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966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166" fontId="5" fillId="2" borderId="13" xfId="1" applyNumberFormat="1" applyFont="1" applyFill="1" applyBorder="1" applyAlignment="1">
      <alignment horizontal="center" vertical="center" wrapText="1"/>
    </xf>
    <xf numFmtId="166" fontId="5" fillId="2" borderId="14" xfId="1" applyNumberFormat="1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 wrapText="1"/>
    </xf>
    <xf numFmtId="165" fontId="4" fillId="6" borderId="10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6" fontId="2" fillId="0" borderId="1" xfId="1" applyNumberFormat="1" applyFont="1" applyBorder="1" applyAlignment="1">
      <alignment horizontal="center" vertical="center" wrapText="1"/>
    </xf>
    <xf numFmtId="166" fontId="2" fillId="0" borderId="7" xfId="1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6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0" fontId="2" fillId="0" borderId="0" xfId="0" applyNumberFormat="1" applyFont="1" applyAlignment="1">
      <alignment horizontal="center"/>
    </xf>
    <xf numFmtId="165" fontId="2" fillId="0" borderId="0" xfId="1" applyFont="1"/>
    <xf numFmtId="0" fontId="2" fillId="0" borderId="0" xfId="0" applyFont="1"/>
    <xf numFmtId="165" fontId="4" fillId="6" borderId="11" xfId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165" fontId="2" fillId="0" borderId="19" xfId="1" applyFont="1" applyBorder="1" applyAlignment="1">
      <alignment horizontal="center" vertical="center" wrapText="1"/>
    </xf>
    <xf numFmtId="166" fontId="2" fillId="0" borderId="19" xfId="1" applyNumberFormat="1" applyFont="1" applyBorder="1" applyAlignment="1">
      <alignment horizontal="center" vertical="center" wrapText="1"/>
    </xf>
    <xf numFmtId="166" fontId="2" fillId="0" borderId="20" xfId="1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165" fontId="2" fillId="0" borderId="21" xfId="1" applyFont="1" applyBorder="1"/>
    <xf numFmtId="166" fontId="2" fillId="0" borderId="21" xfId="1" applyNumberFormat="1" applyFont="1" applyBorder="1" applyAlignment="1">
      <alignment horizontal="center" vertical="center" wrapText="1"/>
    </xf>
    <xf numFmtId="166" fontId="2" fillId="0" borderId="22" xfId="1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6" borderId="2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left" vertical="center" wrapText="1"/>
    </xf>
    <xf numFmtId="0" fontId="4" fillId="6" borderId="25" xfId="0" applyFont="1" applyFill="1" applyBorder="1" applyAlignment="1">
      <alignment horizontal="center" vertical="center" wrapText="1"/>
    </xf>
    <xf numFmtId="165" fontId="4" fillId="6" borderId="25" xfId="1" applyFont="1" applyFill="1" applyBorder="1" applyAlignment="1">
      <alignment horizontal="center" vertical="center" wrapText="1"/>
    </xf>
    <xf numFmtId="166" fontId="4" fillId="6" borderId="3" xfId="1" applyNumberFormat="1" applyFont="1" applyFill="1" applyBorder="1" applyAlignment="1">
      <alignment horizontal="center" vertical="center" wrapText="1"/>
    </xf>
    <xf numFmtId="166" fontId="4" fillId="6" borderId="5" xfId="1" applyNumberFormat="1" applyFont="1" applyFill="1" applyBorder="1" applyAlignment="1">
      <alignment horizontal="center" vertical="center" wrapText="1"/>
    </xf>
    <xf numFmtId="166" fontId="3" fillId="0" borderId="19" xfId="0" applyNumberFormat="1" applyFont="1" applyBorder="1"/>
    <xf numFmtId="166" fontId="4" fillId="9" borderId="5" xfId="0" applyNumberFormat="1" applyFont="1" applyFill="1" applyBorder="1"/>
    <xf numFmtId="0" fontId="4" fillId="6" borderId="27" xfId="0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 vertical="center" wrapText="1"/>
    </xf>
    <xf numFmtId="165" fontId="4" fillId="6" borderId="5" xfId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/>
    </xf>
    <xf numFmtId="10" fontId="2" fillId="0" borderId="18" xfId="0" applyNumberFormat="1" applyFont="1" applyBorder="1" applyAlignment="1">
      <alignment horizontal="center"/>
    </xf>
    <xf numFmtId="0" fontId="2" fillId="0" borderId="28" xfId="1" applyNumberFormat="1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66" fontId="3" fillId="0" borderId="5" xfId="0" applyNumberFormat="1" applyFont="1" applyBorder="1"/>
    <xf numFmtId="0" fontId="3" fillId="0" borderId="5" xfId="0" applyFont="1" applyBorder="1" applyAlignment="1">
      <alignment horizontal="center" vertical="center"/>
    </xf>
    <xf numFmtId="165" fontId="2" fillId="0" borderId="0" xfId="1" applyFont="1" applyFill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0" fontId="2" fillId="0" borderId="0" xfId="3" applyNumberFormat="1" applyFont="1" applyFill="1" applyBorder="1" applyAlignment="1">
      <alignment horizontal="center"/>
    </xf>
    <xf numFmtId="0" fontId="2" fillId="0" borderId="21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21" xfId="1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15" xfId="0" applyFont="1" applyBorder="1" applyAlignment="1">
      <alignment horizontal="center" wrapText="1"/>
    </xf>
    <xf numFmtId="10" fontId="2" fillId="0" borderId="16" xfId="3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6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166" fontId="3" fillId="0" borderId="35" xfId="0" applyNumberFormat="1" applyFont="1" applyBorder="1"/>
    <xf numFmtId="0" fontId="2" fillId="0" borderId="37" xfId="0" applyFont="1" applyBorder="1" applyAlignment="1">
      <alignment horizontal="center" vertical="center" wrapText="1"/>
    </xf>
    <xf numFmtId="166" fontId="5" fillId="0" borderId="38" xfId="0" applyNumberFormat="1" applyFont="1" applyBorder="1"/>
    <xf numFmtId="164" fontId="3" fillId="10" borderId="8" xfId="0" applyNumberFormat="1" applyFont="1" applyFill="1" applyBorder="1"/>
    <xf numFmtId="164" fontId="3" fillId="10" borderId="5" xfId="0" applyNumberFormat="1" applyFont="1" applyFill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/>
    <xf numFmtId="0" fontId="2" fillId="0" borderId="44" xfId="0" applyFont="1" applyBorder="1"/>
    <xf numFmtId="0" fontId="2" fillId="0" borderId="45" xfId="0" applyFont="1" applyBorder="1"/>
    <xf numFmtId="0" fontId="2" fillId="11" borderId="38" xfId="0" applyFont="1" applyFill="1" applyBorder="1"/>
    <xf numFmtId="0" fontId="2" fillId="0" borderId="46" xfId="0" applyFont="1" applyBorder="1"/>
    <xf numFmtId="166" fontId="4" fillId="9" borderId="38" xfId="0" applyNumberFormat="1" applyFont="1" applyFill="1" applyBorder="1" applyAlignment="1">
      <alignment horizontal="center" wrapText="1"/>
    </xf>
    <xf numFmtId="0" fontId="5" fillId="8" borderId="38" xfId="0" applyFont="1" applyFill="1" applyBorder="1" applyAlignment="1">
      <alignment horizontal="center" vertical="center" wrapText="1"/>
    </xf>
    <xf numFmtId="0" fontId="2" fillId="0" borderId="47" xfId="0" applyFont="1" applyBorder="1"/>
    <xf numFmtId="166" fontId="4" fillId="9" borderId="48" xfId="0" applyNumberFormat="1" applyFont="1" applyFill="1" applyBorder="1"/>
    <xf numFmtId="0" fontId="2" fillId="0" borderId="49" xfId="0" applyFont="1" applyBorder="1"/>
    <xf numFmtId="0" fontId="2" fillId="0" borderId="50" xfId="0" applyFont="1" applyBorder="1"/>
    <xf numFmtId="167" fontId="5" fillId="8" borderId="48" xfId="0" applyNumberFormat="1" applyFont="1" applyFill="1" applyBorder="1" applyAlignment="1">
      <alignment horizontal="center" vertical="center" wrapText="1"/>
    </xf>
    <xf numFmtId="166" fontId="9" fillId="0" borderId="53" xfId="1" applyNumberFormat="1" applyFont="1" applyBorder="1" applyAlignment="1">
      <alignment vertical="center"/>
    </xf>
    <xf numFmtId="166" fontId="9" fillId="0" borderId="54" xfId="1" applyNumberFormat="1" applyFont="1" applyBorder="1" applyAlignment="1">
      <alignment vertical="center"/>
    </xf>
    <xf numFmtId="165" fontId="9" fillId="0" borderId="5" xfId="1" applyFont="1" applyBorder="1"/>
    <xf numFmtId="0" fontId="9" fillId="0" borderId="5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51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4" fillId="4" borderId="26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</cellXfs>
  <cellStyles count="4">
    <cellStyle name="Currency" xfId="1" builtinId="4"/>
    <cellStyle name="Normal" xfId="0" builtinId="0"/>
    <cellStyle name="Normal 2 2" xfId="2" xr:uid="{7D155127-8FD3-4C96-BA30-93B94C149932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A45C-5EAC-49A9-AC5B-0BE0FA7C7BFB}">
  <dimension ref="B2:C7"/>
  <sheetViews>
    <sheetView tabSelected="1" workbookViewId="0">
      <selection activeCell="C8" sqref="C8"/>
    </sheetView>
  </sheetViews>
  <sheetFormatPr defaultRowHeight="15"/>
  <cols>
    <col min="2" max="2" width="20.7109375" customWidth="1"/>
    <col min="3" max="3" width="16.7109375" customWidth="1"/>
  </cols>
  <sheetData>
    <row r="2" spans="2:3" ht="52.5" customHeight="1">
      <c r="B2" s="91" t="s">
        <v>0</v>
      </c>
      <c r="C2" s="92"/>
    </row>
    <row r="3" spans="2:3" ht="30.75">
      <c r="B3" s="89" t="s">
        <v>1</v>
      </c>
      <c r="C3" s="86">
        <v>138612601</v>
      </c>
    </row>
    <row r="4" spans="2:3" ht="30.75">
      <c r="B4" s="89" t="s">
        <v>2</v>
      </c>
      <c r="C4" s="87">
        <v>28390533</v>
      </c>
    </row>
    <row r="7" spans="2:3" ht="30.75">
      <c r="B7" s="90" t="s">
        <v>3</v>
      </c>
      <c r="C7" s="88">
        <f>+SUM(C3:C4)</f>
        <v>167003134</v>
      </c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64CB3-015F-4E0F-8428-FD752E55AF9B}">
  <dimension ref="B1:P43"/>
  <sheetViews>
    <sheetView topLeftCell="A25" workbookViewId="0">
      <selection activeCell="C38" sqref="C38"/>
    </sheetView>
  </sheetViews>
  <sheetFormatPr defaultColWidth="8.85546875" defaultRowHeight="15"/>
  <cols>
    <col min="1" max="2" width="8.85546875" style="19"/>
    <col min="3" max="3" width="22.85546875" style="19" customWidth="1"/>
    <col min="4" max="4" width="16.7109375" style="19" customWidth="1"/>
    <col min="5" max="5" width="12.28515625" style="19" customWidth="1"/>
    <col min="6" max="6" width="21.28515625" style="19" customWidth="1"/>
    <col min="7" max="7" width="8.85546875" style="1"/>
    <col min="8" max="8" width="22" style="30" customWidth="1"/>
    <col min="9" max="9" width="8.85546875" style="55"/>
    <col min="10" max="10" width="17.28515625" style="18" customWidth="1"/>
    <col min="11" max="11" width="16.28515625" style="19" customWidth="1"/>
    <col min="12" max="12" width="17.140625" style="19" customWidth="1"/>
    <col min="13" max="14" width="8.85546875" style="19"/>
    <col min="15" max="15" width="14.7109375" style="19" customWidth="1"/>
    <col min="16" max="16" width="13.7109375" style="19" customWidth="1"/>
    <col min="17" max="16384" width="8.85546875" style="19"/>
  </cols>
  <sheetData>
    <row r="1" spans="2:16" ht="52.7" customHeight="1" thickBot="1">
      <c r="G1" s="103" t="s">
        <v>4</v>
      </c>
      <c r="H1" s="104"/>
      <c r="I1" s="104"/>
      <c r="J1" s="104"/>
      <c r="K1" s="104"/>
      <c r="L1" s="105"/>
      <c r="N1" s="106" t="s">
        <v>5</v>
      </c>
      <c r="O1" s="107"/>
      <c r="P1" s="108"/>
    </row>
    <row r="2" spans="2:16" ht="45.75" thickBot="1">
      <c r="B2" s="61" t="s">
        <v>6</v>
      </c>
      <c r="C2" s="62" t="s">
        <v>7</v>
      </c>
      <c r="D2" s="62" t="s">
        <v>8</v>
      </c>
      <c r="E2" s="62" t="s">
        <v>9</v>
      </c>
      <c r="G2" s="31" t="s">
        <v>10</v>
      </c>
      <c r="H2" s="32" t="s">
        <v>11</v>
      </c>
      <c r="I2" s="33" t="s">
        <v>12</v>
      </c>
      <c r="J2" s="34" t="s">
        <v>13</v>
      </c>
      <c r="K2" s="35" t="s">
        <v>14</v>
      </c>
      <c r="L2" s="36" t="s">
        <v>15</v>
      </c>
      <c r="N2" s="2" t="s">
        <v>10</v>
      </c>
      <c r="O2" s="3" t="s">
        <v>16</v>
      </c>
      <c r="P2" s="4" t="s">
        <v>15</v>
      </c>
    </row>
    <row r="3" spans="2:16" ht="28.15" customHeight="1" thickBot="1">
      <c r="B3" s="100" t="s">
        <v>17</v>
      </c>
      <c r="C3" s="101"/>
      <c r="D3" s="101"/>
      <c r="E3" s="102"/>
      <c r="G3" s="95" t="s">
        <v>18</v>
      </c>
      <c r="H3" s="96"/>
      <c r="I3" s="96"/>
      <c r="J3" s="96"/>
      <c r="K3" s="96"/>
      <c r="L3" s="97"/>
      <c r="N3" s="100" t="s">
        <v>19</v>
      </c>
      <c r="O3" s="101"/>
      <c r="P3" s="102"/>
    </row>
    <row r="4" spans="2:16">
      <c r="B4" s="14">
        <v>1</v>
      </c>
      <c r="C4" s="8" t="s">
        <v>20</v>
      </c>
      <c r="D4" s="8" t="s">
        <v>21</v>
      </c>
      <c r="E4" s="8">
        <v>1</v>
      </c>
      <c r="G4" s="98">
        <v>1</v>
      </c>
      <c r="H4" s="29" t="s">
        <v>22</v>
      </c>
      <c r="I4" s="21">
        <v>2024</v>
      </c>
      <c r="J4" s="22">
        <v>529900</v>
      </c>
      <c r="K4" s="23">
        <f>+ROUND((J4*(1+$E$17)),0)</f>
        <v>585885</v>
      </c>
      <c r="L4" s="24">
        <f>+K4*E4</f>
        <v>585885</v>
      </c>
      <c r="N4" s="14">
        <v>1</v>
      </c>
      <c r="O4" s="12">
        <v>650000</v>
      </c>
      <c r="P4" s="12">
        <f>+O4*E4</f>
        <v>650000</v>
      </c>
    </row>
    <row r="5" spans="2:16" ht="30.75" thickBot="1">
      <c r="B5" s="14">
        <f>1+B4</f>
        <v>2</v>
      </c>
      <c r="C5" s="8" t="s">
        <v>23</v>
      </c>
      <c r="D5" s="8" t="s">
        <v>21</v>
      </c>
      <c r="E5" s="8">
        <v>1</v>
      </c>
      <c r="G5" s="99"/>
      <c r="H5" s="53" t="s">
        <v>24</v>
      </c>
      <c r="I5" s="54">
        <v>2023</v>
      </c>
      <c r="J5" s="26">
        <v>495000</v>
      </c>
      <c r="K5" s="27">
        <f>+ROUND((J5*(1+$E$18)),0)</f>
        <v>598109</v>
      </c>
      <c r="L5" s="28">
        <f>+K5*E4</f>
        <v>598109</v>
      </c>
      <c r="N5" s="14">
        <f>1+N4</f>
        <v>2</v>
      </c>
      <c r="O5" s="12">
        <v>234000</v>
      </c>
      <c r="P5" s="12">
        <f>+O5*E5</f>
        <v>234000</v>
      </c>
    </row>
    <row r="6" spans="2:16">
      <c r="B6" s="14">
        <f t="shared" ref="B6:B11" si="0">1+B5</f>
        <v>3</v>
      </c>
      <c r="C6" s="8" t="s">
        <v>25</v>
      </c>
      <c r="D6" s="8" t="s">
        <v>21</v>
      </c>
      <c r="E6" s="8">
        <v>1</v>
      </c>
      <c r="G6" s="98">
        <f>1+G4</f>
        <v>2</v>
      </c>
      <c r="H6" s="29" t="s">
        <v>22</v>
      </c>
      <c r="I6" s="21">
        <v>2024</v>
      </c>
      <c r="J6" s="22">
        <v>118900</v>
      </c>
      <c r="K6" s="23">
        <f>+ROUND((J6*(1+$E$17)),0)</f>
        <v>131462</v>
      </c>
      <c r="L6" s="24">
        <f>+K6*E5</f>
        <v>131462</v>
      </c>
      <c r="N6" s="14">
        <f t="shared" ref="N6:N11" si="1">1+N5</f>
        <v>3</v>
      </c>
      <c r="O6" s="12">
        <v>240000</v>
      </c>
      <c r="P6" s="12">
        <f>+O6*E6</f>
        <v>240000</v>
      </c>
    </row>
    <row r="7" spans="2:16" ht="30.75" thickBot="1">
      <c r="B7" s="14">
        <f t="shared" si="0"/>
        <v>4</v>
      </c>
      <c r="C7" s="8" t="s">
        <v>26</v>
      </c>
      <c r="D7" s="8" t="s">
        <v>21</v>
      </c>
      <c r="E7" s="8">
        <v>1</v>
      </c>
      <c r="G7" s="99"/>
      <c r="H7" s="53" t="s">
        <v>24</v>
      </c>
      <c r="I7" s="54">
        <v>2023</v>
      </c>
      <c r="J7" s="56">
        <v>145900</v>
      </c>
      <c r="K7" s="27">
        <f>+ROUND((J7*(1+$E$18)),0)</f>
        <v>176291</v>
      </c>
      <c r="L7" s="28">
        <f>+K7*E5</f>
        <v>176291</v>
      </c>
      <c r="N7" s="14">
        <f t="shared" si="1"/>
        <v>4</v>
      </c>
      <c r="O7" s="12">
        <v>470000</v>
      </c>
      <c r="P7" s="12">
        <f t="shared" ref="P7:P9" si="2">+O7*E7</f>
        <v>470000</v>
      </c>
    </row>
    <row r="8" spans="2:16">
      <c r="B8" s="14">
        <f t="shared" si="0"/>
        <v>5</v>
      </c>
      <c r="C8" s="8" t="s">
        <v>27</v>
      </c>
      <c r="D8" s="8" t="s">
        <v>21</v>
      </c>
      <c r="E8" s="8">
        <v>1</v>
      </c>
      <c r="G8" s="98">
        <f>1+G6</f>
        <v>3</v>
      </c>
      <c r="H8" s="29" t="s">
        <v>22</v>
      </c>
      <c r="I8" s="21">
        <v>2024</v>
      </c>
      <c r="J8" s="22">
        <v>139900</v>
      </c>
      <c r="K8" s="23">
        <f>+ROUND((J8*(1+$E$17)),0)</f>
        <v>154681</v>
      </c>
      <c r="L8" s="24">
        <f>+K8*E6</f>
        <v>154681</v>
      </c>
      <c r="N8" s="14">
        <f t="shared" si="1"/>
        <v>5</v>
      </c>
      <c r="O8" s="12">
        <v>189700</v>
      </c>
      <c r="P8" s="12">
        <f t="shared" si="2"/>
        <v>189700</v>
      </c>
    </row>
    <row r="9" spans="2:16">
      <c r="B9" s="14">
        <f t="shared" si="0"/>
        <v>6</v>
      </c>
      <c r="C9" s="8" t="s">
        <v>28</v>
      </c>
      <c r="D9" s="8" t="s">
        <v>21</v>
      </c>
      <c r="E9" s="8">
        <v>1</v>
      </c>
      <c r="G9" s="99"/>
      <c r="H9" s="53" t="s">
        <v>24</v>
      </c>
      <c r="I9" s="54">
        <v>2023</v>
      </c>
      <c r="J9" s="26">
        <v>192200</v>
      </c>
      <c r="K9" s="27">
        <f>+ROUND((J9*(1+$E$18)),0)</f>
        <v>232235</v>
      </c>
      <c r="L9" s="28">
        <f>+K9*E6</f>
        <v>232235</v>
      </c>
      <c r="N9" s="14">
        <f t="shared" si="1"/>
        <v>6</v>
      </c>
      <c r="O9" s="12">
        <v>360000</v>
      </c>
      <c r="P9" s="12">
        <f t="shared" si="2"/>
        <v>360000</v>
      </c>
    </row>
    <row r="10" spans="2:16">
      <c r="B10" s="14">
        <f t="shared" si="0"/>
        <v>7</v>
      </c>
      <c r="C10" s="8" t="s">
        <v>29</v>
      </c>
      <c r="D10" s="8" t="s">
        <v>21</v>
      </c>
      <c r="E10" s="8">
        <v>1</v>
      </c>
      <c r="G10" s="98">
        <f>1+G8</f>
        <v>4</v>
      </c>
      <c r="H10" s="29" t="s">
        <v>22</v>
      </c>
      <c r="I10" s="21">
        <v>2024</v>
      </c>
      <c r="J10" s="22">
        <v>386500</v>
      </c>
      <c r="K10" s="23">
        <f>+ROUND((J10*(1+$E$17)),0)</f>
        <v>427334</v>
      </c>
      <c r="L10" s="24">
        <f>+K10*E7</f>
        <v>427334</v>
      </c>
      <c r="N10" s="14">
        <f t="shared" si="1"/>
        <v>7</v>
      </c>
      <c r="O10" s="12">
        <v>360000</v>
      </c>
      <c r="P10" s="12">
        <f>+O10*E10</f>
        <v>360000</v>
      </c>
    </row>
    <row r="11" spans="2:16">
      <c r="B11" s="14">
        <f t="shared" si="0"/>
        <v>8</v>
      </c>
      <c r="C11" s="8" t="s">
        <v>30</v>
      </c>
      <c r="D11" s="8" t="s">
        <v>21</v>
      </c>
      <c r="E11" s="8">
        <v>1</v>
      </c>
      <c r="G11" s="99"/>
      <c r="H11" s="53" t="s">
        <v>24</v>
      </c>
      <c r="I11" s="54">
        <v>2023</v>
      </c>
      <c r="J11" s="26">
        <v>425000</v>
      </c>
      <c r="K11" s="27">
        <f>+ROUND((J11*(1+$E$18)),0)</f>
        <v>513528</v>
      </c>
      <c r="L11" s="28">
        <f>+K11*E7</f>
        <v>513528</v>
      </c>
      <c r="N11" s="67">
        <f t="shared" si="1"/>
        <v>8</v>
      </c>
      <c r="O11" s="15">
        <v>230000</v>
      </c>
      <c r="P11" s="15">
        <f>+O11*E11</f>
        <v>230000</v>
      </c>
    </row>
    <row r="12" spans="2:16">
      <c r="G12" s="98">
        <f>1+G10</f>
        <v>5</v>
      </c>
      <c r="H12" s="29" t="s">
        <v>22</v>
      </c>
      <c r="I12" s="21">
        <v>2024</v>
      </c>
      <c r="J12" s="22">
        <v>119900</v>
      </c>
      <c r="K12" s="23">
        <f>+ROUND((J12*(1+$E$17)),0)</f>
        <v>132568</v>
      </c>
      <c r="L12" s="24">
        <f>+K12*E8</f>
        <v>132568</v>
      </c>
      <c r="N12" s="93" t="s">
        <v>31</v>
      </c>
      <c r="O12" s="94"/>
      <c r="P12" s="68">
        <f>+SUM(P4:P11)</f>
        <v>2733700</v>
      </c>
    </row>
    <row r="13" spans="2:16">
      <c r="G13" s="99"/>
      <c r="H13" s="53" t="s">
        <v>24</v>
      </c>
      <c r="I13" s="54">
        <v>2023</v>
      </c>
      <c r="J13" s="26">
        <v>139900</v>
      </c>
      <c r="K13" s="27">
        <f>+ROUND((J13*(1+$E$18)),0)</f>
        <v>169041</v>
      </c>
      <c r="L13" s="28">
        <f>+K13*E8</f>
        <v>169041</v>
      </c>
    </row>
    <row r="14" spans="2:16">
      <c r="C14" s="42" t="s">
        <v>32</v>
      </c>
      <c r="D14" s="43">
        <v>5.0999999999999997E-2</v>
      </c>
      <c r="E14" s="44">
        <v>1.0509999999999999</v>
      </c>
      <c r="G14" s="98">
        <f>1+G12</f>
        <v>6</v>
      </c>
      <c r="H14" s="29" t="s">
        <v>22</v>
      </c>
      <c r="I14" s="21">
        <v>2024</v>
      </c>
      <c r="J14" s="22">
        <v>239900</v>
      </c>
      <c r="K14" s="23">
        <f>+ROUND((J14*(1+$E$17)),0)</f>
        <v>265246</v>
      </c>
      <c r="L14" s="24">
        <f>+K14*E9</f>
        <v>265246</v>
      </c>
    </row>
    <row r="15" spans="2:16" ht="15.6" thickBot="1">
      <c r="C15" s="45" t="s">
        <v>33</v>
      </c>
      <c r="D15" s="17">
        <v>5.1999999999999998E-2</v>
      </c>
      <c r="E15" s="46">
        <v>1.052</v>
      </c>
      <c r="G15" s="99"/>
      <c r="H15" s="53" t="s">
        <v>24</v>
      </c>
      <c r="I15" s="54">
        <v>2023</v>
      </c>
      <c r="J15" s="26">
        <v>226000</v>
      </c>
      <c r="K15" s="27">
        <f>+ROUND((J15*(1+$E$18)),0)</f>
        <v>273076</v>
      </c>
      <c r="L15" s="28">
        <f>+K15*E9</f>
        <v>273076</v>
      </c>
    </row>
    <row r="16" spans="2:16">
      <c r="C16" s="45" t="s">
        <v>34</v>
      </c>
      <c r="D16" s="17">
        <v>9.2799999999999994E-2</v>
      </c>
      <c r="E16" s="57">
        <v>1.0928</v>
      </c>
      <c r="G16" s="98">
        <f>1+G14</f>
        <v>7</v>
      </c>
      <c r="H16" s="29" t="s">
        <v>22</v>
      </c>
      <c r="I16" s="21">
        <v>2024</v>
      </c>
      <c r="J16" s="22">
        <v>268900</v>
      </c>
      <c r="K16" s="23">
        <f>+ROUND((J16*(1+$E$17)),0)</f>
        <v>297310</v>
      </c>
      <c r="L16" s="24">
        <f>+K16*E10</f>
        <v>297310</v>
      </c>
    </row>
    <row r="17" spans="2:12" ht="15.6" thickBot="1">
      <c r="C17" s="45" t="s">
        <v>35</v>
      </c>
      <c r="D17" s="52">
        <f>+E17</f>
        <v>0.10565200000000008</v>
      </c>
      <c r="E17" s="46">
        <f>+E15*E14-1</f>
        <v>0.10565200000000008</v>
      </c>
      <c r="G17" s="99"/>
      <c r="H17" s="53" t="s">
        <v>24</v>
      </c>
      <c r="I17" s="54">
        <v>2023</v>
      </c>
      <c r="J17" s="26">
        <v>226000</v>
      </c>
      <c r="K17" s="27">
        <f>+ROUND((J17*(1+$E$18)),0)</f>
        <v>273076</v>
      </c>
      <c r="L17" s="28">
        <f>+K17*E10</f>
        <v>273076</v>
      </c>
    </row>
    <row r="18" spans="2:12" ht="30.75" thickBot="1">
      <c r="C18" s="58" t="s">
        <v>36</v>
      </c>
      <c r="D18" s="59">
        <f>+E18</f>
        <v>0.20830000000000001</v>
      </c>
      <c r="E18" s="60">
        <f>ROUND(E14*E15*E16-1,4)</f>
        <v>0.20830000000000001</v>
      </c>
      <c r="G18" s="98">
        <f>1+G16</f>
        <v>8</v>
      </c>
      <c r="H18" s="29" t="s">
        <v>22</v>
      </c>
      <c r="I18" s="21">
        <v>2024</v>
      </c>
      <c r="J18" s="22">
        <v>139900</v>
      </c>
      <c r="K18" s="23">
        <f>+ROUND((J18*(1+$E$17)),0)</f>
        <v>154681</v>
      </c>
      <c r="L18" s="24">
        <f>+K18*E11</f>
        <v>154681</v>
      </c>
    </row>
    <row r="19" spans="2:12" ht="15.6" thickBot="1">
      <c r="G19" s="99"/>
      <c r="H19" s="53" t="s">
        <v>24</v>
      </c>
      <c r="I19" s="54">
        <v>2023</v>
      </c>
      <c r="J19" s="26">
        <v>152000</v>
      </c>
      <c r="K19" s="27">
        <f>+ROUND((J19*(1+$E$18)),0)</f>
        <v>183662</v>
      </c>
      <c r="L19" s="28">
        <f>+K19*E11</f>
        <v>183662</v>
      </c>
    </row>
    <row r="24" spans="2:12" ht="15.6" customHeight="1">
      <c r="B24" s="95" t="s">
        <v>37</v>
      </c>
      <c r="C24" s="96"/>
      <c r="D24" s="96"/>
      <c r="E24" s="96"/>
      <c r="F24" s="97"/>
    </row>
    <row r="25" spans="2:12" ht="45.75">
      <c r="B25" s="63" t="s">
        <v>10</v>
      </c>
      <c r="C25" s="64" t="s">
        <v>38</v>
      </c>
      <c r="D25" s="64" t="s">
        <v>39</v>
      </c>
      <c r="E25" s="64" t="s">
        <v>40</v>
      </c>
      <c r="F25" s="65" t="s">
        <v>41</v>
      </c>
    </row>
    <row r="26" spans="2:12">
      <c r="B26" s="14">
        <v>1</v>
      </c>
      <c r="C26" s="8" t="s">
        <v>20</v>
      </c>
      <c r="D26" s="66">
        <f>+ROUND(AVERAGE((K4:K5),O4),0)</f>
        <v>611331</v>
      </c>
      <c r="E26" s="8">
        <v>1</v>
      </c>
      <c r="F26" s="69">
        <f>+D26*E26</f>
        <v>611331</v>
      </c>
      <c r="H26" s="49"/>
      <c r="I26" s="9"/>
      <c r="J26" s="9"/>
    </row>
    <row r="27" spans="2:12" ht="30.75">
      <c r="B27" s="14">
        <v>2</v>
      </c>
      <c r="C27" s="8" t="s">
        <v>23</v>
      </c>
      <c r="D27" s="37">
        <f>+ROUND(AVERAGE((K6:K7),O5),0)</f>
        <v>180584</v>
      </c>
      <c r="E27" s="8">
        <v>1</v>
      </c>
      <c r="F27" s="70">
        <f t="shared" ref="F27:F33" si="3">+D27*E27</f>
        <v>180584</v>
      </c>
      <c r="I27" s="9"/>
      <c r="J27" s="9"/>
    </row>
    <row r="28" spans="2:12">
      <c r="B28" s="14">
        <v>3</v>
      </c>
      <c r="C28" s="8" t="s">
        <v>25</v>
      </c>
      <c r="D28" s="37">
        <f>+ROUND(AVERAGE((K8:K9),O6),0)</f>
        <v>208972</v>
      </c>
      <c r="E28" s="8">
        <v>1</v>
      </c>
      <c r="F28" s="70">
        <f t="shared" si="3"/>
        <v>208972</v>
      </c>
      <c r="I28" s="9"/>
      <c r="J28" s="9"/>
    </row>
    <row r="29" spans="2:12" ht="30.75">
      <c r="B29" s="14">
        <v>4</v>
      </c>
      <c r="C29" s="8" t="s">
        <v>26</v>
      </c>
      <c r="D29" s="37">
        <f>+ROUND(AVERAGE((K10:K11),O7),0)</f>
        <v>470287</v>
      </c>
      <c r="E29" s="8">
        <v>1</v>
      </c>
      <c r="F29" s="70">
        <f t="shared" si="3"/>
        <v>470287</v>
      </c>
      <c r="I29" s="9"/>
      <c r="J29" s="9"/>
    </row>
    <row r="30" spans="2:12">
      <c r="B30" s="14">
        <v>5</v>
      </c>
      <c r="C30" s="8" t="s">
        <v>27</v>
      </c>
      <c r="D30" s="37">
        <f>+ROUND(AVERAGE((K12:K13),O8),0)</f>
        <v>163770</v>
      </c>
      <c r="E30" s="8">
        <v>1</v>
      </c>
      <c r="F30" s="70">
        <f t="shared" si="3"/>
        <v>163770</v>
      </c>
      <c r="I30" s="9"/>
      <c r="J30" s="9"/>
    </row>
    <row r="31" spans="2:12">
      <c r="B31" s="14">
        <v>6</v>
      </c>
      <c r="C31" s="16" t="s">
        <v>28</v>
      </c>
      <c r="D31" s="37">
        <f>+ROUND(AVERAGE((K14:K15),O9),0)</f>
        <v>299441</v>
      </c>
      <c r="E31" s="8">
        <v>1</v>
      </c>
      <c r="F31" s="70">
        <f t="shared" si="3"/>
        <v>299441</v>
      </c>
      <c r="I31" s="9"/>
      <c r="J31" s="9"/>
    </row>
    <row r="32" spans="2:12">
      <c r="B32" s="14">
        <v>7</v>
      </c>
      <c r="C32" s="11" t="s">
        <v>29</v>
      </c>
      <c r="D32" s="47">
        <f>+ROUND(AVERAGE((K16:K17),O10),0)</f>
        <v>310129</v>
      </c>
      <c r="E32" s="8">
        <v>1</v>
      </c>
      <c r="F32" s="70">
        <f t="shared" si="3"/>
        <v>310129</v>
      </c>
      <c r="I32" s="9"/>
      <c r="J32" s="9"/>
    </row>
    <row r="33" spans="2:10">
      <c r="B33" s="48">
        <v>8</v>
      </c>
      <c r="C33" s="10" t="s">
        <v>30</v>
      </c>
      <c r="D33" s="47">
        <f>+ROUND(AVERAGE((K18:K19),O11),0)</f>
        <v>189448</v>
      </c>
      <c r="E33" s="8">
        <v>1</v>
      </c>
      <c r="F33" s="70">
        <f t="shared" si="3"/>
        <v>189448</v>
      </c>
      <c r="I33" s="50"/>
      <c r="J33" s="9"/>
    </row>
    <row r="34" spans="2:10">
      <c r="J34" s="49"/>
    </row>
    <row r="35" spans="2:10">
      <c r="B35" s="71"/>
      <c r="C35" s="76"/>
      <c r="D35" s="76"/>
      <c r="E35" s="73"/>
      <c r="J35" s="49"/>
    </row>
    <row r="36" spans="2:10" ht="45.75">
      <c r="B36" s="81"/>
      <c r="C36" s="79" t="s">
        <v>42</v>
      </c>
      <c r="D36" s="82">
        <f>+SUM(F26:F33)</f>
        <v>2433962</v>
      </c>
      <c r="E36" s="83"/>
      <c r="H36" s="51"/>
      <c r="I36" s="9"/>
      <c r="J36" s="9"/>
    </row>
    <row r="37" spans="2:10">
      <c r="B37" s="72"/>
      <c r="D37" s="81"/>
      <c r="E37" s="74"/>
      <c r="I37" s="9"/>
      <c r="J37" s="9"/>
    </row>
    <row r="38" spans="2:10" ht="45.75">
      <c r="B38" s="75"/>
      <c r="C38" s="79" t="s">
        <v>43</v>
      </c>
      <c r="D38" s="82">
        <f>+SUM('LOTE 2'!F22:F28)</f>
        <v>1672317</v>
      </c>
      <c r="E38" s="84"/>
      <c r="I38" s="9"/>
      <c r="J38" s="9"/>
    </row>
    <row r="39" spans="2:10">
      <c r="B39" s="72"/>
      <c r="E39" s="72"/>
      <c r="I39" s="9"/>
      <c r="J39" s="9"/>
    </row>
    <row r="40" spans="2:10" ht="30.75">
      <c r="B40" s="75"/>
      <c r="C40" s="80" t="s">
        <v>44</v>
      </c>
      <c r="D40" s="85">
        <f>+D36+'LOTE 2'!D30</f>
        <v>4106279</v>
      </c>
      <c r="E40" s="76"/>
      <c r="I40" s="9"/>
      <c r="J40" s="9"/>
    </row>
    <row r="41" spans="2:10">
      <c r="B41" s="71"/>
      <c r="C41" s="83"/>
      <c r="D41" s="83"/>
      <c r="E41" s="78"/>
      <c r="F41" s="77"/>
      <c r="I41" s="9"/>
      <c r="J41" s="9"/>
    </row>
    <row r="42" spans="2:10">
      <c r="I42" s="9"/>
      <c r="J42" s="9"/>
    </row>
    <row r="43" spans="2:10">
      <c r="I43" s="9"/>
      <c r="J43" s="9"/>
    </row>
  </sheetData>
  <mergeCells count="15">
    <mergeCell ref="B3:E3"/>
    <mergeCell ref="G1:L1"/>
    <mergeCell ref="G3:L3"/>
    <mergeCell ref="N1:P1"/>
    <mergeCell ref="N3:P3"/>
    <mergeCell ref="N12:O12"/>
    <mergeCell ref="B24:F24"/>
    <mergeCell ref="G4:G5"/>
    <mergeCell ref="G6:G7"/>
    <mergeCell ref="G8:G9"/>
    <mergeCell ref="G10:G11"/>
    <mergeCell ref="G12:G13"/>
    <mergeCell ref="G14:G15"/>
    <mergeCell ref="G16:G17"/>
    <mergeCell ref="G18:G19"/>
  </mergeCells>
  <pageMargins left="0.7" right="0.7" top="0.75" bottom="0.75" header="0.3" footer="0.3"/>
  <ignoredErrors>
    <ignoredError sqref="K5:K1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95161-87C0-48BB-B665-D170415F9A2F}">
  <dimension ref="B1:T35"/>
  <sheetViews>
    <sheetView topLeftCell="A19" workbookViewId="0">
      <selection activeCell="H31" sqref="H31"/>
    </sheetView>
  </sheetViews>
  <sheetFormatPr defaultColWidth="8.85546875" defaultRowHeight="15"/>
  <cols>
    <col min="1" max="2" width="8.85546875" style="19"/>
    <col min="3" max="3" width="29.85546875" style="19" customWidth="1"/>
    <col min="4" max="4" width="14.85546875" style="19" customWidth="1"/>
    <col min="5" max="5" width="12.140625" style="19" customWidth="1"/>
    <col min="6" max="6" width="15.28515625" style="19" customWidth="1"/>
    <col min="7" max="7" width="14.42578125" style="19" customWidth="1"/>
    <col min="8" max="8" width="22.42578125" style="1" customWidth="1"/>
    <col min="9" max="9" width="16.85546875" style="19" customWidth="1"/>
    <col min="10" max="10" width="15.42578125" style="18" customWidth="1"/>
    <col min="11" max="11" width="18.28515625" style="18" customWidth="1"/>
    <col min="12" max="12" width="17.85546875" style="18" customWidth="1"/>
    <col min="13" max="14" width="8.85546875" style="19"/>
    <col min="15" max="15" width="15.28515625" style="19" customWidth="1"/>
    <col min="16" max="16" width="13.140625" style="19" customWidth="1"/>
    <col min="17" max="18" width="8.85546875" style="19"/>
    <col min="19" max="19" width="15.7109375" style="19" customWidth="1"/>
    <col min="20" max="20" width="17.7109375" style="19" customWidth="1"/>
    <col min="21" max="16384" width="8.85546875" style="19"/>
  </cols>
  <sheetData>
    <row r="1" spans="2:20" ht="46.35" customHeight="1" thickBot="1">
      <c r="G1" s="103" t="s">
        <v>4</v>
      </c>
      <c r="H1" s="104"/>
      <c r="I1" s="104"/>
      <c r="J1" s="104"/>
      <c r="K1" s="104"/>
      <c r="L1" s="105"/>
      <c r="N1" s="106" t="s">
        <v>45</v>
      </c>
      <c r="O1" s="107"/>
      <c r="P1" s="108"/>
      <c r="R1" s="106" t="s">
        <v>5</v>
      </c>
      <c r="S1" s="107"/>
      <c r="T1" s="108"/>
    </row>
    <row r="2" spans="2:20" ht="45.75" thickBot="1">
      <c r="G2" s="5" t="s">
        <v>10</v>
      </c>
      <c r="H2" s="6" t="s">
        <v>11</v>
      </c>
      <c r="I2" s="6" t="s">
        <v>12</v>
      </c>
      <c r="J2" s="7" t="s">
        <v>13</v>
      </c>
      <c r="K2" s="20" t="s">
        <v>14</v>
      </c>
      <c r="L2" s="41" t="s">
        <v>15</v>
      </c>
      <c r="N2" s="2" t="s">
        <v>10</v>
      </c>
      <c r="O2" s="3" t="s">
        <v>16</v>
      </c>
      <c r="P2" s="4" t="s">
        <v>46</v>
      </c>
      <c r="R2" s="2" t="s">
        <v>10</v>
      </c>
      <c r="S2" s="3" t="s">
        <v>16</v>
      </c>
      <c r="T2" s="4" t="s">
        <v>15</v>
      </c>
    </row>
    <row r="3" spans="2:20">
      <c r="B3" s="114" t="s">
        <v>47</v>
      </c>
      <c r="C3" s="112"/>
      <c r="D3" s="112"/>
      <c r="E3" s="113"/>
      <c r="G3" s="114" t="s">
        <v>47</v>
      </c>
      <c r="H3" s="112"/>
      <c r="I3" s="112"/>
      <c r="J3" s="112"/>
      <c r="K3" s="112"/>
      <c r="L3" s="113"/>
      <c r="N3" s="114" t="s">
        <v>48</v>
      </c>
      <c r="O3" s="112"/>
      <c r="P3" s="113"/>
      <c r="R3" s="114" t="s">
        <v>48</v>
      </c>
      <c r="S3" s="112"/>
      <c r="T3" s="113"/>
    </row>
    <row r="4" spans="2:20" ht="15.6" customHeight="1">
      <c r="B4" s="10">
        <v>1</v>
      </c>
      <c r="C4" s="11" t="s">
        <v>49</v>
      </c>
      <c r="D4" s="11" t="s">
        <v>21</v>
      </c>
      <c r="E4" s="11">
        <v>1</v>
      </c>
      <c r="G4" s="109">
        <v>1</v>
      </c>
      <c r="H4" s="21" t="s">
        <v>50</v>
      </c>
      <c r="I4" s="21">
        <v>2025</v>
      </c>
      <c r="J4" s="22">
        <v>257754</v>
      </c>
      <c r="K4" s="23">
        <f>+ROUND((J4*(1+0.051)),0)</f>
        <v>270899</v>
      </c>
      <c r="L4" s="24">
        <f>+K4*E4</f>
        <v>270899</v>
      </c>
      <c r="N4" s="14">
        <v>1</v>
      </c>
      <c r="O4" s="12">
        <v>297500</v>
      </c>
      <c r="P4" s="12">
        <f>+O4*E4</f>
        <v>297500</v>
      </c>
      <c r="R4" s="14">
        <v>1</v>
      </c>
      <c r="S4" s="12">
        <v>280000</v>
      </c>
      <c r="T4" s="12">
        <f>+S4*E4</f>
        <v>280000</v>
      </c>
    </row>
    <row r="5" spans="2:20" ht="30.75" customHeight="1">
      <c r="B5" s="14">
        <f>1+B4</f>
        <v>2</v>
      </c>
      <c r="C5" s="8" t="s">
        <v>51</v>
      </c>
      <c r="D5" s="8" t="s">
        <v>21</v>
      </c>
      <c r="E5" s="8">
        <v>1</v>
      </c>
      <c r="G5" s="110"/>
      <c r="H5" s="25" t="s">
        <v>52</v>
      </c>
      <c r="I5" s="25">
        <v>2025</v>
      </c>
      <c r="J5" s="26">
        <v>226507</v>
      </c>
      <c r="K5" s="27">
        <f>+ROUND((J5*(1+0.051)),0)</f>
        <v>238059</v>
      </c>
      <c r="L5" s="28">
        <f>+K5*E4</f>
        <v>238059</v>
      </c>
      <c r="N5" s="14">
        <f>1+N4</f>
        <v>2</v>
      </c>
      <c r="O5" s="12">
        <v>297500</v>
      </c>
      <c r="P5" s="12">
        <f t="shared" ref="P5:P10" si="0">+O5*E5</f>
        <v>297500</v>
      </c>
      <c r="R5" s="14">
        <f>1+R4</f>
        <v>2</v>
      </c>
      <c r="S5" s="12">
        <v>280000</v>
      </c>
      <c r="T5" s="12">
        <f t="shared" ref="T5:T10" si="1">+S5*E5</f>
        <v>280000</v>
      </c>
    </row>
    <row r="6" spans="2:20" ht="30.75" customHeight="1">
      <c r="B6" s="14">
        <f t="shared" ref="B6:B10" si="2">1+B5</f>
        <v>3</v>
      </c>
      <c r="C6" s="8" t="s">
        <v>53</v>
      </c>
      <c r="D6" s="8" t="s">
        <v>54</v>
      </c>
      <c r="E6" s="11">
        <v>1</v>
      </c>
      <c r="G6" s="109">
        <f>1+G4</f>
        <v>2</v>
      </c>
      <c r="H6" s="21" t="s">
        <v>50</v>
      </c>
      <c r="I6" s="21">
        <v>2025</v>
      </c>
      <c r="J6" s="22">
        <v>257754</v>
      </c>
      <c r="K6" s="23">
        <f t="shared" ref="K6" si="3">+ROUND((J6*(1+0.051)),0)</f>
        <v>270899</v>
      </c>
      <c r="L6" s="24">
        <f>+K6*E5</f>
        <v>270899</v>
      </c>
      <c r="N6" s="14">
        <f t="shared" ref="N6:N10" si="4">1+N5</f>
        <v>3</v>
      </c>
      <c r="O6" s="12"/>
      <c r="P6" s="12">
        <f t="shared" si="0"/>
        <v>0</v>
      </c>
      <c r="R6" s="14">
        <f t="shared" ref="R6:R10" si="5">1+R5</f>
        <v>3</v>
      </c>
      <c r="S6" s="12"/>
      <c r="T6" s="12">
        <f t="shared" si="1"/>
        <v>0</v>
      </c>
    </row>
    <row r="7" spans="2:20" ht="30.75" customHeight="1">
      <c r="B7" s="14">
        <f t="shared" si="2"/>
        <v>4</v>
      </c>
      <c r="C7" s="8" t="s">
        <v>55</v>
      </c>
      <c r="D7" s="8" t="s">
        <v>21</v>
      </c>
      <c r="E7" s="8">
        <v>1</v>
      </c>
      <c r="G7" s="110"/>
      <c r="H7" s="25" t="s">
        <v>52</v>
      </c>
      <c r="I7" s="25">
        <v>2025</v>
      </c>
      <c r="J7" s="26">
        <v>226507</v>
      </c>
      <c r="K7" s="27">
        <f>+ROUND((J7*(1+0.051)),0)</f>
        <v>238059</v>
      </c>
      <c r="L7" s="28">
        <f>+K7*E5</f>
        <v>238059</v>
      </c>
      <c r="N7" s="14">
        <f t="shared" si="4"/>
        <v>4</v>
      </c>
      <c r="O7" s="12">
        <v>273700</v>
      </c>
      <c r="P7" s="12">
        <f t="shared" si="0"/>
        <v>273700</v>
      </c>
      <c r="R7" s="14">
        <f t="shared" si="5"/>
        <v>4</v>
      </c>
      <c r="S7" s="12">
        <v>285000</v>
      </c>
      <c r="T7" s="12">
        <f>+S7*E7</f>
        <v>285000</v>
      </c>
    </row>
    <row r="8" spans="2:20" ht="30.75" customHeight="1">
      <c r="B8" s="14">
        <f t="shared" si="2"/>
        <v>5</v>
      </c>
      <c r="C8" s="8" t="s">
        <v>56</v>
      </c>
      <c r="D8" s="8" t="s">
        <v>21</v>
      </c>
      <c r="E8" s="11">
        <v>1</v>
      </c>
      <c r="G8" s="109">
        <f>1+G6</f>
        <v>3</v>
      </c>
      <c r="H8" s="21" t="s">
        <v>50</v>
      </c>
      <c r="I8" s="21">
        <v>2025</v>
      </c>
      <c r="J8" s="22">
        <v>150535</v>
      </c>
      <c r="K8" s="23">
        <f>+ROUND((J8*(1+0.051)),0)</f>
        <v>158212</v>
      </c>
      <c r="L8" s="24">
        <f>+K8*E6</f>
        <v>158212</v>
      </c>
      <c r="N8" s="14">
        <f t="shared" si="4"/>
        <v>5</v>
      </c>
      <c r="O8" s="12">
        <v>215390</v>
      </c>
      <c r="P8" s="12">
        <f t="shared" si="0"/>
        <v>215390</v>
      </c>
      <c r="R8" s="14">
        <f t="shared" si="5"/>
        <v>5</v>
      </c>
      <c r="S8" s="12">
        <v>285000</v>
      </c>
      <c r="T8" s="12">
        <f t="shared" si="1"/>
        <v>285000</v>
      </c>
    </row>
    <row r="9" spans="2:20" ht="30.75" customHeight="1">
      <c r="B9" s="14">
        <f t="shared" si="2"/>
        <v>6</v>
      </c>
      <c r="C9" s="16" t="s">
        <v>57</v>
      </c>
      <c r="D9" s="16" t="s">
        <v>21</v>
      </c>
      <c r="E9" s="8">
        <v>1</v>
      </c>
      <c r="G9" s="110"/>
      <c r="H9" s="21" t="s">
        <v>24</v>
      </c>
      <c r="I9" s="25">
        <v>2023</v>
      </c>
      <c r="J9" s="26">
        <v>120190</v>
      </c>
      <c r="K9" s="27">
        <f>+ROUND((J9*(1+$E$17)),0)</f>
        <v>145226</v>
      </c>
      <c r="L9" s="28">
        <f>+K9*E6</f>
        <v>145226</v>
      </c>
      <c r="N9" s="14">
        <f t="shared" si="4"/>
        <v>6</v>
      </c>
      <c r="O9" s="15">
        <v>357000</v>
      </c>
      <c r="P9" s="12">
        <f t="shared" si="0"/>
        <v>357000</v>
      </c>
      <c r="R9" s="14">
        <f t="shared" si="5"/>
        <v>6</v>
      </c>
      <c r="S9" s="15">
        <v>60000</v>
      </c>
      <c r="T9" s="15">
        <f t="shared" si="1"/>
        <v>60000</v>
      </c>
    </row>
    <row r="10" spans="2:20" ht="30.75">
      <c r="B10" s="14">
        <f t="shared" si="2"/>
        <v>7</v>
      </c>
      <c r="C10" s="11" t="s">
        <v>58</v>
      </c>
      <c r="D10" s="11" t="s">
        <v>54</v>
      </c>
      <c r="E10" s="11">
        <v>1</v>
      </c>
      <c r="G10" s="109">
        <f>1+G8</f>
        <v>4</v>
      </c>
      <c r="H10" s="21" t="s">
        <v>50</v>
      </c>
      <c r="I10" s="21">
        <v>2025</v>
      </c>
      <c r="J10" s="22">
        <v>224315</v>
      </c>
      <c r="K10" s="23">
        <f>+ROUND((J10*(1+0.051)),0)</f>
        <v>235755</v>
      </c>
      <c r="L10" s="24">
        <f>+K10*E8</f>
        <v>235755</v>
      </c>
      <c r="N10" s="14">
        <f t="shared" si="4"/>
        <v>7</v>
      </c>
      <c r="O10" s="13"/>
      <c r="P10" s="12">
        <f t="shared" si="0"/>
        <v>0</v>
      </c>
      <c r="R10" s="14">
        <f t="shared" si="5"/>
        <v>7</v>
      </c>
      <c r="S10" s="13"/>
      <c r="T10" s="13">
        <f t="shared" si="1"/>
        <v>0</v>
      </c>
    </row>
    <row r="11" spans="2:20" ht="15.6" customHeight="1">
      <c r="G11" s="110"/>
      <c r="H11" s="21" t="s">
        <v>24</v>
      </c>
      <c r="I11" s="25">
        <v>2023</v>
      </c>
      <c r="J11" s="26">
        <v>196350</v>
      </c>
      <c r="K11" s="27">
        <f>+ROUND((J11*(1+$E$17)),0)</f>
        <v>237250</v>
      </c>
      <c r="L11" s="28">
        <f>+K11*E7</f>
        <v>237250</v>
      </c>
    </row>
    <row r="12" spans="2:20" ht="15.6" customHeight="1" thickBot="1">
      <c r="G12" s="109">
        <f>1+G10</f>
        <v>5</v>
      </c>
      <c r="H12" s="21" t="s">
        <v>50</v>
      </c>
      <c r="I12" s="21">
        <v>2025</v>
      </c>
      <c r="J12" s="22">
        <v>247639</v>
      </c>
      <c r="K12" s="23">
        <f>+ROUND((J12*(1+0.051)),0)</f>
        <v>260269</v>
      </c>
      <c r="L12" s="24">
        <f>+K12*E8</f>
        <v>260269</v>
      </c>
    </row>
    <row r="13" spans="2:20" ht="15.6" customHeight="1" thickBot="1">
      <c r="C13" s="42" t="s">
        <v>32</v>
      </c>
      <c r="D13" s="43">
        <v>5.0999999999999997E-2</v>
      </c>
      <c r="E13" s="44">
        <v>1.0509999999999999</v>
      </c>
      <c r="G13" s="110"/>
      <c r="H13" s="25"/>
      <c r="I13" s="25"/>
      <c r="J13" s="26"/>
      <c r="K13" s="27"/>
      <c r="L13" s="28"/>
    </row>
    <row r="14" spans="2:20" ht="15.6" thickBot="1">
      <c r="C14" s="45" t="s">
        <v>33</v>
      </c>
      <c r="D14" s="17">
        <v>5.1999999999999998E-2</v>
      </c>
      <c r="E14" s="46">
        <v>1.052</v>
      </c>
      <c r="G14" s="109">
        <f>1+G12</f>
        <v>6</v>
      </c>
      <c r="H14" s="21" t="s">
        <v>50</v>
      </c>
      <c r="I14" s="21">
        <v>2025</v>
      </c>
      <c r="J14" s="22">
        <v>212415</v>
      </c>
      <c r="K14" s="23">
        <f>+ROUND((J14*(1+0.051)),0)</f>
        <v>223248</v>
      </c>
      <c r="L14" s="24">
        <f>+K14*E9</f>
        <v>223248</v>
      </c>
    </row>
    <row r="15" spans="2:20" ht="15.6" customHeight="1" thickBot="1">
      <c r="C15" s="45" t="s">
        <v>34</v>
      </c>
      <c r="D15" s="17">
        <v>9.2799999999999994E-2</v>
      </c>
      <c r="E15" s="57">
        <v>1.0928</v>
      </c>
      <c r="G15" s="110"/>
      <c r="H15" s="21" t="s">
        <v>24</v>
      </c>
      <c r="I15" s="25">
        <v>2023</v>
      </c>
      <c r="J15" s="26">
        <v>158270</v>
      </c>
      <c r="K15" s="27">
        <f>+ROUND((J15*(1+$E$17)),0)</f>
        <v>191238</v>
      </c>
      <c r="L15" s="28">
        <f>+K15*E9</f>
        <v>191238</v>
      </c>
    </row>
    <row r="16" spans="2:20">
      <c r="C16" s="45" t="s">
        <v>35</v>
      </c>
      <c r="D16" s="52">
        <f>+E16</f>
        <v>0.10565200000000008</v>
      </c>
      <c r="E16" s="46">
        <f>+E14*E13-1</f>
        <v>0.10565200000000008</v>
      </c>
      <c r="G16" s="109">
        <f>1+G14</f>
        <v>7</v>
      </c>
      <c r="H16" s="21" t="s">
        <v>50</v>
      </c>
      <c r="I16" s="21">
        <v>2025</v>
      </c>
      <c r="J16" s="22">
        <v>245497</v>
      </c>
      <c r="K16" s="23">
        <f>+ROUND((J16*(1+0.051)),0)</f>
        <v>258017</v>
      </c>
      <c r="L16" s="24">
        <f>+K16*E10</f>
        <v>258017</v>
      </c>
    </row>
    <row r="17" spans="2:12" ht="15.6" customHeight="1" thickBot="1">
      <c r="C17" s="58" t="s">
        <v>36</v>
      </c>
      <c r="D17" s="59">
        <f>+E17</f>
        <v>0.20830000000000001</v>
      </c>
      <c r="E17" s="60">
        <f>ROUND(E13*E14*E15-1,4)</f>
        <v>0.20830000000000001</v>
      </c>
      <c r="G17" s="110"/>
      <c r="H17" s="25"/>
      <c r="I17" s="25"/>
      <c r="J17" s="26"/>
      <c r="K17" s="27"/>
      <c r="L17" s="28"/>
    </row>
    <row r="19" spans="2:12" ht="15.6" thickBot="1"/>
    <row r="20" spans="2:12" ht="15.6" customHeight="1">
      <c r="B20" s="111" t="s">
        <v>59</v>
      </c>
      <c r="C20" s="112"/>
      <c r="D20" s="112"/>
      <c r="E20" s="112"/>
      <c r="F20" s="113"/>
    </row>
    <row r="21" spans="2:12" ht="45.75">
      <c r="B21" s="39" t="s">
        <v>10</v>
      </c>
      <c r="C21" s="40" t="s">
        <v>38</v>
      </c>
      <c r="D21" s="40" t="s">
        <v>60</v>
      </c>
      <c r="E21" s="40" t="s">
        <v>40</v>
      </c>
      <c r="F21" s="65" t="s">
        <v>41</v>
      </c>
      <c r="I21" s="9"/>
      <c r="J21" s="9"/>
    </row>
    <row r="22" spans="2:12">
      <c r="B22" s="10">
        <v>1</v>
      </c>
      <c r="C22" s="11" t="s">
        <v>49</v>
      </c>
      <c r="D22" s="37">
        <f>+ROUND(AVERAGE((K4:K5),O4,S4),0)</f>
        <v>271615</v>
      </c>
      <c r="E22" s="11">
        <v>1</v>
      </c>
      <c r="F22" s="69">
        <f>+D22*E22</f>
        <v>271615</v>
      </c>
      <c r="I22" s="9"/>
      <c r="J22" s="9"/>
    </row>
    <row r="23" spans="2:12">
      <c r="B23" s="14">
        <f>1+B22</f>
        <v>2</v>
      </c>
      <c r="C23" s="8" t="s">
        <v>51</v>
      </c>
      <c r="D23" s="37">
        <f>+ROUND(AVERAGE((K6:K7),O5,S5),0)</f>
        <v>271615</v>
      </c>
      <c r="E23" s="8">
        <v>1</v>
      </c>
      <c r="F23" s="70">
        <f>+D23*E23</f>
        <v>271615</v>
      </c>
      <c r="I23" s="9"/>
      <c r="J23" s="9"/>
    </row>
    <row r="24" spans="2:12">
      <c r="B24" s="14">
        <f t="shared" ref="B24:B28" si="6">1+B23</f>
        <v>3</v>
      </c>
      <c r="C24" s="8" t="s">
        <v>53</v>
      </c>
      <c r="D24" s="37">
        <f>+ROUND(AVERAGE((K8:K9),O6,S6),0)</f>
        <v>151719</v>
      </c>
      <c r="E24" s="11">
        <v>1</v>
      </c>
      <c r="F24" s="70">
        <f t="shared" ref="F24:F28" si="7">+D24*E24</f>
        <v>151719</v>
      </c>
      <c r="I24" s="9"/>
      <c r="J24" s="9"/>
    </row>
    <row r="25" spans="2:12">
      <c r="B25" s="14">
        <f t="shared" si="6"/>
        <v>4</v>
      </c>
      <c r="C25" s="8" t="s">
        <v>55</v>
      </c>
      <c r="D25" s="37">
        <f>+ROUND(AVERAGE((K10:K11),O7,S7),0)</f>
        <v>257926</v>
      </c>
      <c r="E25" s="8">
        <v>1</v>
      </c>
      <c r="F25" s="70">
        <f t="shared" si="7"/>
        <v>257926</v>
      </c>
      <c r="I25" s="9"/>
      <c r="J25" s="9"/>
    </row>
    <row r="26" spans="2:12">
      <c r="B26" s="14">
        <f t="shared" si="6"/>
        <v>5</v>
      </c>
      <c r="C26" s="8" t="s">
        <v>56</v>
      </c>
      <c r="D26" s="37">
        <f>+ROUND(AVERAGE((K12:K13),O8,S8),0)</f>
        <v>253553</v>
      </c>
      <c r="E26" s="11">
        <v>1</v>
      </c>
      <c r="F26" s="70">
        <f t="shared" si="7"/>
        <v>253553</v>
      </c>
      <c r="I26" s="9"/>
      <c r="J26" s="9"/>
    </row>
    <row r="27" spans="2:12">
      <c r="B27" s="14">
        <f t="shared" si="6"/>
        <v>6</v>
      </c>
      <c r="C27" s="16" t="s">
        <v>57</v>
      </c>
      <c r="D27" s="37">
        <f>+ROUND(AVERAGE((K14:K15),O9,S9),0)</f>
        <v>207872</v>
      </c>
      <c r="E27" s="8">
        <v>1</v>
      </c>
      <c r="F27" s="70">
        <f t="shared" si="7"/>
        <v>207872</v>
      </c>
      <c r="I27" s="9"/>
      <c r="J27" s="9"/>
    </row>
    <row r="28" spans="2:12" ht="30.75">
      <c r="B28" s="14">
        <f t="shared" si="6"/>
        <v>7</v>
      </c>
      <c r="C28" s="11" t="s">
        <v>58</v>
      </c>
      <c r="D28" s="47">
        <f>+ROUND(AVERAGE((K16:K17),O10,S10),0)</f>
        <v>258017</v>
      </c>
      <c r="E28" s="11">
        <v>1</v>
      </c>
      <c r="F28" s="70">
        <f t="shared" si="7"/>
        <v>258017</v>
      </c>
      <c r="J28" s="49"/>
    </row>
    <row r="29" spans="2:12">
      <c r="I29" s="9"/>
      <c r="J29" s="9"/>
    </row>
    <row r="30" spans="2:12" ht="30.75">
      <c r="C30" s="79" t="s">
        <v>43</v>
      </c>
      <c r="D30" s="38">
        <f>+SUM(F22:F28)</f>
        <v>1672317</v>
      </c>
      <c r="I30" s="9"/>
      <c r="J30" s="9"/>
    </row>
    <row r="31" spans="2:12">
      <c r="I31" s="9"/>
      <c r="J31" s="9"/>
    </row>
    <row r="32" spans="2:12">
      <c r="I32" s="9"/>
      <c r="J32" s="9"/>
    </row>
    <row r="33" spans="9:10">
      <c r="I33" s="9"/>
      <c r="J33" s="9"/>
    </row>
    <row r="34" spans="9:10">
      <c r="I34" s="9"/>
      <c r="J34" s="9"/>
    </row>
    <row r="35" spans="9:10">
      <c r="I35" s="9"/>
      <c r="J35" s="9"/>
    </row>
  </sheetData>
  <mergeCells count="15">
    <mergeCell ref="R1:T1"/>
    <mergeCell ref="R3:T3"/>
    <mergeCell ref="B3:E3"/>
    <mergeCell ref="G1:L1"/>
    <mergeCell ref="G3:L3"/>
    <mergeCell ref="N1:P1"/>
    <mergeCell ref="N3:P3"/>
    <mergeCell ref="G16:G17"/>
    <mergeCell ref="B20:F20"/>
    <mergeCell ref="G4:G5"/>
    <mergeCell ref="G6:G7"/>
    <mergeCell ref="G8:G9"/>
    <mergeCell ref="G10:G11"/>
    <mergeCell ref="G12:G13"/>
    <mergeCell ref="G14:G15"/>
  </mergeCells>
  <pageMargins left="0.7" right="0.7" top="0.75" bottom="0.75" header="0.3" footer="0.3"/>
  <ignoredErrors>
    <ignoredError sqref="K15 K10 L9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dc6975f-d53a-4c17-90b1-732f5621c4e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7258D0EEB4774697081460B094EF3C" ma:contentTypeVersion="9" ma:contentTypeDescription="Create a new document." ma:contentTypeScope="" ma:versionID="9a487ff2248ce2222e58adc62aee5382">
  <xsd:schema xmlns:xsd="http://www.w3.org/2001/XMLSchema" xmlns:xs="http://www.w3.org/2001/XMLSchema" xmlns:p="http://schemas.microsoft.com/office/2006/metadata/properties" xmlns:ns3="fdc6975f-d53a-4c17-90b1-732f5621c4e0" targetNamespace="http://schemas.microsoft.com/office/2006/metadata/properties" ma:root="true" ma:fieldsID="741076bbc4dfbeaa006bdda7a55f0bbe" ns3:_="">
    <xsd:import namespace="fdc6975f-d53a-4c17-90b1-732f5621c4e0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c6975f-d53a-4c17-90b1-732f5621c4e0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A39653-9609-4F5B-801A-0119055FF43B}"/>
</file>

<file path=customXml/itemProps2.xml><?xml version="1.0" encoding="utf-8"?>
<ds:datastoreItem xmlns:ds="http://schemas.openxmlformats.org/officeDocument/2006/customXml" ds:itemID="{024F0F89-DDCC-465D-80EF-8875E2133FC9}"/>
</file>

<file path=customXml/itemProps3.xml><?xml version="1.0" encoding="utf-8"?>
<ds:datastoreItem xmlns:ds="http://schemas.openxmlformats.org/officeDocument/2006/customXml" ds:itemID="{B6160A62-B1A3-42F4-B6EC-CD655C6133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Andres Garzon Diaza</dc:creator>
  <cp:keywords/>
  <dc:description/>
  <cp:lastModifiedBy/>
  <cp:revision/>
  <dcterms:created xsi:type="dcterms:W3CDTF">2026-04-24T21:50:30Z</dcterms:created>
  <dcterms:modified xsi:type="dcterms:W3CDTF">2026-06-13T00:41:37Z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0x0101003F7258D0EEB4774697081460B094EF3C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2026-04-24T22:37:20Z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dda8acb7-f1c3-4526-92cf-d4bf23107e97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