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e71c7260ea57bfd/Documentos/TRANSMILENIO/PARADEROS2026/INTERVENTORIA/PLIEGOS/"/>
    </mc:Choice>
  </mc:AlternateContent>
  <xr:revisionPtr revIDLastSave="2" documentId="8_{33B23A9C-713F-48DA-8D22-5F4BB8832089}" xr6:coauthVersionLast="47" xr6:coauthVersionMax="47" xr10:uidLastSave="{C71C57B2-BF5E-4E8C-B3F6-7E070DEE0722}"/>
  <bookViews>
    <workbookView xWindow="-108" yWindow="-108" windowWidth="23256" windowHeight="12456" firstSheet="2" activeTab="2" xr2:uid="{D37554F8-622E-4A6E-8BDB-68581A49B3D1}"/>
  </bookViews>
  <sheets>
    <sheet name="Hoja1" sheetId="1" state="hidden" r:id="rId1"/>
    <sheet name="PO" sheetId="6" r:id="rId2"/>
    <sheet name="PLAN DE CARGAS" sheetId="2" r:id="rId3"/>
    <sheet name="PERSONALMIN" sheetId="3" r:id="rId4"/>
    <sheet name="TARIFAS M.O" sheetId="5" r:id="rId5"/>
    <sheet name="F.M" sheetId="4" r:id="rId6"/>
  </sheets>
  <definedNames>
    <definedName name="_xlnm.Print_Area" localSheetId="2">'PLAN DE CARGAS'!$A$1:$T$82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7" i="6" l="1"/>
  <c r="H46" i="6"/>
  <c r="H44" i="6"/>
  <c r="H33" i="6"/>
  <c r="H31" i="6"/>
  <c r="D57" i="2"/>
  <c r="D58" i="2"/>
  <c r="S77" i="2"/>
  <c r="S76" i="2"/>
  <c r="S75" i="2"/>
  <c r="S74" i="2"/>
  <c r="S69" i="2"/>
  <c r="S70" i="2"/>
  <c r="S71" i="2"/>
  <c r="S72" i="2"/>
  <c r="S68" i="2"/>
  <c r="G30" i="6"/>
  <c r="G29" i="6"/>
  <c r="G28" i="6"/>
  <c r="G27" i="6"/>
  <c r="G26" i="6"/>
  <c r="G25" i="6"/>
  <c r="G24" i="6"/>
  <c r="G20" i="6"/>
  <c r="F71" i="6"/>
  <c r="F72" i="6"/>
  <c r="F73" i="6"/>
  <c r="F70" i="6"/>
  <c r="F66" i="6"/>
  <c r="F67" i="6"/>
  <c r="F68" i="6"/>
  <c r="F69" i="6"/>
  <c r="F65" i="6"/>
  <c r="C71" i="6"/>
  <c r="C72" i="6"/>
  <c r="C73" i="6"/>
  <c r="C70" i="6"/>
  <c r="C66" i="6"/>
  <c r="C67" i="6"/>
  <c r="C68" i="6"/>
  <c r="C69" i="6"/>
  <c r="C65" i="6"/>
  <c r="C54" i="6"/>
  <c r="C55" i="6"/>
  <c r="C56" i="6"/>
  <c r="C57" i="6"/>
  <c r="C58" i="6"/>
  <c r="C59" i="6"/>
  <c r="C60" i="6"/>
  <c r="C61" i="6"/>
  <c r="C62" i="6"/>
  <c r="C63" i="6"/>
  <c r="C53" i="6"/>
  <c r="G54" i="6"/>
  <c r="G55" i="6"/>
  <c r="G56" i="6"/>
  <c r="G57" i="6"/>
  <c r="G58" i="6"/>
  <c r="G59" i="6"/>
  <c r="G60" i="6"/>
  <c r="G62" i="6"/>
  <c r="G63" i="6"/>
  <c r="G53" i="6"/>
  <c r="F54" i="6"/>
  <c r="F55" i="6"/>
  <c r="F56" i="6"/>
  <c r="F57" i="6"/>
  <c r="F58" i="6"/>
  <c r="F59" i="6"/>
  <c r="F60" i="6"/>
  <c r="F61" i="6"/>
  <c r="F62" i="6"/>
  <c r="F63" i="6"/>
  <c r="F53" i="6"/>
  <c r="G43" i="6"/>
  <c r="G41" i="6"/>
  <c r="G40" i="6"/>
  <c r="G37" i="6"/>
  <c r="G17" i="6"/>
  <c r="G18" i="6"/>
  <c r="G16" i="6"/>
  <c r="E43" i="6"/>
  <c r="H69" i="6"/>
  <c r="H68" i="6"/>
  <c r="H67" i="6"/>
  <c r="H66" i="6"/>
  <c r="H65" i="6"/>
  <c r="H63" i="6"/>
  <c r="H62" i="6"/>
  <c r="H60" i="6"/>
  <c r="H59" i="6"/>
  <c r="H58" i="6"/>
  <c r="H57" i="6"/>
  <c r="H56" i="6"/>
  <c r="H55" i="6"/>
  <c r="H54" i="6"/>
  <c r="H53" i="6"/>
  <c r="H43" i="6"/>
  <c r="E52" i="2"/>
  <c r="S53" i="2"/>
  <c r="S54" i="2"/>
  <c r="S55" i="2"/>
  <c r="S56" i="2"/>
  <c r="S57" i="2"/>
  <c r="S58" i="2"/>
  <c r="S59" i="2"/>
  <c r="S61" i="2"/>
  <c r="S62" i="2"/>
  <c r="S52" i="2"/>
  <c r="P53" i="2"/>
  <c r="P54" i="2"/>
  <c r="P55" i="2"/>
  <c r="P56" i="2"/>
  <c r="P57" i="2"/>
  <c r="P58" i="2"/>
  <c r="P59" i="2"/>
  <c r="P60" i="2"/>
  <c r="S60" i="2" s="1"/>
  <c r="P61" i="2"/>
  <c r="P62" i="2"/>
  <c r="P52" i="2"/>
  <c r="Q72" i="2" l="1"/>
  <c r="T72" i="2"/>
  <c r="D63" i="5"/>
  <c r="D62" i="5"/>
  <c r="D61" i="5"/>
  <c r="D60" i="5"/>
  <c r="D59" i="5"/>
  <c r="I54" i="5"/>
  <c r="I191" i="5" s="1"/>
  <c r="I53" i="5"/>
  <c r="I190" i="5" s="1"/>
  <c r="I52" i="5"/>
  <c r="I163" i="5" s="1"/>
  <c r="I51" i="5"/>
  <c r="I162" i="5" s="1"/>
  <c r="I50" i="5"/>
  <c r="I161" i="5" s="1"/>
  <c r="I49" i="5"/>
  <c r="I135" i="5" s="1"/>
  <c r="I87" i="5"/>
  <c r="I48" i="5"/>
  <c r="I133" i="5" s="1"/>
  <c r="G48" i="5"/>
  <c r="I86" i="5"/>
  <c r="I47" i="5"/>
  <c r="G47" i="5"/>
  <c r="I85" i="5"/>
  <c r="I46" i="5"/>
  <c r="I84" i="5"/>
  <c r="I45" i="5"/>
  <c r="I180" i="5" s="1"/>
  <c r="F44" i="5"/>
  <c r="N43" i="5"/>
  <c r="I44" i="5"/>
  <c r="F81" i="5" s="1"/>
  <c r="I81" i="5" s="1"/>
  <c r="J81" i="5" s="1"/>
  <c r="I43" i="5"/>
  <c r="F80" i="5" s="1"/>
  <c r="I80" i="5" s="1"/>
  <c r="J80" i="5" s="1"/>
  <c r="I42" i="5"/>
  <c r="I153" i="5" s="1"/>
  <c r="F41" i="5"/>
  <c r="I41" i="5"/>
  <c r="F39" i="5"/>
  <c r="I38" i="5"/>
  <c r="F37" i="5"/>
  <c r="I36" i="5"/>
  <c r="I97" i="5" s="1"/>
  <c r="F35" i="5"/>
  <c r="I34" i="5"/>
  <c r="F32" i="5"/>
  <c r="F33" i="5" s="1"/>
  <c r="I31" i="5"/>
  <c r="F69" i="5" s="1"/>
  <c r="F30" i="5"/>
  <c r="I30" i="5" s="1"/>
  <c r="I29" i="5"/>
  <c r="F67" i="5" s="1"/>
  <c r="I28" i="5"/>
  <c r="I145" i="5" s="1"/>
  <c r="I27" i="5"/>
  <c r="I144" i="5" s="1"/>
  <c r="I26" i="5"/>
  <c r="I117" i="5" s="1"/>
  <c r="R24" i="5"/>
  <c r="I24" i="5"/>
  <c r="H24" i="5" s="1"/>
  <c r="E24" i="5"/>
  <c r="R23" i="5"/>
  <c r="I23" i="5"/>
  <c r="H23" i="5" s="1"/>
  <c r="E23" i="5"/>
  <c r="R22" i="5"/>
  <c r="I22" i="5"/>
  <c r="H22" i="5" s="1"/>
  <c r="E22" i="5"/>
  <c r="R21" i="5"/>
  <c r="I21" i="5"/>
  <c r="H21" i="5" s="1"/>
  <c r="E21" i="5"/>
  <c r="R20" i="5"/>
  <c r="I20" i="5"/>
  <c r="R19" i="5"/>
  <c r="I19" i="5"/>
  <c r="V18" i="5"/>
  <c r="I18" i="5"/>
  <c r="D14" i="2" s="1"/>
  <c r="E16" i="6" s="1"/>
  <c r="H16" i="6" s="1"/>
  <c r="I17" i="5"/>
  <c r="I16" i="5"/>
  <c r="F63" i="5" s="1"/>
  <c r="I15" i="5"/>
  <c r="F62" i="5" s="1"/>
  <c r="I62" i="5" s="1"/>
  <c r="J62" i="5" s="1"/>
  <c r="I14" i="5"/>
  <c r="N14" i="5" s="1"/>
  <c r="I13" i="5"/>
  <c r="F60" i="5" s="1"/>
  <c r="I60" i="5" s="1"/>
  <c r="J60" i="5" s="1"/>
  <c r="I12" i="5"/>
  <c r="F59" i="5" s="1"/>
  <c r="I59" i="5" s="1"/>
  <c r="J59" i="5" s="1"/>
  <c r="I11" i="5"/>
  <c r="I10" i="5"/>
  <c r="I9" i="5"/>
  <c r="I125" i="5" s="1"/>
  <c r="I32" i="5" l="1"/>
  <c r="J87" i="5"/>
  <c r="I172" i="5"/>
  <c r="F70" i="5"/>
  <c r="I70" i="5" s="1"/>
  <c r="J70" i="5" s="1"/>
  <c r="J85" i="5"/>
  <c r="J86" i="5"/>
  <c r="I67" i="5"/>
  <c r="J67" i="5" s="1"/>
  <c r="I33" i="5"/>
  <c r="F71" i="5" s="1"/>
  <c r="I71" i="5" s="1"/>
  <c r="J71" i="5" s="1"/>
  <c r="D15" i="2"/>
  <c r="E17" i="6" s="1"/>
  <c r="H17" i="6" s="1"/>
  <c r="D16" i="2"/>
  <c r="E18" i="6" s="1"/>
  <c r="H18" i="6" s="1"/>
  <c r="J84" i="5"/>
  <c r="I63" i="5"/>
  <c r="J63" i="5" s="1"/>
  <c r="I37" i="5"/>
  <c r="I40" i="5"/>
  <c r="I181" i="5"/>
  <c r="I69" i="5"/>
  <c r="J69" i="5" s="1"/>
  <c r="I182" i="5"/>
  <c r="I106" i="5"/>
  <c r="I105" i="5"/>
  <c r="I132" i="5"/>
  <c r="I131" i="5"/>
  <c r="I157" i="5"/>
  <c r="I183" i="5"/>
  <c r="I173" i="5"/>
  <c r="I96" i="5"/>
  <c r="I122" i="5"/>
  <c r="F72" i="5"/>
  <c r="I72" i="5" s="1"/>
  <c r="J72" i="5" s="1"/>
  <c r="I148" i="5"/>
  <c r="F68" i="5"/>
  <c r="I68" i="5" s="1"/>
  <c r="J68" i="5" s="1"/>
  <c r="I171" i="5"/>
  <c r="I94" i="5"/>
  <c r="I120" i="5"/>
  <c r="I146" i="5"/>
  <c r="F76" i="5"/>
  <c r="I76" i="5" s="1"/>
  <c r="J76" i="5" s="1"/>
  <c r="I124" i="5"/>
  <c r="I150" i="5"/>
  <c r="I175" i="5"/>
  <c r="I98" i="5"/>
  <c r="I35" i="5"/>
  <c r="F73" i="5" s="1"/>
  <c r="I73" i="5" s="1"/>
  <c r="J73" i="5" s="1"/>
  <c r="F61" i="5"/>
  <c r="I61" i="5" s="1"/>
  <c r="J61" i="5" s="1"/>
  <c r="F79" i="5"/>
  <c r="I79" i="5" s="1"/>
  <c r="J79" i="5" s="1"/>
  <c r="I107" i="5"/>
  <c r="I118" i="5"/>
  <c r="I126" i="5"/>
  <c r="I136" i="5"/>
  <c r="I155" i="5"/>
  <c r="I164" i="5"/>
  <c r="I174" i="5"/>
  <c r="N40" i="5"/>
  <c r="F66" i="5"/>
  <c r="I66" i="5" s="1"/>
  <c r="J66" i="5" s="1"/>
  <c r="F74" i="5"/>
  <c r="I74" i="5" s="1"/>
  <c r="J74" i="5" s="1"/>
  <c r="I91" i="5"/>
  <c r="I99" i="5"/>
  <c r="I109" i="5"/>
  <c r="I119" i="5"/>
  <c r="I127" i="5"/>
  <c r="I137" i="5"/>
  <c r="I147" i="5"/>
  <c r="I156" i="5"/>
  <c r="I165" i="5"/>
  <c r="I184" i="5"/>
  <c r="I39" i="5"/>
  <c r="F77" i="5" s="1"/>
  <c r="I77" i="5" s="1"/>
  <c r="J77" i="5" s="1"/>
  <c r="I92" i="5"/>
  <c r="I100" i="5"/>
  <c r="I110" i="5"/>
  <c r="I129" i="5"/>
  <c r="I138" i="5"/>
  <c r="I168" i="5"/>
  <c r="I176" i="5"/>
  <c r="I186" i="5"/>
  <c r="F64" i="5"/>
  <c r="I64" i="5" s="1"/>
  <c r="J64" i="5" s="1"/>
  <c r="I93" i="5"/>
  <c r="I101" i="5"/>
  <c r="I111" i="5"/>
  <c r="I121" i="5"/>
  <c r="I130" i="5"/>
  <c r="I139" i="5"/>
  <c r="I149" i="5"/>
  <c r="I158" i="5"/>
  <c r="I169" i="5"/>
  <c r="I177" i="5"/>
  <c r="I187" i="5"/>
  <c r="I103" i="5"/>
  <c r="I112" i="5"/>
  <c r="I140" i="5"/>
  <c r="I160" i="5"/>
  <c r="I170" i="5"/>
  <c r="I178" i="5"/>
  <c r="I188" i="5"/>
  <c r="F78" i="5"/>
  <c r="I78" i="5" s="1"/>
  <c r="J78" i="5" s="1"/>
  <c r="I95" i="5"/>
  <c r="I104" i="5"/>
  <c r="I113" i="5"/>
  <c r="I123" i="5"/>
  <c r="I143" i="5"/>
  <c r="I151" i="5"/>
  <c r="I189" i="5"/>
  <c r="F65" i="5"/>
  <c r="I65" i="5" s="1"/>
  <c r="J65" i="5" s="1"/>
  <c r="I114" i="5"/>
  <c r="D19" i="2" l="1"/>
  <c r="E20" i="6" s="1"/>
  <c r="H20" i="6" s="1"/>
  <c r="I152" i="5"/>
  <c r="D38" i="2"/>
  <c r="E37" i="6" s="1"/>
  <c r="H37" i="6" s="1"/>
  <c r="D40" i="2"/>
  <c r="E39" i="6" s="1"/>
  <c r="F75" i="5"/>
  <c r="I75" i="5" s="1"/>
  <c r="J75" i="5" s="1"/>
  <c r="D39" i="2"/>
  <c r="Q62" i="2"/>
  <c r="Q61" i="2"/>
  <c r="T71" i="2"/>
  <c r="T70" i="2"/>
  <c r="T69" i="2"/>
  <c r="Q68" i="2"/>
  <c r="T75" i="2"/>
  <c r="Q76" i="2"/>
  <c r="H72" i="6" s="1"/>
  <c r="T77" i="2"/>
  <c r="T74" i="2"/>
  <c r="T60" i="2"/>
  <c r="T59" i="2"/>
  <c r="Q58" i="2"/>
  <c r="Q57" i="2"/>
  <c r="Q56" i="2"/>
  <c r="Q55" i="2"/>
  <c r="Q54" i="2"/>
  <c r="Q53" i="2"/>
  <c r="Q52" i="2"/>
  <c r="P45" i="2"/>
  <c r="Q45" i="2" s="1"/>
  <c r="P43" i="2"/>
  <c r="Q43" i="2" s="1"/>
  <c r="P42" i="2"/>
  <c r="Q42" i="2" s="1"/>
  <c r="P40" i="2"/>
  <c r="Q40" i="2" s="1"/>
  <c r="G39" i="6" s="1"/>
  <c r="Q39" i="2"/>
  <c r="P38" i="2"/>
  <c r="Q38" i="2" s="1"/>
  <c r="P36" i="2"/>
  <c r="Q36" i="2" s="1"/>
  <c r="P34" i="2"/>
  <c r="Q34" i="2" s="1"/>
  <c r="P33" i="2"/>
  <c r="Q33" i="2" s="1"/>
  <c r="P32" i="2"/>
  <c r="Q32" i="2" s="1"/>
  <c r="P30" i="2"/>
  <c r="Q30" i="2" s="1"/>
  <c r="P29" i="2"/>
  <c r="Q29" i="2" s="1"/>
  <c r="P27" i="2"/>
  <c r="Q27" i="2" s="1"/>
  <c r="P25" i="2"/>
  <c r="Q25" i="2" s="1"/>
  <c r="G23" i="6" s="1"/>
  <c r="P23" i="2"/>
  <c r="Q23" i="2" s="1"/>
  <c r="G22" i="6" s="1"/>
  <c r="P21" i="2"/>
  <c r="Q21" i="2" s="1"/>
  <c r="G21" i="6" s="1"/>
  <c r="P19" i="2"/>
  <c r="Q19" i="2" s="1"/>
  <c r="P16" i="2"/>
  <c r="Q16" i="2" s="1"/>
  <c r="P15" i="2"/>
  <c r="Q15" i="2" s="1"/>
  <c r="P14" i="2"/>
  <c r="Q14" i="2" s="1"/>
  <c r="E19" i="2"/>
  <c r="R19" i="2" s="1"/>
  <c r="H39" i="6" l="1"/>
  <c r="E38" i="6"/>
  <c r="H38" i="6" s="1"/>
  <c r="D43" i="2"/>
  <c r="E41" i="6" s="1"/>
  <c r="H41" i="6" s="1"/>
  <c r="D42" i="2"/>
  <c r="E40" i="6" s="1"/>
  <c r="H40" i="6" s="1"/>
  <c r="D21" i="2"/>
  <c r="E21" i="6" s="1"/>
  <c r="H21" i="6" s="1"/>
  <c r="T55" i="2"/>
  <c r="T61" i="2"/>
  <c r="T62" i="2"/>
  <c r="T54" i="2"/>
  <c r="Q74" i="2"/>
  <c r="H70" i="6" s="1"/>
  <c r="T76" i="2"/>
  <c r="Q77" i="2"/>
  <c r="H73" i="6" s="1"/>
  <c r="Q71" i="2"/>
  <c r="Q75" i="2"/>
  <c r="H71" i="6" s="1"/>
  <c r="T68" i="2"/>
  <c r="Q69" i="2"/>
  <c r="Q70" i="2"/>
  <c r="Q59" i="2"/>
  <c r="Q60" i="2"/>
  <c r="G61" i="6" s="1"/>
  <c r="H61" i="6" s="1"/>
  <c r="T53" i="2"/>
  <c r="T56" i="2"/>
  <c r="S19" i="2"/>
  <c r="T19" i="2" s="1"/>
  <c r="H76" i="6" l="1"/>
  <c r="D23" i="2"/>
  <c r="E22" i="6" s="1"/>
  <c r="H22" i="6" s="1"/>
  <c r="T78" i="2"/>
  <c r="D25" i="2" l="1"/>
  <c r="E23" i="6" s="1"/>
  <c r="H23" i="6" s="1"/>
  <c r="E56" i="2"/>
  <c r="E45" i="2"/>
  <c r="R45" i="2" s="1"/>
  <c r="E43" i="2"/>
  <c r="R43" i="2" s="1"/>
  <c r="E42" i="2"/>
  <c r="R42" i="2" s="1"/>
  <c r="E40" i="2"/>
  <c r="R40" i="2" s="1"/>
  <c r="E39" i="2"/>
  <c r="R39" i="2" s="1"/>
  <c r="E38" i="2"/>
  <c r="R38" i="2" s="1"/>
  <c r="E25" i="2"/>
  <c r="R25" i="2" s="1"/>
  <c r="E23" i="2"/>
  <c r="R23" i="2" s="1"/>
  <c r="E21" i="2"/>
  <c r="R21" i="2" s="1"/>
  <c r="E14" i="2"/>
  <c r="R14" i="2" s="1"/>
  <c r="D48" i="1"/>
  <c r="D38" i="1"/>
  <c r="P52" i="1"/>
  <c r="O52" i="1"/>
  <c r="P51" i="1"/>
  <c r="O51" i="1"/>
  <c r="P50" i="1"/>
  <c r="O50" i="1"/>
  <c r="R50" i="1" s="1"/>
  <c r="P49" i="1"/>
  <c r="O49" i="1"/>
  <c r="P48" i="1"/>
  <c r="O48" i="1"/>
  <c r="P43" i="1"/>
  <c r="O43" i="1"/>
  <c r="P41" i="1"/>
  <c r="O41" i="1"/>
  <c r="P40" i="1"/>
  <c r="O40" i="1"/>
  <c r="P38" i="1"/>
  <c r="O38" i="1"/>
  <c r="P37" i="1"/>
  <c r="O37" i="1"/>
  <c r="P36" i="1"/>
  <c r="O36" i="1"/>
  <c r="R36" i="1" s="1"/>
  <c r="P34" i="1"/>
  <c r="O34" i="1"/>
  <c r="P32" i="1"/>
  <c r="O32" i="1"/>
  <c r="P31" i="1"/>
  <c r="O31" i="1"/>
  <c r="P30" i="1"/>
  <c r="O30" i="1"/>
  <c r="P28" i="1"/>
  <c r="O28" i="1"/>
  <c r="P27" i="1"/>
  <c r="O27" i="1"/>
  <c r="P25" i="1"/>
  <c r="O25" i="1"/>
  <c r="P23" i="1"/>
  <c r="S23" i="1" s="1"/>
  <c r="O23" i="1"/>
  <c r="R23" i="1" s="1"/>
  <c r="P21" i="1"/>
  <c r="O21" i="1"/>
  <c r="P19" i="1"/>
  <c r="O19" i="1"/>
  <c r="O15" i="1"/>
  <c r="P15" i="1"/>
  <c r="O16" i="1"/>
  <c r="P16" i="1"/>
  <c r="P14" i="1"/>
  <c r="O14" i="1"/>
  <c r="D52" i="1"/>
  <c r="D51" i="1"/>
  <c r="D50" i="1"/>
  <c r="D49" i="1"/>
  <c r="D43" i="1"/>
  <c r="D41" i="1"/>
  <c r="D40" i="1"/>
  <c r="D37" i="1"/>
  <c r="D36" i="1"/>
  <c r="D19" i="1"/>
  <c r="D23" i="1"/>
  <c r="D21" i="1"/>
  <c r="D16" i="1"/>
  <c r="D25" i="1" s="1"/>
  <c r="D27" i="1" s="1"/>
  <c r="D28" i="1" s="1"/>
  <c r="D15" i="1"/>
  <c r="D30" i="1" s="1"/>
  <c r="D31" i="1" s="1"/>
  <c r="D32" i="1" s="1"/>
  <c r="D34" i="1" s="1"/>
  <c r="D14" i="1"/>
  <c r="H45" i="6" l="1"/>
  <c r="S39" i="2"/>
  <c r="D27" i="2"/>
  <c r="E24" i="6" s="1"/>
  <c r="H24" i="6" s="1"/>
  <c r="E57" i="2"/>
  <c r="T57" i="2"/>
  <c r="E58" i="2"/>
  <c r="T58" i="2"/>
  <c r="E27" i="2"/>
  <c r="R27" i="2" s="1"/>
  <c r="E16" i="2"/>
  <c r="R16" i="2" s="1"/>
  <c r="S16" i="2" s="1"/>
  <c r="T16" i="2" s="1"/>
  <c r="D32" i="2"/>
  <c r="E27" i="6" s="1"/>
  <c r="H27" i="6" s="1"/>
  <c r="E15" i="2"/>
  <c r="R15" i="2" s="1"/>
  <c r="T52" i="2"/>
  <c r="T39" i="2"/>
  <c r="S25" i="2"/>
  <c r="T25" i="2" s="1"/>
  <c r="S45" i="2"/>
  <c r="T45" i="2" s="1"/>
  <c r="S43" i="2"/>
  <c r="T43" i="2" s="1"/>
  <c r="S14" i="2"/>
  <c r="T14" i="2" s="1"/>
  <c r="S40" i="2"/>
  <c r="T40" i="2" s="1"/>
  <c r="S21" i="2"/>
  <c r="T21" i="2" s="1"/>
  <c r="S23" i="2"/>
  <c r="T23" i="2" s="1"/>
  <c r="S42" i="2"/>
  <c r="T42" i="2" s="1"/>
  <c r="S38" i="2"/>
  <c r="T38" i="2" s="1"/>
  <c r="S50" i="1"/>
  <c r="S41" i="1"/>
  <c r="S40" i="1"/>
  <c r="R48" i="1"/>
  <c r="S48" i="1"/>
  <c r="R51" i="1"/>
  <c r="T50" i="1"/>
  <c r="S51" i="1"/>
  <c r="R19" i="1"/>
  <c r="R52" i="1"/>
  <c r="S19" i="1"/>
  <c r="S52" i="1"/>
  <c r="S36" i="1"/>
  <c r="T36" i="1" s="1"/>
  <c r="R40" i="1"/>
  <c r="R49" i="1"/>
  <c r="S49" i="1"/>
  <c r="R43" i="1"/>
  <c r="S28" i="1"/>
  <c r="T23" i="1"/>
  <c r="R30" i="1"/>
  <c r="S30" i="1"/>
  <c r="R34" i="1"/>
  <c r="S34" i="1"/>
  <c r="R21" i="1"/>
  <c r="R25" i="1"/>
  <c r="R31" i="1"/>
  <c r="R37" i="1"/>
  <c r="R41" i="1"/>
  <c r="T41" i="1" s="1"/>
  <c r="S31" i="1"/>
  <c r="S37" i="1"/>
  <c r="R32" i="1"/>
  <c r="R38" i="1"/>
  <c r="S21" i="1"/>
  <c r="R27" i="1"/>
  <c r="S14" i="1"/>
  <c r="S27" i="1"/>
  <c r="S38" i="1"/>
  <c r="S43" i="1"/>
  <c r="S25" i="1"/>
  <c r="R28" i="1"/>
  <c r="S32" i="1"/>
  <c r="R14" i="1"/>
  <c r="R15" i="1"/>
  <c r="S16" i="1"/>
  <c r="S15" i="1"/>
  <c r="T63" i="2" l="1"/>
  <c r="D29" i="2"/>
  <c r="E25" i="6" s="1"/>
  <c r="H25" i="6" s="1"/>
  <c r="S27" i="2"/>
  <c r="T27" i="2" s="1"/>
  <c r="S15" i="2"/>
  <c r="T15" i="2" s="1"/>
  <c r="D30" i="2"/>
  <c r="E26" i="6" s="1"/>
  <c r="H26" i="6" s="1"/>
  <c r="E29" i="2"/>
  <c r="R29" i="2" s="1"/>
  <c r="S29" i="2" s="1"/>
  <c r="T29" i="2" s="1"/>
  <c r="D33" i="2"/>
  <c r="E28" i="6" s="1"/>
  <c r="H28" i="6" s="1"/>
  <c r="E32" i="2"/>
  <c r="R32" i="2" s="1"/>
  <c r="T48" i="1"/>
  <c r="T40" i="1"/>
  <c r="T28" i="1"/>
  <c r="T21" i="1"/>
  <c r="T19" i="1"/>
  <c r="T43" i="1"/>
  <c r="T52" i="1"/>
  <c r="T51" i="1"/>
  <c r="T49" i="1"/>
  <c r="T25" i="1"/>
  <c r="T31" i="1"/>
  <c r="T14" i="1"/>
  <c r="T38" i="1"/>
  <c r="T32" i="1"/>
  <c r="T37" i="1"/>
  <c r="T30" i="1"/>
  <c r="T34" i="1"/>
  <c r="T27" i="1"/>
  <c r="R16" i="1"/>
  <c r="T16" i="1" s="1"/>
  <c r="T15" i="1"/>
  <c r="S32" i="2" l="1"/>
  <c r="T32" i="2" s="1"/>
  <c r="E33" i="2"/>
  <c r="R33" i="2" s="1"/>
  <c r="S33" i="2" s="1"/>
  <c r="T33" i="2" s="1"/>
  <c r="D34" i="2"/>
  <c r="E29" i="6" s="1"/>
  <c r="H29" i="6" s="1"/>
  <c r="E30" i="2"/>
  <c r="R30" i="2" s="1"/>
  <c r="T53" i="1"/>
  <c r="T44" i="1"/>
  <c r="T57" i="1" s="1"/>
  <c r="S30" i="2" l="1"/>
  <c r="T30" i="2" s="1"/>
  <c r="D36" i="2"/>
  <c r="E30" i="6" s="1"/>
  <c r="H30" i="6" s="1"/>
  <c r="E34" i="2"/>
  <c r="R34" i="2" s="1"/>
  <c r="S34" i="2" s="1"/>
  <c r="T34" i="2" s="1"/>
  <c r="T55" i="1"/>
  <c r="T62" i="1" s="1"/>
  <c r="T64" i="1" s="1"/>
  <c r="T63" i="1" s="1"/>
  <c r="E36" i="2" l="1"/>
  <c r="R36" i="2" s="1"/>
  <c r="S36" i="2" l="1"/>
  <c r="T36" i="2" s="1"/>
  <c r="H32" i="6"/>
  <c r="H77" i="6" s="1"/>
  <c r="H79" i="6" s="1"/>
  <c r="H80" i="6" s="1"/>
  <c r="H81" i="6" s="1"/>
  <c r="T46" i="2"/>
  <c r="T47" i="2" s="1"/>
  <c r="T48" i="2" s="1"/>
  <c r="T81" i="2" s="1"/>
  <c r="T6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 Camila Piracun Beltran</author>
  </authors>
  <commentList>
    <comment ref="B40" authorId="0" shapeId="0" xr:uid="{44688874-1AD1-4C93-932F-19B72EDD1409}">
      <text>
        <r>
          <rPr>
            <b/>
            <sz val="9"/>
            <color indexed="81"/>
            <rFont val="Tahoma"/>
            <family val="2"/>
          </rPr>
          <t>Diana Camila Piracun Beltran:</t>
        </r>
        <r>
          <rPr>
            <sz val="9"/>
            <color indexed="81"/>
            <rFont val="Tahoma"/>
            <family val="2"/>
          </rPr>
          <t xml:space="preserve">
9473</t>
        </r>
      </text>
    </comment>
    <comment ref="B42" authorId="0" shapeId="0" xr:uid="{1633F72A-DBB4-48D3-B6BB-9A9A241FAF06}">
      <text>
        <r>
          <rPr>
            <b/>
            <sz val="9"/>
            <color indexed="81"/>
            <rFont val="Tahoma"/>
            <family val="2"/>
          </rPr>
          <t>Diana Camila Piracun Beltran:</t>
        </r>
        <r>
          <rPr>
            <sz val="9"/>
            <color indexed="81"/>
            <rFont val="Tahoma"/>
            <family val="2"/>
          </rPr>
          <t xml:space="preserve">
9474</t>
        </r>
      </text>
    </comment>
  </commentList>
</comments>
</file>

<file path=xl/sharedStrings.xml><?xml version="1.0" encoding="utf-8"?>
<sst xmlns="http://schemas.openxmlformats.org/spreadsheetml/2006/main" count="1081" uniqueCount="557">
  <si>
    <t>TRANSMILENIO S.A</t>
  </si>
  <si>
    <t>SUBDIRECCIÓN DE INFRAESTRUCTURA</t>
  </si>
  <si>
    <t>DIRECCIÓN DE CONSTRUCCIONES Y MANTENIMIENTO</t>
  </si>
  <si>
    <t>OBJETO DE LA CONTRATACIÓN</t>
  </si>
  <si>
    <t xml:space="preserve">CONTRATAR LA INTERVENTORÍA PARA EL MEJORAMIENTO DE LOS PARADEROS DEL SISTEMA INTEGRADO DE TRANSPORTE PÚBLICO – SITP DE BOGOTÁ, A CARGO DE TRANSMILENIO S.A. </t>
  </si>
  <si>
    <t>PRESUPUESTO TOTAL (IVA INCLUIDO)</t>
  </si>
  <si>
    <t>DURACIÓN (MESES)</t>
  </si>
  <si>
    <t>FASE PRELIMINARES</t>
  </si>
  <si>
    <t>FASE EJECUCIÓN MEJORAMIENTO PARADEROS</t>
  </si>
  <si>
    <t>RECIBO</t>
  </si>
  <si>
    <t>PERSONAL ESPECIALISTA, PROFESIONAL O DE APOYO, PARA OBRAS CIVILES/DESCRIPCIÓN</t>
  </si>
  <si>
    <t>CANTIDAD</t>
  </si>
  <si>
    <t>CATEGORÍA/UNIDAD</t>
  </si>
  <si>
    <t>VALOR H/MES SEGÚN CATEGORÍA/TARIFA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</si>
  <si>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</si>
  <si>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</si>
  <si>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</si>
  <si>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</si>
  <si>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</si>
  <si>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</si>
  <si>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</si>
  <si>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</si>
  <si>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</si>
  <si>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</si>
  <si>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TOTAL DEDICACIÓN FASE PRELIMINARES</t>
  </si>
  <si>
    <t>TOTAL DEDICACIÓN FASE EJECUCIÓN</t>
  </si>
  <si>
    <t>FACTOR MULTIPLICADOR</t>
  </si>
  <si>
    <t>COSTO TOTAL HOMBRES ACTIVIDADES PREVIAS</t>
  </si>
  <si>
    <t>COSTO TOTAL HOMBRES ACTIVIDADES FASE EJECUCIÓN</t>
  </si>
  <si>
    <t>COSTO TOTAL HOMBRES ACTIVIDADES CONTRATO</t>
  </si>
  <si>
    <t>DIRECTOR/COORDINACIÓN / OBRA</t>
  </si>
  <si>
    <t>DIRECTOR DE INTERVENTORÍA</t>
  </si>
  <si>
    <t>RESIDENTE DE INTERVENTORÍA</t>
  </si>
  <si>
    <t>PROFESIONAL DE INTERVENTORÍA, COSTOS, PRESUPUESTOS Y PROGRAMACIÓN</t>
  </si>
  <si>
    <t>ESPECIALISTAS Y/O PROFESIONALES</t>
  </si>
  <si>
    <t>ESPACIO PÚBLICO</t>
  </si>
  <si>
    <t>ESPECIALISTA EN ESPACIO PÚBLICO</t>
  </si>
  <si>
    <t>TRÁNSITO Y TRANSPORTE</t>
  </si>
  <si>
    <t>ESPECIALISTA EN TRÁNSITO Y TRANSPORTE</t>
  </si>
  <si>
    <t>GEOTECNIA Y PAVIMENTOS</t>
  </si>
  <si>
    <t>ESPECIALISTA EN GEOTECNICA Y PAVIMENTOS</t>
  </si>
  <si>
    <t>ESTRUCTURAS</t>
  </si>
  <si>
    <t>ESPECIALISTA EN ESTRUCTURAS</t>
  </si>
  <si>
    <t>REDES</t>
  </si>
  <si>
    <t>ESPECIALISTA EN REDES HIDROSANITARIAS</t>
  </si>
  <si>
    <t>ESPECIALISTAS EN REDES ELÉCTRICAS, GAS, TELEFÓNO Y FIBRA OPTCIA</t>
  </si>
  <si>
    <t>GESTIÓN AMBIENTAL</t>
  </si>
  <si>
    <t>RESIDENTE AMBIENTAL</t>
  </si>
  <si>
    <t>RESIDENTE DE SEGURIDAD Y SALUD EN EL TRABAJO</t>
  </si>
  <si>
    <t>ARQUEOLOGO</t>
  </si>
  <si>
    <t>GESTIÓN SOCIAL</t>
  </si>
  <si>
    <t>RESIDENTE SOCIAL</t>
  </si>
  <si>
    <t>PERSONAL AUXILIAR TÉCNICO</t>
  </si>
  <si>
    <t>TARIFAMES-PERSONALTÉCNICO-AUXILIAR DE INGENIERÍA
(NO INCLUYE FACTOR DE PRESTACIONES)</t>
  </si>
  <si>
    <t>TARIFAMES-PERSONAL TÉCNICO-INSPECTOR 2 (NO
INCLUYE FACTOR DE PRESTACIONES)</t>
  </si>
  <si>
    <t>TARIFA MES-PERSONAL TÉCNICO-LABORATORISTA
INSPECTOR (NO INCLUYE FACTOR DE PRESTACIONES)</t>
  </si>
  <si>
    <t>COMISIÓN DE TOPOGRAFÍA</t>
  </si>
  <si>
    <t>TARIFA MES-PERSONAL TÉCNICO-TOPÓGRAFO INSPECTOR (NO INCLUYE FACTOR DE PRESTACIONES)</t>
  </si>
  <si>
    <t>TARIFAMES-PERSONALAUXILIARTÉCNICO-CADENERO2
(NO INCLUYE FACTOR DE PRESTACIONES)</t>
  </si>
  <si>
    <t>OTRO PERSONAL</t>
  </si>
  <si>
    <t>TARIFAMES-PERSONALAUXILIARTÉCNICO-CONDUCTORO
MOTORISTA (NO INCLUYE FACTOR DE PRESTACIONES)</t>
  </si>
  <si>
    <t>SUBTOTAL 1</t>
  </si>
  <si>
    <t>COSTOS OPERACIONALES</t>
  </si>
  <si>
    <t>ALQUILER EQUIPO, SUMINISTROS Y OTROS ELEMENTOS</t>
  </si>
  <si>
    <t>UNIDAD</t>
  </si>
  <si>
    <t>COSTO UNITARIO SIN IVA</t>
  </si>
  <si>
    <t>TARIFAMES-ALQUILERDEVEHICULO:CAMPERO,PICK-UP,
CAMIONETA, CAMIONOSIMILARDE 1300cc A 2000cc DE
CILINDRADA, MODELO 2014 A 2011. 75%DE LA TARIFA
ESTABLECIDA. INCLUYETODOSLOSCOSTOSDEOPERACIÓN
Y MANTENIMIENTO EXCEPTO EL SALARIO DEL CONDUCTOR</t>
  </si>
  <si>
    <t>MES</t>
  </si>
  <si>
    <t xml:space="preserve">TARIFA MES - PLOTTER </t>
  </si>
  <si>
    <t>ALQUILER DE PORTATIL. CARACTERÍSTICAS: Procesador intel,
Core i3 4005U, celeron o similar, Memoria RAM de 4 GB ( 2 x 2048
MB)Disco duro de 500gb a 7200 rpmPantalla LED HP BrightView
widescreen de alta definición con 35,6 cm (14") o similar, HD INTEL
GRAPHIC HD4400UNIDAD DE DVD QUEMADORBLUETOOTH</t>
  </si>
  <si>
    <t>UN/MES</t>
  </si>
  <si>
    <t>TARIFA MES- EDICIÓN DE INFORME MENSUAL DE
INTERVENTORÍA O CONSULTORÍA. Incluye 4 tapas plastificadas
tamaño carta color blanco, con 6 tornillos, hojas de papel bond
tamaño carta 75 gramos, 170 folios</t>
  </si>
  <si>
    <t>TARIFA MES- GASTOS OFICINA (PAPELERIA, FOTOCOPIAS Y
OTROS)</t>
  </si>
  <si>
    <t>GLB/MES</t>
  </si>
  <si>
    <t>SUBTOTAL 2</t>
  </si>
  <si>
    <t>VR. BASICO PERSONAL+COSTOS OPERACIONALES ( 1 + 2 ):</t>
  </si>
  <si>
    <t>3. VALOR BASICO PARA ELEMENTOS PARA SALUD Y
SEGURIDAD EN EL TRABAJO</t>
  </si>
  <si>
    <t>4. VR. BASICO PARA AJUSTES</t>
  </si>
  <si>
    <t>SUBTOTAL:</t>
  </si>
  <si>
    <t>VR. BASICO DE PERSONAL, COSTOS OPERACIONALES,
SEGURIDAD Y SALUD EN EL TRABAJO- INCLUYE AJUSTES (
1 + 2 + 3 + 4 )</t>
  </si>
  <si>
    <t>IVA 19%</t>
  </si>
  <si>
    <t>VALOR TOTAL</t>
  </si>
  <si>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</si>
  <si>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</si>
  <si>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</si>
  <si>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</si>
  <si>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</si>
  <si>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  <family val="2"/>
      </rPr>
      <t>Es presentado a modo ilustrativo y como una sugerencia</t>
    </r>
    <r>
      <rPr>
        <b/>
        <sz val="9"/>
        <color rgb="FF00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</si>
  <si>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CONTRATAR LA INTERVENTORÍA DE LA CONSTRUCCIÓN Y/O REHABILITACIÓN Y/O MANTENIMIENTO DEL ESPACIO PÚBLICO REQUERIDO PARA EL MEJORAMIENTO DE LOS PARADEROS DEL SISTEMA INTEGRADO DE TRANSPORTE PÚBLICO - SITP, A CARGO DE TRANSMILENIO S.A., GRUPO 3.</t>
  </si>
  <si>
    <t>CANT.</t>
  </si>
  <si>
    <t>CARGO / OFICIO</t>
  </si>
  <si>
    <t>COSTOS DE PERSONAL</t>
  </si>
  <si>
    <t>PRIMA REGIONAL
(NO APLICA)</t>
  </si>
  <si>
    <t>PARTICIPACIÓN/DEDICACIÓN TOTAL PROYECTO</t>
  </si>
  <si>
    <t>VALOR PARCIAL
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</si>
  <si>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</si>
  <si>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</si>
  <si>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</si>
  <si>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</si>
  <si>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</si>
  <si>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</si>
  <si>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DIRECTOR / RESIDENTES</t>
  </si>
  <si>
    <t>Director de Interventoría - Categoría 10 - titulo de formación profesional y siete (7) años de experiencia</t>
  </si>
  <si>
    <t>Residente de Interventoría - Categoría 7 - titulo de formación profesional y cuatro (4) años de experiencia</t>
  </si>
  <si>
    <t>Profesional de Interventoría, Costos, Presupuestos y Programación - Categoría 6 - titulo de formación profesional y tres (3) años de experiencia</t>
  </si>
  <si>
    <t>Especialista Legal - Categoría 6 - titulo de formación profesional y tres (3) años de experiencia</t>
  </si>
  <si>
    <t>Especialista en Espacio Público - Categoría 6 - titulo de formación profesional y tres (3) años de experiencia</t>
  </si>
  <si>
    <t>Especialista en Tránsito y Transporte - Categoría 6 - titulo de formación profesional y tres (3) años de experiencia</t>
  </si>
  <si>
    <t>Especialista en Geotecnia y Pavimentos - Categoría 6 - titulo de formación profesional y tres (3) años de experiencia</t>
  </si>
  <si>
    <t>Especialista en Estructuras - Categoría 6 - titulo de formación profesional y tres (3) años de experiencia</t>
  </si>
  <si>
    <t>Especialista Redes Hidrosanitarias - Categoría 6 - titulo de formación profesional y tres (3) años de experiencia</t>
  </si>
  <si>
    <t>Ingeniero redes electricas, gas, teléfono, fibra óptica - Categoría 6 - titulo de formación profesional y tres (3) años de experiencia</t>
  </si>
  <si>
    <t>Residente Ambiental - Categoría 7 - titulo de formación profesional y cuatro (4) años de experiencia</t>
  </si>
  <si>
    <t>Especialista en Seguridad y Salud en el Trabajo - Categoría 7 - titulo de formación profesional y cuatro (4) años de experiencia</t>
  </si>
  <si>
    <t>Arqueólogo - Categoría 7 - titulo de formación profesional y cuatro (4) años de experiencia</t>
  </si>
  <si>
    <t>Residente Social - Categoría 7 - titulo de formación profesional y cuatro (4) años de experiencia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</si>
  <si>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</si>
  <si>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</si>
  <si>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</si>
  <si>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rPr>
        <b/>
        <sz val="10"/>
        <color rgb="FF000000"/>
        <rFont val="Arial"/>
        <family val="2"/>
      </rPr>
      <t xml:space="preserve">SUBTOTAL COSTOS DE PERSONAL PROFESIONAL = (6) * (7) = </t>
    </r>
    <r>
      <rPr>
        <b/>
        <sz val="10"/>
        <color rgb="FF0000FF"/>
        <rFont val="Arial"/>
        <family val="2"/>
      </rPr>
      <t xml:space="preserve">(A) </t>
    </r>
  </si>
  <si>
    <t>(8)</t>
  </si>
  <si>
    <t>(9)</t>
  </si>
  <si>
    <t>(10)</t>
  </si>
  <si>
    <t>(11)</t>
  </si>
  <si>
    <r>
      <rPr>
        <sz val="10"/>
        <color rgb="FF000000"/>
        <rFont val="Arial"/>
        <family val="2"/>
      </rPr>
      <t>(8)*((9)+(10))*(11) =</t>
    </r>
    <r>
      <rPr>
        <b/>
        <sz val="10"/>
        <color rgb="FF0000FF"/>
        <rFont val="Arial"/>
        <family val="2"/>
      </rPr>
      <t xml:space="preserve"> (12)</t>
    </r>
  </si>
  <si>
    <t>PERSONAL TÉCNICO</t>
  </si>
  <si>
    <t>Personal Técnico - Auxiliar de ingeniería</t>
  </si>
  <si>
    <t>Personal Técnico - Inspector 2</t>
  </si>
  <si>
    <t>Personal Técnico - Laboratorista Inspector</t>
  </si>
  <si>
    <t>Personal Técnico - Topógrafo Inspector</t>
  </si>
  <si>
    <t>Personal Auxiliar Técnico - Cadenero 2</t>
  </si>
  <si>
    <t>Personal Auxiliar Técnico - Conductor o Motorista</t>
  </si>
  <si>
    <r>
      <rPr>
        <b/>
        <sz val="10"/>
        <color rgb="FF000000"/>
        <rFont val="Arial"/>
        <family val="2"/>
      </rPr>
      <t>SUBTOTAL COSTOS DE PERSONAL = SUMATORIA DE (12) =</t>
    </r>
    <r>
      <rPr>
        <b/>
        <sz val="10"/>
        <color rgb="FF0000FF"/>
        <rFont val="Arial"/>
        <family val="2"/>
      </rPr>
      <t xml:space="preserve"> (13)</t>
    </r>
  </si>
  <si>
    <r>
      <rPr>
        <b/>
        <sz val="10"/>
        <color rgb="FF000000"/>
        <rFont val="Arial"/>
        <family val="2"/>
      </rPr>
      <t>FACTOR MULTIPLICADOR</t>
    </r>
    <r>
      <rPr>
        <b/>
        <sz val="10"/>
        <color rgb="FF0000FF"/>
        <rFont val="Arial"/>
        <family val="2"/>
      </rPr>
      <t xml:space="preserve"> (14)</t>
    </r>
  </si>
  <si>
    <r>
      <rPr>
        <b/>
        <sz val="10"/>
        <color rgb="FF000000"/>
        <rFont val="Arial"/>
        <family val="2"/>
      </rPr>
      <t xml:space="preserve">SUBTOTAL COSTOS DE PERSONAL TÉCNICO Y OTRO PERSONAL = (13) * (14) = </t>
    </r>
    <r>
      <rPr>
        <b/>
        <sz val="10"/>
        <color rgb="FF0000FF"/>
        <rFont val="Arial"/>
        <family val="2"/>
      </rPr>
      <t xml:space="preserve">(B) </t>
    </r>
  </si>
  <si>
    <r>
      <rPr>
        <b/>
        <sz val="10"/>
        <color rgb="FF000000"/>
        <rFont val="Arial"/>
        <family val="2"/>
      </rPr>
      <t xml:space="preserve">SUBTOTAL COSTOS DE PERSONAL PERSONAL = (A) + (B) = </t>
    </r>
    <r>
      <rPr>
        <b/>
        <sz val="10"/>
        <color rgb="FF0000FF"/>
        <rFont val="Arial"/>
        <family val="2"/>
      </rPr>
      <t xml:space="preserve">(C) </t>
    </r>
  </si>
  <si>
    <t>CONCEPTO</t>
  </si>
  <si>
    <t>COSTO</t>
  </si>
  <si>
    <t>UTILIZACIÓN / CANTIDAD TOTAL PROYECTO</t>
  </si>
  <si>
    <t>VALOR</t>
  </si>
  <si>
    <t>($)</t>
  </si>
  <si>
    <t>PARCIAL ($)</t>
  </si>
  <si>
    <t>(15)</t>
  </si>
  <si>
    <t>(16)</t>
  </si>
  <si>
    <t>(17)</t>
  </si>
  <si>
    <r>
      <rPr>
        <sz val="10"/>
        <color rgb="FF000000"/>
        <rFont val="Arial"/>
        <family val="2"/>
      </rPr>
      <t xml:space="preserve">(15)*(16)*(17) = </t>
    </r>
    <r>
      <rPr>
        <b/>
        <sz val="10"/>
        <color rgb="FF0000FF"/>
        <rFont val="Arial"/>
        <family val="2"/>
      </rPr>
      <t>(18)</t>
    </r>
  </si>
  <si>
    <t>OTROS COSTOS DIRECTOS</t>
  </si>
  <si>
    <t xml:space="preserve">ALQUILER EQUIPOS, SUMINISTROS Y OTROS ELEMENTOS </t>
  </si>
  <si>
    <t>ALQUILER MES - CAMPERO PICK-UP, CAMIONETA DE 1300-2000cc - MODELO 2018 O SUPERIOR</t>
  </si>
  <si>
    <t>ARRENDAMIENTO DE OFICINA (INCLUYE SERVICIOS PUBLICOS, COMUNICACIONES)</t>
  </si>
  <si>
    <t>M2/MES</t>
  </si>
  <si>
    <t>ALQUILER DE ESCRITORIO-ESTACION DE TRABAJO - CON CAJONES / CAJONERA</t>
  </si>
  <si>
    <t>ALQUILER DE SILLA OFICINA GIRATORIA CON ESPALDAR Y BRAZOS</t>
  </si>
  <si>
    <t>ALQUILER DE PC DE ESCRITORIO - PROCESADOR i5 / AMD Ryzen 5, MEMORIA 4Gb-8Gb DD 1Tb MONITOR 24", TECLADO, MOUSE, PAQUETE BASICO OFFICE Y ANTIVIRUS.</t>
  </si>
  <si>
    <t>PLAN VOZ ILIMITADO Y DATOS MOVILES 40Gb minimo</t>
  </si>
  <si>
    <t>TELEFONO MOVIL CON CAMARA DE 13 Mpx - NAVEGACION RED 4G LTE - MEMORIA INTERNA 32Gb MINIMO</t>
  </si>
  <si>
    <t>ALQUILER FLEXOMETRO 5M</t>
  </si>
  <si>
    <t>ALQUILER CINTA METRICA 30M</t>
  </si>
  <si>
    <t>ELEMENTOS PARA SALUD Y SEGURIDAD EN EL TRABAJO</t>
  </si>
  <si>
    <t>CHALECO EN DRILL MULTIBOLSILLOS CON CINTA REFLECTIVA-CON LOGOS</t>
  </si>
  <si>
    <t>CHAQUETA ROMPEVIENTOS IMPERMEABLE CON CINTA REFELECTIVA-CON LOGOS</t>
  </si>
  <si>
    <t>BOTA DE SEGURIDAD-DIELECTRICA-PUNTA COMPOSITE</t>
  </si>
  <si>
    <t>PAR</t>
  </si>
  <si>
    <t>LENTES DE SEGURIDAD - LENTE CLARO ANTIEMPAÑANTE</t>
  </si>
  <si>
    <t>GUANTES POLIESTER NITRILO</t>
  </si>
  <si>
    <t>EXÁMEN MÉDICO OCUPACIONAL DE INGRESO O RETIRO</t>
  </si>
  <si>
    <t>UN</t>
  </si>
  <si>
    <t>EXAMEN DE AUDIOMETRÍA DE INGRESO O EGRESO</t>
  </si>
  <si>
    <t>EXAMEN DE OPTOMETRÍA DE INGRESO O EGRESO</t>
  </si>
  <si>
    <t>EXAMEN DE ESPIROMETRÍA DE INGRESO O EGRESO</t>
  </si>
  <si>
    <t>OTROS COSTOS</t>
  </si>
  <si>
    <r>
      <rPr>
        <b/>
        <sz val="10"/>
        <color rgb="FF000000"/>
        <rFont val="Arial"/>
        <family val="2"/>
      </rPr>
      <t xml:space="preserve">SUBTOTAL OTROS COSTOS DIRECTOS = SUMATORIA DE (18) = </t>
    </r>
    <r>
      <rPr>
        <b/>
        <sz val="10"/>
        <color rgb="FF0000FF"/>
        <rFont val="Arial"/>
        <family val="2"/>
      </rPr>
      <t>(D)</t>
    </r>
  </si>
  <si>
    <r>
      <rPr>
        <b/>
        <sz val="10"/>
        <color rgb="FF000000"/>
        <rFont val="Arial"/>
        <family val="2"/>
      </rPr>
      <t xml:space="preserve">SUBTOTAL COSTOS BASICOS = (C)+(D) = </t>
    </r>
    <r>
      <rPr>
        <b/>
        <sz val="10"/>
        <color rgb="FF0000FF"/>
        <rFont val="Arial"/>
        <family val="2"/>
      </rPr>
      <t>(E)</t>
    </r>
  </si>
  <si>
    <t xml:space="preserve">PROVISION FRENTE ADICIONAL = (F) </t>
  </si>
  <si>
    <t>VALOR TOTAL BÁSICO= (E)+(F)=(G)</t>
  </si>
  <si>
    <r>
      <rPr>
        <b/>
        <sz val="10"/>
        <color rgb="FF000000"/>
        <rFont val="Arial"/>
        <family val="2"/>
      </rPr>
      <t xml:space="preserve">IVA = 19% * (G) = </t>
    </r>
    <r>
      <rPr>
        <b/>
        <sz val="10"/>
        <color rgb="FF0000FF"/>
        <rFont val="Arial"/>
        <family val="2"/>
      </rPr>
      <t>(H)</t>
    </r>
  </si>
  <si>
    <t>COSTO TOTAL = (G) + (H)</t>
  </si>
  <si>
    <t>FIRMAS:</t>
  </si>
  <si>
    <t>Nombre y firma del representante legal del Proponente</t>
  </si>
  <si>
    <t>Nombre del Proponente</t>
  </si>
  <si>
    <t>SMLMV 2026</t>
  </si>
  <si>
    <t>EJECUCIÓN</t>
  </si>
  <si>
    <t>TARIFA MENSUAL A OFERTAR</t>
  </si>
  <si>
    <t>SMMLV</t>
  </si>
  <si>
    <t>TOTAL DEDICACIÓN</t>
  </si>
  <si>
    <t>FACTOR MULTIPLICADOR A OFERTAR</t>
  </si>
  <si>
    <t>COSTO TOTAL
HOMBRES PROYECTO</t>
  </si>
  <si>
    <t xml:space="preserve"> LEGAL</t>
  </si>
  <si>
    <t>Especialista redes electricas, gas, teléfono, fibra óptica - Categoría 6 - titulo de formación profesional y tres (3) años de experiencia</t>
  </si>
  <si>
    <t>SUBTOTAL</t>
  </si>
  <si>
    <t>IVA</t>
  </si>
  <si>
    <t>SUBTOTAL 1 INCLUYE IVA</t>
  </si>
  <si>
    <t>Costos Operacionales - INCLUYE IVA</t>
  </si>
  <si>
    <t>COSTO UNITARIO CON IVA</t>
  </si>
  <si>
    <t>ALQUILER DE ESCRITORIO-ESTACIÓN DE TRABAJO- CON CAJONES/CAJONERA</t>
  </si>
  <si>
    <t>ALQUILER SILLAS OFICINA GIRATORIA CON ESPALDAR Y BRAZOS</t>
  </si>
  <si>
    <t>ALQUILER DE PC DE ESCRITORIO - PROCESADOR i7 / AMD Ryzen 7, MEMORIA 8Gb min DD 1Tb min MONITOR 19"-24", TECLADO, MOUSE, PAQUETE BASICO OFFICE.</t>
  </si>
  <si>
    <t>Subtotal 2 (Subtotal Costos Operacionales)
 - INCLUYE IVA</t>
  </si>
  <si>
    <t xml:space="preserve">(Subtotal Proyecto):
Valor Básico Personal + Subtotal Costos Operacionales ( 1 + 2 ) </t>
  </si>
  <si>
    <t>3. VALOR BASICO PARA ELEMENTOS PARA SALUD Y
SEGURIDAD EN EL TRABAJO INCLUYE IVA</t>
  </si>
  <si>
    <t>COSTO UNITARIO (IVA Incluido)</t>
  </si>
  <si>
    <t>COSTO TOTAL ACTIVIDADES FASE EJECUCIÓN</t>
  </si>
  <si>
    <t>COSTO TOTAL  ACTIVIDADES CONTRATO</t>
  </si>
  <si>
    <t>EXAMENES OCUPACIONALES</t>
  </si>
  <si>
    <t>SUBTOTAL 3 (Subtotal proyecto) - INCLUYE IVA</t>
  </si>
  <si>
    <t>VR. TOTAL BASICO DE PERSONAL, COSTOS OPERACIONALES,
SEGURIDAD Y SALUD EN EL TRABAJO
1 + 2 + 3 + 4 )</t>
  </si>
  <si>
    <t>VALOR TOTAL PRESUPUESTO</t>
  </si>
  <si>
    <t>1.CARGO</t>
  </si>
  <si>
    <t>FORMACIÓN ACADÉMICA</t>
  </si>
  <si>
    <t>Profesión: Ingeniero Civil o de Vías y Transportes o arquitecto, con tarjeta profesional vigente.</t>
  </si>
  <si>
    <t>EXPERIENCIA</t>
  </si>
  <si>
    <t>Experiencia profesional de siete (7) años y experiencia profesional específica de cinco (5) años. La experiencia profesional específica debe ser como coordinador general o director o gerente de contratos de: interventoría a la construcción o interventoría al mantenimiento o interventoría al mejoramiento o interventoría a la adecuación de infraestructura.</t>
  </si>
  <si>
    <t>2.CARGO</t>
  </si>
  <si>
    <t>RESIDENTE DE OBRA</t>
  </si>
  <si>
    <t>Ingeniero civil o arquitecto con matrícula profesional vigente.</t>
  </si>
  <si>
    <t>Experiencia profesional general de cuatro (4) años y experiencia profesional específica de tres (3) años en construcción o mantenimiento o mejoramiento o adecuación de infraestructura.</t>
  </si>
  <si>
    <t>3.CARGO</t>
  </si>
  <si>
    <t>INGENIERO DE PROGRAMACIÓN Y SEGUIMIENTO</t>
  </si>
  <si>
    <t>Ingeniero civil o eléctrico o de sistemas o mecánico o de producción o industrial con matrícula profesional vigente.</t>
  </si>
  <si>
    <t>Experiencia profesional general de tres (3) años y experiencia profesional específica mínima de dos (2) años como programador de proyectos, director o coordinador o encargado general de logística en empresas de producción de bienes o prestación de servicios, coordinador o director de procesos licitatorios.</t>
  </si>
  <si>
    <t>4.CARGO</t>
  </si>
  <si>
    <t>ABOGADO</t>
  </si>
  <si>
    <t>Profesión: Abogado, con tarjeta profesional vigente.</t>
  </si>
  <si>
    <t>Experiencia profesional general de tres (3) años y experiencia profesional específica mínima de dos (2) años como abogado en contratación estatal.</t>
  </si>
  <si>
    <t>5.CARGO</t>
  </si>
  <si>
    <t>Profesión: Arquitecto, con tarjeta profesional vigente.</t>
  </si>
  <si>
    <t>Experiencia específica como especialista en el área de urbanismo o diseño urbano en proyectos de construcción de infraestructura vial para tráfico vehicular de vías urbanas o interurbanas de la malla vial primaria o espacio público.</t>
  </si>
  <si>
    <t>6.CARGO</t>
  </si>
  <si>
    <t>ESPECIALISTA EN TRÁNSITO Y TRANSPORTE (Preliminares)</t>
  </si>
  <si>
    <t>Profesión: Ingeniero Civil o de Vías y Transportes, o Ingeniero Topográfico con tarjeta profesional vigente.</t>
  </si>
  <si>
    <t>Con experiencia profesional como residente en TRÁNSITO Y TRANSPORTE en proyectos de Obra o Interventoría de obra para Construcción o Rehabilitación o Adecuación, o Ampliación o Mejoramiento o Mantenimiento de infraestructura vial urbana para tráfico automotor o sistemas BRT para tráfico automotor. Adicionalmente deberá adelantar los trámites necesarios ante la Secretaría Distrital de Movilidad para la consecución del aval final estudio de señalización y semaforización, sin que se vean perjudicados plazos de ejecución.</t>
  </si>
  <si>
    <t>7.CARGO</t>
  </si>
  <si>
    <r>
      <t>ESPECIALISTA EN GEOTECNIA Y PAVIMENTOS (Preliminares</t>
    </r>
    <r>
      <rPr>
        <sz val="10"/>
        <color rgb="FF0D0D0D"/>
        <rFont val="Arial"/>
        <family val="2"/>
      </rPr>
      <t>)</t>
    </r>
  </si>
  <si>
    <t>Ingeniero Civil o de Vías y Transportes, con tarjeta profesional vigente.</t>
  </si>
  <si>
    <t>Experiencia específica como especialista en pavimentos y/o geotecnia en proyectos de construcción o adecuación o ampliación o mantenimiento o rehabilitación de infraestructura vial para tráfico vehicular de vías urbanas o interurbanas de la malla vial primaria o sistemas BRT para tráfico automotor.</t>
  </si>
  <si>
    <t>8.CARGO</t>
  </si>
  <si>
    <t>ESPECIALISTA EN ESTRUCTURAS (Preliminares)</t>
  </si>
  <si>
    <t>Ingeniero Civil, con tarjeta profesional vigente</t>
  </si>
  <si>
    <t>Experiencia específica como Especialista en Estructuras para proyectos de Obra o Interventoría de obra para Construcción o Rehabilitación o Adecuación, o Ampliación o Mejoramiento o Mantenimiento de infraestructura vial urbana o interurbanas de la malla vial primaria o sistemas BRT para tráfico automotor.</t>
  </si>
  <si>
    <t>9.CARGO</t>
  </si>
  <si>
    <t>ESPECIALISTA EN REDES HIDROSANITARIAS (Preliminares)</t>
  </si>
  <si>
    <t>Ingeniero Civil, Hidráulico o Sanitario, con tarjeta profesional vigente.</t>
  </si>
  <si>
    <t>Como Especialista en Redes Hidrosanitarias en proyectos de Obra o Interventoría de obra para Construcción o Rehabilitación o Adecuación, o Ampliación o Mejoramiento o Mantenimiento de infraestructura vial urbana o interurbanas de la malla vial primaria.</t>
  </si>
  <si>
    <t>10.CARGO</t>
  </si>
  <si>
    <t>ESPECIALISTA EN REDES ELECTRICAS, GAS, TELEFONO, FIBRA OPTICA. (Preliminares)</t>
  </si>
  <si>
    <t>Ingeniero Civil o Eléctrico o Electricista, con tarjeta profesional vigente.</t>
  </si>
  <si>
    <t>Como Especialista en Redes Secas en proyectos de Obra o Interventoría de obra para Construcción o Rehabilitación o Adecuación, o Ampliación o Mejoramiento o Mantenimiento de infraestructura vial urbana o interurbanas de la malla vial primaria o sistemas BRT para tráfico automotor.</t>
  </si>
  <si>
    <t>11.CARGO</t>
  </si>
  <si>
    <t>Ingeniero ambiental con matrícula profesional vigente.</t>
  </si>
  <si>
    <t>Experiencia profesional general de tres (3) años y experiencia profesional específica en manejo ambiental de dos (2) años.</t>
  </si>
  <si>
    <t>12.CARGO</t>
  </si>
  <si>
    <t>INGENIERO DE CALIDAD Y SEGURIDAD Y SALUD EN EL TRABAJO</t>
  </si>
  <si>
    <t>Ingeniero civil o industrial con matrícula profesional vigente.</t>
  </si>
  <si>
    <t>Experiencia profesional general de tres (3) años y experiencia profesional específica como ingeniero de seguridad y salud en el trabajo de dos (2) años, con licencia en SST vigente.</t>
  </si>
  <si>
    <t>13.CARGO</t>
  </si>
  <si>
    <t>ARQUEÓLOGO</t>
  </si>
  <si>
    <t>Arqueólogo o antropólogo titulado</t>
  </si>
  <si>
    <t>En proyectos de arqueología y que hayan figurado en dos licencias de intervención comprobable en ICANH, y por lo menos un proyecto de monitoreo arqueológico.</t>
  </si>
  <si>
    <t>14.CARGO</t>
  </si>
  <si>
    <t>Profesional en áreas como: Sociología, antropología, psicología social comunitaria, trabajo social, gestión y desarrollo urbano arquitectura, comunicación social, ciencias políticas y economía.</t>
  </si>
  <si>
    <t>Profesional con experiencia en componente social en proyectos de consultoría/o construcción o Interventoría de estudios y diseños en infraestructura vial urbana o interurbana con espacio público asociado de la malla vial troncal, principal o secundaria.</t>
  </si>
  <si>
    <t>SECRETARIA DISTRITAL DE MOVILIDAD</t>
  </si>
  <si>
    <t>TARIFAS DE PERSONAL - ANALISIS DE FACTOR PRESTACIONAL PARA PERSONAL EXPERTO, PROFESIONAL, NO PROFESIONAL, TECNICO Y ADMINISTRATIVO PARA ESTRUCTURACIÓN DE PROCESOS DE CONTRATACIÓN</t>
  </si>
  <si>
    <t>TARIFAS  2024</t>
  </si>
  <si>
    <t>SMLMV</t>
  </si>
  <si>
    <t># SMMLV</t>
  </si>
  <si>
    <t>FACTOR PRESTACIONAL DE REFERENCIA</t>
  </si>
  <si>
    <t>CODIGO IDU-TM</t>
  </si>
  <si>
    <t>COD-TM</t>
  </si>
  <si>
    <t>PERFIL</t>
  </si>
  <si>
    <t>SALARIO CON PRESTACIONES-PERSONAS RESPONSABLES DE IVA</t>
  </si>
  <si>
    <t>SALARIO CON PRESTACIONES</t>
  </si>
  <si>
    <t>SALARIO SIN PRESTACIONES-PERSONAS RESPONSABLES DE IVA</t>
  </si>
  <si>
    <t>SALARIO SIN PRESTACIONES</t>
  </si>
  <si>
    <t>CALENDARIO
SIN EXTRAS</t>
  </si>
  <si>
    <t>CALENDARIO
CON EXTRAS</t>
  </si>
  <si>
    <t>CALENDARIO
NOCTURNO/NOCTURNO PARCIAL</t>
  </si>
  <si>
    <t>PERSONAL PROFESIONAL</t>
  </si>
  <si>
    <t>PROF-001</t>
  </si>
  <si>
    <t>M.O-1046</t>
  </si>
  <si>
    <t>Categoría 1 - terminación de materias de educación superior sin título.</t>
  </si>
  <si>
    <t>N.A.</t>
  </si>
  <si>
    <t>PROF-002</t>
  </si>
  <si>
    <t>M.O-1031</t>
  </si>
  <si>
    <t>Categoría 2 - titulo de formación profesional sin experiencia</t>
  </si>
  <si>
    <t>PROF-003</t>
  </si>
  <si>
    <t>M.O-1032</t>
  </si>
  <si>
    <t>Categoría 3 - titulo de formación profesional y seis (6) meses de experiencia</t>
  </si>
  <si>
    <t>PROF-004</t>
  </si>
  <si>
    <t>M.O-1033</t>
  </si>
  <si>
    <t>Categoría 4 - titulo de formación profesional y un (1) año de experiencia</t>
  </si>
  <si>
    <t>PROF-005</t>
  </si>
  <si>
    <t>M.O-1034</t>
  </si>
  <si>
    <t>Categoría 5 - titulo de formación profesional y dos (2) años de experiencia</t>
  </si>
  <si>
    <t>PROF-006</t>
  </si>
  <si>
    <t>M.O-1035</t>
  </si>
  <si>
    <t>Categoría 6 - titulo de formación profesional y tres (3) años de experiencia</t>
  </si>
  <si>
    <t>PROF-007</t>
  </si>
  <si>
    <t>M.O-1036</t>
  </si>
  <si>
    <t>Categoría 7 - titulo de formación profesional y cuatro (4) años de experiencia</t>
  </si>
  <si>
    <t>PROF-008</t>
  </si>
  <si>
    <t>M.O-1037</t>
  </si>
  <si>
    <t>Categoría 8 - titulo de formación profesional y cinco (5) años de experiencia</t>
  </si>
  <si>
    <t>PROF-009</t>
  </si>
  <si>
    <t>M.O-1038</t>
  </si>
  <si>
    <t>Categoría 9 - titulo de formación profesional y seis (6) años de experiencia</t>
  </si>
  <si>
    <t xml:space="preserve"> N/A </t>
  </si>
  <si>
    <t>parágrafo 3 del artículo 437 del estatuto tributario.</t>
  </si>
  <si>
    <t>PROF-010</t>
  </si>
  <si>
    <t>M.O-1039</t>
  </si>
  <si>
    <t>Categoría 10 - titulo de formación profesional y siete (7) años de experiencia</t>
  </si>
  <si>
    <t>UVT 2024 - RES 187 28 de Nov 2023</t>
  </si>
  <si>
    <t>PROF-011</t>
  </si>
  <si>
    <t>M.O-1040</t>
  </si>
  <si>
    <t>Categoría 11 - titulo de formación profesional y ocho (8) años de experiencia</t>
  </si>
  <si>
    <t>PROF-012</t>
  </si>
  <si>
    <t>M.O-1041</t>
  </si>
  <si>
    <t>Categoría 12 - titulo de formación profesional y nueve (9) años de experiencia</t>
  </si>
  <si>
    <t>PROF-013</t>
  </si>
  <si>
    <t>M.O-1042</t>
  </si>
  <si>
    <t>Categoría 13 - titulo de formación profesional y diez (10) años de experiencia</t>
  </si>
  <si>
    <t>PERSONAL EXPERTO</t>
  </si>
  <si>
    <t>ESPEC-001</t>
  </si>
  <si>
    <t>M.O-1043</t>
  </si>
  <si>
    <t>Categoría 14- titulo de formación profesional + titulo de posgrado (especialización, maestría o doctorado)  y nueve (9) años de experiencia profesional</t>
  </si>
  <si>
    <t>ESPEC-003</t>
  </si>
  <si>
    <t>M.O-1044</t>
  </si>
  <si>
    <t>Categoría 15 - titulo de formación profesional + titulo de posgrado (especialización, maestría o doctorado) y diez (10) años de experiencia profesional</t>
  </si>
  <si>
    <t>ESPEC-004</t>
  </si>
  <si>
    <t>M.O-1045</t>
  </si>
  <si>
    <t>Categoría 16 - titulo de formación profesional + titulo de posgrado (especialización, maestría o doctorado)  y once (11) años de experiencia profesional</t>
  </si>
  <si>
    <t> </t>
  </si>
  <si>
    <t>PERSONAL NO PROFESIONAL</t>
  </si>
  <si>
    <t>NO-PROF-001</t>
  </si>
  <si>
    <t>M.O-1047</t>
  </si>
  <si>
    <t>Bachiller con 6 meses de Exp.</t>
  </si>
  <si>
    <t>NO-PROF-002</t>
  </si>
  <si>
    <t>M.O-1048</t>
  </si>
  <si>
    <t>Bachiller con 1 año de Exp.</t>
  </si>
  <si>
    <t>NO-PROF-003</t>
  </si>
  <si>
    <t>M.O-1049</t>
  </si>
  <si>
    <t>Bachiller con 18 meses de Exp.</t>
  </si>
  <si>
    <t>M.O-1049-1</t>
  </si>
  <si>
    <t>NO-PROF-004</t>
  </si>
  <si>
    <t>M.O-1050</t>
  </si>
  <si>
    <t>Bachiller con 2 años de Exp.</t>
  </si>
  <si>
    <t>M.O-1050-1</t>
  </si>
  <si>
    <t>NO-PROF-005</t>
  </si>
  <si>
    <t>M.O-1051</t>
  </si>
  <si>
    <t>Dos semestres de Educación Sup.</t>
  </si>
  <si>
    <t>M.O-1051-A</t>
  </si>
  <si>
    <t>NO-PROF-006</t>
  </si>
  <si>
    <t>M.O-1052</t>
  </si>
  <si>
    <t>Cuatro semestres de Educación Sup.</t>
  </si>
  <si>
    <t>M.O-1052-1</t>
  </si>
  <si>
    <t>NO-PROF-007</t>
  </si>
  <si>
    <t>M.O-1053</t>
  </si>
  <si>
    <t>Seis semestres de Educación Sup.</t>
  </si>
  <si>
    <t>M.O-1053-1</t>
  </si>
  <si>
    <t>NO-PROF-008</t>
  </si>
  <si>
    <t>M.O-1054</t>
  </si>
  <si>
    <t>Ocho semestres de Educación Sup.</t>
  </si>
  <si>
    <t>M.O-1054-1</t>
  </si>
  <si>
    <t>PERSONAL TECNICO</t>
  </si>
  <si>
    <t>M.O-1056</t>
  </si>
  <si>
    <t>Tecnólogo en áreas de Ingeniería</t>
  </si>
  <si>
    <t>M.O-1056-1</t>
  </si>
  <si>
    <t>Tecnólogo en áreas de Ingeniería nocturno</t>
  </si>
  <si>
    <t>M.O-1057</t>
  </si>
  <si>
    <t>Auxiliar de Ingeniería</t>
  </si>
  <si>
    <t>TEC-A</t>
  </si>
  <si>
    <t>M.O-1058</t>
  </si>
  <si>
    <t>Técnico + 2 años Exp. Especifica en el cargo</t>
  </si>
  <si>
    <t>M.O-1058-1</t>
  </si>
  <si>
    <t>PERSONAL ADMINISTRATIVO</t>
  </si>
  <si>
    <t>M.O-1070</t>
  </si>
  <si>
    <t>Administrador</t>
  </si>
  <si>
    <t>M.O-1071</t>
  </si>
  <si>
    <t>Auxiliar Administrativo</t>
  </si>
  <si>
    <t>M.O-1072</t>
  </si>
  <si>
    <t>Secretaria 1</t>
  </si>
  <si>
    <t>PERSONAL AUXILIAR TECNICO</t>
  </si>
  <si>
    <t>M.O-1076</t>
  </si>
  <si>
    <t>Conductor</t>
  </si>
  <si>
    <t>PERSONAL DE OBRA</t>
  </si>
  <si>
    <t>M.O-1077</t>
  </si>
  <si>
    <t>Maestro de Obra</t>
  </si>
  <si>
    <t>M.O-1078</t>
  </si>
  <si>
    <t>Oficial</t>
  </si>
  <si>
    <t>M.O-1079</t>
  </si>
  <si>
    <t>Ayudante</t>
  </si>
  <si>
    <t>T003</t>
  </si>
  <si>
    <t>M.O-1080</t>
  </si>
  <si>
    <t>Plomero-Electricista</t>
  </si>
  <si>
    <t>TEC-01</t>
  </si>
  <si>
    <t>M.O-1081</t>
  </si>
  <si>
    <t>Tecnico especializado</t>
  </si>
  <si>
    <t>T004</t>
  </si>
  <si>
    <t>M.O-1082</t>
  </si>
  <si>
    <t>Operario</t>
  </si>
  <si>
    <t>Celaduria</t>
  </si>
  <si>
    <t>M.O-1083</t>
  </si>
  <si>
    <t>Celador Armado 24 horas
* (24 HORAS POR 30 DÍAS DIVIDIDOS EN 3 TURNOS DE 8 HORAS DIARIAS. INCLUYE PRESTACIONES DE LEY, ADMINISTRACIÓN Y SERVICIOS) CELADURÍA PARA TRES (3) TURNOS</t>
  </si>
  <si>
    <t>SALARIO BASICO MENSUAL</t>
  </si>
  <si>
    <t>SALARIO MENSUAL CON RECARGO NOCTURNO</t>
  </si>
  <si>
    <r>
      <t xml:space="preserve">SALARIO BASICO MENSUAL CON RECARGO NOCTURNO
 </t>
    </r>
    <r>
      <rPr>
        <b/>
        <sz val="8"/>
        <rFont val="Arial"/>
        <family val="2"/>
      </rPr>
      <t>(APLICA ANTES DE F.M)</t>
    </r>
  </si>
  <si>
    <t>M.O-1033-A</t>
  </si>
  <si>
    <t>M.O-1034-A</t>
  </si>
  <si>
    <t>M.O-1035-A</t>
  </si>
  <si>
    <t>M.O-1036-A</t>
  </si>
  <si>
    <t>M.O-1037-A</t>
  </si>
  <si>
    <t>M.O-1047-A</t>
  </si>
  <si>
    <t>M.O-1048-A</t>
  </si>
  <si>
    <t>M.O-1049-A</t>
  </si>
  <si>
    <t>M.O-1049-B</t>
  </si>
  <si>
    <t>M.O-1050-A</t>
  </si>
  <si>
    <t>M.O-1050-B</t>
  </si>
  <si>
    <t>M.O-1051-B</t>
  </si>
  <si>
    <t>M.O-1052-A</t>
  </si>
  <si>
    <t>M.O-1052-B</t>
  </si>
  <si>
    <t>M.O-1053-A</t>
  </si>
  <si>
    <t>M.O-1053-B</t>
  </si>
  <si>
    <t>M.O-1054-A</t>
  </si>
  <si>
    <t>M.O-1054-B</t>
  </si>
  <si>
    <t>M.O-1056-A</t>
  </si>
  <si>
    <t>M.O-1057-A</t>
  </si>
  <si>
    <t>M.O-1058-A</t>
  </si>
  <si>
    <t>M.O-1058-B</t>
  </si>
  <si>
    <t>M.O-1058-C</t>
  </si>
  <si>
    <t>M.O-1070-A</t>
  </si>
  <si>
    <t>M.O-1071-A</t>
  </si>
  <si>
    <t>M.O-1072-A</t>
  </si>
  <si>
    <t>M.O-1076-A</t>
  </si>
  <si>
    <t>JORNADA / DIA -TURNO DIURNO</t>
  </si>
  <si>
    <t>M.O-1084</t>
  </si>
  <si>
    <t>JORNADA</t>
  </si>
  <si>
    <t>M.O-1085</t>
  </si>
  <si>
    <t>M.O-1086</t>
  </si>
  <si>
    <t>M.O-1087</t>
  </si>
  <si>
    <t>M.O-1088</t>
  </si>
  <si>
    <t>M.O-1089</t>
  </si>
  <si>
    <t>M.O-1090</t>
  </si>
  <si>
    <t>M.O-1091</t>
  </si>
  <si>
    <t>M.O-1092</t>
  </si>
  <si>
    <t>Terminación de materias de Educación Sup. Sin titulo</t>
  </si>
  <si>
    <t>M.O-1093</t>
  </si>
  <si>
    <t>M.O-1094</t>
  </si>
  <si>
    <t>M.O-1107</t>
  </si>
  <si>
    <t>M.O-1108</t>
  </si>
  <si>
    <t>M.O-1109</t>
  </si>
  <si>
    <t>M.O-1110</t>
  </si>
  <si>
    <t>Secretaria 2</t>
  </si>
  <si>
    <t>M.O-1113</t>
  </si>
  <si>
    <t>M.O-1001</t>
  </si>
  <si>
    <t>M.O-1002</t>
  </si>
  <si>
    <t>M.O-1003</t>
  </si>
  <si>
    <t>M.O-1004</t>
  </si>
  <si>
    <t>M.O-1005</t>
  </si>
  <si>
    <t>M.O-1006</t>
  </si>
  <si>
    <t>Operario equipo</t>
  </si>
  <si>
    <t>HORA - TURNO DIURNO</t>
  </si>
  <si>
    <t>M.O-1114</t>
  </si>
  <si>
    <t>M.O-1115</t>
  </si>
  <si>
    <t>M.O-1116</t>
  </si>
  <si>
    <t>M.O-1117</t>
  </si>
  <si>
    <t>M.O-1118</t>
  </si>
  <si>
    <t>M.O-1119</t>
  </si>
  <si>
    <t>M.O-1120</t>
  </si>
  <si>
    <t>M.O-1121</t>
  </si>
  <si>
    <t>M.O-1122</t>
  </si>
  <si>
    <t>M.O-1123</t>
  </si>
  <si>
    <t>M.O-1124</t>
  </si>
  <si>
    <t>M.O-1137</t>
  </si>
  <si>
    <t>HORA</t>
  </si>
  <si>
    <t>M.O-1138</t>
  </si>
  <si>
    <t>M.O-1139</t>
  </si>
  <si>
    <t>M.O-1140</t>
  </si>
  <si>
    <t>M.O-1143</t>
  </si>
  <si>
    <t>M.O-1007</t>
  </si>
  <si>
    <t>M.O-1008</t>
  </si>
  <si>
    <t>M.O-1009</t>
  </si>
  <si>
    <t>M.O-1010</t>
  </si>
  <si>
    <t>M.O-1011</t>
  </si>
  <si>
    <t>M.O-1012</t>
  </si>
  <si>
    <t>JORNADA / DIA -TURNO NOCTURNO</t>
  </si>
  <si>
    <t>M.O-1144</t>
  </si>
  <si>
    <t>M.O-1145</t>
  </si>
  <si>
    <t>M.O-1146</t>
  </si>
  <si>
    <t>M.O-1147</t>
  </si>
  <si>
    <t>M.O-1148</t>
  </si>
  <si>
    <t>M.O-1149</t>
  </si>
  <si>
    <t>M.O-1150</t>
  </si>
  <si>
    <t>M.O-1151</t>
  </si>
  <si>
    <t>M.O-1152</t>
  </si>
  <si>
    <t>M.O-1026</t>
  </si>
  <si>
    <t>M.O-1153</t>
  </si>
  <si>
    <t>M.O-1166</t>
  </si>
  <si>
    <t>M.O-1167</t>
  </si>
  <si>
    <t>M.O-1168</t>
  </si>
  <si>
    <t>M.O-1172</t>
  </si>
  <si>
    <t>M.O-1013</t>
  </si>
  <si>
    <t>M.O-1014</t>
  </si>
  <si>
    <t>M.O-1015</t>
  </si>
  <si>
    <t>M.O-1016</t>
  </si>
  <si>
    <t>M.O-1017</t>
  </si>
  <si>
    <t>M.O-1018</t>
  </si>
  <si>
    <t>HORA - TURNO NOCTURNO</t>
  </si>
  <si>
    <t>M.O-1173</t>
  </si>
  <si>
    <t>M.O-1174</t>
  </si>
  <si>
    <t>M.O-1175</t>
  </si>
  <si>
    <t>M.O-1176</t>
  </si>
  <si>
    <t>M.O-1177</t>
  </si>
  <si>
    <t>M.O-1178</t>
  </si>
  <si>
    <t>M.O-1179</t>
  </si>
  <si>
    <t>M.O-1180</t>
  </si>
  <si>
    <t>M.O-1181</t>
  </si>
  <si>
    <t>M.O-1025</t>
  </si>
  <si>
    <t>M.O-1182</t>
  </si>
  <si>
    <t>M.O-1195</t>
  </si>
  <si>
    <t>M.O-1196</t>
  </si>
  <si>
    <t>M.O-1197</t>
  </si>
  <si>
    <t>M.O-1198</t>
  </si>
  <si>
    <t>M.O-1201</t>
  </si>
  <si>
    <t>Secretaria o Motorista</t>
  </si>
  <si>
    <t>M.O-1019</t>
  </si>
  <si>
    <t>M.O-1020</t>
  </si>
  <si>
    <t>M.O-1021</t>
  </si>
  <si>
    <t>M.O-1022</t>
  </si>
  <si>
    <t>M.O-1023</t>
  </si>
  <si>
    <t>M.O-1024</t>
  </si>
  <si>
    <t>* LA JORNADA/DIA SE CALCULA SOBRE 24 DIAS  - LA HORA SE CALCULA SOBRE 7 HORAS DIARAS.</t>
  </si>
  <si>
    <t>ALCALDÍA MAYOR DE BOGOTÁ</t>
  </si>
  <si>
    <t>TRANSMILENIO S.A.</t>
  </si>
  <si>
    <t>DIRECCIÓN TÉCNICA INFRAESTRUCTURA</t>
  </si>
  <si>
    <t>FACTOR MULTIPLICADOR APLICABLE A NÓMINA CONSULTOR E INTERVENTOR</t>
  </si>
  <si>
    <t>FM PARA SALARIOS &lt;= 2 SMLMV</t>
  </si>
  <si>
    <t>0-1500</t>
  </si>
  <si>
    <t>1501-3000</t>
  </si>
  <si>
    <t>3001-6000</t>
  </si>
  <si>
    <t>6001-10000</t>
  </si>
  <si>
    <t>MAYOR A 10000</t>
  </si>
  <si>
    <t>0-1500 SMLMV</t>
  </si>
  <si>
    <t>1501-3000 SMLMV</t>
  </si>
  <si>
    <t>3001-6000 SMLMV</t>
  </si>
  <si>
    <t>6001-10000 SMLMV</t>
  </si>
  <si>
    <t>&gt; 10000 SMLMV</t>
  </si>
  <si>
    <t>ITEM</t>
  </si>
  <si>
    <t>SALARIO BASE</t>
  </si>
  <si>
    <t>PRESTACIONES SOCIALES, SEGURIDAD SOCIAL, PARAFISCALES</t>
  </si>
  <si>
    <t>COSTOS DE PERFECCIONAMIENTO DEL CONTRATO (IMPUESTOS, POLIZAS Y SEGUROS):</t>
  </si>
  <si>
    <t>IMPREVISTOS 3% a 1% (Aplica sobre los items 1 y 2)</t>
  </si>
  <si>
    <t>HONORARIOS 12% a 10% (Utilidades) (Aplicado sobre los items 1, 2 y 3)</t>
  </si>
  <si>
    <t>TOTAL FACTOR MULTIPLICADOR</t>
  </si>
  <si>
    <t>FM PARA SALARIOS &gt; 2 SMLMV a =10 SMLMV</t>
  </si>
  <si>
    <t>FM</t>
  </si>
  <si>
    <t>FM PARA SALARIOS &gt; 10 SMLMV</t>
  </si>
  <si>
    <t>&lt; 10000 SMLMV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</si>
</sst>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&quot;$&quot;\ * #,##0.00_);_(&quot;$&quot;\ * \(#,##0.00\);_(&quot;$&quot;\ * &quot;-&quot;??_);_(@_)"/>
    <numFmt numFmtId="166" formatCode="0.0000%"/>
    <numFmt numFmtId="167" formatCode="0.000"/>
    <numFmt numFmtId="168" formatCode="#,##0.0"/>
    <numFmt numFmtId="169" formatCode="_ * #,##0.00_ ;_ * \-#,##0.00_ ;_ * &quot;-&quot;??_ ;_ @_ "/>
    <numFmt numFmtId="170" formatCode="_ * #,##0_ ;_ * \-#,##0_ ;_ * &quot;-&quot;??_ ;_ @_ "/>
    <numFmt numFmtId="171" formatCode="_-[$$-240A]\ * #,##0.00_-;\-[$$-240A]\ * #,##0.00_-;_-[$$-240A]\ * &quot;-&quot;??_-;_-@_-"/>
    <numFmt numFmtId="172" formatCode="_-* #,##0.00\ &quot;Pta&quot;_-;\-* #,##0.00\ &quot;Pta&quot;_-;_-* &quot;-&quot;??\ &quot;Pta&quot;_-;_-@_-"/>
    <numFmt numFmtId="173" formatCode="&quot;$&quot;\ #,##0"/>
    <numFmt numFmtId="174" formatCode="_(* #,##0.0000_);_(* \(#,##0.0000\);_(* &quot;-&quot;??_);_(@_)"/>
    <numFmt numFmtId="175" formatCode="_(&quot;$&quot;\ * #,##0_);_(&quot;$&quot;\ * \(#,##0\);_(&quot;$&quot;\ * &quot;-&quot;??_);_(@_)"/>
    <numFmt numFmtId="176" formatCode="_-* #,##0.0000_-;\-* #,##0.0000_-;_-* &quot;-&quot;????_-;_-@_-"/>
    <numFmt numFmtId="177" formatCode="&quot;$&quot;\ #,##0.000"/>
    <numFmt numFmtId="178" formatCode="_-[$$-240A]\ * #,##0.00_ ;_-[$$-240A]\ * \-#,##0.00\ ;_-[$$-240A]\ * &quot;-&quot;??_ ;_-@_ "/>
    <numFmt numFmtId="179" formatCode="_(* #,##0.00_);_(* \(#,##0.00\);_(* &quot;-&quot;??_);_(@_)"/>
    <numFmt numFmtId="180" formatCode="_(* #.##0.00_);_(* \(#.##0.00\);_(* &quot;-&quot;??_);_(@_)"/>
    <numFmt numFmtId="181" formatCode="_ &quot;$&quot;\ * #,##0.00_ ;_ &quot;$&quot;\ * \-#,##0.00_ ;_ &quot;$&quot;\ * &quot;-&quot;??_ ;_ @_ "/>
  </numFmts>
  <fonts count="5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rgb="FF0D0D0D"/>
      <name val="Arial"/>
      <family val="2"/>
    </font>
    <font>
      <b/>
      <sz val="10"/>
      <color rgb="FF0D0D0D"/>
      <name val="Arial"/>
      <family val="2"/>
    </font>
    <font>
      <sz val="12"/>
      <color indexed="8"/>
      <name val="Arial"/>
      <family val="2"/>
    </font>
    <font>
      <b/>
      <sz val="13"/>
      <color indexed="8"/>
      <name val="Arial"/>
      <family val="2"/>
    </font>
    <font>
      <b/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9"/>
      <color rgb="FF00000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sz val="12"/>
      <color theme="1"/>
      <name val="Arial Narrow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9"/>
      <color rgb="FFFF0000"/>
      <name val="Arial Narrow"/>
      <family val="2"/>
    </font>
    <font>
      <b/>
      <sz val="11"/>
      <name val="Arial"/>
      <family val="2"/>
    </font>
    <font>
      <b/>
      <sz val="12"/>
      <name val="Arial Narrow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sz val="11"/>
      <color theme="0" tint="-0.249977111117893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theme="1"/>
      <name val="Aptos Narrow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0" fontId="16" fillId="0" borderId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30" fillId="0" borderId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65" fontId="41" fillId="0" borderId="0" applyFont="0" applyFill="0" applyBorder="0" applyAlignment="0" applyProtection="0"/>
    <xf numFmtId="42" fontId="1" fillId="0" borderId="0" applyFont="0" applyFill="0" applyBorder="0" applyAlignment="0" applyProtection="0"/>
    <xf numFmtId="181" fontId="16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16" fillId="0" borderId="0"/>
    <xf numFmtId="0" fontId="1" fillId="0" borderId="0"/>
    <xf numFmtId="0" fontId="41" fillId="0" borderId="0"/>
  </cellStyleXfs>
  <cellXfs count="591">
    <xf numFmtId="0" fontId="0" fillId="0" borderId="0" xfId="0"/>
    <xf numFmtId="0" fontId="2" fillId="2" borderId="0" xfId="0" applyFont="1" applyFill="1"/>
    <xf numFmtId="0" fontId="2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2" xfId="1" applyNumberFormat="1" applyFont="1" applyBorder="1"/>
    <xf numFmtId="0" fontId="0" fillId="3" borderId="2" xfId="0" applyFill="1" applyBorder="1"/>
    <xf numFmtId="0" fontId="0" fillId="4" borderId="2" xfId="0" applyFill="1" applyBorder="1" applyAlignment="1">
      <alignment horizontal="center"/>
    </xf>
    <xf numFmtId="164" fontId="0" fillId="0" borderId="2" xfId="0" applyNumberFormat="1" applyBorder="1"/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7" xfId="0" applyFill="1" applyBorder="1"/>
    <xf numFmtId="0" fontId="0" fillId="0" borderId="2" xfId="0" applyBorder="1"/>
    <xf numFmtId="0" fontId="2" fillId="5" borderId="4" xfId="0" applyFont="1" applyFill="1" applyBorder="1"/>
    <xf numFmtId="164" fontId="0" fillId="0" borderId="9" xfId="0" applyNumberFormat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7" xfId="0" applyFill="1" applyBorder="1"/>
    <xf numFmtId="0" fontId="2" fillId="2" borderId="4" xfId="0" applyFont="1" applyFill="1" applyBorder="1"/>
    <xf numFmtId="0" fontId="2" fillId="4" borderId="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6" borderId="4" xfId="0" applyFont="1" applyFill="1" applyBorder="1"/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7" xfId="0" applyFill="1" applyBorder="1"/>
    <xf numFmtId="0" fontId="0" fillId="6" borderId="0" xfId="0" applyFill="1"/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64" fontId="0" fillId="0" borderId="12" xfId="1" applyNumberFormat="1" applyFont="1" applyBorder="1"/>
    <xf numFmtId="164" fontId="0" fillId="0" borderId="13" xfId="1" applyNumberFormat="1" applyFont="1" applyBorder="1"/>
    <xf numFmtId="164" fontId="0" fillId="0" borderId="14" xfId="1" applyNumberFormat="1" applyFont="1" applyBorder="1"/>
    <xf numFmtId="0" fontId="0" fillId="0" borderId="10" xfId="0" applyBorder="1"/>
    <xf numFmtId="0" fontId="0" fillId="0" borderId="5" xfId="0" applyBorder="1"/>
    <xf numFmtId="0" fontId="0" fillId="0" borderId="11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5" xfId="0" applyFill="1" applyBorder="1"/>
    <xf numFmtId="164" fontId="0" fillId="0" borderId="16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0" fontId="0" fillId="5" borderId="15" xfId="0" applyFill="1" applyBorder="1"/>
    <xf numFmtId="164" fontId="0" fillId="6" borderId="19" xfId="0" applyNumberFormat="1" applyFill="1" applyBorder="1"/>
    <xf numFmtId="0" fontId="0" fillId="0" borderId="20" xfId="0" applyBorder="1"/>
    <xf numFmtId="0" fontId="2" fillId="4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7" xfId="0" applyFont="1" applyFill="1" applyBorder="1"/>
    <xf numFmtId="0" fontId="2" fillId="3" borderId="4" xfId="0" applyFont="1" applyFill="1" applyBorder="1"/>
    <xf numFmtId="0" fontId="2" fillId="3" borderId="4" xfId="0" applyFont="1" applyFill="1" applyBorder="1" applyAlignment="1">
      <alignment wrapText="1"/>
    </xf>
    <xf numFmtId="0" fontId="2" fillId="0" borderId="4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164" fontId="2" fillId="0" borderId="8" xfId="0" applyNumberFormat="1" applyFont="1" applyBorder="1"/>
    <xf numFmtId="164" fontId="2" fillId="3" borderId="4" xfId="0" applyNumberFormat="1" applyFont="1" applyFill="1" applyBorder="1"/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0" fillId="7" borderId="8" xfId="0" applyFill="1" applyBorder="1"/>
    <xf numFmtId="0" fontId="0" fillId="7" borderId="4" xfId="0" applyFill="1" applyBorder="1" applyAlignment="1">
      <alignment wrapText="1"/>
    </xf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64" fontId="0" fillId="0" borderId="5" xfId="1" applyNumberFormat="1" applyFont="1" applyBorder="1"/>
    <xf numFmtId="0" fontId="0" fillId="3" borderId="24" xfId="0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4" fontId="2" fillId="7" borderId="4" xfId="0" applyNumberFormat="1" applyFont="1" applyFill="1" applyBorder="1"/>
    <xf numFmtId="164" fontId="2" fillId="6" borderId="19" xfId="0" applyNumberFormat="1" applyFont="1" applyFill="1" applyBorder="1"/>
    <xf numFmtId="0" fontId="2" fillId="8" borderId="4" xfId="0" applyFont="1" applyFill="1" applyBorder="1" applyAlignment="1">
      <alignment vertical="center"/>
    </xf>
    <xf numFmtId="0" fontId="0" fillId="0" borderId="4" xfId="1" applyNumberFormat="1" applyFont="1" applyBorder="1" applyAlignment="1"/>
    <xf numFmtId="0" fontId="2" fillId="4" borderId="9" xfId="0" applyFont="1" applyFill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6" borderId="0" xfId="0" applyFont="1" applyFill="1"/>
    <xf numFmtId="0" fontId="4" fillId="0" borderId="2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6" fillId="8" borderId="4" xfId="0" applyFont="1" applyFill="1" applyBorder="1" applyAlignment="1">
      <alignment vertical="center"/>
    </xf>
    <xf numFmtId="0" fontId="6" fillId="0" borderId="4" xfId="0" applyFont="1" applyBorder="1"/>
    <xf numFmtId="0" fontId="6" fillId="0" borderId="0" xfId="0" applyFont="1" applyAlignment="1">
      <alignment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2" borderId="4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7" xfId="0" applyFont="1" applyFill="1" applyBorder="1"/>
    <xf numFmtId="0" fontId="5" fillId="2" borderId="15" xfId="0" applyFont="1" applyFill="1" applyBorder="1"/>
    <xf numFmtId="0" fontId="5" fillId="0" borderId="12" xfId="0" applyFont="1" applyBorder="1" applyAlignment="1">
      <alignment horizontal="center"/>
    </xf>
    <xf numFmtId="164" fontId="5" fillId="0" borderId="12" xfId="0" applyNumberFormat="1" applyFont="1" applyBorder="1"/>
    <xf numFmtId="164" fontId="5" fillId="0" borderId="16" xfId="0" applyNumberFormat="1" applyFont="1" applyBorder="1"/>
    <xf numFmtId="0" fontId="6" fillId="2" borderId="4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wrapText="1"/>
    </xf>
    <xf numFmtId="0" fontId="5" fillId="5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7" xfId="0" applyFont="1" applyFill="1" applyBorder="1"/>
    <xf numFmtId="0" fontId="5" fillId="5" borderId="7" xfId="0" applyFont="1" applyFill="1" applyBorder="1" applyAlignment="1">
      <alignment horizontal="center" vertical="center"/>
    </xf>
    <xf numFmtId="0" fontId="5" fillId="5" borderId="15" xfId="0" applyFont="1" applyFill="1" applyBorder="1"/>
    <xf numFmtId="0" fontId="5" fillId="0" borderId="2" xfId="0" applyFont="1" applyBorder="1" applyAlignment="1">
      <alignment horizontal="center"/>
    </xf>
    <xf numFmtId="164" fontId="5" fillId="0" borderId="2" xfId="1" applyNumberFormat="1" applyFont="1" applyBorder="1"/>
    <xf numFmtId="0" fontId="5" fillId="4" borderId="2" xfId="0" applyFont="1" applyFill="1" applyBorder="1" applyAlignment="1">
      <alignment horizontal="center" vertical="center"/>
    </xf>
    <xf numFmtId="164" fontId="5" fillId="0" borderId="2" xfId="0" applyNumberFormat="1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/>
    <xf numFmtId="0" fontId="5" fillId="4" borderId="1" xfId="0" applyFont="1" applyFill="1" applyBorder="1" applyAlignment="1">
      <alignment horizontal="center" vertical="center"/>
    </xf>
    <xf numFmtId="164" fontId="5" fillId="0" borderId="1" xfId="0" applyNumberFormat="1" applyFont="1" applyBorder="1"/>
    <xf numFmtId="0" fontId="5" fillId="0" borderId="1" xfId="0" applyFont="1" applyBorder="1" applyAlignment="1">
      <alignment horizontal="center" wrapText="1"/>
    </xf>
    <xf numFmtId="0" fontId="5" fillId="6" borderId="7" xfId="0" applyFont="1" applyFill="1" applyBorder="1" applyAlignment="1">
      <alignment horizontal="center"/>
    </xf>
    <xf numFmtId="0" fontId="5" fillId="6" borderId="7" xfId="0" applyFont="1" applyFill="1" applyBorder="1"/>
    <xf numFmtId="164" fontId="6" fillId="6" borderId="19" xfId="0" applyNumberFormat="1" applyFont="1" applyFill="1" applyBorder="1"/>
    <xf numFmtId="0" fontId="5" fillId="0" borderId="0" xfId="0" applyFont="1" applyAlignment="1">
      <alignment wrapText="1"/>
    </xf>
    <xf numFmtId="0" fontId="5" fillId="0" borderId="20" xfId="0" applyFont="1" applyBorder="1"/>
    <xf numFmtId="0" fontId="6" fillId="4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6" fillId="3" borderId="4" xfId="0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7" xfId="0" applyFont="1" applyFill="1" applyBorder="1"/>
    <xf numFmtId="164" fontId="6" fillId="3" borderId="4" xfId="0" applyNumberFormat="1" applyFont="1" applyFill="1" applyBorder="1"/>
    <xf numFmtId="0" fontId="6" fillId="7" borderId="4" xfId="0" applyFont="1" applyFill="1" applyBorder="1" applyAlignment="1">
      <alignment wrapText="1"/>
    </xf>
    <xf numFmtId="0" fontId="8" fillId="9" borderId="4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8" fillId="11" borderId="30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justify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9" fillId="0" borderId="0" xfId="0" applyFont="1"/>
    <xf numFmtId="44" fontId="9" fillId="0" borderId="0" xfId="1" applyFont="1"/>
    <xf numFmtId="10" fontId="9" fillId="0" borderId="0" xfId="0" applyNumberFormat="1" applyFont="1"/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/>
    <xf numFmtId="0" fontId="9" fillId="0" borderId="0" xfId="0" applyFont="1" applyAlignment="1">
      <alignment horizontal="centerContinuous"/>
    </xf>
    <xf numFmtId="0" fontId="13" fillId="0" borderId="30" xfId="0" applyFont="1" applyBorder="1" applyAlignment="1">
      <alignment horizontal="centerContinuous"/>
    </xf>
    <xf numFmtId="0" fontId="13" fillId="0" borderId="4" xfId="0" applyFont="1" applyBorder="1" applyAlignment="1">
      <alignment horizontal="centerContinuous"/>
    </xf>
    <xf numFmtId="0" fontId="13" fillId="0" borderId="4" xfId="0" applyFont="1" applyBorder="1" applyAlignment="1">
      <alignment horizontal="centerContinuous" wrapText="1"/>
    </xf>
    <xf numFmtId="0" fontId="9" fillId="0" borderId="0" xfId="0" applyFont="1" applyAlignment="1">
      <alignment wrapText="1"/>
    </xf>
    <xf numFmtId="166" fontId="9" fillId="0" borderId="0" xfId="0" applyNumberFormat="1" applyFont="1"/>
    <xf numFmtId="0" fontId="13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horizontal="justify" vertical="center" wrapText="1"/>
    </xf>
    <xf numFmtId="10" fontId="13" fillId="0" borderId="13" xfId="2" applyNumberFormat="1" applyFont="1" applyBorder="1" applyAlignment="1">
      <alignment vertical="center"/>
    </xf>
    <xf numFmtId="10" fontId="13" fillId="0" borderId="0" xfId="0" applyNumberFormat="1" applyFont="1" applyAlignment="1">
      <alignment vertical="center"/>
    </xf>
    <xf numFmtId="9" fontId="9" fillId="0" borderId="0" xfId="0" applyNumberFormat="1" applyFont="1"/>
    <xf numFmtId="10" fontId="13" fillId="0" borderId="13" xfId="0" applyNumberFormat="1" applyFont="1" applyBorder="1" applyAlignment="1">
      <alignment vertical="center"/>
    </xf>
    <xf numFmtId="166" fontId="13" fillId="0" borderId="0" xfId="0" applyNumberFormat="1" applyFont="1"/>
    <xf numFmtId="0" fontId="13" fillId="3" borderId="0" xfId="0" applyFont="1" applyFill="1"/>
    <xf numFmtId="166" fontId="13" fillId="0" borderId="0" xfId="2" applyNumberFormat="1" applyFont="1"/>
    <xf numFmtId="10" fontId="13" fillId="3" borderId="0" xfId="0" applyNumberFormat="1" applyFont="1" applyFill="1"/>
    <xf numFmtId="10" fontId="14" fillId="0" borderId="13" xfId="2" applyNumberFormat="1" applyFont="1" applyBorder="1" applyAlignment="1">
      <alignment vertical="center"/>
    </xf>
    <xf numFmtId="10" fontId="14" fillId="0" borderId="0" xfId="0" applyNumberFormat="1" applyFont="1" applyAlignment="1">
      <alignment vertical="center"/>
    </xf>
    <xf numFmtId="166" fontId="13" fillId="0" borderId="0" xfId="2" applyNumberFormat="1" applyFont="1" applyBorder="1"/>
    <xf numFmtId="0" fontId="1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justify" vertical="center" wrapText="1"/>
    </xf>
    <xf numFmtId="10" fontId="14" fillId="0" borderId="14" xfId="2" applyNumberFormat="1" applyFont="1" applyBorder="1" applyAlignment="1">
      <alignment vertical="center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6" xfId="0" applyFont="1" applyBorder="1"/>
    <xf numFmtId="167" fontId="13" fillId="0" borderId="4" xfId="2" applyNumberFormat="1" applyFont="1" applyBorder="1" applyAlignment="1">
      <alignment vertical="center"/>
    </xf>
    <xf numFmtId="167" fontId="13" fillId="0" borderId="0" xfId="0" applyNumberFormat="1" applyFont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7" xfId="0" applyFont="1" applyBorder="1" applyAlignment="1">
      <alignment horizontal="justify" vertical="center" wrapText="1"/>
    </xf>
    <xf numFmtId="10" fontId="13" fillId="0" borderId="37" xfId="2" applyNumberFormat="1" applyFont="1" applyBorder="1" applyAlignment="1">
      <alignment vertical="center"/>
    </xf>
    <xf numFmtId="10" fontId="13" fillId="0" borderId="0" xfId="2" applyNumberFormat="1" applyFont="1"/>
    <xf numFmtId="164" fontId="6" fillId="0" borderId="0" xfId="1" applyNumberFormat="1" applyFont="1" applyBorder="1" applyAlignment="1">
      <alignment horizontal="center" vertical="center"/>
    </xf>
    <xf numFmtId="0" fontId="6" fillId="0" borderId="6" xfId="0" applyFont="1" applyBorder="1"/>
    <xf numFmtId="0" fontId="6" fillId="0" borderId="21" xfId="1" applyNumberFormat="1" applyFont="1" applyBorder="1" applyAlignment="1"/>
    <xf numFmtId="44" fontId="6" fillId="0" borderId="1" xfId="1" applyFont="1" applyBorder="1" applyAlignment="1">
      <alignment horizontal="center"/>
    </xf>
    <xf numFmtId="164" fontId="5" fillId="0" borderId="42" xfId="0" applyNumberFormat="1" applyFont="1" applyBorder="1"/>
    <xf numFmtId="0" fontId="6" fillId="6" borderId="30" xfId="0" applyFont="1" applyFill="1" applyBorder="1" applyAlignment="1">
      <alignment wrapText="1"/>
    </xf>
    <xf numFmtId="0" fontId="5" fillId="6" borderId="36" xfId="0" applyFont="1" applyFill="1" applyBorder="1" applyAlignment="1">
      <alignment horizontal="center"/>
    </xf>
    <xf numFmtId="0" fontId="5" fillId="6" borderId="41" xfId="0" applyFont="1" applyFill="1" applyBorder="1" applyAlignment="1">
      <alignment horizontal="center"/>
    </xf>
    <xf numFmtId="0" fontId="5" fillId="6" borderId="41" xfId="0" applyFont="1" applyFill="1" applyBorder="1"/>
    <xf numFmtId="164" fontId="5" fillId="0" borderId="1" xfId="1" applyNumberFormat="1" applyFont="1" applyBorder="1" applyAlignment="1">
      <alignment vertical="center"/>
    </xf>
    <xf numFmtId="0" fontId="6" fillId="0" borderId="1" xfId="0" applyFont="1" applyBorder="1" applyAlignment="1">
      <alignment wrapText="1"/>
    </xf>
    <xf numFmtId="0" fontId="5" fillId="0" borderId="1" xfId="1" applyNumberFormat="1" applyFont="1" applyBorder="1" applyAlignment="1">
      <alignment vertical="center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164" fontId="5" fillId="0" borderId="9" xfId="1" applyNumberFormat="1" applyFont="1" applyBorder="1" applyAlignment="1">
      <alignment vertical="center"/>
    </xf>
    <xf numFmtId="0" fontId="5" fillId="0" borderId="21" xfId="0" applyFont="1" applyBorder="1" applyAlignment="1">
      <alignment horizontal="center"/>
    </xf>
    <xf numFmtId="0" fontId="5" fillId="0" borderId="43" xfId="0" applyFont="1" applyBorder="1" applyAlignment="1">
      <alignment horizontal="center" wrapText="1"/>
    </xf>
    <xf numFmtId="0" fontId="16" fillId="0" borderId="0" xfId="4" applyAlignment="1">
      <alignment vertical="center"/>
    </xf>
    <xf numFmtId="0" fontId="17" fillId="0" borderId="5" xfId="4" applyFont="1" applyBorder="1" applyAlignment="1">
      <alignment horizontal="centerContinuous" vertical="center" wrapText="1"/>
    </xf>
    <xf numFmtId="0" fontId="17" fillId="0" borderId="23" xfId="4" applyFont="1" applyBorder="1" applyAlignment="1">
      <alignment horizontal="centerContinuous" vertical="center" wrapText="1"/>
    </xf>
    <xf numFmtId="0" fontId="17" fillId="0" borderId="24" xfId="4" applyFont="1" applyBorder="1" applyAlignment="1">
      <alignment horizontal="centerContinuous" vertical="center" wrapText="1"/>
    </xf>
    <xf numFmtId="170" fontId="17" fillId="0" borderId="0" xfId="5" applyNumberFormat="1" applyFont="1" applyFill="1" applyAlignment="1">
      <alignment horizontal="right" vertical="center"/>
    </xf>
    <xf numFmtId="0" fontId="19" fillId="0" borderId="0" xfId="4" applyFont="1" applyAlignment="1">
      <alignment horizontal="centerContinuous" vertical="center" wrapText="1"/>
    </xf>
    <xf numFmtId="170" fontId="17" fillId="0" borderId="1" xfId="5" applyNumberFormat="1" applyFont="1" applyBorder="1" applyAlignment="1">
      <alignment horizontal="center" vertical="center"/>
    </xf>
    <xf numFmtId="171" fontId="17" fillId="0" borderId="1" xfId="5" applyNumberFormat="1" applyFont="1" applyFill="1" applyBorder="1" applyAlignment="1">
      <alignment horizontal="center" vertical="center"/>
    </xf>
    <xf numFmtId="0" fontId="17" fillId="0" borderId="1" xfId="4" applyFont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 wrapText="1"/>
    </xf>
    <xf numFmtId="0" fontId="17" fillId="0" borderId="1" xfId="4" applyFont="1" applyBorder="1" applyAlignment="1">
      <alignment horizontal="centerContinuous" vertical="center" wrapText="1"/>
    </xf>
    <xf numFmtId="0" fontId="20" fillId="0" borderId="5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/>
    </xf>
    <xf numFmtId="170" fontId="21" fillId="0" borderId="5" xfId="5" applyNumberFormat="1" applyFont="1" applyBorder="1" applyAlignment="1">
      <alignment horizontal="center" vertical="center" wrapText="1"/>
    </xf>
    <xf numFmtId="170" fontId="17" fillId="0" borderId="5" xfId="5" applyNumberFormat="1" applyFont="1" applyFill="1" applyBorder="1" applyAlignment="1">
      <alignment horizontal="center" vertical="center" wrapText="1"/>
    </xf>
    <xf numFmtId="170" fontId="17" fillId="0" borderId="24" xfId="5" applyNumberFormat="1" applyFont="1" applyFill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 wrapText="1"/>
    </xf>
    <xf numFmtId="170" fontId="17" fillId="0" borderId="5" xfId="5" applyNumberFormat="1" applyFont="1" applyBorder="1" applyAlignment="1">
      <alignment horizontal="center" vertical="center"/>
    </xf>
    <xf numFmtId="1" fontId="17" fillId="13" borderId="23" xfId="6" applyNumberFormat="1" applyFont="1" applyFill="1" applyBorder="1" applyAlignment="1">
      <alignment horizontal="center" vertical="center" wrapText="1"/>
    </xf>
    <xf numFmtId="1" fontId="17" fillId="13" borderId="1" xfId="6" applyNumberFormat="1" applyFont="1" applyFill="1" applyBorder="1" applyAlignment="1">
      <alignment horizontal="center" vertical="center" wrapText="1"/>
    </xf>
    <xf numFmtId="0" fontId="16" fillId="0" borderId="1" xfId="4" applyBorder="1" applyAlignment="1">
      <alignment horizontal="justify" vertical="center" wrapText="1"/>
    </xf>
    <xf numFmtId="0" fontId="16" fillId="0" borderId="1" xfId="4" applyBorder="1" applyAlignment="1">
      <alignment horizontal="center" vertical="center" wrapText="1"/>
    </xf>
    <xf numFmtId="173" fontId="16" fillId="0" borderId="1" xfId="7" applyNumberFormat="1" applyFont="1" applyFill="1" applyBorder="1" applyAlignment="1">
      <alignment vertical="center"/>
    </xf>
    <xf numFmtId="169" fontId="16" fillId="0" borderId="1" xfId="5" applyFill="1" applyBorder="1" applyAlignment="1">
      <alignment vertical="center"/>
    </xf>
    <xf numFmtId="169" fontId="16" fillId="0" borderId="1" xfId="5" applyFill="1" applyBorder="1" applyAlignment="1">
      <alignment horizontal="center" vertical="center"/>
    </xf>
    <xf numFmtId="173" fontId="16" fillId="0" borderId="1" xfId="5" applyNumberFormat="1" applyFill="1" applyBorder="1" applyAlignment="1">
      <alignment vertical="center"/>
    </xf>
    <xf numFmtId="174" fontId="16" fillId="0" borderId="1" xfId="6" applyNumberFormat="1" applyFont="1" applyFill="1" applyBorder="1" applyAlignment="1">
      <alignment horizontal="right" vertical="center"/>
    </xf>
    <xf numFmtId="173" fontId="16" fillId="0" borderId="0" xfId="4" applyNumberFormat="1" applyAlignment="1">
      <alignment vertical="center"/>
    </xf>
    <xf numFmtId="165" fontId="16" fillId="0" borderId="0" xfId="8" applyFont="1" applyAlignment="1">
      <alignment vertical="center"/>
    </xf>
    <xf numFmtId="165" fontId="16" fillId="0" borderId="0" xfId="4" applyNumberFormat="1" applyAlignment="1">
      <alignment vertical="center"/>
    </xf>
    <xf numFmtId="170" fontId="17" fillId="0" borderId="3" xfId="5" applyNumberFormat="1" applyFont="1" applyFill="1" applyBorder="1" applyAlignment="1">
      <alignment horizontal="center" vertical="center" wrapText="1"/>
    </xf>
    <xf numFmtId="1" fontId="17" fillId="0" borderId="0" xfId="6" applyNumberFormat="1" applyFont="1" applyFill="1" applyBorder="1" applyAlignment="1">
      <alignment horizontal="center" vertical="center" wrapText="1"/>
    </xf>
    <xf numFmtId="1" fontId="17" fillId="0" borderId="45" xfId="6" applyNumberFormat="1" applyFont="1" applyFill="1" applyBorder="1" applyAlignment="1">
      <alignment horizontal="center" vertical="center" wrapText="1"/>
    </xf>
    <xf numFmtId="0" fontId="16" fillId="0" borderId="0" xfId="4" applyAlignment="1">
      <alignment horizontal="left" vertical="center"/>
    </xf>
    <xf numFmtId="1" fontId="17" fillId="15" borderId="23" xfId="5" applyNumberFormat="1" applyFont="1" applyFill="1" applyBorder="1" applyAlignment="1">
      <alignment horizontal="center" vertical="center" wrapText="1"/>
    </xf>
    <xf numFmtId="1" fontId="17" fillId="15" borderId="1" xfId="5" applyNumberFormat="1" applyFont="1" applyFill="1" applyBorder="1" applyAlignment="1">
      <alignment horizontal="center" vertical="center" wrapText="1"/>
    </xf>
    <xf numFmtId="170" fontId="16" fillId="0" borderId="1" xfId="5" applyNumberFormat="1" applyFont="1" applyFill="1" applyBorder="1" applyAlignment="1">
      <alignment horizontal="justify" vertical="center" wrapText="1"/>
    </xf>
    <xf numFmtId="175" fontId="16" fillId="0" borderId="0" xfId="4" applyNumberFormat="1" applyAlignment="1">
      <alignment horizontal="left" vertical="center" wrapText="1"/>
    </xf>
    <xf numFmtId="170" fontId="17" fillId="14" borderId="3" xfId="5" applyNumberFormat="1" applyFont="1" applyFill="1" applyBorder="1" applyAlignment="1">
      <alignment horizontal="center" vertical="center" wrapText="1"/>
    </xf>
    <xf numFmtId="1" fontId="22" fillId="15" borderId="23" xfId="5" applyNumberFormat="1" applyFont="1" applyFill="1" applyBorder="1" applyAlignment="1">
      <alignment horizontal="center" vertical="center" wrapText="1"/>
    </xf>
    <xf numFmtId="1" fontId="22" fillId="15" borderId="1" xfId="5" applyNumberFormat="1" applyFont="1" applyFill="1" applyBorder="1" applyAlignment="1">
      <alignment horizontal="center" vertical="center" wrapText="1"/>
    </xf>
    <xf numFmtId="170" fontId="23" fillId="0" borderId="1" xfId="5" applyNumberFormat="1" applyFont="1" applyFill="1" applyBorder="1" applyAlignment="1">
      <alignment horizontal="justify" vertical="center" wrapText="1"/>
    </xf>
    <xf numFmtId="173" fontId="23" fillId="0" borderId="1" xfId="7" applyNumberFormat="1" applyFont="1" applyFill="1" applyBorder="1" applyAlignment="1">
      <alignment vertical="center"/>
    </xf>
    <xf numFmtId="169" fontId="23" fillId="0" borderId="1" xfId="5" applyFont="1" applyFill="1" applyBorder="1" applyAlignment="1">
      <alignment vertical="center"/>
    </xf>
    <xf numFmtId="173" fontId="23" fillId="0" borderId="1" xfId="5" applyNumberFormat="1" applyFont="1" applyFill="1" applyBorder="1" applyAlignment="1">
      <alignment vertical="center"/>
    </xf>
    <xf numFmtId="174" fontId="23" fillId="0" borderId="1" xfId="6" applyNumberFormat="1" applyFont="1" applyFill="1" applyBorder="1" applyAlignment="1">
      <alignment horizontal="right" vertical="center"/>
    </xf>
    <xf numFmtId="175" fontId="23" fillId="0" borderId="0" xfId="4" applyNumberFormat="1" applyFont="1" applyAlignment="1">
      <alignment horizontal="left" vertical="center" wrapText="1"/>
    </xf>
    <xf numFmtId="0" fontId="23" fillId="0" borderId="0" xfId="4" applyFont="1" applyAlignment="1">
      <alignment vertical="center"/>
    </xf>
    <xf numFmtId="170" fontId="22" fillId="14" borderId="3" xfId="5" applyNumberFormat="1" applyFont="1" applyFill="1" applyBorder="1" applyAlignment="1">
      <alignment horizontal="center" vertical="center" wrapText="1"/>
    </xf>
    <xf numFmtId="170" fontId="16" fillId="0" borderId="1" xfId="5" applyNumberFormat="1" applyFont="1" applyFill="1" applyBorder="1" applyAlignment="1">
      <alignment vertical="center"/>
    </xf>
    <xf numFmtId="176" fontId="16" fillId="0" borderId="0" xfId="4" applyNumberFormat="1" applyAlignment="1">
      <alignment vertical="center"/>
    </xf>
    <xf numFmtId="170" fontId="17" fillId="15" borderId="3" xfId="5" applyNumberFormat="1" applyFont="1" applyFill="1" applyBorder="1" applyAlignment="1">
      <alignment horizontal="center" vertical="center" wrapText="1"/>
    </xf>
    <xf numFmtId="170" fontId="17" fillId="16" borderId="1" xfId="5" applyNumberFormat="1" applyFont="1" applyFill="1" applyBorder="1" applyAlignment="1">
      <alignment horizontal="center" vertical="center" wrapText="1"/>
    </xf>
    <xf numFmtId="1" fontId="17" fillId="16" borderId="23" xfId="5" applyNumberFormat="1" applyFont="1" applyFill="1" applyBorder="1" applyAlignment="1">
      <alignment horizontal="center" vertical="center" wrapText="1"/>
    </xf>
    <xf numFmtId="1" fontId="17" fillId="16" borderId="1" xfId="5" applyNumberFormat="1" applyFont="1" applyFill="1" applyBorder="1" applyAlignment="1">
      <alignment horizontal="center" vertical="center" wrapText="1"/>
    </xf>
    <xf numFmtId="170" fontId="16" fillId="0" borderId="1" xfId="5" applyNumberFormat="1" applyFont="1" applyBorder="1" applyAlignment="1">
      <alignment vertical="center"/>
    </xf>
    <xf numFmtId="170" fontId="17" fillId="16" borderId="2" xfId="5" applyNumberFormat="1" applyFont="1" applyFill="1" applyBorder="1" applyAlignment="1">
      <alignment horizontal="center" vertical="center" wrapText="1"/>
    </xf>
    <xf numFmtId="1" fontId="17" fillId="0" borderId="0" xfId="5" applyNumberFormat="1" applyFont="1" applyFill="1" applyBorder="1" applyAlignment="1">
      <alignment vertical="center" wrapText="1"/>
    </xf>
    <xf numFmtId="170" fontId="16" fillId="0" borderId="23" xfId="5" applyNumberFormat="1" applyFont="1" applyBorder="1" applyAlignment="1">
      <alignment vertical="center"/>
    </xf>
    <xf numFmtId="173" fontId="16" fillId="0" borderId="1" xfId="4" applyNumberFormat="1" applyBorder="1" applyAlignment="1">
      <alignment vertical="center"/>
    </xf>
    <xf numFmtId="0" fontId="16" fillId="0" borderId="1" xfId="4" applyBorder="1" applyAlignment="1">
      <alignment vertical="center"/>
    </xf>
    <xf numFmtId="1" fontId="17" fillId="3" borderId="23" xfId="6" applyNumberFormat="1" applyFont="1" applyFill="1" applyBorder="1" applyAlignment="1">
      <alignment horizontal="center" vertical="center" wrapText="1"/>
    </xf>
    <xf numFmtId="1" fontId="17" fillId="3" borderId="1" xfId="6" applyNumberFormat="1" applyFont="1" applyFill="1" applyBorder="1" applyAlignment="1">
      <alignment horizontal="center" vertical="center" wrapText="1"/>
    </xf>
    <xf numFmtId="0" fontId="16" fillId="0" borderId="1" xfId="4" applyBorder="1" applyAlignment="1">
      <alignment horizontal="left" vertical="center"/>
    </xf>
    <xf numFmtId="177" fontId="16" fillId="0" borderId="0" xfId="4" applyNumberFormat="1" applyAlignment="1">
      <alignment vertical="center"/>
    </xf>
    <xf numFmtId="170" fontId="17" fillId="0" borderId="45" xfId="5" applyNumberFormat="1" applyFont="1" applyFill="1" applyBorder="1" applyAlignment="1">
      <alignment vertical="center" wrapText="1"/>
    </xf>
    <xf numFmtId="170" fontId="16" fillId="0" borderId="0" xfId="5" applyNumberFormat="1" applyFont="1" applyBorder="1" applyAlignment="1">
      <alignment vertical="center"/>
    </xf>
    <xf numFmtId="173" fontId="16" fillId="0" borderId="0" xfId="7" applyNumberFormat="1" applyFont="1" applyFill="1" applyAlignment="1">
      <alignment vertical="center"/>
    </xf>
    <xf numFmtId="170" fontId="17" fillId="17" borderId="1" xfId="5" applyNumberFormat="1" applyFont="1" applyFill="1" applyBorder="1" applyAlignment="1">
      <alignment vertical="center" wrapText="1"/>
    </xf>
    <xf numFmtId="1" fontId="17" fillId="17" borderId="1" xfId="6" applyNumberFormat="1" applyFont="1" applyFill="1" applyBorder="1" applyAlignment="1">
      <alignment horizontal="center" vertical="center" wrapText="1"/>
    </xf>
    <xf numFmtId="0" fontId="16" fillId="0" borderId="1" xfId="4" applyBorder="1" applyAlignment="1">
      <alignment horizontal="left" vertical="center" wrapText="1"/>
    </xf>
    <xf numFmtId="169" fontId="16" fillId="0" borderId="0" xfId="5" applyFill="1" applyBorder="1" applyAlignment="1">
      <alignment vertical="center"/>
    </xf>
    <xf numFmtId="174" fontId="16" fillId="0" borderId="0" xfId="6" applyNumberFormat="1" applyFont="1" applyFill="1" applyAlignment="1">
      <alignment horizontal="right" vertical="center"/>
    </xf>
    <xf numFmtId="0" fontId="21" fillId="0" borderId="0" xfId="4" applyFont="1" applyAlignment="1">
      <alignment horizontal="center" vertical="center" wrapText="1"/>
    </xf>
    <xf numFmtId="0" fontId="16" fillId="0" borderId="0" xfId="4" applyAlignment="1">
      <alignment horizontal="left" vertical="center" wrapText="1"/>
    </xf>
    <xf numFmtId="173" fontId="16" fillId="0" borderId="0" xfId="7" applyNumberFormat="1" applyFont="1" applyFill="1" applyBorder="1" applyAlignment="1">
      <alignment vertical="center"/>
    </xf>
    <xf numFmtId="170" fontId="17" fillId="0" borderId="0" xfId="5" applyNumberFormat="1" applyFont="1" applyFill="1" applyBorder="1" applyAlignment="1">
      <alignment horizontal="center" vertical="center" wrapText="1"/>
    </xf>
    <xf numFmtId="1" fontId="17" fillId="0" borderId="1" xfId="6" applyNumberFormat="1" applyFont="1" applyFill="1" applyBorder="1" applyAlignment="1">
      <alignment horizontal="center" vertical="center" wrapText="1"/>
    </xf>
    <xf numFmtId="1" fontId="17" fillId="13" borderId="1" xfId="9" applyNumberFormat="1" applyFont="1" applyFill="1" applyBorder="1" applyAlignment="1">
      <alignment horizontal="center" vertical="center" wrapText="1"/>
    </xf>
    <xf numFmtId="173" fontId="16" fillId="0" borderId="1" xfId="6" applyNumberFormat="1" applyFont="1" applyFill="1" applyBorder="1" applyAlignment="1">
      <alignment horizontal="right" vertical="center"/>
    </xf>
    <xf numFmtId="170" fontId="16" fillId="0" borderId="1" xfId="5" applyNumberFormat="1" applyFill="1" applyBorder="1" applyAlignment="1">
      <alignment vertical="center"/>
    </xf>
    <xf numFmtId="1" fontId="17" fillId="15" borderId="0" xfId="5" applyNumberFormat="1" applyFont="1" applyFill="1" applyBorder="1" applyAlignment="1">
      <alignment horizontal="center" vertical="center" wrapText="1"/>
    </xf>
    <xf numFmtId="170" fontId="16" fillId="0" borderId="23" xfId="5" applyNumberFormat="1" applyFill="1" applyBorder="1" applyAlignment="1">
      <alignment vertical="center"/>
    </xf>
    <xf numFmtId="1" fontId="17" fillId="0" borderId="0" xfId="5" applyNumberFormat="1" applyFont="1" applyFill="1" applyBorder="1" applyAlignment="1">
      <alignment horizontal="center" vertical="center" wrapText="1"/>
    </xf>
    <xf numFmtId="1" fontId="17" fillId="0" borderId="45" xfId="5" applyNumberFormat="1" applyFont="1" applyFill="1" applyBorder="1" applyAlignment="1">
      <alignment horizontal="center" vertical="center" wrapText="1"/>
    </xf>
    <xf numFmtId="173" fontId="17" fillId="0" borderId="1" xfId="4" applyNumberFormat="1" applyFont="1" applyBorder="1" applyAlignment="1">
      <alignment horizontal="center" vertical="center" wrapText="1"/>
    </xf>
    <xf numFmtId="170" fontId="16" fillId="0" borderId="1" xfId="5" applyNumberFormat="1" applyBorder="1" applyAlignment="1">
      <alignment vertical="center"/>
    </xf>
    <xf numFmtId="170" fontId="16" fillId="0" borderId="0" xfId="5" applyNumberFormat="1" applyBorder="1" applyAlignment="1">
      <alignment vertical="center"/>
    </xf>
    <xf numFmtId="170" fontId="16" fillId="0" borderId="0" xfId="5" applyNumberFormat="1" applyFill="1" applyAlignment="1">
      <alignment vertical="center"/>
    </xf>
    <xf numFmtId="170" fontId="17" fillId="0" borderId="0" xfId="5" applyNumberFormat="1" applyFont="1" applyBorder="1" applyAlignment="1">
      <alignment vertical="center" wrapText="1"/>
    </xf>
    <xf numFmtId="170" fontId="17" fillId="0" borderId="44" xfId="5" applyNumberFormat="1" applyFont="1" applyFill="1" applyBorder="1" applyAlignment="1">
      <alignment horizontal="center" vertical="center" wrapText="1"/>
    </xf>
    <xf numFmtId="0" fontId="17" fillId="0" borderId="9" xfId="4" applyFont="1" applyBorder="1" applyAlignment="1">
      <alignment horizontal="center" vertical="center" wrapText="1"/>
    </xf>
    <xf numFmtId="0" fontId="16" fillId="0" borderId="39" xfId="4" applyBorder="1" applyAlignment="1">
      <alignment vertical="center"/>
    </xf>
    <xf numFmtId="1" fontId="21" fillId="15" borderId="1" xfId="5" applyNumberFormat="1" applyFont="1" applyFill="1" applyBorder="1" applyAlignment="1">
      <alignment horizontal="center" vertical="center" wrapText="1"/>
    </xf>
    <xf numFmtId="173" fontId="16" fillId="0" borderId="1" xfId="4" applyNumberFormat="1" applyBorder="1" applyAlignment="1">
      <alignment horizontal="right" vertical="center" wrapText="1"/>
    </xf>
    <xf numFmtId="0" fontId="16" fillId="0" borderId="38" xfId="4" applyBorder="1" applyAlignment="1">
      <alignment vertical="center"/>
    </xf>
    <xf numFmtId="1" fontId="16" fillId="0" borderId="0" xfId="4" applyNumberFormat="1" applyAlignment="1">
      <alignment vertical="center"/>
    </xf>
    <xf numFmtId="173" fontId="16" fillId="0" borderId="0" xfId="4" applyNumberFormat="1" applyAlignment="1">
      <alignment horizontal="right" vertical="center"/>
    </xf>
    <xf numFmtId="1" fontId="21" fillId="16" borderId="1" xfId="5" applyNumberFormat="1" applyFont="1" applyFill="1" applyBorder="1" applyAlignment="1">
      <alignment horizontal="center" vertical="center" wrapText="1"/>
    </xf>
    <xf numFmtId="1" fontId="21" fillId="3" borderId="1" xfId="6" applyNumberFormat="1" applyFont="1" applyFill="1" applyBorder="1" applyAlignment="1">
      <alignment horizontal="center" vertical="center" wrapText="1"/>
    </xf>
    <xf numFmtId="170" fontId="16" fillId="0" borderId="0" xfId="5" applyNumberFormat="1" applyAlignment="1">
      <alignment vertical="center"/>
    </xf>
    <xf numFmtId="173" fontId="17" fillId="0" borderId="9" xfId="4" applyNumberFormat="1" applyFont="1" applyBorder="1" applyAlignment="1">
      <alignment horizontal="center" vertical="center" wrapText="1"/>
    </xf>
    <xf numFmtId="1" fontId="17" fillId="0" borderId="0" xfId="4" applyNumberFormat="1" applyFont="1" applyAlignment="1">
      <alignment vertical="center"/>
    </xf>
    <xf numFmtId="173" fontId="16" fillId="0" borderId="20" xfId="4" applyNumberFormat="1" applyBorder="1" applyAlignment="1">
      <alignment horizontal="right" vertical="center"/>
    </xf>
    <xf numFmtId="0" fontId="16" fillId="12" borderId="31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/>
    </xf>
    <xf numFmtId="0" fontId="28" fillId="18" borderId="32" xfId="10" applyFont="1" applyFill="1" applyBorder="1" applyAlignment="1">
      <alignment vertical="center" wrapText="1"/>
    </xf>
    <xf numFmtId="0" fontId="28" fillId="18" borderId="40" xfId="10" applyFont="1" applyFill="1" applyBorder="1" applyAlignment="1">
      <alignment vertical="center" wrapText="1"/>
    </xf>
    <xf numFmtId="0" fontId="28" fillId="18" borderId="40" xfId="10" applyFont="1" applyFill="1" applyBorder="1" applyAlignment="1">
      <alignment horizontal="center" vertical="center" wrapText="1"/>
    </xf>
    <xf numFmtId="0" fontId="29" fillId="18" borderId="40" xfId="10" applyNumberFormat="1" applyFont="1" applyFill="1" applyBorder="1" applyAlignment="1">
      <alignment horizontal="center" vertical="center" wrapText="1"/>
    </xf>
    <xf numFmtId="0" fontId="29" fillId="18" borderId="40" xfId="10" applyNumberFormat="1" applyFont="1" applyFill="1" applyBorder="1" applyAlignment="1">
      <alignment horizontal="justify" vertical="center" wrapText="1"/>
    </xf>
    <xf numFmtId="0" fontId="29" fillId="18" borderId="40" xfId="10" applyNumberFormat="1" applyFont="1" applyFill="1" applyBorder="1" applyAlignment="1">
      <alignment vertical="center" wrapText="1"/>
    </xf>
    <xf numFmtId="0" fontId="30" fillId="0" borderId="40" xfId="11" applyBorder="1" applyAlignment="1">
      <alignment horizontal="center"/>
    </xf>
    <xf numFmtId="0" fontId="29" fillId="18" borderId="33" xfId="10" applyNumberFormat="1" applyFont="1" applyFill="1" applyBorder="1" applyAlignment="1">
      <alignment vertical="center" wrapText="1"/>
    </xf>
    <xf numFmtId="0" fontId="29" fillId="18" borderId="0" xfId="10" applyNumberFormat="1" applyFont="1" applyFill="1" applyBorder="1" applyAlignment="1">
      <alignment vertical="center" wrapText="1"/>
    </xf>
    <xf numFmtId="0" fontId="28" fillId="18" borderId="0" xfId="10" applyFont="1" applyFill="1" applyBorder="1" applyAlignment="1">
      <alignment vertical="center" wrapText="1"/>
    </xf>
    <xf numFmtId="0" fontId="28" fillId="18" borderId="34" xfId="10" applyFont="1" applyFill="1" applyBorder="1" applyAlignment="1">
      <alignment vertical="center" wrapText="1"/>
    </xf>
    <xf numFmtId="0" fontId="30" fillId="0" borderId="0" xfId="11" applyAlignment="1">
      <alignment horizontal="center"/>
    </xf>
    <xf numFmtId="0" fontId="29" fillId="18" borderId="35" xfId="10" applyNumberFormat="1" applyFont="1" applyFill="1" applyBorder="1" applyAlignment="1">
      <alignment vertical="center" wrapText="1"/>
    </xf>
    <xf numFmtId="0" fontId="21" fillId="0" borderId="50" xfId="0" applyFont="1" applyBorder="1" applyAlignment="1">
      <alignment horizontal="justify" vertical="center" wrapText="1"/>
    </xf>
    <xf numFmtId="0" fontId="31" fillId="18" borderId="49" xfId="0" applyFont="1" applyFill="1" applyBorder="1" applyAlignment="1">
      <alignment horizontal="center" vertical="center" wrapText="1"/>
    </xf>
    <xf numFmtId="0" fontId="21" fillId="18" borderId="49" xfId="0" applyFont="1" applyFill="1" applyBorder="1" applyAlignment="1">
      <alignment horizontal="center" vertical="center" wrapText="1"/>
    </xf>
    <xf numFmtId="0" fontId="28" fillId="18" borderId="51" xfId="10" applyFont="1" applyFill="1" applyBorder="1" applyAlignment="1">
      <alignment vertical="center" wrapText="1"/>
    </xf>
    <xf numFmtId="0" fontId="29" fillId="18" borderId="51" xfId="10" applyNumberFormat="1" applyFont="1" applyFill="1" applyBorder="1" applyAlignment="1">
      <alignment horizontal="center" vertical="center" wrapText="1"/>
    </xf>
    <xf numFmtId="0" fontId="29" fillId="18" borderId="0" xfId="10" applyNumberFormat="1" applyFont="1" applyFill="1" applyBorder="1" applyAlignment="1">
      <alignment horizontal="center" vertical="center" wrapText="1"/>
    </xf>
    <xf numFmtId="0" fontId="29" fillId="18" borderId="0" xfId="10" applyNumberFormat="1" applyFont="1" applyFill="1" applyBorder="1" applyAlignment="1">
      <alignment horizontal="justify" vertical="center" wrapText="1"/>
    </xf>
    <xf numFmtId="0" fontId="29" fillId="18" borderId="41" xfId="10" applyNumberFormat="1" applyFont="1" applyFill="1" applyBorder="1" applyAlignment="1">
      <alignment vertical="center" wrapText="1"/>
    </xf>
    <xf numFmtId="0" fontId="30" fillId="0" borderId="41" xfId="11" applyBorder="1" applyAlignment="1">
      <alignment horizontal="center"/>
    </xf>
    <xf numFmtId="0" fontId="29" fillId="18" borderId="52" xfId="10" applyNumberFormat="1" applyFont="1" applyFill="1" applyBorder="1" applyAlignment="1">
      <alignment vertical="center" wrapText="1"/>
    </xf>
    <xf numFmtId="0" fontId="28" fillId="18" borderId="0" xfId="10" applyFont="1" applyFill="1" applyBorder="1" applyAlignment="1">
      <alignment horizontal="center" vertical="center" wrapText="1"/>
    </xf>
    <xf numFmtId="0" fontId="28" fillId="18" borderId="52" xfId="10" applyFont="1" applyFill="1" applyBorder="1" applyAlignment="1">
      <alignment vertical="center" wrapText="1"/>
    </xf>
    <xf numFmtId="0" fontId="30" fillId="0" borderId="34" xfId="11" applyBorder="1" applyAlignment="1">
      <alignment horizontal="center"/>
    </xf>
    <xf numFmtId="0" fontId="29" fillId="18" borderId="34" xfId="10" applyNumberFormat="1" applyFont="1" applyFill="1" applyBorder="1" applyAlignment="1">
      <alignment vertical="center" wrapText="1"/>
    </xf>
    <xf numFmtId="0" fontId="29" fillId="18" borderId="34" xfId="10" applyNumberFormat="1" applyFont="1" applyFill="1" applyBorder="1" applyAlignment="1">
      <alignment horizontal="right" vertical="center" wrapText="1"/>
    </xf>
    <xf numFmtId="0" fontId="29" fillId="18" borderId="52" xfId="10" applyNumberFormat="1" applyFont="1" applyFill="1" applyBorder="1" applyAlignment="1">
      <alignment horizontal="right" vertical="center" wrapText="1"/>
    </xf>
    <xf numFmtId="0" fontId="16" fillId="0" borderId="53" xfId="10" applyFont="1" applyBorder="1" applyAlignment="1">
      <alignment horizontal="center" vertical="center" wrapText="1"/>
    </xf>
    <xf numFmtId="0" fontId="16" fillId="0" borderId="33" xfId="10" applyFont="1" applyBorder="1" applyAlignment="1">
      <alignment horizontal="center" vertical="center" wrapText="1"/>
    </xf>
    <xf numFmtId="0" fontId="29" fillId="18" borderId="0" xfId="10" applyNumberFormat="1" applyFont="1" applyFill="1" applyBorder="1" applyAlignment="1">
      <alignment horizontal="right" vertical="center" wrapText="1"/>
    </xf>
    <xf numFmtId="0" fontId="16" fillId="0" borderId="3" xfId="10" applyFont="1" applyBorder="1" applyAlignment="1">
      <alignment horizontal="center" vertical="center" wrapText="1"/>
    </xf>
    <xf numFmtId="0" fontId="33" fillId="0" borderId="56" xfId="10" quotePrefix="1" applyFont="1" applyFill="1" applyBorder="1" applyAlignment="1">
      <alignment horizontal="center" vertical="center" wrapText="1"/>
    </xf>
    <xf numFmtId="0" fontId="33" fillId="0" borderId="57" xfId="10" quotePrefix="1" applyFont="1" applyBorder="1" applyAlignment="1">
      <alignment horizontal="center" vertical="center" wrapText="1"/>
    </xf>
    <xf numFmtId="0" fontId="16" fillId="0" borderId="31" xfId="10" applyFont="1" applyBorder="1" applyAlignment="1">
      <alignment horizontal="center" vertical="center" wrapText="1"/>
    </xf>
    <xf numFmtId="0" fontId="35" fillId="0" borderId="0" xfId="11" applyFont="1"/>
    <xf numFmtId="0" fontId="36" fillId="0" borderId="17" xfId="10" applyFont="1" applyFill="1" applyBorder="1" applyAlignment="1">
      <alignment horizontal="center" vertical="center" wrapText="1"/>
    </xf>
    <xf numFmtId="178" fontId="36" fillId="0" borderId="1" xfId="10" applyNumberFormat="1" applyFont="1" applyFill="1" applyBorder="1" applyAlignment="1">
      <alignment horizontal="center" vertical="center" wrapText="1"/>
    </xf>
    <xf numFmtId="2" fontId="36" fillId="0" borderId="1" xfId="10" applyNumberFormat="1" applyFont="1" applyFill="1" applyBorder="1" applyAlignment="1">
      <alignment horizontal="center" vertical="center" wrapText="1"/>
    </xf>
    <xf numFmtId="178" fontId="36" fillId="0" borderId="61" xfId="12" applyNumberFormat="1" applyFont="1" applyFill="1" applyBorder="1" applyAlignment="1">
      <alignment vertical="center" wrapText="1"/>
    </xf>
    <xf numFmtId="178" fontId="36" fillId="0" borderId="1" xfId="10" applyNumberFormat="1" applyFont="1" applyFill="1" applyBorder="1" applyAlignment="1">
      <alignment vertical="center" wrapText="1"/>
    </xf>
    <xf numFmtId="178" fontId="36" fillId="6" borderId="61" xfId="12" applyNumberFormat="1" applyFont="1" applyFill="1" applyBorder="1" applyAlignment="1">
      <alignment vertical="center" wrapText="1"/>
    </xf>
    <xf numFmtId="0" fontId="38" fillId="0" borderId="0" xfId="10" applyNumberFormat="1" applyFont="1" applyFill="1" applyBorder="1" applyAlignment="1">
      <alignment horizontal="center" wrapText="1"/>
    </xf>
    <xf numFmtId="178" fontId="39" fillId="6" borderId="65" xfId="10" applyNumberFormat="1" applyFont="1" applyFill="1" applyBorder="1" applyAlignment="1">
      <alignment vertical="center" wrapText="1"/>
    </xf>
    <xf numFmtId="165" fontId="29" fillId="18" borderId="0" xfId="10" applyNumberFormat="1" applyFont="1" applyFill="1" applyBorder="1" applyAlignment="1">
      <alignment vertical="center" wrapText="1"/>
    </xf>
    <xf numFmtId="0" fontId="36" fillId="0" borderId="1" xfId="10" applyFont="1" applyBorder="1" applyAlignment="1">
      <alignment vertical="center"/>
    </xf>
    <xf numFmtId="0" fontId="36" fillId="0" borderId="1" xfId="10" applyFont="1" applyFill="1" applyBorder="1" applyAlignment="1">
      <alignment vertical="center" wrapText="1"/>
    </xf>
    <xf numFmtId="0" fontId="36" fillId="0" borderId="1" xfId="10" applyFont="1" applyBorder="1" applyAlignment="1">
      <alignment vertical="center" wrapText="1"/>
    </xf>
    <xf numFmtId="0" fontId="38" fillId="18" borderId="0" xfId="10" applyNumberFormat="1" applyFont="1" applyFill="1" applyBorder="1" applyAlignment="1">
      <alignment horizontal="center" wrapText="1"/>
    </xf>
    <xf numFmtId="0" fontId="40" fillId="18" borderId="34" xfId="10" applyFont="1" applyFill="1" applyBorder="1" applyAlignment="1">
      <alignment vertical="center" wrapText="1"/>
    </xf>
    <xf numFmtId="0" fontId="16" fillId="0" borderId="35" xfId="10" applyFont="1" applyBorder="1" applyAlignment="1">
      <alignment horizontal="center" vertical="center" wrapText="1"/>
    </xf>
    <xf numFmtId="0" fontId="36" fillId="0" borderId="2" xfId="10" applyFont="1" applyBorder="1" applyAlignment="1">
      <alignment horizontal="center" vertical="center" wrapText="1"/>
    </xf>
    <xf numFmtId="0" fontId="36" fillId="0" borderId="55" xfId="10" applyFont="1" applyBorder="1" applyAlignment="1">
      <alignment horizontal="center" vertical="center" wrapText="1"/>
    </xf>
    <xf numFmtId="2" fontId="36" fillId="0" borderId="1" xfId="10" applyNumberFormat="1" applyFont="1" applyBorder="1" applyAlignment="1">
      <alignment horizontal="center" vertical="center" wrapText="1"/>
    </xf>
    <xf numFmtId="165" fontId="39" fillId="6" borderId="69" xfId="14" applyFont="1" applyFill="1" applyBorder="1" applyAlignment="1">
      <alignment vertical="center" wrapText="1"/>
    </xf>
    <xf numFmtId="42" fontId="29" fillId="18" borderId="0" xfId="15" applyFont="1" applyFill="1" applyBorder="1" applyAlignment="1">
      <alignment vertical="center" wrapText="1"/>
    </xf>
    <xf numFmtId="165" fontId="39" fillId="6" borderId="61" xfId="14" applyFont="1" applyFill="1" applyBorder="1" applyAlignment="1">
      <alignment vertical="center" wrapText="1"/>
    </xf>
    <xf numFmtId="44" fontId="38" fillId="0" borderId="0" xfId="10" applyNumberFormat="1" applyFont="1" applyFill="1" applyBorder="1" applyAlignment="1">
      <alignment horizontal="center" wrapText="1"/>
    </xf>
    <xf numFmtId="181" fontId="29" fillId="18" borderId="0" xfId="16" applyFont="1" applyFill="1" applyBorder="1" applyAlignment="1">
      <alignment vertical="center" wrapText="1"/>
    </xf>
    <xf numFmtId="165" fontId="39" fillId="6" borderId="61" xfId="17" applyFont="1" applyFill="1" applyBorder="1" applyAlignment="1">
      <alignment vertical="center" wrapText="1"/>
    </xf>
    <xf numFmtId="165" fontId="39" fillId="6" borderId="65" xfId="14" applyFont="1" applyFill="1" applyBorder="1" applyAlignment="1">
      <alignment vertical="center" wrapText="1"/>
    </xf>
    <xf numFmtId="165" fontId="42" fillId="18" borderId="0" xfId="18" applyFont="1" applyFill="1" applyBorder="1" applyAlignment="1">
      <alignment vertical="center" wrapText="1"/>
    </xf>
    <xf numFmtId="165" fontId="29" fillId="18" borderId="35" xfId="10" applyNumberFormat="1" applyFont="1" applyFill="1" applyBorder="1" applyAlignment="1">
      <alignment vertical="center" wrapText="1"/>
    </xf>
    <xf numFmtId="165" fontId="29" fillId="18" borderId="0" xfId="18" applyFont="1" applyFill="1" applyBorder="1" applyAlignment="1">
      <alignment vertical="center" wrapText="1"/>
    </xf>
    <xf numFmtId="0" fontId="36" fillId="18" borderId="32" xfId="10" applyFont="1" applyFill="1" applyBorder="1" applyAlignment="1">
      <alignment horizontal="justify" vertical="center" wrapText="1"/>
    </xf>
    <xf numFmtId="0" fontId="36" fillId="18" borderId="40" xfId="10" applyFont="1" applyFill="1" applyBorder="1" applyAlignment="1">
      <alignment horizontal="justify" vertical="center" wrapText="1"/>
    </xf>
    <xf numFmtId="0" fontId="36" fillId="18" borderId="33" xfId="10" applyFont="1" applyFill="1" applyBorder="1" applyAlignment="1">
      <alignment horizontal="justify" vertical="center" wrapText="1"/>
    </xf>
    <xf numFmtId="0" fontId="36" fillId="18" borderId="34" xfId="10" applyFont="1" applyFill="1" applyBorder="1" applyAlignment="1">
      <alignment horizontal="left" vertical="center" wrapText="1"/>
    </xf>
    <xf numFmtId="0" fontId="36" fillId="18" borderId="0" xfId="10" applyNumberFormat="1" applyFont="1" applyFill="1" applyBorder="1" applyAlignment="1">
      <alignment horizontal="center" vertical="center" wrapText="1"/>
    </xf>
    <xf numFmtId="0" fontId="36" fillId="18" borderId="0" xfId="10" applyNumberFormat="1" applyFont="1" applyFill="1" applyBorder="1" applyAlignment="1">
      <alignment horizontal="justify" vertical="center" wrapText="1"/>
    </xf>
    <xf numFmtId="0" fontId="36" fillId="18" borderId="0" xfId="10" applyNumberFormat="1" applyFont="1" applyFill="1" applyBorder="1" applyAlignment="1">
      <alignment vertical="center" wrapText="1"/>
    </xf>
    <xf numFmtId="0" fontId="36" fillId="18" borderId="35" xfId="10" applyNumberFormat="1" applyFont="1" applyFill="1" applyBorder="1" applyAlignment="1">
      <alignment vertical="center" wrapText="1"/>
    </xf>
    <xf numFmtId="0" fontId="43" fillId="18" borderId="34" xfId="10" applyFont="1" applyFill="1" applyBorder="1" applyAlignment="1">
      <alignment horizontal="left" vertical="center" wrapText="1"/>
    </xf>
    <xf numFmtId="0" fontId="43" fillId="18" borderId="0" xfId="10" applyNumberFormat="1" applyFont="1" applyFill="1" applyBorder="1" applyAlignment="1">
      <alignment horizontal="center" vertical="center" wrapText="1"/>
    </xf>
    <xf numFmtId="0" fontId="43" fillId="18" borderId="0" xfId="10" applyNumberFormat="1" applyFont="1" applyFill="1" applyBorder="1" applyAlignment="1">
      <alignment horizontal="justify" vertical="center" wrapText="1"/>
    </xf>
    <xf numFmtId="0" fontId="43" fillId="18" borderId="0" xfId="10" applyNumberFormat="1" applyFont="1" applyFill="1" applyBorder="1" applyAlignment="1">
      <alignment vertical="center" wrapText="1"/>
    </xf>
    <xf numFmtId="0" fontId="43" fillId="18" borderId="35" xfId="10" applyNumberFormat="1" applyFont="1" applyFill="1" applyBorder="1" applyAlignment="1">
      <alignment vertical="center" wrapText="1"/>
    </xf>
    <xf numFmtId="0" fontId="44" fillId="0" borderId="66" xfId="21" applyFont="1" applyBorder="1" applyAlignment="1">
      <alignment vertical="center"/>
    </xf>
    <xf numFmtId="0" fontId="43" fillId="18" borderId="38" xfId="10" applyNumberFormat="1" applyFont="1" applyFill="1" applyBorder="1" applyAlignment="1">
      <alignment horizontal="center" vertical="center" wrapText="1"/>
    </xf>
    <xf numFmtId="0" fontId="43" fillId="18" borderId="38" xfId="10" applyNumberFormat="1" applyFont="1" applyFill="1" applyBorder="1" applyAlignment="1">
      <alignment horizontal="justify" vertical="center" wrapText="1"/>
    </xf>
    <xf numFmtId="0" fontId="43" fillId="18" borderId="38" xfId="10" applyNumberFormat="1" applyFont="1" applyFill="1" applyBorder="1" applyAlignment="1">
      <alignment vertical="center" wrapText="1"/>
    </xf>
    <xf numFmtId="0" fontId="43" fillId="18" borderId="55" xfId="10" applyNumberFormat="1" applyFont="1" applyFill="1" applyBorder="1" applyAlignment="1">
      <alignment vertical="center" wrapText="1"/>
    </xf>
    <xf numFmtId="0" fontId="36" fillId="18" borderId="41" xfId="10" applyNumberFormat="1" applyFont="1" applyFill="1" applyBorder="1" applyAlignment="1">
      <alignment horizontal="justify" vertical="center" wrapText="1"/>
    </xf>
    <xf numFmtId="0" fontId="36" fillId="18" borderId="41" xfId="10" applyNumberFormat="1" applyFont="1" applyFill="1" applyBorder="1" applyAlignment="1">
      <alignment vertical="center" wrapText="1"/>
    </xf>
    <xf numFmtId="0" fontId="36" fillId="18" borderId="31" xfId="10" applyNumberFormat="1" applyFont="1" applyFill="1" applyBorder="1" applyAlignment="1">
      <alignment vertical="center" wrapText="1"/>
    </xf>
    <xf numFmtId="0" fontId="28" fillId="18" borderId="7" xfId="10" applyFont="1" applyFill="1" applyBorder="1" applyAlignment="1">
      <alignment vertical="center" wrapText="1"/>
    </xf>
    <xf numFmtId="0" fontId="28" fillId="18" borderId="35" xfId="10" applyFont="1" applyFill="1" applyBorder="1" applyAlignment="1">
      <alignment vertical="center" wrapText="1"/>
    </xf>
    <xf numFmtId="0" fontId="28" fillId="18" borderId="36" xfId="10" applyFont="1" applyFill="1" applyBorder="1" applyAlignment="1">
      <alignment vertical="center" wrapText="1"/>
    </xf>
    <xf numFmtId="0" fontId="28" fillId="18" borderId="41" xfId="10" applyFont="1" applyFill="1" applyBorder="1" applyAlignment="1">
      <alignment vertical="center" wrapText="1"/>
    </xf>
    <xf numFmtId="0" fontId="28" fillId="18" borderId="41" xfId="10" applyFont="1" applyFill="1" applyBorder="1" applyAlignment="1">
      <alignment horizontal="center" vertical="center" wrapText="1"/>
    </xf>
    <xf numFmtId="0" fontId="29" fillId="18" borderId="41" xfId="10" applyNumberFormat="1" applyFont="1" applyFill="1" applyBorder="1" applyAlignment="1">
      <alignment horizontal="center" vertical="center" wrapText="1"/>
    </xf>
    <xf numFmtId="0" fontId="29" fillId="18" borderId="41" xfId="10" applyNumberFormat="1" applyFont="1" applyFill="1" applyBorder="1" applyAlignment="1">
      <alignment horizontal="justify" vertical="center" wrapText="1"/>
    </xf>
    <xf numFmtId="0" fontId="29" fillId="18" borderId="31" xfId="10" applyNumberFormat="1" applyFont="1" applyFill="1" applyBorder="1" applyAlignment="1">
      <alignment vertical="center" wrapText="1"/>
    </xf>
    <xf numFmtId="44" fontId="36" fillId="0" borderId="1" xfId="1" applyFont="1" applyFill="1" applyBorder="1" applyAlignment="1">
      <alignment horizontal="center" vertical="center" wrapText="1"/>
    </xf>
    <xf numFmtId="0" fontId="17" fillId="6" borderId="23" xfId="10" applyFont="1" applyFill="1" applyBorder="1" applyAlignment="1">
      <alignment vertical="center" wrapText="1"/>
    </xf>
    <xf numFmtId="0" fontId="17" fillId="6" borderId="26" xfId="1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164" fontId="5" fillId="0" borderId="16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2" fontId="5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4" fontId="5" fillId="0" borderId="12" xfId="1" applyNumberFormat="1" applyFont="1" applyBorder="1" applyAlignment="1">
      <alignment vertical="center"/>
    </xf>
    <xf numFmtId="164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64" fontId="5" fillId="0" borderId="13" xfId="1" applyNumberFormat="1" applyFont="1" applyBorder="1" applyAlignment="1">
      <alignment vertical="center"/>
    </xf>
    <xf numFmtId="164" fontId="5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164" fontId="5" fillId="0" borderId="14" xfId="1" applyNumberFormat="1" applyFont="1" applyBorder="1" applyAlignment="1">
      <alignment vertical="center"/>
    </xf>
    <xf numFmtId="164" fontId="5" fillId="0" borderId="14" xfId="0" applyNumberFormat="1" applyFont="1" applyBorder="1" applyAlignment="1">
      <alignment vertical="center"/>
    </xf>
    <xf numFmtId="0" fontId="5" fillId="0" borderId="12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44" fontId="5" fillId="0" borderId="25" xfId="1" applyFont="1" applyBorder="1" applyAlignment="1">
      <alignment horizontal="center" vertical="center"/>
    </xf>
    <xf numFmtId="0" fontId="5" fillId="0" borderId="25" xfId="1" applyNumberFormat="1" applyFont="1" applyBorder="1" applyAlignment="1">
      <alignment horizontal="center" vertical="center"/>
    </xf>
    <xf numFmtId="0" fontId="5" fillId="0" borderId="40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42" xfId="10" applyFont="1" applyFill="1" applyBorder="1" applyAlignment="1">
      <alignment horizontal="center" vertical="center" wrapText="1"/>
    </xf>
    <xf numFmtId="0" fontId="36" fillId="0" borderId="1" xfId="10" applyFont="1" applyFill="1" applyBorder="1" applyAlignment="1">
      <alignment wrapText="1"/>
    </xf>
    <xf numFmtId="0" fontId="37" fillId="0" borderId="1" xfId="0" applyFont="1" applyBorder="1" applyAlignment="1">
      <alignment horizontal="justify" vertical="center" wrapText="1"/>
    </xf>
    <xf numFmtId="0" fontId="16" fillId="0" borderId="2" xfId="0" applyFont="1" applyBorder="1"/>
    <xf numFmtId="0" fontId="23" fillId="0" borderId="2" xfId="0" applyFont="1" applyBorder="1"/>
    <xf numFmtId="0" fontId="16" fillId="0" borderId="24" xfId="0" applyFont="1" applyBorder="1"/>
    <xf numFmtId="0" fontId="16" fillId="0" borderId="46" xfId="0" applyFont="1" applyBorder="1"/>
    <xf numFmtId="0" fontId="23" fillId="0" borderId="46" xfId="0" applyFont="1" applyBorder="1"/>
    <xf numFmtId="0" fontId="28" fillId="18" borderId="34" xfId="10" applyFont="1" applyFill="1" applyBorder="1" applyAlignment="1">
      <alignment horizontal="center" vertical="center" wrapText="1"/>
    </xf>
    <xf numFmtId="0" fontId="16" fillId="0" borderId="53" xfId="10" applyFont="1" applyBorder="1" applyAlignment="1">
      <alignment horizontal="center" vertical="center" wrapText="1" shrinkToFit="1"/>
    </xf>
    <xf numFmtId="178" fontId="48" fillId="0" borderId="1" xfId="10" applyNumberFormat="1" applyFont="1" applyFill="1" applyBorder="1" applyAlignment="1">
      <alignment horizontal="center" vertical="center" wrapText="1"/>
    </xf>
    <xf numFmtId="0" fontId="39" fillId="6" borderId="5" xfId="10" applyFont="1" applyFill="1" applyBorder="1" applyAlignment="1">
      <alignment vertical="center" wrapText="1"/>
    </xf>
    <xf numFmtId="0" fontId="40" fillId="18" borderId="35" xfId="10" applyFont="1" applyFill="1" applyBorder="1" applyAlignment="1">
      <alignment vertical="center" wrapText="1"/>
    </xf>
    <xf numFmtId="0" fontId="49" fillId="0" borderId="31" xfId="10" applyFont="1" applyBorder="1" applyAlignment="1">
      <alignment horizontal="center" vertical="center" wrapText="1"/>
    </xf>
    <xf numFmtId="0" fontId="54" fillId="0" borderId="1" xfId="0" applyFont="1" applyBorder="1" applyAlignment="1">
      <alignment wrapText="1"/>
    </xf>
    <xf numFmtId="0" fontId="36" fillId="0" borderId="1" xfId="10" applyFont="1" applyBorder="1" applyAlignment="1">
      <alignment horizontal="center" vertical="center" wrapText="1"/>
    </xf>
    <xf numFmtId="44" fontId="36" fillId="0" borderId="1" xfId="1" applyFont="1" applyFill="1" applyBorder="1" applyAlignment="1">
      <alignment vertical="center" wrapText="1"/>
    </xf>
    <xf numFmtId="0" fontId="54" fillId="0" borderId="1" xfId="0" applyFont="1" applyBorder="1" applyAlignment="1">
      <alignment vertical="center" wrapText="1"/>
    </xf>
    <xf numFmtId="0" fontId="54" fillId="0" borderId="9" xfId="0" applyFont="1" applyBorder="1" applyAlignment="1">
      <alignment vertical="center" wrapText="1"/>
    </xf>
    <xf numFmtId="178" fontId="36" fillId="0" borderId="1" xfId="10" applyNumberFormat="1" applyFont="1" applyBorder="1" applyAlignment="1">
      <alignment vertical="center" wrapText="1"/>
    </xf>
    <xf numFmtId="44" fontId="29" fillId="18" borderId="35" xfId="10" applyNumberFormat="1" applyFont="1" applyFill="1" applyBorder="1" applyAlignment="1">
      <alignment vertical="center" wrapText="1"/>
    </xf>
    <xf numFmtId="44" fontId="39" fillId="6" borderId="61" xfId="1" applyFont="1" applyFill="1" applyBorder="1" applyAlignment="1">
      <alignment horizontal="left" vertical="center" wrapText="1"/>
    </xf>
    <xf numFmtId="0" fontId="28" fillId="18" borderId="35" xfId="10" applyNumberFormat="1" applyFont="1" applyFill="1" applyBorder="1" applyAlignment="1">
      <alignment vertical="center" wrapText="1"/>
    </xf>
    <xf numFmtId="0" fontId="28" fillId="18" borderId="31" xfId="10" applyFont="1" applyFill="1" applyBorder="1" applyAlignment="1">
      <alignment vertical="center" wrapText="1"/>
    </xf>
    <xf numFmtId="0" fontId="17" fillId="6" borderId="60" xfId="10" applyFont="1" applyFill="1" applyBorder="1" applyAlignment="1">
      <alignment vertical="center" wrapText="1"/>
    </xf>
    <xf numFmtId="0" fontId="6" fillId="6" borderId="5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8" borderId="24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/>
    </xf>
    <xf numFmtId="164" fontId="6" fillId="0" borderId="8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8" borderId="24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4" fontId="0" fillId="0" borderId="15" xfId="1" applyFont="1" applyBorder="1" applyAlignment="1">
      <alignment horizontal="center"/>
    </xf>
    <xf numFmtId="44" fontId="0" fillId="0" borderId="28" xfId="1" applyFont="1" applyBorder="1" applyAlignment="1">
      <alignment horizontal="center"/>
    </xf>
    <xf numFmtId="44" fontId="0" fillId="0" borderId="29" xfId="1" applyFont="1" applyBorder="1" applyAlignment="1">
      <alignment horizontal="center"/>
    </xf>
    <xf numFmtId="0" fontId="52" fillId="6" borderId="62" xfId="10" applyFont="1" applyFill="1" applyBorder="1" applyAlignment="1">
      <alignment horizontal="right" vertical="center" wrapText="1"/>
    </xf>
    <xf numFmtId="0" fontId="17" fillId="6" borderId="63" xfId="10" applyFont="1" applyFill="1" applyBorder="1" applyAlignment="1">
      <alignment horizontal="right" vertical="center" wrapText="1"/>
    </xf>
    <xf numFmtId="0" fontId="17" fillId="6" borderId="64" xfId="10" applyFont="1" applyFill="1" applyBorder="1" applyAlignment="1">
      <alignment horizontal="right" vertical="center" wrapText="1"/>
    </xf>
    <xf numFmtId="0" fontId="16" fillId="0" borderId="67" xfId="10" applyFont="1" applyFill="1" applyBorder="1" applyAlignment="1">
      <alignment horizontal="center" vertical="center" wrapText="1"/>
    </xf>
    <xf numFmtId="0" fontId="16" fillId="0" borderId="54" xfId="10" applyFont="1" applyFill="1" applyBorder="1" applyAlignment="1">
      <alignment horizontal="center" vertical="center" wrapText="1"/>
    </xf>
    <xf numFmtId="0" fontId="16" fillId="0" borderId="0" xfId="10" applyFont="1" applyBorder="1" applyAlignment="1">
      <alignment horizontal="center" vertical="center" wrapText="1"/>
    </xf>
    <xf numFmtId="0" fontId="16" fillId="0" borderId="41" xfId="10" applyFont="1" applyBorder="1" applyAlignment="1">
      <alignment horizontal="center" vertical="center" wrapText="1"/>
    </xf>
    <xf numFmtId="0" fontId="16" fillId="0" borderId="3" xfId="10" applyFont="1" applyBorder="1" applyAlignment="1">
      <alignment horizontal="center" vertical="center" wrapText="1"/>
    </xf>
    <xf numFmtId="0" fontId="16" fillId="0" borderId="57" xfId="10" applyFont="1" applyBorder="1" applyAlignment="1">
      <alignment horizontal="center" vertical="center" wrapText="1"/>
    </xf>
    <xf numFmtId="179" fontId="16" fillId="0" borderId="3" xfId="10" applyNumberFormat="1" applyFont="1" applyBorder="1" applyAlignment="1">
      <alignment horizontal="center" vertical="center" wrapText="1"/>
    </xf>
    <xf numFmtId="179" fontId="16" fillId="0" borderId="2" xfId="10" applyNumberFormat="1" applyFont="1" applyBorder="1" applyAlignment="1">
      <alignment horizontal="center" vertical="center" wrapText="1"/>
    </xf>
    <xf numFmtId="0" fontId="17" fillId="6" borderId="60" xfId="10" applyFont="1" applyFill="1" applyBorder="1" applyAlignment="1">
      <alignment horizontal="right" vertical="center" wrapText="1"/>
    </xf>
    <xf numFmtId="0" fontId="17" fillId="6" borderId="23" xfId="10" applyFont="1" applyFill="1" applyBorder="1" applyAlignment="1">
      <alignment horizontal="right" vertical="center" wrapText="1"/>
    </xf>
    <xf numFmtId="0" fontId="17" fillId="6" borderId="24" xfId="10" applyFont="1" applyFill="1" applyBorder="1" applyAlignment="1">
      <alignment horizontal="right" vertical="center" wrapText="1"/>
    </xf>
    <xf numFmtId="0" fontId="45" fillId="0" borderId="34" xfId="21" applyFont="1" applyBorder="1" applyAlignment="1">
      <alignment horizontal="left" vertical="top"/>
    </xf>
    <xf numFmtId="0" fontId="45" fillId="0" borderId="0" xfId="21" applyFont="1" applyAlignment="1">
      <alignment horizontal="left" vertical="top"/>
    </xf>
    <xf numFmtId="0" fontId="45" fillId="0" borderId="36" xfId="21" applyFont="1" applyBorder="1" applyAlignment="1">
      <alignment horizontal="left" vertical="top"/>
    </xf>
    <xf numFmtId="0" fontId="45" fillId="0" borderId="41" xfId="21" applyFont="1" applyBorder="1" applyAlignment="1">
      <alignment horizontal="left" vertical="top"/>
    </xf>
    <xf numFmtId="0" fontId="16" fillId="18" borderId="39" xfId="10" applyNumberFormat="1" applyFont="1" applyFill="1" applyBorder="1" applyAlignment="1">
      <alignment horizontal="center" vertical="top" wrapText="1"/>
    </xf>
    <xf numFmtId="0" fontId="16" fillId="18" borderId="43" xfId="10" applyNumberFormat="1" applyFont="1" applyFill="1" applyBorder="1" applyAlignment="1">
      <alignment horizontal="center" vertical="top" wrapText="1"/>
    </xf>
    <xf numFmtId="0" fontId="20" fillId="19" borderId="58" xfId="10" applyFont="1" applyFill="1" applyBorder="1" applyAlignment="1">
      <alignment horizontal="center" vertical="center" wrapText="1"/>
    </xf>
    <xf numFmtId="0" fontId="20" fillId="19" borderId="59" xfId="10" applyFont="1" applyFill="1" applyBorder="1" applyAlignment="1">
      <alignment horizontal="center" vertical="center" wrapText="1"/>
    </xf>
    <xf numFmtId="0" fontId="20" fillId="19" borderId="25" xfId="10" applyFont="1" applyFill="1" applyBorder="1" applyAlignment="1">
      <alignment horizontal="center" vertical="center" wrapText="1"/>
    </xf>
    <xf numFmtId="0" fontId="17" fillId="6" borderId="60" xfId="10" applyFont="1" applyFill="1" applyBorder="1" applyAlignment="1">
      <alignment horizontal="left" vertical="center" wrapText="1"/>
    </xf>
    <xf numFmtId="0" fontId="17" fillId="6" borderId="23" xfId="10" applyFont="1" applyFill="1" applyBorder="1" applyAlignment="1">
      <alignment horizontal="left" vertical="center" wrapText="1"/>
    </xf>
    <xf numFmtId="0" fontId="17" fillId="6" borderId="26" xfId="10" applyFont="1" applyFill="1" applyBorder="1" applyAlignment="1">
      <alignment horizontal="left" vertical="center" wrapText="1"/>
    </xf>
    <xf numFmtId="0" fontId="52" fillId="6" borderId="58" xfId="10" applyFont="1" applyFill="1" applyBorder="1" applyAlignment="1">
      <alignment horizontal="right" vertical="center" wrapText="1"/>
    </xf>
    <xf numFmtId="0" fontId="17" fillId="6" borderId="59" xfId="10" applyFont="1" applyFill="1" applyBorder="1" applyAlignment="1">
      <alignment horizontal="right" vertical="center" wrapText="1"/>
    </xf>
    <xf numFmtId="0" fontId="17" fillId="6" borderId="68" xfId="10" applyFont="1" applyFill="1" applyBorder="1" applyAlignment="1">
      <alignment horizontal="right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49" xfId="0" applyFont="1" applyBorder="1" applyAlignment="1">
      <alignment horizontal="center" vertical="center" wrapText="1"/>
    </xf>
    <xf numFmtId="0" fontId="31" fillId="18" borderId="47" xfId="0" applyFont="1" applyFill="1" applyBorder="1" applyAlignment="1">
      <alignment horizontal="center" vertical="center" wrapText="1"/>
    </xf>
    <xf numFmtId="0" fontId="31" fillId="18" borderId="49" xfId="0" applyFont="1" applyFill="1" applyBorder="1" applyAlignment="1">
      <alignment horizontal="center" vertical="center" wrapText="1"/>
    </xf>
    <xf numFmtId="0" fontId="17" fillId="18" borderId="6" xfId="10" applyFont="1" applyFill="1" applyBorder="1" applyAlignment="1">
      <alignment horizontal="center" vertical="center" wrapText="1"/>
    </xf>
    <xf numFmtId="0" fontId="17" fillId="18" borderId="7" xfId="10" applyFont="1" applyFill="1" applyBorder="1" applyAlignment="1">
      <alignment horizontal="center" vertical="center" wrapText="1"/>
    </xf>
    <xf numFmtId="0" fontId="17" fillId="18" borderId="8" xfId="10" applyFont="1" applyFill="1" applyBorder="1" applyAlignment="1">
      <alignment horizontal="center" vertical="center" wrapText="1"/>
    </xf>
    <xf numFmtId="0" fontId="46" fillId="18" borderId="32" xfId="11" applyFont="1" applyFill="1" applyBorder="1" applyAlignment="1">
      <alignment horizontal="justify" vertical="center" wrapText="1"/>
    </xf>
    <xf numFmtId="0" fontId="32" fillId="18" borderId="40" xfId="11" applyFont="1" applyFill="1" applyBorder="1" applyAlignment="1">
      <alignment horizontal="justify" vertical="center" wrapText="1"/>
    </xf>
    <xf numFmtId="0" fontId="32" fillId="18" borderId="33" xfId="11" applyFont="1" applyFill="1" applyBorder="1" applyAlignment="1">
      <alignment horizontal="justify" vertical="center" wrapText="1"/>
    </xf>
    <xf numFmtId="0" fontId="32" fillId="18" borderId="36" xfId="11" applyFont="1" applyFill="1" applyBorder="1" applyAlignment="1">
      <alignment horizontal="justify" vertical="center" wrapText="1"/>
    </xf>
    <xf numFmtId="0" fontId="32" fillId="18" borderId="41" xfId="11" applyFont="1" applyFill="1" applyBorder="1" applyAlignment="1">
      <alignment horizontal="justify" vertical="center" wrapText="1"/>
    </xf>
    <xf numFmtId="0" fontId="32" fillId="18" borderId="31" xfId="11" applyFont="1" applyFill="1" applyBorder="1" applyAlignment="1">
      <alignment horizontal="justify" vertical="center" wrapText="1"/>
    </xf>
    <xf numFmtId="0" fontId="32" fillId="18" borderId="32" xfId="11" applyFont="1" applyFill="1" applyBorder="1" applyAlignment="1">
      <alignment horizontal="center" vertical="center" wrapText="1"/>
    </xf>
    <xf numFmtId="0" fontId="32" fillId="18" borderId="40" xfId="11" applyFont="1" applyFill="1" applyBorder="1" applyAlignment="1">
      <alignment horizontal="center" vertical="center" wrapText="1"/>
    </xf>
    <xf numFmtId="0" fontId="32" fillId="18" borderId="33" xfId="11" applyFont="1" applyFill="1" applyBorder="1" applyAlignment="1">
      <alignment horizontal="center" vertical="center" wrapText="1"/>
    </xf>
    <xf numFmtId="0" fontId="32" fillId="18" borderId="36" xfId="11" applyFont="1" applyFill="1" applyBorder="1" applyAlignment="1">
      <alignment horizontal="center" vertical="center" wrapText="1"/>
    </xf>
    <xf numFmtId="0" fontId="32" fillId="18" borderId="41" xfId="11" applyFont="1" applyFill="1" applyBorder="1" applyAlignment="1">
      <alignment horizontal="center" vertical="center" wrapText="1"/>
    </xf>
    <xf numFmtId="0" fontId="32" fillId="18" borderId="31" xfId="11" applyFont="1" applyFill="1" applyBorder="1" applyAlignment="1">
      <alignment horizontal="center" vertical="center" wrapText="1"/>
    </xf>
    <xf numFmtId="0" fontId="52" fillId="6" borderId="60" xfId="10" applyFont="1" applyFill="1" applyBorder="1" applyAlignment="1">
      <alignment horizontal="right" vertical="center" wrapText="1"/>
    </xf>
    <xf numFmtId="0" fontId="17" fillId="6" borderId="62" xfId="10" applyFont="1" applyFill="1" applyBorder="1" applyAlignment="1">
      <alignment horizontal="right" vertical="center" wrapText="1"/>
    </xf>
    <xf numFmtId="0" fontId="16" fillId="0" borderId="53" xfId="10" applyFont="1" applyBorder="1" applyAlignment="1">
      <alignment horizontal="center" vertical="center" wrapText="1"/>
    </xf>
    <xf numFmtId="0" fontId="17" fillId="6" borderId="60" xfId="10" applyFont="1" applyFill="1" applyBorder="1" applyAlignment="1">
      <alignment horizontal="center" vertical="center" wrapText="1"/>
    </xf>
    <xf numFmtId="0" fontId="17" fillId="6" borderId="23" xfId="10" applyFont="1" applyFill="1" applyBorder="1" applyAlignment="1">
      <alignment horizontal="center" vertical="center" wrapText="1"/>
    </xf>
    <xf numFmtId="0" fontId="24" fillId="0" borderId="0" xfId="4" applyFont="1" applyAlignment="1">
      <alignment horizontal="center" vertical="center"/>
    </xf>
    <xf numFmtId="170" fontId="17" fillId="3" borderId="1" xfId="5" applyNumberFormat="1" applyFont="1" applyFill="1" applyBorder="1" applyAlignment="1">
      <alignment horizontal="center" vertical="center" wrapText="1"/>
    </xf>
    <xf numFmtId="170" fontId="17" fillId="0" borderId="5" xfId="5" applyNumberFormat="1" applyFont="1" applyFill="1" applyBorder="1" applyAlignment="1">
      <alignment horizontal="center" vertical="center" wrapText="1"/>
    </xf>
    <xf numFmtId="170" fontId="17" fillId="0" borderId="24" xfId="5" applyNumberFormat="1" applyFont="1" applyFill="1" applyBorder="1" applyAlignment="1">
      <alignment horizontal="center" vertical="center" wrapText="1"/>
    </xf>
    <xf numFmtId="170" fontId="17" fillId="14" borderId="9" xfId="5" applyNumberFormat="1" applyFont="1" applyFill="1" applyBorder="1" applyAlignment="1">
      <alignment horizontal="center" vertical="center" wrapText="1"/>
    </xf>
    <xf numFmtId="170" fontId="17" fillId="14" borderId="3" xfId="5" applyNumberFormat="1" applyFont="1" applyFill="1" applyBorder="1" applyAlignment="1">
      <alignment horizontal="center" vertical="center" wrapText="1"/>
    </xf>
    <xf numFmtId="170" fontId="17" fillId="14" borderId="2" xfId="5" applyNumberFormat="1" applyFont="1" applyFill="1" applyBorder="1" applyAlignment="1">
      <alignment horizontal="center" vertical="center" wrapText="1"/>
    </xf>
    <xf numFmtId="170" fontId="17" fillId="15" borderId="1" xfId="5" applyNumberFormat="1" applyFont="1" applyFill="1" applyBorder="1" applyAlignment="1">
      <alignment horizontal="center" vertical="center" wrapText="1"/>
    </xf>
    <xf numFmtId="170" fontId="17" fillId="16" borderId="1" xfId="5" applyNumberFormat="1" applyFont="1" applyFill="1" applyBorder="1" applyAlignment="1">
      <alignment horizontal="center" vertical="center" wrapText="1"/>
    </xf>
    <xf numFmtId="1" fontId="17" fillId="13" borderId="1" xfId="9" applyNumberFormat="1" applyFont="1" applyFill="1" applyBorder="1" applyAlignment="1">
      <alignment horizontal="center" vertical="center" wrapText="1"/>
    </xf>
    <xf numFmtId="170" fontId="17" fillId="15" borderId="9" xfId="5" applyNumberFormat="1" applyFont="1" applyFill="1" applyBorder="1" applyAlignment="1">
      <alignment horizontal="center" vertical="center" wrapText="1"/>
    </xf>
    <xf numFmtId="170" fontId="17" fillId="15" borderId="3" xfId="5" applyNumberFormat="1" applyFont="1" applyFill="1" applyBorder="1" applyAlignment="1">
      <alignment horizontal="center" vertical="center" wrapText="1"/>
    </xf>
    <xf numFmtId="170" fontId="17" fillId="15" borderId="2" xfId="5" applyNumberFormat="1" applyFont="1" applyFill="1" applyBorder="1" applyAlignment="1">
      <alignment horizontal="center" vertical="center" wrapText="1"/>
    </xf>
    <xf numFmtId="170" fontId="17" fillId="13" borderId="1" xfId="5" applyNumberFormat="1" applyFont="1" applyFill="1" applyBorder="1" applyAlignment="1">
      <alignment horizontal="center" vertical="center" wrapText="1"/>
    </xf>
    <xf numFmtId="170" fontId="17" fillId="13" borderId="9" xfId="5" applyNumberFormat="1" applyFont="1" applyFill="1" applyBorder="1" applyAlignment="1">
      <alignment horizontal="center" vertical="center" wrapText="1"/>
    </xf>
    <xf numFmtId="170" fontId="17" fillId="13" borderId="3" xfId="5" applyNumberFormat="1" applyFont="1" applyFill="1" applyBorder="1" applyAlignment="1">
      <alignment horizontal="center" vertical="center" wrapText="1"/>
    </xf>
    <xf numFmtId="170" fontId="17" fillId="13" borderId="2" xfId="5" applyNumberFormat="1" applyFont="1" applyFill="1" applyBorder="1" applyAlignment="1">
      <alignment horizontal="center" vertical="center" wrapText="1"/>
    </xf>
    <xf numFmtId="0" fontId="18" fillId="0" borderId="9" xfId="4" applyFont="1" applyBorder="1" applyAlignment="1">
      <alignment horizontal="center" vertical="center" wrapText="1"/>
    </xf>
    <xf numFmtId="0" fontId="18" fillId="0" borderId="3" xfId="4" applyFont="1" applyBorder="1" applyAlignment="1">
      <alignment horizontal="center" vertical="center" wrapText="1"/>
    </xf>
    <xf numFmtId="0" fontId="18" fillId="0" borderId="2" xfId="4" applyFont="1" applyBorder="1" applyAlignment="1">
      <alignment horizontal="center" vertical="center" wrapText="1"/>
    </xf>
    <xf numFmtId="0" fontId="14" fillId="0" borderId="11" xfId="4" applyFont="1" applyBorder="1" applyAlignment="1">
      <alignment horizontal="center" vertical="center" wrapText="1"/>
    </xf>
    <xf numFmtId="0" fontId="14" fillId="0" borderId="39" xfId="4" applyFont="1" applyBorder="1" applyAlignment="1">
      <alignment horizontal="center" vertical="center" wrapText="1"/>
    </xf>
    <xf numFmtId="0" fontId="14" fillId="0" borderId="44" xfId="4" applyFont="1" applyBorder="1" applyAlignment="1">
      <alignment horizontal="center" vertical="center" wrapText="1"/>
    </xf>
    <xf numFmtId="0" fontId="14" fillId="0" borderId="45" xfId="4" applyFont="1" applyBorder="1" applyAlignment="1">
      <alignment horizontal="center" vertical="center" wrapText="1"/>
    </xf>
    <xf numFmtId="0" fontId="14" fillId="0" borderId="0" xfId="4" applyFont="1" applyAlignment="1">
      <alignment horizontal="center" vertical="center" wrapText="1"/>
    </xf>
    <xf numFmtId="0" fontId="14" fillId="0" borderId="20" xfId="4" applyFont="1" applyBorder="1" applyAlignment="1">
      <alignment horizontal="center" vertical="center" wrapText="1"/>
    </xf>
    <xf numFmtId="0" fontId="17" fillId="0" borderId="10" xfId="4" applyFont="1" applyBorder="1" applyAlignment="1">
      <alignment horizontal="center" vertical="center" wrapText="1"/>
    </xf>
    <xf numFmtId="0" fontId="17" fillId="0" borderId="38" xfId="4" applyFont="1" applyBorder="1" applyAlignment="1">
      <alignment horizontal="center" vertical="center" wrapText="1"/>
    </xf>
    <xf numFmtId="0" fontId="17" fillId="0" borderId="46" xfId="4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9" fillId="0" borderId="31" xfId="0" applyFont="1" applyBorder="1" applyAlignment="1">
      <alignment horizontal="center"/>
    </xf>
  </cellXfs>
  <cellStyles count="22">
    <cellStyle name="Millares 2" xfId="6" xr:uid="{CFD323F3-D718-4AA4-BD8B-020E0C5EF3B5}"/>
    <cellStyle name="Millares 2 2" xfId="9" xr:uid="{45EAC8E9-ED33-4EC9-9D7C-857A09B87FA0}"/>
    <cellStyle name="Millares 2 2 2" xfId="12" xr:uid="{C3AC2FB2-AABA-42F1-9BEC-914442CA3721}"/>
    <cellStyle name="Millares 2 2 3" xfId="13" xr:uid="{1871E870-1248-48B1-AC28-929197DFF406}"/>
    <cellStyle name="Millares_TARIFAS 747 - HISTORICO DESDE 1998 2" xfId="5" xr:uid="{824526BC-463D-48B2-97DA-720E6B4E16BD}"/>
    <cellStyle name="Moneda" xfId="1" builtinId="4"/>
    <cellStyle name="Moneda [0] 2" xfId="15" xr:uid="{715712B6-2C69-4D4D-BF07-95BAC81FF70F}"/>
    <cellStyle name="Moneda 10" xfId="18" xr:uid="{2B121CE8-115B-44C0-9509-C3AE9C78AACA}"/>
    <cellStyle name="Moneda 2" xfId="16" xr:uid="{13200E56-6C2E-41C7-81AA-04E39E9F7E89}"/>
    <cellStyle name="Moneda 3 11" xfId="14" xr:uid="{C4F22E61-C3F7-428F-AA8F-49AE91C30AA3}"/>
    <cellStyle name="Moneda 3 2 4" xfId="7" xr:uid="{3FEAB914-250A-4268-8D1C-B311466DBE65}"/>
    <cellStyle name="Moneda 3 4 2" xfId="17" xr:uid="{E1F51DCC-566A-4A77-B17C-79CFDC6FBE9F}"/>
    <cellStyle name="Moneda 3 8" xfId="8" xr:uid="{6CA3CBFB-B8C2-4C07-850F-0ED6C157C8D0}"/>
    <cellStyle name="Normal" xfId="0" builtinId="0"/>
    <cellStyle name="Normal 10" xfId="3" xr:uid="{EFFF6B5E-D5AC-42DD-ACA5-1A43B1B41CDF}"/>
    <cellStyle name="Normal 10 3" xfId="19" xr:uid="{329E21A0-0FEA-4C17-8D48-C5BD2B1689DA}"/>
    <cellStyle name="Normal 10 5 2" xfId="20" xr:uid="{19115DC1-73BF-4F3E-9617-84DFF2D24196}"/>
    <cellStyle name="Normal 12 2" xfId="11" xr:uid="{69A7CDEB-47DF-4C2A-9E65-7CB78C644846}"/>
    <cellStyle name="Normal 3 11 2" xfId="10" xr:uid="{D630E598-E3C1-4EA5-9954-B06C879B2134}"/>
    <cellStyle name="Normal_ESTABLECIMIENTO Y MANTENIMIENTO" xfId="21" xr:uid="{3EC0D7E1-6299-4946-9784-D1F940FE2F45}"/>
    <cellStyle name="Normal_Tarifas Consultoria Res.747-98 Mintransporte (historico)_ 2011 2" xfId="4" xr:uid="{92A1698B-903B-4D5B-A69B-3F87C2ADE2E4}"/>
    <cellStyle name="Porcentaje" xfId="2" builtinId="5"/>
  </cellStyles>
  <dxfs count="0"/>
  <tableStyles count="0" defaultTableStyle="TableStyleMedium2" defaultPivotStyle="PivotStyleLight16"/>
  <colors>
    <mruColors>
      <color rgb="FFFFFF99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2" name="Imagen 1">
          <a:extLst>
            <a:ext uri="{FF2B5EF4-FFF2-40B4-BE49-F238E27FC236}">
              <a16:creationId xmlns:a16="http://schemas.microsoft.com/office/drawing/2014/main" id="{FCB0FB49-2CFF-4628-861F-ABCA6FEDF35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3" name="Imagen 2">
          <a:extLst>
            <a:ext uri="{FF2B5EF4-FFF2-40B4-BE49-F238E27FC236}">
              <a16:creationId xmlns:a16="http://schemas.microsoft.com/office/drawing/2014/main" id="{BDD1D631-440A-4FB9-B810-D40A20FA012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4" name="Imagen 3">
          <a:extLst>
            <a:ext uri="{FF2B5EF4-FFF2-40B4-BE49-F238E27FC236}">
              <a16:creationId xmlns:a16="http://schemas.microsoft.com/office/drawing/2014/main" id="{9B2570E0-2BAB-481F-A75A-FD46F2B7893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5" name="Imagen 4">
          <a:extLst>
            <a:ext uri="{FF2B5EF4-FFF2-40B4-BE49-F238E27FC236}">
              <a16:creationId xmlns:a16="http://schemas.microsoft.com/office/drawing/2014/main" id="{D8680519-60D5-4870-9217-55F293D48F4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6" name="Imagen 5">
          <a:extLst>
            <a:ext uri="{FF2B5EF4-FFF2-40B4-BE49-F238E27FC236}">
              <a16:creationId xmlns:a16="http://schemas.microsoft.com/office/drawing/2014/main" id="{C2F29758-A520-41C1-B531-A76C14E549C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7" name="Imagen 6">
          <a:extLst>
            <a:ext uri="{FF2B5EF4-FFF2-40B4-BE49-F238E27FC236}">
              <a16:creationId xmlns:a16="http://schemas.microsoft.com/office/drawing/2014/main" id="{89B962B0-91DC-432A-9A61-A6829930695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8" name="Imagen 7">
          <a:extLst>
            <a:ext uri="{FF2B5EF4-FFF2-40B4-BE49-F238E27FC236}">
              <a16:creationId xmlns:a16="http://schemas.microsoft.com/office/drawing/2014/main" id="{01CD45A0-C21D-4012-A229-F28DC98F355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9" name="Imagen 8">
          <a:extLst>
            <a:ext uri="{FF2B5EF4-FFF2-40B4-BE49-F238E27FC236}">
              <a16:creationId xmlns:a16="http://schemas.microsoft.com/office/drawing/2014/main" id="{B47B342C-ED66-4F88-A9DB-2A1C73A3FD5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0" name="Imagen 9">
          <a:extLst>
            <a:ext uri="{FF2B5EF4-FFF2-40B4-BE49-F238E27FC236}">
              <a16:creationId xmlns:a16="http://schemas.microsoft.com/office/drawing/2014/main" id="{561B0BDA-6C52-429D-88DE-96203A793F1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1" name="Imagen 10">
          <a:extLst>
            <a:ext uri="{FF2B5EF4-FFF2-40B4-BE49-F238E27FC236}">
              <a16:creationId xmlns:a16="http://schemas.microsoft.com/office/drawing/2014/main" id="{28EE6A90-0195-4E8B-8E2A-9C922D5E0F1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2" name="Imagen 11">
          <a:extLst>
            <a:ext uri="{FF2B5EF4-FFF2-40B4-BE49-F238E27FC236}">
              <a16:creationId xmlns:a16="http://schemas.microsoft.com/office/drawing/2014/main" id="{AFEF94BC-70A2-47A6-B357-1C2914E7647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3" name="Imagen 12">
          <a:extLst>
            <a:ext uri="{FF2B5EF4-FFF2-40B4-BE49-F238E27FC236}">
              <a16:creationId xmlns:a16="http://schemas.microsoft.com/office/drawing/2014/main" id="{78F3EA63-A49B-46A4-AFD2-0E2A47560E8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4" name="Imagen 13">
          <a:extLst>
            <a:ext uri="{FF2B5EF4-FFF2-40B4-BE49-F238E27FC236}">
              <a16:creationId xmlns:a16="http://schemas.microsoft.com/office/drawing/2014/main" id="{84B495D9-B5A6-41E7-B074-5E61DA54E1E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5" name="Imagen 14">
          <a:extLst>
            <a:ext uri="{FF2B5EF4-FFF2-40B4-BE49-F238E27FC236}">
              <a16:creationId xmlns:a16="http://schemas.microsoft.com/office/drawing/2014/main" id="{840164AF-15E1-4701-8B47-D04A04EA680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6" name="Imagen 15">
          <a:extLst>
            <a:ext uri="{FF2B5EF4-FFF2-40B4-BE49-F238E27FC236}">
              <a16:creationId xmlns:a16="http://schemas.microsoft.com/office/drawing/2014/main" id="{9C4068CB-8D18-43E7-9E8B-35BC384BCE7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7" name="Imagen 16">
          <a:extLst>
            <a:ext uri="{FF2B5EF4-FFF2-40B4-BE49-F238E27FC236}">
              <a16:creationId xmlns:a16="http://schemas.microsoft.com/office/drawing/2014/main" id="{3ECF496F-DD9B-43CB-9A9D-265E3675226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8" name="Imagen 17">
          <a:extLst>
            <a:ext uri="{FF2B5EF4-FFF2-40B4-BE49-F238E27FC236}">
              <a16:creationId xmlns:a16="http://schemas.microsoft.com/office/drawing/2014/main" id="{C83918F9-B278-42C9-8711-2EBD78F05E2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9" name="Imagen 18">
          <a:extLst>
            <a:ext uri="{FF2B5EF4-FFF2-40B4-BE49-F238E27FC236}">
              <a16:creationId xmlns:a16="http://schemas.microsoft.com/office/drawing/2014/main" id="{7C22F32F-6BCE-46B8-A238-B86636689D8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20" name="Imagen 19">
          <a:extLst>
            <a:ext uri="{FF2B5EF4-FFF2-40B4-BE49-F238E27FC236}">
              <a16:creationId xmlns:a16="http://schemas.microsoft.com/office/drawing/2014/main" id="{4AFE8B4C-40B7-4C9A-B996-45EFB73372F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21" name="Imagen 20">
          <a:extLst>
            <a:ext uri="{FF2B5EF4-FFF2-40B4-BE49-F238E27FC236}">
              <a16:creationId xmlns:a16="http://schemas.microsoft.com/office/drawing/2014/main" id="{CA49451D-741E-4690-B4E3-126A33D8189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22" name="Imagen 21">
          <a:extLst>
            <a:ext uri="{FF2B5EF4-FFF2-40B4-BE49-F238E27FC236}">
              <a16:creationId xmlns:a16="http://schemas.microsoft.com/office/drawing/2014/main" id="{D4C6AB83-C672-4613-8C3F-182D017CF17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23" name="Imagen 22">
          <a:extLst>
            <a:ext uri="{FF2B5EF4-FFF2-40B4-BE49-F238E27FC236}">
              <a16:creationId xmlns:a16="http://schemas.microsoft.com/office/drawing/2014/main" id="{D05D9A78-A8F0-4BE6-9E29-728C8DA7A98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24" name="Imagen 23">
          <a:extLst>
            <a:ext uri="{FF2B5EF4-FFF2-40B4-BE49-F238E27FC236}">
              <a16:creationId xmlns:a16="http://schemas.microsoft.com/office/drawing/2014/main" id="{0D4E4FC0-8F45-498C-993F-9B321D93A51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25" name="Imagen 24">
          <a:extLst>
            <a:ext uri="{FF2B5EF4-FFF2-40B4-BE49-F238E27FC236}">
              <a16:creationId xmlns:a16="http://schemas.microsoft.com/office/drawing/2014/main" id="{93DB3ABD-AE75-448B-BF3C-541325C7147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26" name="Imagen 25">
          <a:extLst>
            <a:ext uri="{FF2B5EF4-FFF2-40B4-BE49-F238E27FC236}">
              <a16:creationId xmlns:a16="http://schemas.microsoft.com/office/drawing/2014/main" id="{004FBBEE-59DA-4D84-AAF7-C514A217601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27" name="Imagen 26">
          <a:extLst>
            <a:ext uri="{FF2B5EF4-FFF2-40B4-BE49-F238E27FC236}">
              <a16:creationId xmlns:a16="http://schemas.microsoft.com/office/drawing/2014/main" id="{22BDAE45-3B7F-43C7-A866-C895B35BC94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28" name="Imagen 27">
          <a:extLst>
            <a:ext uri="{FF2B5EF4-FFF2-40B4-BE49-F238E27FC236}">
              <a16:creationId xmlns:a16="http://schemas.microsoft.com/office/drawing/2014/main" id="{E0579D14-2FC9-4AD5-B21D-C56227F5F4B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29" name="Imagen 28">
          <a:extLst>
            <a:ext uri="{FF2B5EF4-FFF2-40B4-BE49-F238E27FC236}">
              <a16:creationId xmlns:a16="http://schemas.microsoft.com/office/drawing/2014/main" id="{C8CB3811-FC26-4D01-A2D8-8BCE52B4D98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30" name="Imagen 29">
          <a:extLst>
            <a:ext uri="{FF2B5EF4-FFF2-40B4-BE49-F238E27FC236}">
              <a16:creationId xmlns:a16="http://schemas.microsoft.com/office/drawing/2014/main" id="{4B28898F-313F-44FB-A585-028D5A8D724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31" name="Imagen 30">
          <a:extLst>
            <a:ext uri="{FF2B5EF4-FFF2-40B4-BE49-F238E27FC236}">
              <a16:creationId xmlns:a16="http://schemas.microsoft.com/office/drawing/2014/main" id="{04F144DC-3300-43C6-83D1-B456B8F72F6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32" name="Imagen 31">
          <a:extLst>
            <a:ext uri="{FF2B5EF4-FFF2-40B4-BE49-F238E27FC236}">
              <a16:creationId xmlns:a16="http://schemas.microsoft.com/office/drawing/2014/main" id="{DA1A5C68-2388-4CF4-95F1-D5D4B66EC70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33" name="Imagen 32">
          <a:extLst>
            <a:ext uri="{FF2B5EF4-FFF2-40B4-BE49-F238E27FC236}">
              <a16:creationId xmlns:a16="http://schemas.microsoft.com/office/drawing/2014/main" id="{9D7A32A6-B76B-4F81-9AB6-8BA4F69B800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34" name="Imagen 33">
          <a:extLst>
            <a:ext uri="{FF2B5EF4-FFF2-40B4-BE49-F238E27FC236}">
              <a16:creationId xmlns:a16="http://schemas.microsoft.com/office/drawing/2014/main" id="{6EA923C0-7C84-4A06-A3D3-E3AE31491BB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35" name="Imagen 34">
          <a:extLst>
            <a:ext uri="{FF2B5EF4-FFF2-40B4-BE49-F238E27FC236}">
              <a16:creationId xmlns:a16="http://schemas.microsoft.com/office/drawing/2014/main" id="{B420030C-E3E4-4C4F-ACB7-6789FEE2868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36" name="Imagen 35">
          <a:extLst>
            <a:ext uri="{FF2B5EF4-FFF2-40B4-BE49-F238E27FC236}">
              <a16:creationId xmlns:a16="http://schemas.microsoft.com/office/drawing/2014/main" id="{414E4A55-F32A-43BB-8272-C4AAE06E176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37" name="Imagen 36">
          <a:extLst>
            <a:ext uri="{FF2B5EF4-FFF2-40B4-BE49-F238E27FC236}">
              <a16:creationId xmlns:a16="http://schemas.microsoft.com/office/drawing/2014/main" id="{0C41EE74-CF0F-4596-9257-29A6CB1CA72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38" name="Imagen 37">
          <a:extLst>
            <a:ext uri="{FF2B5EF4-FFF2-40B4-BE49-F238E27FC236}">
              <a16:creationId xmlns:a16="http://schemas.microsoft.com/office/drawing/2014/main" id="{B3CB0E1D-6C6A-42C9-AE18-FCC34993295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39" name="Imagen 38">
          <a:extLst>
            <a:ext uri="{FF2B5EF4-FFF2-40B4-BE49-F238E27FC236}">
              <a16:creationId xmlns:a16="http://schemas.microsoft.com/office/drawing/2014/main" id="{257AC63A-66A5-4748-979D-65C14F1737F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40" name="Imagen 39">
          <a:extLst>
            <a:ext uri="{FF2B5EF4-FFF2-40B4-BE49-F238E27FC236}">
              <a16:creationId xmlns:a16="http://schemas.microsoft.com/office/drawing/2014/main" id="{CBAC221B-6465-4E2F-9305-421CD4BA9EF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41" name="Imagen 40">
          <a:extLst>
            <a:ext uri="{FF2B5EF4-FFF2-40B4-BE49-F238E27FC236}">
              <a16:creationId xmlns:a16="http://schemas.microsoft.com/office/drawing/2014/main" id="{185AB8DF-7932-4D93-9E2C-5BBAD3F3FBF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42" name="Imagen 41">
          <a:extLst>
            <a:ext uri="{FF2B5EF4-FFF2-40B4-BE49-F238E27FC236}">
              <a16:creationId xmlns:a16="http://schemas.microsoft.com/office/drawing/2014/main" id="{C58CFF44-CED7-436E-9070-1DBA9A1A6B1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43" name="Imagen 42">
          <a:extLst>
            <a:ext uri="{FF2B5EF4-FFF2-40B4-BE49-F238E27FC236}">
              <a16:creationId xmlns:a16="http://schemas.microsoft.com/office/drawing/2014/main" id="{398C7F29-98B9-4B63-B4F6-2AC474D4BE1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44" name="Imagen 43">
          <a:extLst>
            <a:ext uri="{FF2B5EF4-FFF2-40B4-BE49-F238E27FC236}">
              <a16:creationId xmlns:a16="http://schemas.microsoft.com/office/drawing/2014/main" id="{6B683902-B854-4376-A7EB-6F1ACC2967B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45" name="Imagen 44">
          <a:extLst>
            <a:ext uri="{FF2B5EF4-FFF2-40B4-BE49-F238E27FC236}">
              <a16:creationId xmlns:a16="http://schemas.microsoft.com/office/drawing/2014/main" id="{BEC94A7E-D4F6-4E98-A045-6A56EE6D7DD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46" name="Imagen 45">
          <a:extLst>
            <a:ext uri="{FF2B5EF4-FFF2-40B4-BE49-F238E27FC236}">
              <a16:creationId xmlns:a16="http://schemas.microsoft.com/office/drawing/2014/main" id="{F3EBC468-0C67-4D3B-81F8-1B9E6F579A2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47" name="Imagen 46">
          <a:extLst>
            <a:ext uri="{FF2B5EF4-FFF2-40B4-BE49-F238E27FC236}">
              <a16:creationId xmlns:a16="http://schemas.microsoft.com/office/drawing/2014/main" id="{62460C4B-5CD0-485C-88BA-DADA031056E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48" name="Imagen 47">
          <a:extLst>
            <a:ext uri="{FF2B5EF4-FFF2-40B4-BE49-F238E27FC236}">
              <a16:creationId xmlns:a16="http://schemas.microsoft.com/office/drawing/2014/main" id="{02B1385D-4FF4-45E6-B163-2FE15D5D466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49" name="Imagen 48">
          <a:extLst>
            <a:ext uri="{FF2B5EF4-FFF2-40B4-BE49-F238E27FC236}">
              <a16:creationId xmlns:a16="http://schemas.microsoft.com/office/drawing/2014/main" id="{627749DB-17EE-445C-A470-E9264CED05C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50" name="Imagen 49">
          <a:extLst>
            <a:ext uri="{FF2B5EF4-FFF2-40B4-BE49-F238E27FC236}">
              <a16:creationId xmlns:a16="http://schemas.microsoft.com/office/drawing/2014/main" id="{9F6CF1FC-5CB5-4F70-8BCD-68A308D11B3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51" name="Imagen 50">
          <a:extLst>
            <a:ext uri="{FF2B5EF4-FFF2-40B4-BE49-F238E27FC236}">
              <a16:creationId xmlns:a16="http://schemas.microsoft.com/office/drawing/2014/main" id="{22379635-D561-427E-A73C-2D012DBF883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52" name="Imagen 51">
          <a:extLst>
            <a:ext uri="{FF2B5EF4-FFF2-40B4-BE49-F238E27FC236}">
              <a16:creationId xmlns:a16="http://schemas.microsoft.com/office/drawing/2014/main" id="{18C3A289-66A4-4601-BDBF-747922C859C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53" name="Imagen 52">
          <a:extLst>
            <a:ext uri="{FF2B5EF4-FFF2-40B4-BE49-F238E27FC236}">
              <a16:creationId xmlns:a16="http://schemas.microsoft.com/office/drawing/2014/main" id="{7EC0D86E-4F56-4BAB-A3FA-E25FEABF1F1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54" name="Imagen 53">
          <a:extLst>
            <a:ext uri="{FF2B5EF4-FFF2-40B4-BE49-F238E27FC236}">
              <a16:creationId xmlns:a16="http://schemas.microsoft.com/office/drawing/2014/main" id="{1ACB2387-7881-4553-8759-06F1A477A3D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55" name="Imagen 54">
          <a:extLst>
            <a:ext uri="{FF2B5EF4-FFF2-40B4-BE49-F238E27FC236}">
              <a16:creationId xmlns:a16="http://schemas.microsoft.com/office/drawing/2014/main" id="{87AB7C7A-0259-4CB0-92A0-A3479CA3662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56" name="Imagen 55">
          <a:extLst>
            <a:ext uri="{FF2B5EF4-FFF2-40B4-BE49-F238E27FC236}">
              <a16:creationId xmlns:a16="http://schemas.microsoft.com/office/drawing/2014/main" id="{A94A6B09-758B-432E-AD0F-BFE706142B6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57" name="Imagen 56">
          <a:extLst>
            <a:ext uri="{FF2B5EF4-FFF2-40B4-BE49-F238E27FC236}">
              <a16:creationId xmlns:a16="http://schemas.microsoft.com/office/drawing/2014/main" id="{22545217-B78D-4599-8103-E3EEDBCF93F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58" name="Imagen 57">
          <a:extLst>
            <a:ext uri="{FF2B5EF4-FFF2-40B4-BE49-F238E27FC236}">
              <a16:creationId xmlns:a16="http://schemas.microsoft.com/office/drawing/2014/main" id="{66F5FB49-7103-4F54-A016-409AA8E18F9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59" name="Imagen 58">
          <a:extLst>
            <a:ext uri="{FF2B5EF4-FFF2-40B4-BE49-F238E27FC236}">
              <a16:creationId xmlns:a16="http://schemas.microsoft.com/office/drawing/2014/main" id="{3BE65AC5-28C7-4F93-B342-7B4C04272F8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60" name="Imagen 59">
          <a:extLst>
            <a:ext uri="{FF2B5EF4-FFF2-40B4-BE49-F238E27FC236}">
              <a16:creationId xmlns:a16="http://schemas.microsoft.com/office/drawing/2014/main" id="{0E6E8B4F-1BE7-41BC-8064-9036A2E78AE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61" name="Imagen 60">
          <a:extLst>
            <a:ext uri="{FF2B5EF4-FFF2-40B4-BE49-F238E27FC236}">
              <a16:creationId xmlns:a16="http://schemas.microsoft.com/office/drawing/2014/main" id="{1198CDFC-9FED-4F7F-916A-C06B28AD8C5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2" name="Imagen 61">
          <a:extLst>
            <a:ext uri="{FF2B5EF4-FFF2-40B4-BE49-F238E27FC236}">
              <a16:creationId xmlns:a16="http://schemas.microsoft.com/office/drawing/2014/main" id="{27A4DB29-7DFB-4A5A-A8CF-3C34392E6F9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3" name="Imagen 62">
          <a:extLst>
            <a:ext uri="{FF2B5EF4-FFF2-40B4-BE49-F238E27FC236}">
              <a16:creationId xmlns:a16="http://schemas.microsoft.com/office/drawing/2014/main" id="{284C23DE-1552-4900-8779-3F20B67359C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4" name="Imagen 63">
          <a:extLst>
            <a:ext uri="{FF2B5EF4-FFF2-40B4-BE49-F238E27FC236}">
              <a16:creationId xmlns:a16="http://schemas.microsoft.com/office/drawing/2014/main" id="{5EE9CC05-D59C-4341-B618-8C8D7032241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5" name="Imagen 64">
          <a:extLst>
            <a:ext uri="{FF2B5EF4-FFF2-40B4-BE49-F238E27FC236}">
              <a16:creationId xmlns:a16="http://schemas.microsoft.com/office/drawing/2014/main" id="{7A6526C5-BA47-413E-A791-C0DB424C8E4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6" name="Imagen 65">
          <a:extLst>
            <a:ext uri="{FF2B5EF4-FFF2-40B4-BE49-F238E27FC236}">
              <a16:creationId xmlns:a16="http://schemas.microsoft.com/office/drawing/2014/main" id="{2C37A735-38F2-476E-B342-6260CB922C4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7" name="Imagen 66">
          <a:extLst>
            <a:ext uri="{FF2B5EF4-FFF2-40B4-BE49-F238E27FC236}">
              <a16:creationId xmlns:a16="http://schemas.microsoft.com/office/drawing/2014/main" id="{E7DA14C0-E108-4D23-A65B-06058EDF559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8" name="Imagen 67">
          <a:extLst>
            <a:ext uri="{FF2B5EF4-FFF2-40B4-BE49-F238E27FC236}">
              <a16:creationId xmlns:a16="http://schemas.microsoft.com/office/drawing/2014/main" id="{ED2B6072-CEE8-43D3-B2BF-BBCC5B3CBBA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69" name="Imagen 68">
          <a:extLst>
            <a:ext uri="{FF2B5EF4-FFF2-40B4-BE49-F238E27FC236}">
              <a16:creationId xmlns:a16="http://schemas.microsoft.com/office/drawing/2014/main" id="{A8098038-02CF-417D-8DA8-77406D8C7CD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70" name="Imagen 69">
          <a:extLst>
            <a:ext uri="{FF2B5EF4-FFF2-40B4-BE49-F238E27FC236}">
              <a16:creationId xmlns:a16="http://schemas.microsoft.com/office/drawing/2014/main" id="{6B0C1940-2580-4941-9BB2-589665D7525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71" name="Imagen 70">
          <a:extLst>
            <a:ext uri="{FF2B5EF4-FFF2-40B4-BE49-F238E27FC236}">
              <a16:creationId xmlns:a16="http://schemas.microsoft.com/office/drawing/2014/main" id="{93D0BF74-8943-4CFB-8E76-1AA83989847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72" name="Imagen 71">
          <a:extLst>
            <a:ext uri="{FF2B5EF4-FFF2-40B4-BE49-F238E27FC236}">
              <a16:creationId xmlns:a16="http://schemas.microsoft.com/office/drawing/2014/main" id="{A9DFAF64-611C-4F6C-BA4E-A38E90EF90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73" name="Imagen 72">
          <a:extLst>
            <a:ext uri="{FF2B5EF4-FFF2-40B4-BE49-F238E27FC236}">
              <a16:creationId xmlns:a16="http://schemas.microsoft.com/office/drawing/2014/main" id="{7464A66D-16A2-4072-888D-8F04E2A5408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74" name="Imagen 73">
          <a:extLst>
            <a:ext uri="{FF2B5EF4-FFF2-40B4-BE49-F238E27FC236}">
              <a16:creationId xmlns:a16="http://schemas.microsoft.com/office/drawing/2014/main" id="{17ACFECB-ACC8-4A3F-9DE4-D137395B6A9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75" name="Imagen 74">
          <a:extLst>
            <a:ext uri="{FF2B5EF4-FFF2-40B4-BE49-F238E27FC236}">
              <a16:creationId xmlns:a16="http://schemas.microsoft.com/office/drawing/2014/main" id="{6A3671AF-302C-4C91-A894-C244CB056DA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76" name="Imagen 75">
          <a:extLst>
            <a:ext uri="{FF2B5EF4-FFF2-40B4-BE49-F238E27FC236}">
              <a16:creationId xmlns:a16="http://schemas.microsoft.com/office/drawing/2014/main" id="{64711288-4A4D-4671-9654-BE6B3877383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77" name="Imagen 76">
          <a:extLst>
            <a:ext uri="{FF2B5EF4-FFF2-40B4-BE49-F238E27FC236}">
              <a16:creationId xmlns:a16="http://schemas.microsoft.com/office/drawing/2014/main" id="{92B2F990-69C8-463C-804C-B7EBB44BE8F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78" name="Imagen 77">
          <a:extLst>
            <a:ext uri="{FF2B5EF4-FFF2-40B4-BE49-F238E27FC236}">
              <a16:creationId xmlns:a16="http://schemas.microsoft.com/office/drawing/2014/main" id="{80B0BF9B-6639-47FA-ACD2-C3730E0260F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79" name="Imagen 78">
          <a:extLst>
            <a:ext uri="{FF2B5EF4-FFF2-40B4-BE49-F238E27FC236}">
              <a16:creationId xmlns:a16="http://schemas.microsoft.com/office/drawing/2014/main" id="{36E4D067-3FAE-471A-81A7-E8EC78FF259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80" name="Imagen 79">
          <a:extLst>
            <a:ext uri="{FF2B5EF4-FFF2-40B4-BE49-F238E27FC236}">
              <a16:creationId xmlns:a16="http://schemas.microsoft.com/office/drawing/2014/main" id="{8DAB1A15-8064-46B8-9F6F-4E6ACB4A915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81" name="Imagen 80">
          <a:extLst>
            <a:ext uri="{FF2B5EF4-FFF2-40B4-BE49-F238E27FC236}">
              <a16:creationId xmlns:a16="http://schemas.microsoft.com/office/drawing/2014/main" id="{3469DA8D-6515-4953-A7AE-543C9712878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82" name="Imagen 81">
          <a:extLst>
            <a:ext uri="{FF2B5EF4-FFF2-40B4-BE49-F238E27FC236}">
              <a16:creationId xmlns:a16="http://schemas.microsoft.com/office/drawing/2014/main" id="{7FB738F0-4A01-41E5-A937-6920F4F0C6E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83" name="Imagen 82">
          <a:extLst>
            <a:ext uri="{FF2B5EF4-FFF2-40B4-BE49-F238E27FC236}">
              <a16:creationId xmlns:a16="http://schemas.microsoft.com/office/drawing/2014/main" id="{6170D9A5-6EE9-4FFF-B15F-134F4AE1EAF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84" name="Imagen 83">
          <a:extLst>
            <a:ext uri="{FF2B5EF4-FFF2-40B4-BE49-F238E27FC236}">
              <a16:creationId xmlns:a16="http://schemas.microsoft.com/office/drawing/2014/main" id="{64E72923-626B-4BB9-B938-69A4E3D5D82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85" name="Imagen 84">
          <a:extLst>
            <a:ext uri="{FF2B5EF4-FFF2-40B4-BE49-F238E27FC236}">
              <a16:creationId xmlns:a16="http://schemas.microsoft.com/office/drawing/2014/main" id="{19278B91-C387-46E6-A9D5-6557DB2AB78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86" name="Imagen 85">
          <a:extLst>
            <a:ext uri="{FF2B5EF4-FFF2-40B4-BE49-F238E27FC236}">
              <a16:creationId xmlns:a16="http://schemas.microsoft.com/office/drawing/2014/main" id="{983512B4-C6B9-4179-9F74-DFAC3C78488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87" name="Imagen 86">
          <a:extLst>
            <a:ext uri="{FF2B5EF4-FFF2-40B4-BE49-F238E27FC236}">
              <a16:creationId xmlns:a16="http://schemas.microsoft.com/office/drawing/2014/main" id="{013CA5B5-977E-47B9-B2FA-A325CBD118A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88" name="Imagen 87">
          <a:extLst>
            <a:ext uri="{FF2B5EF4-FFF2-40B4-BE49-F238E27FC236}">
              <a16:creationId xmlns:a16="http://schemas.microsoft.com/office/drawing/2014/main" id="{A9990F4E-B876-4B59-8A59-7EC0E5B6A40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89" name="Imagen 88">
          <a:extLst>
            <a:ext uri="{FF2B5EF4-FFF2-40B4-BE49-F238E27FC236}">
              <a16:creationId xmlns:a16="http://schemas.microsoft.com/office/drawing/2014/main" id="{7F56E0F9-4438-4205-AF32-E911E7F788A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90" name="Imagen 89">
          <a:extLst>
            <a:ext uri="{FF2B5EF4-FFF2-40B4-BE49-F238E27FC236}">
              <a16:creationId xmlns:a16="http://schemas.microsoft.com/office/drawing/2014/main" id="{D3378731-A4F8-4D6B-A4DE-34309641223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91" name="Imagen 90">
          <a:extLst>
            <a:ext uri="{FF2B5EF4-FFF2-40B4-BE49-F238E27FC236}">
              <a16:creationId xmlns:a16="http://schemas.microsoft.com/office/drawing/2014/main" id="{CA96E32B-C056-49D2-98B0-6522A6E47A5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92" name="Imagen 91">
          <a:extLst>
            <a:ext uri="{FF2B5EF4-FFF2-40B4-BE49-F238E27FC236}">
              <a16:creationId xmlns:a16="http://schemas.microsoft.com/office/drawing/2014/main" id="{701B77CC-3BB2-4EE7-9CFD-1AF1FE0F320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93" name="Imagen 92">
          <a:extLst>
            <a:ext uri="{FF2B5EF4-FFF2-40B4-BE49-F238E27FC236}">
              <a16:creationId xmlns:a16="http://schemas.microsoft.com/office/drawing/2014/main" id="{A3BA8C93-ACAB-4286-B09F-507CF3760F3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94" name="Imagen 93">
          <a:extLst>
            <a:ext uri="{FF2B5EF4-FFF2-40B4-BE49-F238E27FC236}">
              <a16:creationId xmlns:a16="http://schemas.microsoft.com/office/drawing/2014/main" id="{EDE939BC-3A9C-463F-A7D0-D116B8CBE6A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95" name="Imagen 94">
          <a:extLst>
            <a:ext uri="{FF2B5EF4-FFF2-40B4-BE49-F238E27FC236}">
              <a16:creationId xmlns:a16="http://schemas.microsoft.com/office/drawing/2014/main" id="{CDDC8A8E-9618-49ED-81C7-5BE17BDF9C8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96" name="Imagen 95">
          <a:extLst>
            <a:ext uri="{FF2B5EF4-FFF2-40B4-BE49-F238E27FC236}">
              <a16:creationId xmlns:a16="http://schemas.microsoft.com/office/drawing/2014/main" id="{B94544B8-9392-4360-9D16-B71D61F8B3A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97" name="Imagen 96">
          <a:extLst>
            <a:ext uri="{FF2B5EF4-FFF2-40B4-BE49-F238E27FC236}">
              <a16:creationId xmlns:a16="http://schemas.microsoft.com/office/drawing/2014/main" id="{0D7370FE-88D1-4D3A-926D-C74B6B95C0E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98" name="Imagen 97">
          <a:extLst>
            <a:ext uri="{FF2B5EF4-FFF2-40B4-BE49-F238E27FC236}">
              <a16:creationId xmlns:a16="http://schemas.microsoft.com/office/drawing/2014/main" id="{451C6FED-0C9F-4222-93F7-3045AEF3FD3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99" name="Imagen 98">
          <a:extLst>
            <a:ext uri="{FF2B5EF4-FFF2-40B4-BE49-F238E27FC236}">
              <a16:creationId xmlns:a16="http://schemas.microsoft.com/office/drawing/2014/main" id="{D3944DF6-4A1B-4CAA-9050-DAF9B7A02C0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00" name="Imagen 99">
          <a:extLst>
            <a:ext uri="{FF2B5EF4-FFF2-40B4-BE49-F238E27FC236}">
              <a16:creationId xmlns:a16="http://schemas.microsoft.com/office/drawing/2014/main" id="{4E00D6EB-370C-4753-8997-D392B6B83ED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01" name="Imagen 100">
          <a:extLst>
            <a:ext uri="{FF2B5EF4-FFF2-40B4-BE49-F238E27FC236}">
              <a16:creationId xmlns:a16="http://schemas.microsoft.com/office/drawing/2014/main" id="{4FF02399-59D9-46E3-8130-F7596963D23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02" name="Imagen 101">
          <a:extLst>
            <a:ext uri="{FF2B5EF4-FFF2-40B4-BE49-F238E27FC236}">
              <a16:creationId xmlns:a16="http://schemas.microsoft.com/office/drawing/2014/main" id="{4B38467B-2944-4AEC-999E-8A2F6C71E41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03" name="Imagen 102">
          <a:extLst>
            <a:ext uri="{FF2B5EF4-FFF2-40B4-BE49-F238E27FC236}">
              <a16:creationId xmlns:a16="http://schemas.microsoft.com/office/drawing/2014/main" id="{21875C17-C88D-45AA-AED1-E0FE4031507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04" name="Imagen 103">
          <a:extLst>
            <a:ext uri="{FF2B5EF4-FFF2-40B4-BE49-F238E27FC236}">
              <a16:creationId xmlns:a16="http://schemas.microsoft.com/office/drawing/2014/main" id="{00061555-065B-44EA-8F68-87333DD8CAB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05" name="Imagen 104">
          <a:extLst>
            <a:ext uri="{FF2B5EF4-FFF2-40B4-BE49-F238E27FC236}">
              <a16:creationId xmlns:a16="http://schemas.microsoft.com/office/drawing/2014/main" id="{FB32B9BF-2DFA-47BC-A8C7-7354E670EBD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06" name="Imagen 105">
          <a:extLst>
            <a:ext uri="{FF2B5EF4-FFF2-40B4-BE49-F238E27FC236}">
              <a16:creationId xmlns:a16="http://schemas.microsoft.com/office/drawing/2014/main" id="{0D989E44-D894-45B1-8920-D449B427150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07" name="Imagen 106">
          <a:extLst>
            <a:ext uri="{FF2B5EF4-FFF2-40B4-BE49-F238E27FC236}">
              <a16:creationId xmlns:a16="http://schemas.microsoft.com/office/drawing/2014/main" id="{FD68937B-0A2A-4D17-A604-953FFF654FD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08" name="Imagen 107">
          <a:extLst>
            <a:ext uri="{FF2B5EF4-FFF2-40B4-BE49-F238E27FC236}">
              <a16:creationId xmlns:a16="http://schemas.microsoft.com/office/drawing/2014/main" id="{F9ECE104-E858-4A0B-869A-0FBC4A760CE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09" name="Imagen 108">
          <a:extLst>
            <a:ext uri="{FF2B5EF4-FFF2-40B4-BE49-F238E27FC236}">
              <a16:creationId xmlns:a16="http://schemas.microsoft.com/office/drawing/2014/main" id="{603D3431-5018-4017-A94D-367FCCC93C1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10" name="Imagen 109">
          <a:extLst>
            <a:ext uri="{FF2B5EF4-FFF2-40B4-BE49-F238E27FC236}">
              <a16:creationId xmlns:a16="http://schemas.microsoft.com/office/drawing/2014/main" id="{6766DCD2-0695-4F49-B42A-9DA66D19824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11" name="Imagen 110">
          <a:extLst>
            <a:ext uri="{FF2B5EF4-FFF2-40B4-BE49-F238E27FC236}">
              <a16:creationId xmlns:a16="http://schemas.microsoft.com/office/drawing/2014/main" id="{63408A59-FD94-4828-9D73-E8A6D06D9A3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12" name="Imagen 111">
          <a:extLst>
            <a:ext uri="{FF2B5EF4-FFF2-40B4-BE49-F238E27FC236}">
              <a16:creationId xmlns:a16="http://schemas.microsoft.com/office/drawing/2014/main" id="{DF3CA5B7-4663-4A97-8A62-8DFC2C25873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13" name="Imagen 112">
          <a:extLst>
            <a:ext uri="{FF2B5EF4-FFF2-40B4-BE49-F238E27FC236}">
              <a16:creationId xmlns:a16="http://schemas.microsoft.com/office/drawing/2014/main" id="{197550F6-363B-49C7-A770-9B57910F68F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14" name="Imagen 113">
          <a:extLst>
            <a:ext uri="{FF2B5EF4-FFF2-40B4-BE49-F238E27FC236}">
              <a16:creationId xmlns:a16="http://schemas.microsoft.com/office/drawing/2014/main" id="{50BC9F14-84D0-40CF-9495-989228DAED4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15" name="Imagen 114">
          <a:extLst>
            <a:ext uri="{FF2B5EF4-FFF2-40B4-BE49-F238E27FC236}">
              <a16:creationId xmlns:a16="http://schemas.microsoft.com/office/drawing/2014/main" id="{4F721944-3B3C-4EC3-B02F-C1AC398B56A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16" name="Imagen 115">
          <a:extLst>
            <a:ext uri="{FF2B5EF4-FFF2-40B4-BE49-F238E27FC236}">
              <a16:creationId xmlns:a16="http://schemas.microsoft.com/office/drawing/2014/main" id="{08276A57-E26C-4382-BDAE-83E8DB7816E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17" name="Imagen 116">
          <a:extLst>
            <a:ext uri="{FF2B5EF4-FFF2-40B4-BE49-F238E27FC236}">
              <a16:creationId xmlns:a16="http://schemas.microsoft.com/office/drawing/2014/main" id="{551A2F8F-4653-4A75-BEF5-64C653DA2DD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18" name="Imagen 117">
          <a:extLst>
            <a:ext uri="{FF2B5EF4-FFF2-40B4-BE49-F238E27FC236}">
              <a16:creationId xmlns:a16="http://schemas.microsoft.com/office/drawing/2014/main" id="{6D758796-375C-4A0A-873D-D0D72A687F8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19" name="Imagen 118">
          <a:extLst>
            <a:ext uri="{FF2B5EF4-FFF2-40B4-BE49-F238E27FC236}">
              <a16:creationId xmlns:a16="http://schemas.microsoft.com/office/drawing/2014/main" id="{6052D9BA-510D-4FAC-A1FB-C0218A6F6BC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20" name="Imagen 119">
          <a:extLst>
            <a:ext uri="{FF2B5EF4-FFF2-40B4-BE49-F238E27FC236}">
              <a16:creationId xmlns:a16="http://schemas.microsoft.com/office/drawing/2014/main" id="{C166CF4F-7920-4E3D-A882-FEEA1666500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21" name="Imagen 120">
          <a:extLst>
            <a:ext uri="{FF2B5EF4-FFF2-40B4-BE49-F238E27FC236}">
              <a16:creationId xmlns:a16="http://schemas.microsoft.com/office/drawing/2014/main" id="{0ABFC305-1298-4953-882D-621D28050A0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22" name="Imagen 121">
          <a:extLst>
            <a:ext uri="{FF2B5EF4-FFF2-40B4-BE49-F238E27FC236}">
              <a16:creationId xmlns:a16="http://schemas.microsoft.com/office/drawing/2014/main" id="{B468F325-F58C-4FDE-BCDD-642F17B3383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23" name="Imagen 122">
          <a:extLst>
            <a:ext uri="{FF2B5EF4-FFF2-40B4-BE49-F238E27FC236}">
              <a16:creationId xmlns:a16="http://schemas.microsoft.com/office/drawing/2014/main" id="{62901B99-9AF3-455F-BFAD-5F517CB5EDD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24" name="Imagen 123">
          <a:extLst>
            <a:ext uri="{FF2B5EF4-FFF2-40B4-BE49-F238E27FC236}">
              <a16:creationId xmlns:a16="http://schemas.microsoft.com/office/drawing/2014/main" id="{DE2E1BD9-F19B-47AC-88A4-E5BC9840494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25" name="Imagen 124">
          <a:extLst>
            <a:ext uri="{FF2B5EF4-FFF2-40B4-BE49-F238E27FC236}">
              <a16:creationId xmlns:a16="http://schemas.microsoft.com/office/drawing/2014/main" id="{9910DD87-FCE6-4320-A2D7-0D70541AAB6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26" name="Imagen 125">
          <a:extLst>
            <a:ext uri="{FF2B5EF4-FFF2-40B4-BE49-F238E27FC236}">
              <a16:creationId xmlns:a16="http://schemas.microsoft.com/office/drawing/2014/main" id="{6A6A95B9-CABD-49DD-B9E5-5EF48E6CB9A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27" name="Imagen 126">
          <a:extLst>
            <a:ext uri="{FF2B5EF4-FFF2-40B4-BE49-F238E27FC236}">
              <a16:creationId xmlns:a16="http://schemas.microsoft.com/office/drawing/2014/main" id="{6F94758D-17EB-4254-950C-FD01A5A3DA4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28" name="Imagen 127">
          <a:extLst>
            <a:ext uri="{FF2B5EF4-FFF2-40B4-BE49-F238E27FC236}">
              <a16:creationId xmlns:a16="http://schemas.microsoft.com/office/drawing/2014/main" id="{FC43A816-96B9-4CE9-999E-C09C2CF3445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29" name="Imagen 128">
          <a:extLst>
            <a:ext uri="{FF2B5EF4-FFF2-40B4-BE49-F238E27FC236}">
              <a16:creationId xmlns:a16="http://schemas.microsoft.com/office/drawing/2014/main" id="{0EF5D583-D085-4C32-8BD2-C916C91D3C0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30" name="Imagen 129">
          <a:extLst>
            <a:ext uri="{FF2B5EF4-FFF2-40B4-BE49-F238E27FC236}">
              <a16:creationId xmlns:a16="http://schemas.microsoft.com/office/drawing/2014/main" id="{41324DFB-40F5-4875-A155-3CDA90564A0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31" name="Imagen 130">
          <a:extLst>
            <a:ext uri="{FF2B5EF4-FFF2-40B4-BE49-F238E27FC236}">
              <a16:creationId xmlns:a16="http://schemas.microsoft.com/office/drawing/2014/main" id="{FE4F1BC9-F201-4FF3-AB66-5CB2A6E6FCA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32" name="Imagen 131">
          <a:extLst>
            <a:ext uri="{FF2B5EF4-FFF2-40B4-BE49-F238E27FC236}">
              <a16:creationId xmlns:a16="http://schemas.microsoft.com/office/drawing/2014/main" id="{8A4A52B8-F660-446C-AB1E-7A10133BEDF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5838"/>
    <xdr:pic>
      <xdr:nvPicPr>
        <xdr:cNvPr id="133" name="Imagen 132">
          <a:extLst>
            <a:ext uri="{FF2B5EF4-FFF2-40B4-BE49-F238E27FC236}">
              <a16:creationId xmlns:a16="http://schemas.microsoft.com/office/drawing/2014/main" id="{2C281BA7-A4AF-4FE1-A1A1-C7D06E26043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5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34" name="Imagen 133">
          <a:extLst>
            <a:ext uri="{FF2B5EF4-FFF2-40B4-BE49-F238E27FC236}">
              <a16:creationId xmlns:a16="http://schemas.microsoft.com/office/drawing/2014/main" id="{4C67892B-8C5B-43AB-9813-80DF4DD8455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oneCellAnchor>
    <xdr:from>
      <xdr:col>0</xdr:col>
      <xdr:colOff>204105</xdr:colOff>
      <xdr:row>0</xdr:row>
      <xdr:rowOff>40820</xdr:rowOff>
    </xdr:from>
    <xdr:ext cx="1333501" cy="984477"/>
    <xdr:pic>
      <xdr:nvPicPr>
        <xdr:cNvPr id="135" name="Imagen 134">
          <a:extLst>
            <a:ext uri="{FF2B5EF4-FFF2-40B4-BE49-F238E27FC236}">
              <a16:creationId xmlns:a16="http://schemas.microsoft.com/office/drawing/2014/main" id="{C6F85C5D-95CA-436B-9323-648829A327C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5" y="40820"/>
          <a:ext cx="1333501" cy="9844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204106</xdr:colOff>
      <xdr:row>0</xdr:row>
      <xdr:rowOff>40820</xdr:rowOff>
    </xdr:from>
    <xdr:ext cx="1265466" cy="963047"/>
    <xdr:pic>
      <xdr:nvPicPr>
        <xdr:cNvPr id="136" name="Imagen 135">
          <a:extLst>
            <a:ext uri="{FF2B5EF4-FFF2-40B4-BE49-F238E27FC236}">
              <a16:creationId xmlns:a16="http://schemas.microsoft.com/office/drawing/2014/main" id="{52B043E8-B0E7-4B37-A3BD-251EA822ECC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204106" y="40820"/>
          <a:ext cx="1265466" cy="9630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E8362-2931-476D-B8FE-B64EA1CC9EB3}">
  <dimension ref="A2:AV67"/>
  <sheetViews>
    <sheetView topLeftCell="A40" workbookViewId="0">
      <selection activeCell="A16" sqref="A16"/>
    </sheetView>
  </sheetViews>
  <sheetFormatPr baseColWidth="10" defaultColWidth="11.44140625" defaultRowHeight="14.4" x14ac:dyDescent="0.3"/>
  <cols>
    <col min="1" max="1" width="51" customWidth="1"/>
    <col min="2" max="3" width="11.5546875" style="3"/>
    <col min="4" max="4" width="19.33203125" customWidth="1"/>
    <col min="8" max="14" width="11.5546875" style="3"/>
    <col min="15" max="15" width="19.6640625" style="3" customWidth="1"/>
    <col min="16" max="16" width="18.5546875" style="3" customWidth="1"/>
    <col min="17" max="17" width="14.88671875" style="3" customWidth="1"/>
    <col min="18" max="18" width="22.44140625" customWidth="1"/>
    <col min="19" max="19" width="22.5546875" customWidth="1"/>
    <col min="20" max="20" width="23.5546875" customWidth="1"/>
  </cols>
  <sheetData>
    <row r="2" spans="1:21" x14ac:dyDescent="0.3">
      <c r="A2" s="489" t="s">
        <v>0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9"/>
      <c r="T2" s="489"/>
    </row>
    <row r="3" spans="1:21" x14ac:dyDescent="0.3">
      <c r="A3" s="489" t="s">
        <v>1</v>
      </c>
      <c r="B3" s="489"/>
      <c r="C3" s="489"/>
      <c r="D3" s="489"/>
      <c r="E3" s="489"/>
      <c r="F3" s="489"/>
      <c r="G3" s="489"/>
      <c r="H3" s="489"/>
      <c r="I3" s="489"/>
      <c r="J3" s="489"/>
      <c r="K3" s="489"/>
      <c r="L3" s="489"/>
      <c r="M3" s="489"/>
      <c r="N3" s="489"/>
      <c r="O3" s="489"/>
      <c r="P3" s="489"/>
      <c r="Q3" s="489"/>
      <c r="R3" s="489"/>
      <c r="S3" s="489"/>
      <c r="T3" s="489"/>
    </row>
    <row r="4" spans="1:21" ht="15" thickBot="1" x14ac:dyDescent="0.35">
      <c r="A4" s="490" t="s">
        <v>2</v>
      </c>
      <c r="B4" s="489"/>
      <c r="C4" s="489"/>
      <c r="D4" s="489"/>
      <c r="E4" s="489"/>
      <c r="F4" s="489"/>
      <c r="G4" s="489"/>
      <c r="H4" s="489"/>
      <c r="I4" s="489"/>
      <c r="J4" s="489"/>
      <c r="K4" s="489"/>
      <c r="L4" s="489"/>
      <c r="M4" s="489"/>
      <c r="N4" s="489"/>
      <c r="O4" s="489"/>
      <c r="P4" s="489"/>
      <c r="Q4" s="489"/>
      <c r="R4" s="489"/>
      <c r="S4" s="489"/>
      <c r="T4" s="489"/>
    </row>
    <row r="5" spans="1:21" ht="25.95" customHeight="1" thickBot="1" x14ac:dyDescent="0.35">
      <c r="A5" s="99" t="s">
        <v>3</v>
      </c>
      <c r="B5" s="491" t="s">
        <v>4</v>
      </c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</row>
    <row r="6" spans="1:21" ht="15" thickBot="1" x14ac:dyDescent="0.35"/>
    <row r="7" spans="1:21" ht="15" thickBot="1" x14ac:dyDescent="0.35">
      <c r="A7" s="68" t="s">
        <v>5</v>
      </c>
      <c r="B7" s="493">
        <v>800000000</v>
      </c>
      <c r="C7" s="494"/>
      <c r="D7" s="495"/>
    </row>
    <row r="8" spans="1:21" ht="15" thickBot="1" x14ac:dyDescent="0.35"/>
    <row r="9" spans="1:21" ht="15" thickBot="1" x14ac:dyDescent="0.35">
      <c r="A9" s="68" t="s">
        <v>6</v>
      </c>
      <c r="B9" s="100">
        <v>10</v>
      </c>
    </row>
    <row r="11" spans="1:21" x14ac:dyDescent="0.3">
      <c r="A11" s="2"/>
      <c r="E11" s="487" t="s">
        <v>7</v>
      </c>
      <c r="F11" s="487"/>
      <c r="G11" s="487"/>
      <c r="H11" s="488" t="s">
        <v>8</v>
      </c>
      <c r="I11" s="488"/>
      <c r="J11" s="488"/>
      <c r="K11" s="488"/>
      <c r="L11" s="488"/>
      <c r="M11" s="488"/>
      <c r="N11" s="9" t="s">
        <v>9</v>
      </c>
      <c r="Q11" s="3">
        <v>1.86</v>
      </c>
    </row>
    <row r="12" spans="1:21" ht="43.8" thickBot="1" x14ac:dyDescent="0.35">
      <c r="A12" s="101" t="s">
        <v>10</v>
      </c>
      <c r="B12" s="29" t="s">
        <v>11</v>
      </c>
      <c r="C12" s="30" t="s">
        <v>12</v>
      </c>
      <c r="D12" s="30" t="s">
        <v>13</v>
      </c>
      <c r="E12" s="31" t="s">
        <v>14</v>
      </c>
      <c r="F12" s="31" t="s">
        <v>15</v>
      </c>
      <c r="G12" s="31" t="s">
        <v>16</v>
      </c>
      <c r="H12" s="30" t="s">
        <v>17</v>
      </c>
      <c r="I12" s="30" t="s">
        <v>18</v>
      </c>
      <c r="J12" s="30" t="s">
        <v>19</v>
      </c>
      <c r="K12" s="30" t="s">
        <v>20</v>
      </c>
      <c r="L12" s="30" t="s">
        <v>21</v>
      </c>
      <c r="M12" s="30" t="s">
        <v>22</v>
      </c>
      <c r="N12" s="30" t="s">
        <v>23</v>
      </c>
      <c r="O12" s="30" t="s">
        <v>24</v>
      </c>
      <c r="P12" s="30" t="s">
        <v>25</v>
      </c>
      <c r="Q12" s="30" t="s">
        <v>26</v>
      </c>
      <c r="R12" s="30" t="s">
        <v>27</v>
      </c>
      <c r="S12" s="30" t="s">
        <v>28</v>
      </c>
      <c r="T12" s="30" t="s">
        <v>29</v>
      </c>
      <c r="U12" s="52"/>
    </row>
    <row r="13" spans="1:21" ht="15" thickBot="1" x14ac:dyDescent="0.35">
      <c r="A13" s="28" t="s">
        <v>30</v>
      </c>
      <c r="B13" s="25"/>
      <c r="C13" s="26"/>
      <c r="D13" s="27"/>
      <c r="E13" s="27"/>
      <c r="F13" s="27"/>
      <c r="G13" s="27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7"/>
      <c r="S13" s="27"/>
      <c r="T13" s="54"/>
    </row>
    <row r="14" spans="1:21" x14ac:dyDescent="0.3">
      <c r="A14" s="49" t="s">
        <v>31</v>
      </c>
      <c r="B14" s="40">
        <v>1</v>
      </c>
      <c r="C14" s="40">
        <v>6</v>
      </c>
      <c r="D14" s="46">
        <f>7287000*1.051</f>
        <v>7658636.9999999991</v>
      </c>
      <c r="E14" s="43">
        <v>0.5</v>
      </c>
      <c r="F14" s="43">
        <v>0.5</v>
      </c>
      <c r="G14" s="43">
        <v>0.5</v>
      </c>
      <c r="H14" s="40">
        <v>0.5</v>
      </c>
      <c r="I14" s="40">
        <v>0.5</v>
      </c>
      <c r="J14" s="40">
        <v>0.5</v>
      </c>
      <c r="K14" s="40">
        <v>0.5</v>
      </c>
      <c r="L14" s="40">
        <v>0.5</v>
      </c>
      <c r="M14" s="40">
        <v>0.5</v>
      </c>
      <c r="N14" s="40">
        <v>0.35</v>
      </c>
      <c r="O14" s="40">
        <f>+SUM(E14:G14)*B14</f>
        <v>1.5</v>
      </c>
      <c r="P14" s="40">
        <f>+SUM(H14:N14)*B14</f>
        <v>3.35</v>
      </c>
      <c r="Q14" s="40">
        <v>2.23</v>
      </c>
      <c r="R14" s="37">
        <f>+(O14*D14)*Q14</f>
        <v>25618140.764999997</v>
      </c>
      <c r="S14" s="37">
        <f>(P14*D14)*Q14</f>
        <v>57213847.708499998</v>
      </c>
      <c r="T14" s="55">
        <f>+R14+S14</f>
        <v>82831988.473499998</v>
      </c>
    </row>
    <row r="15" spans="1:21" x14ac:dyDescent="0.3">
      <c r="A15" s="50" t="s">
        <v>32</v>
      </c>
      <c r="B15" s="41">
        <v>1</v>
      </c>
      <c r="C15" s="41">
        <v>8</v>
      </c>
      <c r="D15" s="47">
        <f>5200000*1.051</f>
        <v>5465200</v>
      </c>
      <c r="E15" s="44">
        <v>0.5</v>
      </c>
      <c r="F15" s="44">
        <v>0.5</v>
      </c>
      <c r="G15" s="44">
        <v>0.5</v>
      </c>
      <c r="H15" s="41">
        <v>1</v>
      </c>
      <c r="I15" s="41">
        <v>1</v>
      </c>
      <c r="J15" s="41">
        <v>1</v>
      </c>
      <c r="K15" s="41">
        <v>1</v>
      </c>
      <c r="L15" s="41">
        <v>1</v>
      </c>
      <c r="M15" s="41">
        <v>1</v>
      </c>
      <c r="N15" s="41">
        <v>1</v>
      </c>
      <c r="O15" s="41">
        <f t="shared" ref="O15:O16" si="0">+SUM(E15:G15)*B15</f>
        <v>1.5</v>
      </c>
      <c r="P15" s="41">
        <f t="shared" ref="P15:P16" si="1">+SUM(H15:N15)*B15</f>
        <v>7</v>
      </c>
      <c r="Q15" s="41">
        <v>2.23</v>
      </c>
      <c r="R15" s="38">
        <f t="shared" ref="R15:R19" si="2">+(O15*D15)*Q15</f>
        <v>18281094</v>
      </c>
      <c r="S15" s="38">
        <f t="shared" ref="S15:S19" si="3">(P15*D15)*Q15</f>
        <v>85311772</v>
      </c>
      <c r="T15" s="56">
        <f t="shared" ref="T15:T19" si="4">+R15+S15</f>
        <v>103592866</v>
      </c>
    </row>
    <row r="16" spans="1:21" ht="29.4" thickBot="1" x14ac:dyDescent="0.35">
      <c r="A16" s="51" t="s">
        <v>33</v>
      </c>
      <c r="B16" s="42">
        <v>1</v>
      </c>
      <c r="C16" s="42">
        <v>7</v>
      </c>
      <c r="D16" s="48">
        <f>5510000*1.051</f>
        <v>5791010</v>
      </c>
      <c r="E16" s="45">
        <v>0.2</v>
      </c>
      <c r="F16" s="45">
        <v>0.2</v>
      </c>
      <c r="G16" s="45">
        <v>0.2</v>
      </c>
      <c r="H16" s="42">
        <v>0.2</v>
      </c>
      <c r="I16" s="42">
        <v>0.2</v>
      </c>
      <c r="J16" s="42">
        <v>0.2</v>
      </c>
      <c r="K16" s="42">
        <v>0.2</v>
      </c>
      <c r="L16" s="42">
        <v>0.2</v>
      </c>
      <c r="M16" s="42">
        <v>0.2</v>
      </c>
      <c r="N16" s="42">
        <v>0.2</v>
      </c>
      <c r="O16" s="42">
        <f t="shared" si="0"/>
        <v>0.60000000000000009</v>
      </c>
      <c r="P16" s="42">
        <f t="shared" si="1"/>
        <v>1.4</v>
      </c>
      <c r="Q16" s="42">
        <v>2.23</v>
      </c>
      <c r="R16" s="39">
        <f t="shared" si="2"/>
        <v>7748371.3800000008</v>
      </c>
      <c r="S16" s="39">
        <f t="shared" si="3"/>
        <v>18079533.219999999</v>
      </c>
      <c r="T16" s="57">
        <f t="shared" si="4"/>
        <v>25827904.600000001</v>
      </c>
    </row>
    <row r="17" spans="1:20" ht="15" thickBot="1" x14ac:dyDescent="0.35">
      <c r="A17" s="28" t="s">
        <v>34</v>
      </c>
      <c r="B17" s="25"/>
      <c r="C17" s="26"/>
      <c r="D17" s="27"/>
      <c r="E17" s="27"/>
      <c r="F17" s="27"/>
      <c r="G17" s="27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7"/>
      <c r="S17" s="27"/>
      <c r="T17" s="54"/>
    </row>
    <row r="18" spans="1:20" ht="15" thickBot="1" x14ac:dyDescent="0.35">
      <c r="A18" s="23" t="s">
        <v>35</v>
      </c>
      <c r="B18" s="19"/>
      <c r="C18" s="20"/>
      <c r="D18" s="21"/>
      <c r="E18" s="21"/>
      <c r="F18" s="21"/>
      <c r="G18" s="21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1"/>
      <c r="S18" s="21"/>
      <c r="T18" s="58"/>
    </row>
    <row r="19" spans="1:20" ht="15" thickBot="1" x14ac:dyDescent="0.35">
      <c r="A19" s="22" t="s">
        <v>36</v>
      </c>
      <c r="B19" s="14">
        <v>1</v>
      </c>
      <c r="C19" s="14">
        <v>7</v>
      </c>
      <c r="D19" s="15">
        <f>5510000*1.051</f>
        <v>5791010</v>
      </c>
      <c r="E19" s="16">
        <v>0.2</v>
      </c>
      <c r="F19" s="16">
        <v>0.2</v>
      </c>
      <c r="G19" s="16">
        <v>0.2</v>
      </c>
      <c r="H19" s="17">
        <v>0.1</v>
      </c>
      <c r="I19" s="17">
        <v>0.1</v>
      </c>
      <c r="J19" s="17">
        <v>0.1</v>
      </c>
      <c r="K19" s="17">
        <v>0.1</v>
      </c>
      <c r="L19" s="17">
        <v>0.1</v>
      </c>
      <c r="M19" s="17">
        <v>0.1</v>
      </c>
      <c r="N19" s="17">
        <v>0.1</v>
      </c>
      <c r="O19" s="14">
        <f t="shared" ref="O19" si="5">+SUM(E19:G19)*B19</f>
        <v>0.60000000000000009</v>
      </c>
      <c r="P19" s="14">
        <f t="shared" ref="P19" si="6">+SUM(H19:N19)*B19</f>
        <v>0.7</v>
      </c>
      <c r="Q19" s="14">
        <v>2.23</v>
      </c>
      <c r="R19" s="18">
        <f t="shared" si="2"/>
        <v>7748371.3800000008</v>
      </c>
      <c r="S19" s="18">
        <f t="shared" si="3"/>
        <v>9039766.6099999994</v>
      </c>
      <c r="T19" s="18">
        <f t="shared" si="4"/>
        <v>16788137.990000002</v>
      </c>
    </row>
    <row r="20" spans="1:20" ht="15" thickBot="1" x14ac:dyDescent="0.35">
      <c r="A20" s="23" t="s">
        <v>37</v>
      </c>
      <c r="B20" s="19"/>
      <c r="C20" s="20"/>
      <c r="D20" s="21"/>
      <c r="E20" s="21"/>
      <c r="F20" s="21"/>
      <c r="G20" s="21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1"/>
      <c r="S20" s="21"/>
      <c r="T20" s="58"/>
    </row>
    <row r="21" spans="1:20" ht="15" thickBot="1" x14ac:dyDescent="0.35">
      <c r="A21" s="4" t="s">
        <v>38</v>
      </c>
      <c r="B21" s="11">
        <v>1</v>
      </c>
      <c r="C21" s="11">
        <v>7</v>
      </c>
      <c r="D21" s="5">
        <f>5510000*1.051</f>
        <v>5791010</v>
      </c>
      <c r="E21" s="8">
        <v>0.2</v>
      </c>
      <c r="F21" s="8">
        <v>0.2</v>
      </c>
      <c r="G21" s="8">
        <v>0.2</v>
      </c>
      <c r="H21" s="12">
        <v>0.2</v>
      </c>
      <c r="I21" s="12">
        <v>0.2</v>
      </c>
      <c r="J21" s="12">
        <v>0.2</v>
      </c>
      <c r="K21" s="12">
        <v>0.2</v>
      </c>
      <c r="L21" s="12">
        <v>0.2</v>
      </c>
      <c r="M21" s="12">
        <v>0.2</v>
      </c>
      <c r="N21" s="12">
        <v>0.2</v>
      </c>
      <c r="O21" s="11">
        <f t="shared" ref="O21" si="7">+SUM(E21:G21)*B21</f>
        <v>0.60000000000000009</v>
      </c>
      <c r="P21" s="11">
        <f t="shared" ref="P21" si="8">+SUM(H21:N21)*B21</f>
        <v>1.4</v>
      </c>
      <c r="Q21" s="11">
        <v>2.23</v>
      </c>
      <c r="R21" s="6">
        <f t="shared" ref="R21" si="9">+(O21*D21)*Q21</f>
        <v>7748371.3800000008</v>
      </c>
      <c r="S21" s="6">
        <f t="shared" ref="S21" si="10">(P21*D21)*Q21</f>
        <v>18079533.219999999</v>
      </c>
      <c r="T21" s="6">
        <f t="shared" ref="T21" si="11">+R21+S21</f>
        <v>25827904.600000001</v>
      </c>
    </row>
    <row r="22" spans="1:20" ht="15" thickBot="1" x14ac:dyDescent="0.35">
      <c r="A22" s="23" t="s">
        <v>39</v>
      </c>
      <c r="B22" s="19"/>
      <c r="C22" s="20"/>
      <c r="D22" s="21"/>
      <c r="E22" s="21"/>
      <c r="F22" s="21"/>
      <c r="G22" s="21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1"/>
      <c r="S22" s="21"/>
      <c r="T22" s="58"/>
    </row>
    <row r="23" spans="1:20" ht="15" thickBot="1" x14ac:dyDescent="0.35">
      <c r="A23" s="4" t="s">
        <v>40</v>
      </c>
      <c r="B23" s="11">
        <v>1</v>
      </c>
      <c r="C23" s="11">
        <v>7</v>
      </c>
      <c r="D23" s="5">
        <f>5510000*1.051</f>
        <v>5791010</v>
      </c>
      <c r="E23" s="8">
        <v>0.1</v>
      </c>
      <c r="F23" s="8">
        <v>0.1</v>
      </c>
      <c r="G23" s="8">
        <v>0.1</v>
      </c>
      <c r="H23" s="12"/>
      <c r="I23" s="12"/>
      <c r="J23" s="12"/>
      <c r="K23" s="12"/>
      <c r="L23" s="12"/>
      <c r="M23" s="12"/>
      <c r="N23" s="12"/>
      <c r="O23" s="11">
        <f t="shared" ref="O23" si="12">+SUM(E23:G23)*B23</f>
        <v>0.30000000000000004</v>
      </c>
      <c r="P23" s="11">
        <f t="shared" ref="P23" si="13">+SUM(H23:N23)*B23</f>
        <v>0</v>
      </c>
      <c r="Q23" s="11">
        <v>2.23</v>
      </c>
      <c r="R23" s="6">
        <f t="shared" ref="R23" si="14">+(O23*D23)*Q23</f>
        <v>3874185.6900000004</v>
      </c>
      <c r="S23" s="6">
        <f t="shared" ref="S23" si="15">(P23*D23)*Q23</f>
        <v>0</v>
      </c>
      <c r="T23" s="6">
        <f t="shared" ref="T23" si="16">+R23+S23</f>
        <v>3874185.6900000004</v>
      </c>
    </row>
    <row r="24" spans="1:20" ht="15" thickBot="1" x14ac:dyDescent="0.35">
      <c r="A24" s="23" t="s">
        <v>41</v>
      </c>
      <c r="B24" s="19"/>
      <c r="C24" s="20"/>
      <c r="D24" s="21"/>
      <c r="E24" s="21"/>
      <c r="F24" s="21"/>
      <c r="G24" s="21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1"/>
      <c r="S24" s="21"/>
      <c r="T24" s="58"/>
    </row>
    <row r="25" spans="1:20" ht="15" thickBot="1" x14ac:dyDescent="0.35">
      <c r="A25" s="4" t="s">
        <v>42</v>
      </c>
      <c r="B25" s="11">
        <v>1</v>
      </c>
      <c r="C25" s="11">
        <v>7</v>
      </c>
      <c r="D25" s="5">
        <f>+D16</f>
        <v>5791010</v>
      </c>
      <c r="E25" s="8">
        <v>0.1</v>
      </c>
      <c r="F25" s="8">
        <v>0.1</v>
      </c>
      <c r="G25" s="8">
        <v>0.1</v>
      </c>
      <c r="H25" s="12"/>
      <c r="I25" s="12"/>
      <c r="J25" s="12"/>
      <c r="K25" s="12"/>
      <c r="L25" s="12"/>
      <c r="M25" s="12"/>
      <c r="N25" s="12"/>
      <c r="O25" s="11">
        <f t="shared" ref="O25" si="17">+SUM(E25:G25)*B25</f>
        <v>0.30000000000000004</v>
      </c>
      <c r="P25" s="11">
        <f t="shared" ref="P25" si="18">+SUM(H25:N25)*B25</f>
        <v>0</v>
      </c>
      <c r="Q25" s="11">
        <v>2.23</v>
      </c>
      <c r="R25" s="6">
        <f t="shared" ref="R25" si="19">+(O25*D25)*Q25</f>
        <v>3874185.6900000004</v>
      </c>
      <c r="S25" s="6">
        <f t="shared" ref="S25" si="20">(P25*D25)*Q25</f>
        <v>0</v>
      </c>
      <c r="T25" s="6">
        <f t="shared" ref="T25" si="21">+R25+S25</f>
        <v>3874185.6900000004</v>
      </c>
    </row>
    <row r="26" spans="1:20" ht="15" thickBot="1" x14ac:dyDescent="0.35">
      <c r="A26" s="23" t="s">
        <v>43</v>
      </c>
      <c r="B26" s="19"/>
      <c r="C26" s="20"/>
      <c r="D26" s="21"/>
      <c r="E26" s="21"/>
      <c r="F26" s="21"/>
      <c r="G26" s="21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1"/>
      <c r="S26" s="21"/>
      <c r="T26" s="58"/>
    </row>
    <row r="27" spans="1:20" x14ac:dyDescent="0.3">
      <c r="A27" s="4" t="s">
        <v>44</v>
      </c>
      <c r="B27" s="11">
        <v>1</v>
      </c>
      <c r="C27" s="11">
        <v>7</v>
      </c>
      <c r="D27" s="5">
        <f>+D25</f>
        <v>5791010</v>
      </c>
      <c r="E27" s="8">
        <v>0.1</v>
      </c>
      <c r="F27" s="8">
        <v>0.1</v>
      </c>
      <c r="G27" s="8">
        <v>0.1</v>
      </c>
      <c r="H27" s="12"/>
      <c r="I27" s="12"/>
      <c r="J27" s="12"/>
      <c r="K27" s="12"/>
      <c r="L27" s="12"/>
      <c r="M27" s="12"/>
      <c r="N27" s="12"/>
      <c r="O27" s="11">
        <f t="shared" ref="O27:O28" si="22">+SUM(E27:G27)*B27</f>
        <v>0.30000000000000004</v>
      </c>
      <c r="P27" s="11">
        <f t="shared" ref="P27:P28" si="23">+SUM(H27:N27)*B27</f>
        <v>0</v>
      </c>
      <c r="Q27" s="11">
        <v>2.23</v>
      </c>
      <c r="R27" s="6">
        <f t="shared" ref="R27:R28" si="24">+(O27*D27)*Q27</f>
        <v>3874185.6900000004</v>
      </c>
      <c r="S27" s="6">
        <f t="shared" ref="S27:S28" si="25">(P27*D27)*Q27</f>
        <v>0</v>
      </c>
      <c r="T27" s="6">
        <f t="shared" ref="T27:T28" si="26">+R27+S27</f>
        <v>3874185.6900000004</v>
      </c>
    </row>
    <row r="28" spans="1:20" ht="15" thickBot="1" x14ac:dyDescent="0.35">
      <c r="A28" s="4" t="s">
        <v>45</v>
      </c>
      <c r="B28" s="11">
        <v>1</v>
      </c>
      <c r="C28" s="11">
        <v>7</v>
      </c>
      <c r="D28" s="5">
        <f>+D27</f>
        <v>5791010</v>
      </c>
      <c r="E28" s="8">
        <v>0.1</v>
      </c>
      <c r="F28" s="8">
        <v>0.1</v>
      </c>
      <c r="G28" s="8">
        <v>0.1</v>
      </c>
      <c r="H28" s="12"/>
      <c r="I28" s="12"/>
      <c r="J28" s="12"/>
      <c r="K28" s="12"/>
      <c r="L28" s="12"/>
      <c r="M28" s="12"/>
      <c r="N28" s="12"/>
      <c r="O28" s="11">
        <f t="shared" si="22"/>
        <v>0.30000000000000004</v>
      </c>
      <c r="P28" s="11">
        <f t="shared" si="23"/>
        <v>0</v>
      </c>
      <c r="Q28" s="11">
        <v>2.23</v>
      </c>
      <c r="R28" s="6">
        <f t="shared" si="24"/>
        <v>3874185.6900000004</v>
      </c>
      <c r="S28" s="6">
        <f t="shared" si="25"/>
        <v>0</v>
      </c>
      <c r="T28" s="6">
        <f t="shared" si="26"/>
        <v>3874185.6900000004</v>
      </c>
    </row>
    <row r="29" spans="1:20" ht="15" thickBot="1" x14ac:dyDescent="0.35">
      <c r="A29" s="23" t="s">
        <v>46</v>
      </c>
      <c r="B29" s="19"/>
      <c r="C29" s="20"/>
      <c r="D29" s="21"/>
      <c r="E29" s="21"/>
      <c r="F29" s="21"/>
      <c r="G29" s="21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1"/>
      <c r="S29" s="21"/>
      <c r="T29" s="58"/>
    </row>
    <row r="30" spans="1:20" x14ac:dyDescent="0.3">
      <c r="A30" s="4" t="s">
        <v>47</v>
      </c>
      <c r="B30" s="11">
        <v>1</v>
      </c>
      <c r="C30" s="11">
        <v>8</v>
      </c>
      <c r="D30" s="5">
        <f>+D15</f>
        <v>5465200</v>
      </c>
      <c r="E30" s="8">
        <v>0.15</v>
      </c>
      <c r="F30" s="8">
        <v>0.15</v>
      </c>
      <c r="G30" s="8">
        <v>0.15</v>
      </c>
      <c r="H30" s="12">
        <v>0.15</v>
      </c>
      <c r="I30" s="12">
        <v>0.15</v>
      </c>
      <c r="J30" s="12">
        <v>0.15</v>
      </c>
      <c r="K30" s="12">
        <v>0.15</v>
      </c>
      <c r="L30" s="12">
        <v>0.15</v>
      </c>
      <c r="M30" s="12">
        <v>0.15</v>
      </c>
      <c r="N30" s="12">
        <v>0.15</v>
      </c>
      <c r="O30" s="11">
        <f t="shared" ref="O30:O32" si="27">+SUM(E30:G30)*B30</f>
        <v>0.44999999999999996</v>
      </c>
      <c r="P30" s="11">
        <f t="shared" ref="P30:P32" si="28">+SUM(H30:N30)*B30</f>
        <v>1.05</v>
      </c>
      <c r="Q30" s="11">
        <v>2.23</v>
      </c>
      <c r="R30" s="6">
        <f t="shared" ref="R30:R32" si="29">+(O30*D30)*Q30</f>
        <v>5484328.1999999993</v>
      </c>
      <c r="S30" s="6">
        <f t="shared" ref="S30:S32" si="30">(P30*D30)*Q30</f>
        <v>12796765.800000001</v>
      </c>
      <c r="T30" s="6">
        <f t="shared" ref="T30:T32" si="31">+R30+S30</f>
        <v>18281094</v>
      </c>
    </row>
    <row r="31" spans="1:20" x14ac:dyDescent="0.3">
      <c r="A31" s="4" t="s">
        <v>48</v>
      </c>
      <c r="B31" s="11">
        <v>1</v>
      </c>
      <c r="C31" s="11">
        <v>8</v>
      </c>
      <c r="D31" s="5">
        <f>+D30</f>
        <v>5465200</v>
      </c>
      <c r="E31" s="8">
        <v>0.25</v>
      </c>
      <c r="F31" s="8">
        <v>0.25</v>
      </c>
      <c r="G31" s="8">
        <v>0.25</v>
      </c>
      <c r="H31" s="12">
        <v>0.5</v>
      </c>
      <c r="I31" s="12">
        <v>0.5</v>
      </c>
      <c r="J31" s="12">
        <v>0.5</v>
      </c>
      <c r="K31" s="12">
        <v>0.5</v>
      </c>
      <c r="L31" s="12">
        <v>0.5</v>
      </c>
      <c r="M31" s="12">
        <v>0.5</v>
      </c>
      <c r="N31" s="12">
        <v>0.5</v>
      </c>
      <c r="O31" s="11">
        <f t="shared" si="27"/>
        <v>0.75</v>
      </c>
      <c r="P31" s="11">
        <f t="shared" si="28"/>
        <v>3.5</v>
      </c>
      <c r="Q31" s="11">
        <v>2.23</v>
      </c>
      <c r="R31" s="6">
        <f t="shared" si="29"/>
        <v>9140547</v>
      </c>
      <c r="S31" s="6">
        <f t="shared" si="30"/>
        <v>42655886</v>
      </c>
      <c r="T31" s="6">
        <f t="shared" si="31"/>
        <v>51796433</v>
      </c>
    </row>
    <row r="32" spans="1:20" ht="15" thickBot="1" x14ac:dyDescent="0.35">
      <c r="A32" s="4" t="s">
        <v>49</v>
      </c>
      <c r="B32" s="11">
        <v>1</v>
      </c>
      <c r="C32" s="11">
        <v>8</v>
      </c>
      <c r="D32" s="5">
        <f>+D31</f>
        <v>5465200</v>
      </c>
      <c r="E32" s="8">
        <v>0.1</v>
      </c>
      <c r="F32" s="8">
        <v>0.1</v>
      </c>
      <c r="G32" s="8">
        <v>0.1</v>
      </c>
      <c r="H32" s="12">
        <v>0.1</v>
      </c>
      <c r="I32" s="12">
        <v>0.1</v>
      </c>
      <c r="J32" s="12">
        <v>0.1</v>
      </c>
      <c r="K32" s="12">
        <v>0.1</v>
      </c>
      <c r="L32" s="12">
        <v>0.1</v>
      </c>
      <c r="M32" s="12">
        <v>0.1</v>
      </c>
      <c r="N32" s="12">
        <v>0.1</v>
      </c>
      <c r="O32" s="11">
        <f t="shared" si="27"/>
        <v>0.30000000000000004</v>
      </c>
      <c r="P32" s="11">
        <f t="shared" si="28"/>
        <v>0.7</v>
      </c>
      <c r="Q32" s="11">
        <v>2.23</v>
      </c>
      <c r="R32" s="6">
        <f t="shared" si="29"/>
        <v>3656218.8000000003</v>
      </c>
      <c r="S32" s="6">
        <f t="shared" si="30"/>
        <v>8531177.1999999993</v>
      </c>
      <c r="T32" s="6">
        <f t="shared" si="31"/>
        <v>12187396</v>
      </c>
    </row>
    <row r="33" spans="1:48" ht="15" thickBot="1" x14ac:dyDescent="0.35">
      <c r="A33" s="23" t="s">
        <v>50</v>
      </c>
      <c r="B33" s="19"/>
      <c r="C33" s="20"/>
      <c r="D33" s="21"/>
      <c r="E33" s="21"/>
      <c r="F33" s="21"/>
      <c r="G33" s="21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1"/>
      <c r="S33" s="21"/>
      <c r="T33" s="58"/>
    </row>
    <row r="34" spans="1:48" ht="15" thickBot="1" x14ac:dyDescent="0.35">
      <c r="A34" s="4" t="s">
        <v>51</v>
      </c>
      <c r="B34" s="11">
        <v>1</v>
      </c>
      <c r="C34" s="11">
        <v>8</v>
      </c>
      <c r="D34" s="5">
        <f>+D32</f>
        <v>5465200</v>
      </c>
      <c r="E34" s="8">
        <v>0.25</v>
      </c>
      <c r="F34" s="8">
        <v>0.25</v>
      </c>
      <c r="G34" s="8">
        <v>0.25</v>
      </c>
      <c r="H34" s="12">
        <v>0.5</v>
      </c>
      <c r="I34" s="12">
        <v>0.5</v>
      </c>
      <c r="J34" s="12">
        <v>0.5</v>
      </c>
      <c r="K34" s="12">
        <v>0.5</v>
      </c>
      <c r="L34" s="12">
        <v>0.5</v>
      </c>
      <c r="M34" s="12">
        <v>0.5</v>
      </c>
      <c r="N34" s="12">
        <v>0.5</v>
      </c>
      <c r="O34" s="11">
        <f t="shared" ref="O34" si="32">+SUM(E34:G34)*B34</f>
        <v>0.75</v>
      </c>
      <c r="P34" s="11">
        <f t="shared" ref="P34" si="33">+SUM(H34:N34)*B34</f>
        <v>3.5</v>
      </c>
      <c r="Q34" s="11">
        <v>2.23</v>
      </c>
      <c r="R34" s="6">
        <f t="shared" ref="R34" si="34">+(O34*D34)*Q34</f>
        <v>9140547</v>
      </c>
      <c r="S34" s="6">
        <f t="shared" ref="S34" si="35">(P34*D34)*Q34</f>
        <v>42655886</v>
      </c>
      <c r="T34" s="6">
        <f t="shared" ref="T34" si="36">+R34+S34</f>
        <v>51796433</v>
      </c>
    </row>
    <row r="35" spans="1:48" ht="15" thickBot="1" x14ac:dyDescent="0.35">
      <c r="A35" s="28" t="s">
        <v>52</v>
      </c>
      <c r="B35" s="25"/>
      <c r="C35" s="26"/>
      <c r="D35" s="27"/>
      <c r="E35" s="27"/>
      <c r="F35" s="27"/>
      <c r="G35" s="27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7"/>
      <c r="S35" s="27"/>
      <c r="T35" s="54"/>
    </row>
    <row r="36" spans="1:48" ht="28.8" x14ac:dyDescent="0.3">
      <c r="A36" s="7" t="s">
        <v>53</v>
      </c>
      <c r="B36" s="11">
        <v>1</v>
      </c>
      <c r="C36" s="11"/>
      <c r="D36" s="5">
        <f>2997000*1.051</f>
        <v>3149847</v>
      </c>
      <c r="E36" s="8">
        <v>0.5</v>
      </c>
      <c r="F36" s="8">
        <v>0.5</v>
      </c>
      <c r="G36" s="8">
        <v>0.5</v>
      </c>
      <c r="H36" s="12">
        <v>0.25</v>
      </c>
      <c r="I36" s="12">
        <v>0.25</v>
      </c>
      <c r="J36" s="12">
        <v>0.25</v>
      </c>
      <c r="K36" s="12">
        <v>0.25</v>
      </c>
      <c r="L36" s="12">
        <v>0.25</v>
      </c>
      <c r="M36" s="12">
        <v>0.25</v>
      </c>
      <c r="N36" s="12">
        <v>0.25</v>
      </c>
      <c r="O36" s="11">
        <f t="shared" ref="O36:O38" si="37">+SUM(E36:G36)*B36</f>
        <v>1.5</v>
      </c>
      <c r="P36" s="11">
        <f t="shared" ref="P36:P38" si="38">+SUM(H36:N36)*B36</f>
        <v>1.75</v>
      </c>
      <c r="Q36" s="11">
        <v>2.23</v>
      </c>
      <c r="R36" s="6">
        <f t="shared" ref="R36:R38" si="39">+(O36*D36)*Q36</f>
        <v>10536238.215</v>
      </c>
      <c r="S36" s="6">
        <f t="shared" ref="S36:S38" si="40">(P36*D36)*Q36</f>
        <v>12292277.9175</v>
      </c>
      <c r="T36" s="6">
        <f t="shared" ref="T36:T38" si="41">+R36+S36</f>
        <v>22828516.1325</v>
      </c>
    </row>
    <row r="37" spans="1:48" ht="28.8" x14ac:dyDescent="0.3">
      <c r="A37" s="7" t="s">
        <v>54</v>
      </c>
      <c r="B37" s="11">
        <v>1</v>
      </c>
      <c r="C37" s="11"/>
      <c r="D37" s="5">
        <f>2328000*1.051</f>
        <v>2446728</v>
      </c>
      <c r="E37" s="8">
        <v>0.25</v>
      </c>
      <c r="F37" s="8">
        <v>0.25</v>
      </c>
      <c r="G37" s="8">
        <v>0.25</v>
      </c>
      <c r="H37" s="12">
        <v>0.5</v>
      </c>
      <c r="I37" s="12">
        <v>0.5</v>
      </c>
      <c r="J37" s="12">
        <v>0.5</v>
      </c>
      <c r="K37" s="12">
        <v>0.5</v>
      </c>
      <c r="L37" s="12">
        <v>0.5</v>
      </c>
      <c r="M37" s="12">
        <v>0.5</v>
      </c>
      <c r="N37" s="12">
        <v>0.5</v>
      </c>
      <c r="O37" s="11">
        <f t="shared" si="37"/>
        <v>0.75</v>
      </c>
      <c r="P37" s="11">
        <f t="shared" si="38"/>
        <v>3.5</v>
      </c>
      <c r="Q37" s="11">
        <v>2.36</v>
      </c>
      <c r="R37" s="6">
        <f t="shared" si="39"/>
        <v>4330708.5599999996</v>
      </c>
      <c r="S37" s="6">
        <f t="shared" si="40"/>
        <v>20209973.279999997</v>
      </c>
      <c r="T37" s="6">
        <f t="shared" si="41"/>
        <v>24540681.839999996</v>
      </c>
    </row>
    <row r="38" spans="1:48" ht="29.4" thickBot="1" x14ac:dyDescent="0.35">
      <c r="A38" s="7" t="s">
        <v>55</v>
      </c>
      <c r="B38" s="11">
        <v>1</v>
      </c>
      <c r="C38" s="11"/>
      <c r="D38" s="5">
        <f>3149000*1.051</f>
        <v>3309599</v>
      </c>
      <c r="E38" s="8">
        <v>0.25</v>
      </c>
      <c r="F38" s="8">
        <v>0.25</v>
      </c>
      <c r="G38" s="8">
        <v>0.25</v>
      </c>
      <c r="H38" s="12">
        <v>0.25</v>
      </c>
      <c r="I38" s="12">
        <v>0.25</v>
      </c>
      <c r="J38" s="12">
        <v>0.25</v>
      </c>
      <c r="K38" s="12">
        <v>0.25</v>
      </c>
      <c r="L38" s="12">
        <v>0.25</v>
      </c>
      <c r="M38" s="12">
        <v>0.25</v>
      </c>
      <c r="N38" s="12">
        <v>0.25</v>
      </c>
      <c r="O38" s="11">
        <f t="shared" si="37"/>
        <v>0.75</v>
      </c>
      <c r="P38" s="11">
        <f t="shared" si="38"/>
        <v>1.75</v>
      </c>
      <c r="Q38" s="11">
        <v>2.23</v>
      </c>
      <c r="R38" s="6">
        <f t="shared" si="39"/>
        <v>5535304.3274999997</v>
      </c>
      <c r="S38" s="6">
        <f t="shared" si="40"/>
        <v>12915710.0975</v>
      </c>
      <c r="T38" s="6">
        <f t="shared" si="41"/>
        <v>18451014.425000001</v>
      </c>
    </row>
    <row r="39" spans="1:48" ht="15" thickBot="1" x14ac:dyDescent="0.35">
      <c r="A39" s="28" t="s">
        <v>56</v>
      </c>
      <c r="B39" s="25"/>
      <c r="C39" s="26"/>
      <c r="D39" s="27"/>
      <c r="E39" s="27"/>
      <c r="F39" s="27"/>
      <c r="G39" s="27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7"/>
      <c r="S39" s="27"/>
      <c r="T39" s="54"/>
    </row>
    <row r="40" spans="1:48" s="7" customFormat="1" ht="28.8" x14ac:dyDescent="0.3">
      <c r="A40" s="7" t="s">
        <v>57</v>
      </c>
      <c r="B40" s="13">
        <v>1</v>
      </c>
      <c r="C40" s="13"/>
      <c r="D40" s="5">
        <f>3555000*1.051</f>
        <v>3736304.9999999995</v>
      </c>
      <c r="E40" s="8">
        <v>0.2</v>
      </c>
      <c r="F40" s="8">
        <v>0.2</v>
      </c>
      <c r="G40" s="8">
        <v>0.2</v>
      </c>
      <c r="H40" s="12">
        <v>0.2</v>
      </c>
      <c r="I40" s="12">
        <v>0.2</v>
      </c>
      <c r="J40" s="12">
        <v>0.2</v>
      </c>
      <c r="K40" s="12">
        <v>0.2</v>
      </c>
      <c r="L40" s="12">
        <v>0.2</v>
      </c>
      <c r="M40" s="12">
        <v>0.2</v>
      </c>
      <c r="N40" s="12">
        <v>0.2</v>
      </c>
      <c r="O40" s="13">
        <f t="shared" ref="O40:O41" si="42">+SUM(E40:G40)*B40</f>
        <v>0.60000000000000009</v>
      </c>
      <c r="P40" s="13">
        <f t="shared" ref="P40:P41" si="43">+SUM(H40:N40)*B40</f>
        <v>1.4</v>
      </c>
      <c r="Q40" s="13">
        <v>2.23</v>
      </c>
      <c r="R40" s="6">
        <f t="shared" ref="R40:R41" si="44">+(O40*D40)*Q40</f>
        <v>4999176.09</v>
      </c>
      <c r="S40" s="6">
        <f t="shared" ref="S40:S41" si="45">(P40*D40)*Q40</f>
        <v>11664744.209999997</v>
      </c>
      <c r="T40" s="6">
        <f t="shared" ref="T40:T41" si="46">+R40+S40</f>
        <v>16663920.299999997</v>
      </c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</row>
    <row r="41" spans="1:48" s="7" customFormat="1" ht="29.4" thickBot="1" x14ac:dyDescent="0.35">
      <c r="A41" s="7" t="s">
        <v>58</v>
      </c>
      <c r="B41" s="13">
        <v>1</v>
      </c>
      <c r="C41" s="13"/>
      <c r="D41" s="5">
        <f>1920000*1.051</f>
        <v>2017919.9999999998</v>
      </c>
      <c r="E41" s="8">
        <v>0.2</v>
      </c>
      <c r="F41" s="8">
        <v>0.2</v>
      </c>
      <c r="G41" s="8">
        <v>0.2</v>
      </c>
      <c r="H41" s="12">
        <v>0.2</v>
      </c>
      <c r="I41" s="12">
        <v>0.2</v>
      </c>
      <c r="J41" s="12">
        <v>0.2</v>
      </c>
      <c r="K41" s="12">
        <v>0.2</v>
      </c>
      <c r="L41" s="12">
        <v>0.2</v>
      </c>
      <c r="M41" s="12">
        <v>0.2</v>
      </c>
      <c r="N41" s="12">
        <v>0.2</v>
      </c>
      <c r="O41" s="13">
        <f t="shared" si="42"/>
        <v>0.60000000000000009</v>
      </c>
      <c r="P41" s="13">
        <f t="shared" si="43"/>
        <v>1.4</v>
      </c>
      <c r="Q41" s="13">
        <v>2.36</v>
      </c>
      <c r="R41" s="6">
        <f t="shared" si="44"/>
        <v>2857374.7199999997</v>
      </c>
      <c r="S41" s="6">
        <f t="shared" si="45"/>
        <v>6667207.6799999988</v>
      </c>
      <c r="T41" s="6">
        <f t="shared" si="46"/>
        <v>9524582.3999999985</v>
      </c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</row>
    <row r="42" spans="1:48" ht="15" thickBot="1" x14ac:dyDescent="0.35">
      <c r="A42" s="28" t="s">
        <v>59</v>
      </c>
      <c r="B42" s="25"/>
      <c r="C42" s="26"/>
      <c r="D42" s="27"/>
      <c r="E42" s="27"/>
      <c r="F42" s="27"/>
      <c r="G42" s="27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7"/>
      <c r="S42" s="27"/>
      <c r="T42" s="54"/>
    </row>
    <row r="43" spans="1:48" s="7" customFormat="1" ht="29.4" thickBot="1" x14ac:dyDescent="0.35">
      <c r="A43" s="7" t="s">
        <v>60</v>
      </c>
      <c r="B43" s="13">
        <v>1</v>
      </c>
      <c r="C43" s="13"/>
      <c r="D43" s="5">
        <f>1597000*1.051</f>
        <v>1678447</v>
      </c>
      <c r="E43" s="8">
        <v>0.3</v>
      </c>
      <c r="F43" s="8">
        <v>0.3</v>
      </c>
      <c r="G43" s="8">
        <v>0.3</v>
      </c>
      <c r="H43" s="12">
        <v>0.3</v>
      </c>
      <c r="I43" s="12">
        <v>0.3</v>
      </c>
      <c r="J43" s="12">
        <v>0.3</v>
      </c>
      <c r="K43" s="12">
        <v>0.3</v>
      </c>
      <c r="L43" s="12">
        <v>0.3</v>
      </c>
      <c r="M43" s="12">
        <v>0.3</v>
      </c>
      <c r="N43" s="12">
        <v>0.3</v>
      </c>
      <c r="O43" s="13">
        <f t="shared" ref="O43" si="47">+SUM(E43:G43)*B43</f>
        <v>0.89999999999999991</v>
      </c>
      <c r="P43" s="13">
        <f t="shared" ref="P43" si="48">+SUM(H43:N43)*B43</f>
        <v>2.1</v>
      </c>
      <c r="Q43" s="13">
        <v>2.36</v>
      </c>
      <c r="R43" s="6">
        <f t="shared" ref="R43" si="49">+(O43*D43)*Q43</f>
        <v>3565021.4279999994</v>
      </c>
      <c r="S43" s="6">
        <f t="shared" ref="S43" si="50">(P43*D43)*Q43</f>
        <v>8318383.3320000004</v>
      </c>
      <c r="T43" s="24">
        <f>+R43+S43</f>
        <v>11883404.76</v>
      </c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</row>
    <row r="44" spans="1:48" s="36" customFormat="1" ht="15" thickBot="1" x14ac:dyDescent="0.35">
      <c r="A44" s="32" t="s">
        <v>61</v>
      </c>
      <c r="B44" s="33"/>
      <c r="C44" s="34"/>
      <c r="D44" s="35"/>
      <c r="E44" s="35"/>
      <c r="F44" s="35"/>
      <c r="G44" s="35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5"/>
      <c r="S44" s="35"/>
      <c r="T44" s="59">
        <f>+SUM(T14:T43)</f>
        <v>508319020.28099996</v>
      </c>
    </row>
    <row r="45" spans="1:48" x14ac:dyDescent="0.3">
      <c r="T45" s="60"/>
    </row>
    <row r="46" spans="1:48" x14ac:dyDescent="0.3">
      <c r="A46" s="1" t="s">
        <v>62</v>
      </c>
      <c r="T46" s="60"/>
    </row>
    <row r="47" spans="1:48" ht="43.8" thickBot="1" x14ac:dyDescent="0.35">
      <c r="A47" s="61" t="s">
        <v>63</v>
      </c>
      <c r="B47" s="9" t="s">
        <v>11</v>
      </c>
      <c r="C47" s="9" t="s">
        <v>64</v>
      </c>
      <c r="D47" s="61" t="s">
        <v>65</v>
      </c>
      <c r="E47" s="93" t="s">
        <v>14</v>
      </c>
      <c r="F47" s="93" t="s">
        <v>15</v>
      </c>
      <c r="G47" s="62" t="s">
        <v>16</v>
      </c>
      <c r="H47" s="9" t="s">
        <v>17</v>
      </c>
      <c r="I47" s="9" t="s">
        <v>18</v>
      </c>
      <c r="J47" s="9" t="s">
        <v>19</v>
      </c>
      <c r="K47" s="9" t="s">
        <v>20</v>
      </c>
      <c r="L47" s="9" t="s">
        <v>21</v>
      </c>
      <c r="M47" s="9" t="s">
        <v>22</v>
      </c>
      <c r="N47" s="29" t="s">
        <v>23</v>
      </c>
      <c r="O47" s="30" t="s">
        <v>24</v>
      </c>
      <c r="P47" s="30" t="s">
        <v>25</v>
      </c>
      <c r="Q47" s="30" t="s">
        <v>26</v>
      </c>
      <c r="R47" s="10" t="s">
        <v>27</v>
      </c>
      <c r="S47" s="30" t="s">
        <v>28</v>
      </c>
      <c r="T47" s="30" t="s">
        <v>29</v>
      </c>
    </row>
    <row r="48" spans="1:48" s="7" customFormat="1" ht="72" x14ac:dyDescent="0.3">
      <c r="A48" s="7" t="s">
        <v>66</v>
      </c>
      <c r="B48" s="13">
        <v>1</v>
      </c>
      <c r="C48" s="13" t="s">
        <v>67</v>
      </c>
      <c r="D48" s="91">
        <f>6264000*1.051</f>
        <v>6583464</v>
      </c>
      <c r="E48" s="94">
        <v>0.4</v>
      </c>
      <c r="F48" s="94">
        <v>0.4</v>
      </c>
      <c r="G48" s="92">
        <v>0.4</v>
      </c>
      <c r="H48" s="88">
        <v>0.4</v>
      </c>
      <c r="I48" s="88">
        <v>0.4</v>
      </c>
      <c r="J48" s="88">
        <v>0.4</v>
      </c>
      <c r="K48" s="88">
        <v>0.4</v>
      </c>
      <c r="L48" s="88">
        <v>0.4</v>
      </c>
      <c r="M48" s="88">
        <v>0.4</v>
      </c>
      <c r="N48" s="88">
        <v>0.4</v>
      </c>
      <c r="O48" s="82">
        <f t="shared" ref="O48:O52" si="51">+SUM(E48:G48)*B48</f>
        <v>1.2000000000000002</v>
      </c>
      <c r="P48" s="82">
        <f t="shared" ref="P48:P52" si="52">+SUM(H48:N48)*B48</f>
        <v>2.8</v>
      </c>
      <c r="Q48" s="85">
        <v>1.1000000000000001</v>
      </c>
      <c r="R48" s="81">
        <f t="shared" ref="R48" si="53">+(O48*D48)*Q48</f>
        <v>8690172.4800000023</v>
      </c>
      <c r="S48" s="37">
        <f t="shared" ref="S48" si="54">(P48*D48)*Q48</f>
        <v>20277069.120000001</v>
      </c>
      <c r="T48" s="79">
        <f t="shared" ref="T48" si="55">+R48+S48</f>
        <v>28967241.600000001</v>
      </c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</row>
    <row r="49" spans="1:48" s="7" customFormat="1" x14ac:dyDescent="0.3">
      <c r="A49" s="7" t="s">
        <v>68</v>
      </c>
      <c r="B49" s="13">
        <v>1</v>
      </c>
      <c r="C49" s="13" t="s">
        <v>67</v>
      </c>
      <c r="D49" s="91">
        <f>1442779*1.051</f>
        <v>1516360.7289999998</v>
      </c>
      <c r="E49" s="95">
        <v>0.5</v>
      </c>
      <c r="F49" s="95">
        <v>0.5</v>
      </c>
      <c r="G49" s="92">
        <v>0.5</v>
      </c>
      <c r="H49" s="89">
        <v>0.5</v>
      </c>
      <c r="I49" s="89">
        <v>0.5</v>
      </c>
      <c r="J49" s="89">
        <v>0.5</v>
      </c>
      <c r="K49" s="89">
        <v>0.5</v>
      </c>
      <c r="L49" s="89">
        <v>0.5</v>
      </c>
      <c r="M49" s="89">
        <v>0.5</v>
      </c>
      <c r="N49" s="89">
        <v>0.5</v>
      </c>
      <c r="O49" s="83">
        <f t="shared" si="51"/>
        <v>1.5</v>
      </c>
      <c r="P49" s="83">
        <f t="shared" si="52"/>
        <v>3.5</v>
      </c>
      <c r="Q49" s="86">
        <v>1.1000000000000001</v>
      </c>
      <c r="R49" s="81">
        <f t="shared" ref="R49:R52" si="56">+(O49*D49)*Q49</f>
        <v>2501995.2028499995</v>
      </c>
      <c r="S49" s="38">
        <f t="shared" ref="S49:S52" si="57">(P49*D49)*Q49</f>
        <v>5837988.8066499997</v>
      </c>
      <c r="T49" s="80">
        <f t="shared" ref="T49:T52" si="58">+R49+S49</f>
        <v>8339984.0094999988</v>
      </c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</row>
    <row r="50" spans="1:48" s="7" customFormat="1" ht="115.2" x14ac:dyDescent="0.3">
      <c r="A50" s="7" t="s">
        <v>69</v>
      </c>
      <c r="B50" s="13">
        <v>5</v>
      </c>
      <c r="C50" s="13" t="s">
        <v>70</v>
      </c>
      <c r="D50" s="91">
        <f>104889*1.051</f>
        <v>110238.33899999999</v>
      </c>
      <c r="E50" s="95">
        <v>0.1</v>
      </c>
      <c r="F50" s="95">
        <v>0.1</v>
      </c>
      <c r="G50" s="92">
        <v>0.1</v>
      </c>
      <c r="H50" s="89">
        <v>0.1</v>
      </c>
      <c r="I50" s="89">
        <v>0.1</v>
      </c>
      <c r="J50" s="89">
        <v>0.1</v>
      </c>
      <c r="K50" s="89">
        <v>0.1</v>
      </c>
      <c r="L50" s="89">
        <v>0.1</v>
      </c>
      <c r="M50" s="89">
        <v>0.1</v>
      </c>
      <c r="N50" s="89">
        <v>0.1</v>
      </c>
      <c r="O50" s="83">
        <f t="shared" si="51"/>
        <v>1.5000000000000002</v>
      </c>
      <c r="P50" s="83">
        <f t="shared" si="52"/>
        <v>3.5</v>
      </c>
      <c r="Q50" s="86">
        <v>1.1000000000000001</v>
      </c>
      <c r="R50" s="81">
        <f t="shared" si="56"/>
        <v>181893.25935000004</v>
      </c>
      <c r="S50" s="38">
        <f t="shared" si="57"/>
        <v>424417.60514999996</v>
      </c>
      <c r="T50" s="80">
        <f t="shared" si="58"/>
        <v>606310.86450000003</v>
      </c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</row>
    <row r="51" spans="1:48" s="7" customFormat="1" ht="86.4" x14ac:dyDescent="0.3">
      <c r="A51" s="7" t="s">
        <v>71</v>
      </c>
      <c r="B51" s="13">
        <v>1</v>
      </c>
      <c r="C51" s="13" t="s">
        <v>70</v>
      </c>
      <c r="D51" s="91">
        <f>210924*1.051</f>
        <v>221681.12399999998</v>
      </c>
      <c r="E51" s="95">
        <v>1</v>
      </c>
      <c r="F51" s="95">
        <v>1</v>
      </c>
      <c r="G51" s="92">
        <v>1</v>
      </c>
      <c r="H51" s="89">
        <v>1</v>
      </c>
      <c r="I51" s="89">
        <v>1</v>
      </c>
      <c r="J51" s="89">
        <v>1</v>
      </c>
      <c r="K51" s="89">
        <v>1</v>
      </c>
      <c r="L51" s="89">
        <v>1</v>
      </c>
      <c r="M51" s="89">
        <v>1</v>
      </c>
      <c r="N51" s="89">
        <v>1</v>
      </c>
      <c r="O51" s="83">
        <f t="shared" si="51"/>
        <v>3</v>
      </c>
      <c r="P51" s="83">
        <f t="shared" si="52"/>
        <v>7</v>
      </c>
      <c r="Q51" s="86">
        <v>1.1000000000000001</v>
      </c>
      <c r="R51" s="81">
        <f t="shared" si="56"/>
        <v>731547.70920000004</v>
      </c>
      <c r="S51" s="38">
        <f t="shared" si="57"/>
        <v>1706944.6547999999</v>
      </c>
      <c r="T51" s="80">
        <f t="shared" si="58"/>
        <v>2438492.3640000001</v>
      </c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</row>
    <row r="52" spans="1:48" s="7" customFormat="1" ht="29.4" thickBot="1" x14ac:dyDescent="0.35">
      <c r="A52" s="7" t="s">
        <v>72</v>
      </c>
      <c r="B52" s="13">
        <v>1</v>
      </c>
      <c r="C52" s="13" t="s">
        <v>73</v>
      </c>
      <c r="D52" s="91">
        <f>1008217*1.051</f>
        <v>1059636.067</v>
      </c>
      <c r="E52" s="96">
        <v>0.2</v>
      </c>
      <c r="F52" s="96">
        <v>0.2</v>
      </c>
      <c r="G52" s="92">
        <v>0.2</v>
      </c>
      <c r="H52" s="90">
        <v>0.2</v>
      </c>
      <c r="I52" s="90">
        <v>0.2</v>
      </c>
      <c r="J52" s="90">
        <v>0.2</v>
      </c>
      <c r="K52" s="90">
        <v>0.2</v>
      </c>
      <c r="L52" s="90">
        <v>0.2</v>
      </c>
      <c r="M52" s="90">
        <v>0.2</v>
      </c>
      <c r="N52" s="90">
        <v>0.2</v>
      </c>
      <c r="O52" s="84">
        <f t="shared" si="51"/>
        <v>0.60000000000000009</v>
      </c>
      <c r="P52" s="84">
        <f t="shared" si="52"/>
        <v>1.4</v>
      </c>
      <c r="Q52" s="87">
        <v>1.1000000000000001</v>
      </c>
      <c r="R52" s="81">
        <f t="shared" si="56"/>
        <v>699359.80422000017</v>
      </c>
      <c r="S52" s="39">
        <f t="shared" si="57"/>
        <v>1631839.5431800003</v>
      </c>
      <c r="T52" s="38">
        <f t="shared" si="58"/>
        <v>2331199.3474000003</v>
      </c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</row>
    <row r="53" spans="1:48" s="36" customFormat="1" ht="15" thickBot="1" x14ac:dyDescent="0.35">
      <c r="A53" s="32" t="s">
        <v>74</v>
      </c>
      <c r="B53" s="33"/>
      <c r="C53" s="34"/>
      <c r="D53" s="35"/>
      <c r="E53" s="35"/>
      <c r="F53" s="35"/>
      <c r="G53" s="35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5"/>
      <c r="S53" s="35"/>
      <c r="T53" s="98">
        <f>+SUM(T48:T52)</f>
        <v>42683228.185400002</v>
      </c>
    </row>
    <row r="54" spans="1:48" ht="15" thickBot="1" x14ac:dyDescent="0.35">
      <c r="T54" s="60"/>
    </row>
    <row r="55" spans="1:48" ht="15" thickBot="1" x14ac:dyDescent="0.35">
      <c r="A55" s="66" t="s">
        <v>75</v>
      </c>
      <c r="B55" s="63"/>
      <c r="C55" s="64"/>
      <c r="D55" s="65"/>
      <c r="E55" s="65"/>
      <c r="F55" s="65"/>
      <c r="G55" s="65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5"/>
      <c r="S55" s="65"/>
      <c r="T55" s="73">
        <f>+T44+T53</f>
        <v>551002248.46639991</v>
      </c>
    </row>
    <row r="56" spans="1:48" ht="15" thickBot="1" x14ac:dyDescent="0.35">
      <c r="T56" s="60"/>
    </row>
    <row r="57" spans="1:48" ht="29.4" thickBot="1" x14ac:dyDescent="0.35">
      <c r="A57" s="78" t="s">
        <v>76</v>
      </c>
      <c r="B57" s="74"/>
      <c r="C57" s="75"/>
      <c r="D57" s="76"/>
      <c r="E57" s="76"/>
      <c r="F57" s="76"/>
      <c r="G57" s="76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6"/>
      <c r="S57" s="77"/>
      <c r="T57" s="97">
        <f>+T44*0.023</f>
        <v>11691337.466463</v>
      </c>
    </row>
    <row r="58" spans="1:48" ht="15" thickBot="1" x14ac:dyDescent="0.35">
      <c r="T58" s="60"/>
    </row>
    <row r="59" spans="1:48" ht="15" thickBot="1" x14ac:dyDescent="0.35">
      <c r="A59" s="78" t="s">
        <v>77</v>
      </c>
      <c r="B59" s="74"/>
      <c r="C59" s="75"/>
      <c r="D59" s="76"/>
      <c r="E59" s="76"/>
      <c r="F59" s="76"/>
      <c r="G59" s="76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6"/>
      <c r="S59" s="77"/>
      <c r="T59" s="97">
        <v>2135925</v>
      </c>
    </row>
    <row r="60" spans="1:48" ht="15" thickBot="1" x14ac:dyDescent="0.35">
      <c r="T60" s="60"/>
    </row>
    <row r="61" spans="1:48" ht="15" thickBot="1" x14ac:dyDescent="0.35">
      <c r="A61" s="68" t="s">
        <v>78</v>
      </c>
      <c r="B61" s="69"/>
      <c r="C61" s="70"/>
      <c r="D61" s="71"/>
      <c r="E61" s="71"/>
      <c r="F61" s="71"/>
      <c r="G61" s="71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1"/>
      <c r="S61" s="71"/>
      <c r="T61" s="72"/>
    </row>
    <row r="62" spans="1:48" ht="43.8" thickBot="1" x14ac:dyDescent="0.35">
      <c r="A62" s="67" t="s">
        <v>79</v>
      </c>
      <c r="B62" s="63"/>
      <c r="C62" s="64"/>
      <c r="D62" s="65"/>
      <c r="E62" s="65"/>
      <c r="F62" s="65"/>
      <c r="G62" s="65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5"/>
      <c r="S62" s="65"/>
      <c r="T62" s="73">
        <f>+T55+T57+T59</f>
        <v>564829510.93286288</v>
      </c>
    </row>
    <row r="63" spans="1:48" ht="15" thickBot="1" x14ac:dyDescent="0.35">
      <c r="A63" s="66" t="s">
        <v>80</v>
      </c>
      <c r="B63" s="63"/>
      <c r="C63" s="64"/>
      <c r="D63" s="65"/>
      <c r="E63" s="65"/>
      <c r="F63" s="65"/>
      <c r="G63" s="65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5"/>
      <c r="S63" s="65"/>
      <c r="T63" s="73">
        <f>+T64-T62</f>
        <v>107317607.07724392</v>
      </c>
    </row>
    <row r="64" spans="1:48" ht="15" thickBot="1" x14ac:dyDescent="0.35">
      <c r="A64" s="66" t="s">
        <v>81</v>
      </c>
      <c r="B64" s="63"/>
      <c r="C64" s="64"/>
      <c r="D64" s="65"/>
      <c r="E64" s="65"/>
      <c r="F64" s="65"/>
      <c r="G64" s="65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5"/>
      <c r="S64" s="65"/>
      <c r="T64" s="73">
        <f>+T62*1.19</f>
        <v>672147118.0101068</v>
      </c>
    </row>
    <row r="65" spans="20:20" x14ac:dyDescent="0.3">
      <c r="T65" s="60"/>
    </row>
    <row r="66" spans="20:20" x14ac:dyDescent="0.3">
      <c r="T66" s="60"/>
    </row>
    <row r="67" spans="20:20" x14ac:dyDescent="0.3">
      <c r="T67" s="60"/>
    </row>
  </sheetData>
  <mergeCells count="7">
    <mergeCell ref="E11:G11"/>
    <mergeCell ref="H11:M11"/>
    <mergeCell ref="A2:T2"/>
    <mergeCell ref="A3:T3"/>
    <mergeCell ref="A4:T4"/>
    <mergeCell ref="B5:T5"/>
    <mergeCell ref="B7:D7"/>
  </mergeCells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7C342-20AA-4A87-AEC7-15F6905E0979}">
  <dimension ref="A1:GO401"/>
  <sheetViews>
    <sheetView topLeftCell="A47" zoomScale="81" zoomScaleNormal="81" workbookViewId="0">
      <selection activeCell="D28" sqref="D28"/>
    </sheetView>
  </sheetViews>
  <sheetFormatPr baseColWidth="10" defaultColWidth="12.33203125" defaultRowHeight="15.6" x14ac:dyDescent="0.25"/>
  <cols>
    <col min="1" max="1" width="4.6640625" style="339" customWidth="1"/>
    <col min="2" max="2" width="7.6640625" style="339" customWidth="1"/>
    <col min="3" max="3" width="9.5546875" style="353" customWidth="1"/>
    <col min="4" max="4" width="38.33203125" style="348" customWidth="1"/>
    <col min="5" max="5" width="17.44140625" style="348" customWidth="1"/>
    <col min="6" max="6" width="20.33203125" style="349" customWidth="1"/>
    <col min="7" max="7" width="22.33203125" style="338" customWidth="1"/>
    <col min="8" max="8" width="20.5546875" style="338" customWidth="1"/>
    <col min="9" max="9" width="16.44140625" style="341" customWidth="1"/>
    <col min="10" max="10" width="5" style="338" customWidth="1"/>
    <col min="11" max="11" width="3.44140625" style="338" customWidth="1"/>
    <col min="12" max="15" width="4.6640625" style="338" customWidth="1"/>
    <col min="16" max="17" width="3.6640625" style="338" customWidth="1"/>
    <col min="18" max="197" width="11.33203125" style="338" customWidth="1"/>
    <col min="198" max="237" width="12.33203125" style="339"/>
    <col min="238" max="238" width="1.6640625" style="339" customWidth="1"/>
    <col min="239" max="239" width="9.5546875" style="339" customWidth="1"/>
    <col min="240" max="240" width="47.44140625" style="339" customWidth="1"/>
    <col min="241" max="241" width="23.6640625" style="339" bestFit="1" customWidth="1"/>
    <col min="242" max="242" width="15.44140625" style="339" customWidth="1"/>
    <col min="243" max="243" width="22.33203125" style="339" customWidth="1"/>
    <col min="244" max="244" width="20.5546875" style="339" customWidth="1"/>
    <col min="245" max="245" width="23.33203125" style="339" customWidth="1"/>
    <col min="246" max="251" width="4.6640625" style="339" customWidth="1"/>
    <col min="252" max="253" width="3.6640625" style="339" customWidth="1"/>
    <col min="254" max="261" width="4.5546875" style="339" customWidth="1"/>
    <col min="262" max="453" width="11.33203125" style="339" customWidth="1"/>
    <col min="454" max="493" width="12.33203125" style="339"/>
    <col min="494" max="494" width="1.6640625" style="339" customWidth="1"/>
    <col min="495" max="495" width="9.5546875" style="339" customWidth="1"/>
    <col min="496" max="496" width="47.44140625" style="339" customWidth="1"/>
    <col min="497" max="497" width="23.6640625" style="339" bestFit="1" customWidth="1"/>
    <col min="498" max="498" width="15.44140625" style="339" customWidth="1"/>
    <col min="499" max="499" width="22.33203125" style="339" customWidth="1"/>
    <col min="500" max="500" width="20.5546875" style="339" customWidth="1"/>
    <col min="501" max="501" width="23.33203125" style="339" customWidth="1"/>
    <col min="502" max="507" width="4.6640625" style="339" customWidth="1"/>
    <col min="508" max="509" width="3.6640625" style="339" customWidth="1"/>
    <col min="510" max="517" width="4.5546875" style="339" customWidth="1"/>
    <col min="518" max="709" width="11.33203125" style="339" customWidth="1"/>
    <col min="710" max="749" width="12.33203125" style="339"/>
    <col min="750" max="750" width="1.6640625" style="339" customWidth="1"/>
    <col min="751" max="751" width="9.5546875" style="339" customWidth="1"/>
    <col min="752" max="752" width="47.44140625" style="339" customWidth="1"/>
    <col min="753" max="753" width="23.6640625" style="339" bestFit="1" customWidth="1"/>
    <col min="754" max="754" width="15.44140625" style="339" customWidth="1"/>
    <col min="755" max="755" width="22.33203125" style="339" customWidth="1"/>
    <col min="756" max="756" width="20.5546875" style="339" customWidth="1"/>
    <col min="757" max="757" width="23.33203125" style="339" customWidth="1"/>
    <col min="758" max="763" width="4.6640625" style="339" customWidth="1"/>
    <col min="764" max="765" width="3.6640625" style="339" customWidth="1"/>
    <col min="766" max="773" width="4.5546875" style="339" customWidth="1"/>
    <col min="774" max="965" width="11.33203125" style="339" customWidth="1"/>
    <col min="966" max="1005" width="12.33203125" style="339"/>
    <col min="1006" max="1006" width="1.6640625" style="339" customWidth="1"/>
    <col min="1007" max="1007" width="9.5546875" style="339" customWidth="1"/>
    <col min="1008" max="1008" width="47.44140625" style="339" customWidth="1"/>
    <col min="1009" max="1009" width="23.6640625" style="339" bestFit="1" customWidth="1"/>
    <col min="1010" max="1010" width="15.44140625" style="339" customWidth="1"/>
    <col min="1011" max="1011" width="22.33203125" style="339" customWidth="1"/>
    <col min="1012" max="1012" width="20.5546875" style="339" customWidth="1"/>
    <col min="1013" max="1013" width="23.33203125" style="339" customWidth="1"/>
    <col min="1014" max="1019" width="4.6640625" style="339" customWidth="1"/>
    <col min="1020" max="1021" width="3.6640625" style="339" customWidth="1"/>
    <col min="1022" max="1029" width="4.5546875" style="339" customWidth="1"/>
    <col min="1030" max="1221" width="11.33203125" style="339" customWidth="1"/>
    <col min="1222" max="1261" width="12.33203125" style="339"/>
    <col min="1262" max="1262" width="1.6640625" style="339" customWidth="1"/>
    <col min="1263" max="1263" width="9.5546875" style="339" customWidth="1"/>
    <col min="1264" max="1264" width="47.44140625" style="339" customWidth="1"/>
    <col min="1265" max="1265" width="23.6640625" style="339" bestFit="1" customWidth="1"/>
    <col min="1266" max="1266" width="15.44140625" style="339" customWidth="1"/>
    <col min="1267" max="1267" width="22.33203125" style="339" customWidth="1"/>
    <col min="1268" max="1268" width="20.5546875" style="339" customWidth="1"/>
    <col min="1269" max="1269" width="23.33203125" style="339" customWidth="1"/>
    <col min="1270" max="1275" width="4.6640625" style="339" customWidth="1"/>
    <col min="1276" max="1277" width="3.6640625" style="339" customWidth="1"/>
    <col min="1278" max="1285" width="4.5546875" style="339" customWidth="1"/>
    <col min="1286" max="1477" width="11.33203125" style="339" customWidth="1"/>
    <col min="1478" max="1517" width="12.33203125" style="339"/>
    <col min="1518" max="1518" width="1.6640625" style="339" customWidth="1"/>
    <col min="1519" max="1519" width="9.5546875" style="339" customWidth="1"/>
    <col min="1520" max="1520" width="47.44140625" style="339" customWidth="1"/>
    <col min="1521" max="1521" width="23.6640625" style="339" bestFit="1" customWidth="1"/>
    <col min="1522" max="1522" width="15.44140625" style="339" customWidth="1"/>
    <col min="1523" max="1523" width="22.33203125" style="339" customWidth="1"/>
    <col min="1524" max="1524" width="20.5546875" style="339" customWidth="1"/>
    <col min="1525" max="1525" width="23.33203125" style="339" customWidth="1"/>
    <col min="1526" max="1531" width="4.6640625" style="339" customWidth="1"/>
    <col min="1532" max="1533" width="3.6640625" style="339" customWidth="1"/>
    <col min="1534" max="1541" width="4.5546875" style="339" customWidth="1"/>
    <col min="1542" max="1733" width="11.33203125" style="339" customWidth="1"/>
    <col min="1734" max="1773" width="12.33203125" style="339"/>
    <col min="1774" max="1774" width="1.6640625" style="339" customWidth="1"/>
    <col min="1775" max="1775" width="9.5546875" style="339" customWidth="1"/>
    <col min="1776" max="1776" width="47.44140625" style="339" customWidth="1"/>
    <col min="1777" max="1777" width="23.6640625" style="339" bestFit="1" customWidth="1"/>
    <col min="1778" max="1778" width="15.44140625" style="339" customWidth="1"/>
    <col min="1779" max="1779" width="22.33203125" style="339" customWidth="1"/>
    <col min="1780" max="1780" width="20.5546875" style="339" customWidth="1"/>
    <col min="1781" max="1781" width="23.33203125" style="339" customWidth="1"/>
    <col min="1782" max="1787" width="4.6640625" style="339" customWidth="1"/>
    <col min="1788" max="1789" width="3.6640625" style="339" customWidth="1"/>
    <col min="1790" max="1797" width="4.5546875" style="339" customWidth="1"/>
    <col min="1798" max="1989" width="11.33203125" style="339" customWidth="1"/>
    <col min="1990" max="2029" width="12.33203125" style="339"/>
    <col min="2030" max="2030" width="1.6640625" style="339" customWidth="1"/>
    <col min="2031" max="2031" width="9.5546875" style="339" customWidth="1"/>
    <col min="2032" max="2032" width="47.44140625" style="339" customWidth="1"/>
    <col min="2033" max="2033" width="23.6640625" style="339" bestFit="1" customWidth="1"/>
    <col min="2034" max="2034" width="15.44140625" style="339" customWidth="1"/>
    <col min="2035" max="2035" width="22.33203125" style="339" customWidth="1"/>
    <col min="2036" max="2036" width="20.5546875" style="339" customWidth="1"/>
    <col min="2037" max="2037" width="23.33203125" style="339" customWidth="1"/>
    <col min="2038" max="2043" width="4.6640625" style="339" customWidth="1"/>
    <col min="2044" max="2045" width="3.6640625" style="339" customWidth="1"/>
    <col min="2046" max="2053" width="4.5546875" style="339" customWidth="1"/>
    <col min="2054" max="2245" width="11.33203125" style="339" customWidth="1"/>
    <col min="2246" max="2285" width="12.33203125" style="339"/>
    <col min="2286" max="2286" width="1.6640625" style="339" customWidth="1"/>
    <col min="2287" max="2287" width="9.5546875" style="339" customWidth="1"/>
    <col min="2288" max="2288" width="47.44140625" style="339" customWidth="1"/>
    <col min="2289" max="2289" width="23.6640625" style="339" bestFit="1" customWidth="1"/>
    <col min="2290" max="2290" width="15.44140625" style="339" customWidth="1"/>
    <col min="2291" max="2291" width="22.33203125" style="339" customWidth="1"/>
    <col min="2292" max="2292" width="20.5546875" style="339" customWidth="1"/>
    <col min="2293" max="2293" width="23.33203125" style="339" customWidth="1"/>
    <col min="2294" max="2299" width="4.6640625" style="339" customWidth="1"/>
    <col min="2300" max="2301" width="3.6640625" style="339" customWidth="1"/>
    <col min="2302" max="2309" width="4.5546875" style="339" customWidth="1"/>
    <col min="2310" max="2501" width="11.33203125" style="339" customWidth="1"/>
    <col min="2502" max="2541" width="12.33203125" style="339"/>
    <col min="2542" max="2542" width="1.6640625" style="339" customWidth="1"/>
    <col min="2543" max="2543" width="9.5546875" style="339" customWidth="1"/>
    <col min="2544" max="2544" width="47.44140625" style="339" customWidth="1"/>
    <col min="2545" max="2545" width="23.6640625" style="339" bestFit="1" customWidth="1"/>
    <col min="2546" max="2546" width="15.44140625" style="339" customWidth="1"/>
    <col min="2547" max="2547" width="22.33203125" style="339" customWidth="1"/>
    <col min="2548" max="2548" width="20.5546875" style="339" customWidth="1"/>
    <col min="2549" max="2549" width="23.33203125" style="339" customWidth="1"/>
    <col min="2550" max="2555" width="4.6640625" style="339" customWidth="1"/>
    <col min="2556" max="2557" width="3.6640625" style="339" customWidth="1"/>
    <col min="2558" max="2565" width="4.5546875" style="339" customWidth="1"/>
    <col min="2566" max="2757" width="11.33203125" style="339" customWidth="1"/>
    <col min="2758" max="2797" width="12.33203125" style="339"/>
    <col min="2798" max="2798" width="1.6640625" style="339" customWidth="1"/>
    <col min="2799" max="2799" width="9.5546875" style="339" customWidth="1"/>
    <col min="2800" max="2800" width="47.44140625" style="339" customWidth="1"/>
    <col min="2801" max="2801" width="23.6640625" style="339" bestFit="1" customWidth="1"/>
    <col min="2802" max="2802" width="15.44140625" style="339" customWidth="1"/>
    <col min="2803" max="2803" width="22.33203125" style="339" customWidth="1"/>
    <col min="2804" max="2804" width="20.5546875" style="339" customWidth="1"/>
    <col min="2805" max="2805" width="23.33203125" style="339" customWidth="1"/>
    <col min="2806" max="2811" width="4.6640625" style="339" customWidth="1"/>
    <col min="2812" max="2813" width="3.6640625" style="339" customWidth="1"/>
    <col min="2814" max="2821" width="4.5546875" style="339" customWidth="1"/>
    <col min="2822" max="3013" width="11.33203125" style="339" customWidth="1"/>
    <col min="3014" max="3053" width="12.33203125" style="339"/>
    <col min="3054" max="3054" width="1.6640625" style="339" customWidth="1"/>
    <col min="3055" max="3055" width="9.5546875" style="339" customWidth="1"/>
    <col min="3056" max="3056" width="47.44140625" style="339" customWidth="1"/>
    <col min="3057" max="3057" width="23.6640625" style="339" bestFit="1" customWidth="1"/>
    <col min="3058" max="3058" width="15.44140625" style="339" customWidth="1"/>
    <col min="3059" max="3059" width="22.33203125" style="339" customWidth="1"/>
    <col min="3060" max="3060" width="20.5546875" style="339" customWidth="1"/>
    <col min="3061" max="3061" width="23.33203125" style="339" customWidth="1"/>
    <col min="3062" max="3067" width="4.6640625" style="339" customWidth="1"/>
    <col min="3068" max="3069" width="3.6640625" style="339" customWidth="1"/>
    <col min="3070" max="3077" width="4.5546875" style="339" customWidth="1"/>
    <col min="3078" max="3269" width="11.33203125" style="339" customWidth="1"/>
    <col min="3270" max="3309" width="12.33203125" style="339"/>
    <col min="3310" max="3310" width="1.6640625" style="339" customWidth="1"/>
    <col min="3311" max="3311" width="9.5546875" style="339" customWidth="1"/>
    <col min="3312" max="3312" width="47.44140625" style="339" customWidth="1"/>
    <col min="3313" max="3313" width="23.6640625" style="339" bestFit="1" customWidth="1"/>
    <col min="3314" max="3314" width="15.44140625" style="339" customWidth="1"/>
    <col min="3315" max="3315" width="22.33203125" style="339" customWidth="1"/>
    <col min="3316" max="3316" width="20.5546875" style="339" customWidth="1"/>
    <col min="3317" max="3317" width="23.33203125" style="339" customWidth="1"/>
    <col min="3318" max="3323" width="4.6640625" style="339" customWidth="1"/>
    <col min="3324" max="3325" width="3.6640625" style="339" customWidth="1"/>
    <col min="3326" max="3333" width="4.5546875" style="339" customWidth="1"/>
    <col min="3334" max="3525" width="11.33203125" style="339" customWidth="1"/>
    <col min="3526" max="3565" width="12.33203125" style="339"/>
    <col min="3566" max="3566" width="1.6640625" style="339" customWidth="1"/>
    <col min="3567" max="3567" width="9.5546875" style="339" customWidth="1"/>
    <col min="3568" max="3568" width="47.44140625" style="339" customWidth="1"/>
    <col min="3569" max="3569" width="23.6640625" style="339" bestFit="1" customWidth="1"/>
    <col min="3570" max="3570" width="15.44140625" style="339" customWidth="1"/>
    <col min="3571" max="3571" width="22.33203125" style="339" customWidth="1"/>
    <col min="3572" max="3572" width="20.5546875" style="339" customWidth="1"/>
    <col min="3573" max="3573" width="23.33203125" style="339" customWidth="1"/>
    <col min="3574" max="3579" width="4.6640625" style="339" customWidth="1"/>
    <col min="3580" max="3581" width="3.6640625" style="339" customWidth="1"/>
    <col min="3582" max="3589" width="4.5546875" style="339" customWidth="1"/>
    <col min="3590" max="3781" width="11.33203125" style="339" customWidth="1"/>
    <col min="3782" max="3821" width="12.33203125" style="339"/>
    <col min="3822" max="3822" width="1.6640625" style="339" customWidth="1"/>
    <col min="3823" max="3823" width="9.5546875" style="339" customWidth="1"/>
    <col min="3824" max="3824" width="47.44140625" style="339" customWidth="1"/>
    <col min="3825" max="3825" width="23.6640625" style="339" bestFit="1" customWidth="1"/>
    <col min="3826" max="3826" width="15.44140625" style="339" customWidth="1"/>
    <col min="3827" max="3827" width="22.33203125" style="339" customWidth="1"/>
    <col min="3828" max="3828" width="20.5546875" style="339" customWidth="1"/>
    <col min="3829" max="3829" width="23.33203125" style="339" customWidth="1"/>
    <col min="3830" max="3835" width="4.6640625" style="339" customWidth="1"/>
    <col min="3836" max="3837" width="3.6640625" style="339" customWidth="1"/>
    <col min="3838" max="3845" width="4.5546875" style="339" customWidth="1"/>
    <col min="3846" max="4037" width="11.33203125" style="339" customWidth="1"/>
    <col min="4038" max="4077" width="12.33203125" style="339"/>
    <col min="4078" max="4078" width="1.6640625" style="339" customWidth="1"/>
    <col min="4079" max="4079" width="9.5546875" style="339" customWidth="1"/>
    <col min="4080" max="4080" width="47.44140625" style="339" customWidth="1"/>
    <col min="4081" max="4081" width="23.6640625" style="339" bestFit="1" customWidth="1"/>
    <col min="4082" max="4082" width="15.44140625" style="339" customWidth="1"/>
    <col min="4083" max="4083" width="22.33203125" style="339" customWidth="1"/>
    <col min="4084" max="4084" width="20.5546875" style="339" customWidth="1"/>
    <col min="4085" max="4085" width="23.33203125" style="339" customWidth="1"/>
    <col min="4086" max="4091" width="4.6640625" style="339" customWidth="1"/>
    <col min="4092" max="4093" width="3.6640625" style="339" customWidth="1"/>
    <col min="4094" max="4101" width="4.5546875" style="339" customWidth="1"/>
    <col min="4102" max="4293" width="11.33203125" style="339" customWidth="1"/>
    <col min="4294" max="4333" width="12.33203125" style="339"/>
    <col min="4334" max="4334" width="1.6640625" style="339" customWidth="1"/>
    <col min="4335" max="4335" width="9.5546875" style="339" customWidth="1"/>
    <col min="4336" max="4336" width="47.44140625" style="339" customWidth="1"/>
    <col min="4337" max="4337" width="23.6640625" style="339" bestFit="1" customWidth="1"/>
    <col min="4338" max="4338" width="15.44140625" style="339" customWidth="1"/>
    <col min="4339" max="4339" width="22.33203125" style="339" customWidth="1"/>
    <col min="4340" max="4340" width="20.5546875" style="339" customWidth="1"/>
    <col min="4341" max="4341" width="23.33203125" style="339" customWidth="1"/>
    <col min="4342" max="4347" width="4.6640625" style="339" customWidth="1"/>
    <col min="4348" max="4349" width="3.6640625" style="339" customWidth="1"/>
    <col min="4350" max="4357" width="4.5546875" style="339" customWidth="1"/>
    <col min="4358" max="4549" width="11.33203125" style="339" customWidth="1"/>
    <col min="4550" max="4589" width="12.33203125" style="339"/>
    <col min="4590" max="4590" width="1.6640625" style="339" customWidth="1"/>
    <col min="4591" max="4591" width="9.5546875" style="339" customWidth="1"/>
    <col min="4592" max="4592" width="47.44140625" style="339" customWidth="1"/>
    <col min="4593" max="4593" width="23.6640625" style="339" bestFit="1" customWidth="1"/>
    <col min="4594" max="4594" width="15.44140625" style="339" customWidth="1"/>
    <col min="4595" max="4595" width="22.33203125" style="339" customWidth="1"/>
    <col min="4596" max="4596" width="20.5546875" style="339" customWidth="1"/>
    <col min="4597" max="4597" width="23.33203125" style="339" customWidth="1"/>
    <col min="4598" max="4603" width="4.6640625" style="339" customWidth="1"/>
    <col min="4604" max="4605" width="3.6640625" style="339" customWidth="1"/>
    <col min="4606" max="4613" width="4.5546875" style="339" customWidth="1"/>
    <col min="4614" max="4805" width="11.33203125" style="339" customWidth="1"/>
    <col min="4806" max="4845" width="12.33203125" style="339"/>
    <col min="4846" max="4846" width="1.6640625" style="339" customWidth="1"/>
    <col min="4847" max="4847" width="9.5546875" style="339" customWidth="1"/>
    <col min="4848" max="4848" width="47.44140625" style="339" customWidth="1"/>
    <col min="4849" max="4849" width="23.6640625" style="339" bestFit="1" customWidth="1"/>
    <col min="4850" max="4850" width="15.44140625" style="339" customWidth="1"/>
    <col min="4851" max="4851" width="22.33203125" style="339" customWidth="1"/>
    <col min="4852" max="4852" width="20.5546875" style="339" customWidth="1"/>
    <col min="4853" max="4853" width="23.33203125" style="339" customWidth="1"/>
    <col min="4854" max="4859" width="4.6640625" style="339" customWidth="1"/>
    <col min="4860" max="4861" width="3.6640625" style="339" customWidth="1"/>
    <col min="4862" max="4869" width="4.5546875" style="339" customWidth="1"/>
    <col min="4870" max="5061" width="11.33203125" style="339" customWidth="1"/>
    <col min="5062" max="5101" width="12.33203125" style="339"/>
    <col min="5102" max="5102" width="1.6640625" style="339" customWidth="1"/>
    <col min="5103" max="5103" width="9.5546875" style="339" customWidth="1"/>
    <col min="5104" max="5104" width="47.44140625" style="339" customWidth="1"/>
    <col min="5105" max="5105" width="23.6640625" style="339" bestFit="1" customWidth="1"/>
    <col min="5106" max="5106" width="15.44140625" style="339" customWidth="1"/>
    <col min="5107" max="5107" width="22.33203125" style="339" customWidth="1"/>
    <col min="5108" max="5108" width="20.5546875" style="339" customWidth="1"/>
    <col min="5109" max="5109" width="23.33203125" style="339" customWidth="1"/>
    <col min="5110" max="5115" width="4.6640625" style="339" customWidth="1"/>
    <col min="5116" max="5117" width="3.6640625" style="339" customWidth="1"/>
    <col min="5118" max="5125" width="4.5546875" style="339" customWidth="1"/>
    <col min="5126" max="5317" width="11.33203125" style="339" customWidth="1"/>
    <col min="5318" max="5357" width="12.33203125" style="339"/>
    <col min="5358" max="5358" width="1.6640625" style="339" customWidth="1"/>
    <col min="5359" max="5359" width="9.5546875" style="339" customWidth="1"/>
    <col min="5360" max="5360" width="47.44140625" style="339" customWidth="1"/>
    <col min="5361" max="5361" width="23.6640625" style="339" bestFit="1" customWidth="1"/>
    <col min="5362" max="5362" width="15.44140625" style="339" customWidth="1"/>
    <col min="5363" max="5363" width="22.33203125" style="339" customWidth="1"/>
    <col min="5364" max="5364" width="20.5546875" style="339" customWidth="1"/>
    <col min="5365" max="5365" width="23.33203125" style="339" customWidth="1"/>
    <col min="5366" max="5371" width="4.6640625" style="339" customWidth="1"/>
    <col min="5372" max="5373" width="3.6640625" style="339" customWidth="1"/>
    <col min="5374" max="5381" width="4.5546875" style="339" customWidth="1"/>
    <col min="5382" max="5573" width="11.33203125" style="339" customWidth="1"/>
    <col min="5574" max="5613" width="12.33203125" style="339"/>
    <col min="5614" max="5614" width="1.6640625" style="339" customWidth="1"/>
    <col min="5615" max="5615" width="9.5546875" style="339" customWidth="1"/>
    <col min="5616" max="5616" width="47.44140625" style="339" customWidth="1"/>
    <col min="5617" max="5617" width="23.6640625" style="339" bestFit="1" customWidth="1"/>
    <col min="5618" max="5618" width="15.44140625" style="339" customWidth="1"/>
    <col min="5619" max="5619" width="22.33203125" style="339" customWidth="1"/>
    <col min="5620" max="5620" width="20.5546875" style="339" customWidth="1"/>
    <col min="5621" max="5621" width="23.33203125" style="339" customWidth="1"/>
    <col min="5622" max="5627" width="4.6640625" style="339" customWidth="1"/>
    <col min="5628" max="5629" width="3.6640625" style="339" customWidth="1"/>
    <col min="5630" max="5637" width="4.5546875" style="339" customWidth="1"/>
    <col min="5638" max="5829" width="11.33203125" style="339" customWidth="1"/>
    <col min="5830" max="5869" width="12.33203125" style="339"/>
    <col min="5870" max="5870" width="1.6640625" style="339" customWidth="1"/>
    <col min="5871" max="5871" width="9.5546875" style="339" customWidth="1"/>
    <col min="5872" max="5872" width="47.44140625" style="339" customWidth="1"/>
    <col min="5873" max="5873" width="23.6640625" style="339" bestFit="1" customWidth="1"/>
    <col min="5874" max="5874" width="15.44140625" style="339" customWidth="1"/>
    <col min="5875" max="5875" width="22.33203125" style="339" customWidth="1"/>
    <col min="5876" max="5876" width="20.5546875" style="339" customWidth="1"/>
    <col min="5877" max="5877" width="23.33203125" style="339" customWidth="1"/>
    <col min="5878" max="5883" width="4.6640625" style="339" customWidth="1"/>
    <col min="5884" max="5885" width="3.6640625" style="339" customWidth="1"/>
    <col min="5886" max="5893" width="4.5546875" style="339" customWidth="1"/>
    <col min="5894" max="6085" width="11.33203125" style="339" customWidth="1"/>
    <col min="6086" max="6125" width="12.33203125" style="339"/>
    <col min="6126" max="6126" width="1.6640625" style="339" customWidth="1"/>
    <col min="6127" max="6127" width="9.5546875" style="339" customWidth="1"/>
    <col min="6128" max="6128" width="47.44140625" style="339" customWidth="1"/>
    <col min="6129" max="6129" width="23.6640625" style="339" bestFit="1" customWidth="1"/>
    <col min="6130" max="6130" width="15.44140625" style="339" customWidth="1"/>
    <col min="6131" max="6131" width="22.33203125" style="339" customWidth="1"/>
    <col min="6132" max="6132" width="20.5546875" style="339" customWidth="1"/>
    <col min="6133" max="6133" width="23.33203125" style="339" customWidth="1"/>
    <col min="6134" max="6139" width="4.6640625" style="339" customWidth="1"/>
    <col min="6140" max="6141" width="3.6640625" style="339" customWidth="1"/>
    <col min="6142" max="6149" width="4.5546875" style="339" customWidth="1"/>
    <col min="6150" max="6341" width="11.33203125" style="339" customWidth="1"/>
    <col min="6342" max="6381" width="12.33203125" style="339"/>
    <col min="6382" max="6382" width="1.6640625" style="339" customWidth="1"/>
    <col min="6383" max="6383" width="9.5546875" style="339" customWidth="1"/>
    <col min="6384" max="6384" width="47.44140625" style="339" customWidth="1"/>
    <col min="6385" max="6385" width="23.6640625" style="339" bestFit="1" customWidth="1"/>
    <col min="6386" max="6386" width="15.44140625" style="339" customWidth="1"/>
    <col min="6387" max="6387" width="22.33203125" style="339" customWidth="1"/>
    <col min="6388" max="6388" width="20.5546875" style="339" customWidth="1"/>
    <col min="6389" max="6389" width="23.33203125" style="339" customWidth="1"/>
    <col min="6390" max="6395" width="4.6640625" style="339" customWidth="1"/>
    <col min="6396" max="6397" width="3.6640625" style="339" customWidth="1"/>
    <col min="6398" max="6405" width="4.5546875" style="339" customWidth="1"/>
    <col min="6406" max="6597" width="11.33203125" style="339" customWidth="1"/>
    <col min="6598" max="6637" width="12.33203125" style="339"/>
    <col min="6638" max="6638" width="1.6640625" style="339" customWidth="1"/>
    <col min="6639" max="6639" width="9.5546875" style="339" customWidth="1"/>
    <col min="6640" max="6640" width="47.44140625" style="339" customWidth="1"/>
    <col min="6641" max="6641" width="23.6640625" style="339" bestFit="1" customWidth="1"/>
    <col min="6642" max="6642" width="15.44140625" style="339" customWidth="1"/>
    <col min="6643" max="6643" width="22.33203125" style="339" customWidth="1"/>
    <col min="6644" max="6644" width="20.5546875" style="339" customWidth="1"/>
    <col min="6645" max="6645" width="23.33203125" style="339" customWidth="1"/>
    <col min="6646" max="6651" width="4.6640625" style="339" customWidth="1"/>
    <col min="6652" max="6653" width="3.6640625" style="339" customWidth="1"/>
    <col min="6654" max="6661" width="4.5546875" style="339" customWidth="1"/>
    <col min="6662" max="6853" width="11.33203125" style="339" customWidth="1"/>
    <col min="6854" max="6893" width="12.33203125" style="339"/>
    <col min="6894" max="6894" width="1.6640625" style="339" customWidth="1"/>
    <col min="6895" max="6895" width="9.5546875" style="339" customWidth="1"/>
    <col min="6896" max="6896" width="47.44140625" style="339" customWidth="1"/>
    <col min="6897" max="6897" width="23.6640625" style="339" bestFit="1" customWidth="1"/>
    <col min="6898" max="6898" width="15.44140625" style="339" customWidth="1"/>
    <col min="6899" max="6899" width="22.33203125" style="339" customWidth="1"/>
    <col min="6900" max="6900" width="20.5546875" style="339" customWidth="1"/>
    <col min="6901" max="6901" width="23.33203125" style="339" customWidth="1"/>
    <col min="6902" max="6907" width="4.6640625" style="339" customWidth="1"/>
    <col min="6908" max="6909" width="3.6640625" style="339" customWidth="1"/>
    <col min="6910" max="6917" width="4.5546875" style="339" customWidth="1"/>
    <col min="6918" max="7109" width="11.33203125" style="339" customWidth="1"/>
    <col min="7110" max="7149" width="12.33203125" style="339"/>
    <col min="7150" max="7150" width="1.6640625" style="339" customWidth="1"/>
    <col min="7151" max="7151" width="9.5546875" style="339" customWidth="1"/>
    <col min="7152" max="7152" width="47.44140625" style="339" customWidth="1"/>
    <col min="7153" max="7153" width="23.6640625" style="339" bestFit="1" customWidth="1"/>
    <col min="7154" max="7154" width="15.44140625" style="339" customWidth="1"/>
    <col min="7155" max="7155" width="22.33203125" style="339" customWidth="1"/>
    <col min="7156" max="7156" width="20.5546875" style="339" customWidth="1"/>
    <col min="7157" max="7157" width="23.33203125" style="339" customWidth="1"/>
    <col min="7158" max="7163" width="4.6640625" style="339" customWidth="1"/>
    <col min="7164" max="7165" width="3.6640625" style="339" customWidth="1"/>
    <col min="7166" max="7173" width="4.5546875" style="339" customWidth="1"/>
    <col min="7174" max="7365" width="11.33203125" style="339" customWidth="1"/>
    <col min="7366" max="7405" width="12.33203125" style="339"/>
    <col min="7406" max="7406" width="1.6640625" style="339" customWidth="1"/>
    <col min="7407" max="7407" width="9.5546875" style="339" customWidth="1"/>
    <col min="7408" max="7408" width="47.44140625" style="339" customWidth="1"/>
    <col min="7409" max="7409" width="23.6640625" style="339" bestFit="1" customWidth="1"/>
    <col min="7410" max="7410" width="15.44140625" style="339" customWidth="1"/>
    <col min="7411" max="7411" width="22.33203125" style="339" customWidth="1"/>
    <col min="7412" max="7412" width="20.5546875" style="339" customWidth="1"/>
    <col min="7413" max="7413" width="23.33203125" style="339" customWidth="1"/>
    <col min="7414" max="7419" width="4.6640625" style="339" customWidth="1"/>
    <col min="7420" max="7421" width="3.6640625" style="339" customWidth="1"/>
    <col min="7422" max="7429" width="4.5546875" style="339" customWidth="1"/>
    <col min="7430" max="7621" width="11.33203125" style="339" customWidth="1"/>
    <col min="7622" max="7661" width="12.33203125" style="339"/>
    <col min="7662" max="7662" width="1.6640625" style="339" customWidth="1"/>
    <col min="7663" max="7663" width="9.5546875" style="339" customWidth="1"/>
    <col min="7664" max="7664" width="47.44140625" style="339" customWidth="1"/>
    <col min="7665" max="7665" width="23.6640625" style="339" bestFit="1" customWidth="1"/>
    <col min="7666" max="7666" width="15.44140625" style="339" customWidth="1"/>
    <col min="7667" max="7667" width="22.33203125" style="339" customWidth="1"/>
    <col min="7668" max="7668" width="20.5546875" style="339" customWidth="1"/>
    <col min="7669" max="7669" width="23.33203125" style="339" customWidth="1"/>
    <col min="7670" max="7675" width="4.6640625" style="339" customWidth="1"/>
    <col min="7676" max="7677" width="3.6640625" style="339" customWidth="1"/>
    <col min="7678" max="7685" width="4.5546875" style="339" customWidth="1"/>
    <col min="7686" max="7877" width="11.33203125" style="339" customWidth="1"/>
    <col min="7878" max="7917" width="12.33203125" style="339"/>
    <col min="7918" max="7918" width="1.6640625" style="339" customWidth="1"/>
    <col min="7919" max="7919" width="9.5546875" style="339" customWidth="1"/>
    <col min="7920" max="7920" width="47.44140625" style="339" customWidth="1"/>
    <col min="7921" max="7921" width="23.6640625" style="339" bestFit="1" customWidth="1"/>
    <col min="7922" max="7922" width="15.44140625" style="339" customWidth="1"/>
    <col min="7923" max="7923" width="22.33203125" style="339" customWidth="1"/>
    <col min="7924" max="7924" width="20.5546875" style="339" customWidth="1"/>
    <col min="7925" max="7925" width="23.33203125" style="339" customWidth="1"/>
    <col min="7926" max="7931" width="4.6640625" style="339" customWidth="1"/>
    <col min="7932" max="7933" width="3.6640625" style="339" customWidth="1"/>
    <col min="7934" max="7941" width="4.5546875" style="339" customWidth="1"/>
    <col min="7942" max="8133" width="11.33203125" style="339" customWidth="1"/>
    <col min="8134" max="8173" width="12.33203125" style="339"/>
    <col min="8174" max="8174" width="1.6640625" style="339" customWidth="1"/>
    <col min="8175" max="8175" width="9.5546875" style="339" customWidth="1"/>
    <col min="8176" max="8176" width="47.44140625" style="339" customWidth="1"/>
    <col min="8177" max="8177" width="23.6640625" style="339" bestFit="1" customWidth="1"/>
    <col min="8178" max="8178" width="15.44140625" style="339" customWidth="1"/>
    <col min="8179" max="8179" width="22.33203125" style="339" customWidth="1"/>
    <col min="8180" max="8180" width="20.5546875" style="339" customWidth="1"/>
    <col min="8181" max="8181" width="23.33203125" style="339" customWidth="1"/>
    <col min="8182" max="8187" width="4.6640625" style="339" customWidth="1"/>
    <col min="8188" max="8189" width="3.6640625" style="339" customWidth="1"/>
    <col min="8190" max="8197" width="4.5546875" style="339" customWidth="1"/>
    <col min="8198" max="8389" width="11.33203125" style="339" customWidth="1"/>
    <col min="8390" max="8429" width="12.33203125" style="339"/>
    <col min="8430" max="8430" width="1.6640625" style="339" customWidth="1"/>
    <col min="8431" max="8431" width="9.5546875" style="339" customWidth="1"/>
    <col min="8432" max="8432" width="47.44140625" style="339" customWidth="1"/>
    <col min="8433" max="8433" width="23.6640625" style="339" bestFit="1" customWidth="1"/>
    <col min="8434" max="8434" width="15.44140625" style="339" customWidth="1"/>
    <col min="8435" max="8435" width="22.33203125" style="339" customWidth="1"/>
    <col min="8436" max="8436" width="20.5546875" style="339" customWidth="1"/>
    <col min="8437" max="8437" width="23.33203125" style="339" customWidth="1"/>
    <col min="8438" max="8443" width="4.6640625" style="339" customWidth="1"/>
    <col min="8444" max="8445" width="3.6640625" style="339" customWidth="1"/>
    <col min="8446" max="8453" width="4.5546875" style="339" customWidth="1"/>
    <col min="8454" max="8645" width="11.33203125" style="339" customWidth="1"/>
    <col min="8646" max="8685" width="12.33203125" style="339"/>
    <col min="8686" max="8686" width="1.6640625" style="339" customWidth="1"/>
    <col min="8687" max="8687" width="9.5546875" style="339" customWidth="1"/>
    <col min="8688" max="8688" width="47.44140625" style="339" customWidth="1"/>
    <col min="8689" max="8689" width="23.6640625" style="339" bestFit="1" customWidth="1"/>
    <col min="8690" max="8690" width="15.44140625" style="339" customWidth="1"/>
    <col min="8691" max="8691" width="22.33203125" style="339" customWidth="1"/>
    <col min="8692" max="8692" width="20.5546875" style="339" customWidth="1"/>
    <col min="8693" max="8693" width="23.33203125" style="339" customWidth="1"/>
    <col min="8694" max="8699" width="4.6640625" style="339" customWidth="1"/>
    <col min="8700" max="8701" width="3.6640625" style="339" customWidth="1"/>
    <col min="8702" max="8709" width="4.5546875" style="339" customWidth="1"/>
    <col min="8710" max="8901" width="11.33203125" style="339" customWidth="1"/>
    <col min="8902" max="8941" width="12.33203125" style="339"/>
    <col min="8942" max="8942" width="1.6640625" style="339" customWidth="1"/>
    <col min="8943" max="8943" width="9.5546875" style="339" customWidth="1"/>
    <col min="8944" max="8944" width="47.44140625" style="339" customWidth="1"/>
    <col min="8945" max="8945" width="23.6640625" style="339" bestFit="1" customWidth="1"/>
    <col min="8946" max="8946" width="15.44140625" style="339" customWidth="1"/>
    <col min="8947" max="8947" width="22.33203125" style="339" customWidth="1"/>
    <col min="8948" max="8948" width="20.5546875" style="339" customWidth="1"/>
    <col min="8949" max="8949" width="23.33203125" style="339" customWidth="1"/>
    <col min="8950" max="8955" width="4.6640625" style="339" customWidth="1"/>
    <col min="8956" max="8957" width="3.6640625" style="339" customWidth="1"/>
    <col min="8958" max="8965" width="4.5546875" style="339" customWidth="1"/>
    <col min="8966" max="9157" width="11.33203125" style="339" customWidth="1"/>
    <col min="9158" max="9197" width="12.33203125" style="339"/>
    <col min="9198" max="9198" width="1.6640625" style="339" customWidth="1"/>
    <col min="9199" max="9199" width="9.5546875" style="339" customWidth="1"/>
    <col min="9200" max="9200" width="47.44140625" style="339" customWidth="1"/>
    <col min="9201" max="9201" width="23.6640625" style="339" bestFit="1" customWidth="1"/>
    <col min="9202" max="9202" width="15.44140625" style="339" customWidth="1"/>
    <col min="9203" max="9203" width="22.33203125" style="339" customWidth="1"/>
    <col min="9204" max="9204" width="20.5546875" style="339" customWidth="1"/>
    <col min="9205" max="9205" width="23.33203125" style="339" customWidth="1"/>
    <col min="9206" max="9211" width="4.6640625" style="339" customWidth="1"/>
    <col min="9212" max="9213" width="3.6640625" style="339" customWidth="1"/>
    <col min="9214" max="9221" width="4.5546875" style="339" customWidth="1"/>
    <col min="9222" max="9413" width="11.33203125" style="339" customWidth="1"/>
    <col min="9414" max="9453" width="12.33203125" style="339"/>
    <col min="9454" max="9454" width="1.6640625" style="339" customWidth="1"/>
    <col min="9455" max="9455" width="9.5546875" style="339" customWidth="1"/>
    <col min="9456" max="9456" width="47.44140625" style="339" customWidth="1"/>
    <col min="9457" max="9457" width="23.6640625" style="339" bestFit="1" customWidth="1"/>
    <col min="9458" max="9458" width="15.44140625" style="339" customWidth="1"/>
    <col min="9459" max="9459" width="22.33203125" style="339" customWidth="1"/>
    <col min="9460" max="9460" width="20.5546875" style="339" customWidth="1"/>
    <col min="9461" max="9461" width="23.33203125" style="339" customWidth="1"/>
    <col min="9462" max="9467" width="4.6640625" style="339" customWidth="1"/>
    <col min="9468" max="9469" width="3.6640625" style="339" customWidth="1"/>
    <col min="9470" max="9477" width="4.5546875" style="339" customWidth="1"/>
    <col min="9478" max="9669" width="11.33203125" style="339" customWidth="1"/>
    <col min="9670" max="9709" width="12.33203125" style="339"/>
    <col min="9710" max="9710" width="1.6640625" style="339" customWidth="1"/>
    <col min="9711" max="9711" width="9.5546875" style="339" customWidth="1"/>
    <col min="9712" max="9712" width="47.44140625" style="339" customWidth="1"/>
    <col min="9713" max="9713" width="23.6640625" style="339" bestFit="1" customWidth="1"/>
    <col min="9714" max="9714" width="15.44140625" style="339" customWidth="1"/>
    <col min="9715" max="9715" width="22.33203125" style="339" customWidth="1"/>
    <col min="9716" max="9716" width="20.5546875" style="339" customWidth="1"/>
    <col min="9717" max="9717" width="23.33203125" style="339" customWidth="1"/>
    <col min="9718" max="9723" width="4.6640625" style="339" customWidth="1"/>
    <col min="9724" max="9725" width="3.6640625" style="339" customWidth="1"/>
    <col min="9726" max="9733" width="4.5546875" style="339" customWidth="1"/>
    <col min="9734" max="9925" width="11.33203125" style="339" customWidth="1"/>
    <col min="9926" max="9965" width="12.33203125" style="339"/>
    <col min="9966" max="9966" width="1.6640625" style="339" customWidth="1"/>
    <col min="9967" max="9967" width="9.5546875" style="339" customWidth="1"/>
    <col min="9968" max="9968" width="47.44140625" style="339" customWidth="1"/>
    <col min="9969" max="9969" width="23.6640625" style="339" bestFit="1" customWidth="1"/>
    <col min="9970" max="9970" width="15.44140625" style="339" customWidth="1"/>
    <col min="9971" max="9971" width="22.33203125" style="339" customWidth="1"/>
    <col min="9972" max="9972" width="20.5546875" style="339" customWidth="1"/>
    <col min="9973" max="9973" width="23.33203125" style="339" customWidth="1"/>
    <col min="9974" max="9979" width="4.6640625" style="339" customWidth="1"/>
    <col min="9980" max="9981" width="3.6640625" style="339" customWidth="1"/>
    <col min="9982" max="9989" width="4.5546875" style="339" customWidth="1"/>
    <col min="9990" max="10181" width="11.33203125" style="339" customWidth="1"/>
    <col min="10182" max="10221" width="12.33203125" style="339"/>
    <col min="10222" max="10222" width="1.6640625" style="339" customWidth="1"/>
    <col min="10223" max="10223" width="9.5546875" style="339" customWidth="1"/>
    <col min="10224" max="10224" width="47.44140625" style="339" customWidth="1"/>
    <col min="10225" max="10225" width="23.6640625" style="339" bestFit="1" customWidth="1"/>
    <col min="10226" max="10226" width="15.44140625" style="339" customWidth="1"/>
    <col min="10227" max="10227" width="22.33203125" style="339" customWidth="1"/>
    <col min="10228" max="10228" width="20.5546875" style="339" customWidth="1"/>
    <col min="10229" max="10229" width="23.33203125" style="339" customWidth="1"/>
    <col min="10230" max="10235" width="4.6640625" style="339" customWidth="1"/>
    <col min="10236" max="10237" width="3.6640625" style="339" customWidth="1"/>
    <col min="10238" max="10245" width="4.5546875" style="339" customWidth="1"/>
    <col min="10246" max="10437" width="11.33203125" style="339" customWidth="1"/>
    <col min="10438" max="10477" width="12.33203125" style="339"/>
    <col min="10478" max="10478" width="1.6640625" style="339" customWidth="1"/>
    <col min="10479" max="10479" width="9.5546875" style="339" customWidth="1"/>
    <col min="10480" max="10480" width="47.44140625" style="339" customWidth="1"/>
    <col min="10481" max="10481" width="23.6640625" style="339" bestFit="1" customWidth="1"/>
    <col min="10482" max="10482" width="15.44140625" style="339" customWidth="1"/>
    <col min="10483" max="10483" width="22.33203125" style="339" customWidth="1"/>
    <col min="10484" max="10484" width="20.5546875" style="339" customWidth="1"/>
    <col min="10485" max="10485" width="23.33203125" style="339" customWidth="1"/>
    <col min="10486" max="10491" width="4.6640625" style="339" customWidth="1"/>
    <col min="10492" max="10493" width="3.6640625" style="339" customWidth="1"/>
    <col min="10494" max="10501" width="4.5546875" style="339" customWidth="1"/>
    <col min="10502" max="10693" width="11.33203125" style="339" customWidth="1"/>
    <col min="10694" max="10733" width="12.33203125" style="339"/>
    <col min="10734" max="10734" width="1.6640625" style="339" customWidth="1"/>
    <col min="10735" max="10735" width="9.5546875" style="339" customWidth="1"/>
    <col min="10736" max="10736" width="47.44140625" style="339" customWidth="1"/>
    <col min="10737" max="10737" width="23.6640625" style="339" bestFit="1" customWidth="1"/>
    <col min="10738" max="10738" width="15.44140625" style="339" customWidth="1"/>
    <col min="10739" max="10739" width="22.33203125" style="339" customWidth="1"/>
    <col min="10740" max="10740" width="20.5546875" style="339" customWidth="1"/>
    <col min="10741" max="10741" width="23.33203125" style="339" customWidth="1"/>
    <col min="10742" max="10747" width="4.6640625" style="339" customWidth="1"/>
    <col min="10748" max="10749" width="3.6640625" style="339" customWidth="1"/>
    <col min="10750" max="10757" width="4.5546875" style="339" customWidth="1"/>
    <col min="10758" max="10949" width="11.33203125" style="339" customWidth="1"/>
    <col min="10950" max="10989" width="12.33203125" style="339"/>
    <col min="10990" max="10990" width="1.6640625" style="339" customWidth="1"/>
    <col min="10991" max="10991" width="9.5546875" style="339" customWidth="1"/>
    <col min="10992" max="10992" width="47.44140625" style="339" customWidth="1"/>
    <col min="10993" max="10993" width="23.6640625" style="339" bestFit="1" customWidth="1"/>
    <col min="10994" max="10994" width="15.44140625" style="339" customWidth="1"/>
    <col min="10995" max="10995" width="22.33203125" style="339" customWidth="1"/>
    <col min="10996" max="10996" width="20.5546875" style="339" customWidth="1"/>
    <col min="10997" max="10997" width="23.33203125" style="339" customWidth="1"/>
    <col min="10998" max="11003" width="4.6640625" style="339" customWidth="1"/>
    <col min="11004" max="11005" width="3.6640625" style="339" customWidth="1"/>
    <col min="11006" max="11013" width="4.5546875" style="339" customWidth="1"/>
    <col min="11014" max="11205" width="11.33203125" style="339" customWidth="1"/>
    <col min="11206" max="11245" width="12.33203125" style="339"/>
    <col min="11246" max="11246" width="1.6640625" style="339" customWidth="1"/>
    <col min="11247" max="11247" width="9.5546875" style="339" customWidth="1"/>
    <col min="11248" max="11248" width="47.44140625" style="339" customWidth="1"/>
    <col min="11249" max="11249" width="23.6640625" style="339" bestFit="1" customWidth="1"/>
    <col min="11250" max="11250" width="15.44140625" style="339" customWidth="1"/>
    <col min="11251" max="11251" width="22.33203125" style="339" customWidth="1"/>
    <col min="11252" max="11252" width="20.5546875" style="339" customWidth="1"/>
    <col min="11253" max="11253" width="23.33203125" style="339" customWidth="1"/>
    <col min="11254" max="11259" width="4.6640625" style="339" customWidth="1"/>
    <col min="11260" max="11261" width="3.6640625" style="339" customWidth="1"/>
    <col min="11262" max="11269" width="4.5546875" style="339" customWidth="1"/>
    <col min="11270" max="11461" width="11.33203125" style="339" customWidth="1"/>
    <col min="11462" max="11501" width="12.33203125" style="339"/>
    <col min="11502" max="11502" width="1.6640625" style="339" customWidth="1"/>
    <col min="11503" max="11503" width="9.5546875" style="339" customWidth="1"/>
    <col min="11504" max="11504" width="47.44140625" style="339" customWidth="1"/>
    <col min="11505" max="11505" width="23.6640625" style="339" bestFit="1" customWidth="1"/>
    <col min="11506" max="11506" width="15.44140625" style="339" customWidth="1"/>
    <col min="11507" max="11507" width="22.33203125" style="339" customWidth="1"/>
    <col min="11508" max="11508" width="20.5546875" style="339" customWidth="1"/>
    <col min="11509" max="11509" width="23.33203125" style="339" customWidth="1"/>
    <col min="11510" max="11515" width="4.6640625" style="339" customWidth="1"/>
    <col min="11516" max="11517" width="3.6640625" style="339" customWidth="1"/>
    <col min="11518" max="11525" width="4.5546875" style="339" customWidth="1"/>
    <col min="11526" max="11717" width="11.33203125" style="339" customWidth="1"/>
    <col min="11718" max="11757" width="12.33203125" style="339"/>
    <col min="11758" max="11758" width="1.6640625" style="339" customWidth="1"/>
    <col min="11759" max="11759" width="9.5546875" style="339" customWidth="1"/>
    <col min="11760" max="11760" width="47.44140625" style="339" customWidth="1"/>
    <col min="11761" max="11761" width="23.6640625" style="339" bestFit="1" customWidth="1"/>
    <col min="11762" max="11762" width="15.44140625" style="339" customWidth="1"/>
    <col min="11763" max="11763" width="22.33203125" style="339" customWidth="1"/>
    <col min="11764" max="11764" width="20.5546875" style="339" customWidth="1"/>
    <col min="11765" max="11765" width="23.33203125" style="339" customWidth="1"/>
    <col min="11766" max="11771" width="4.6640625" style="339" customWidth="1"/>
    <col min="11772" max="11773" width="3.6640625" style="339" customWidth="1"/>
    <col min="11774" max="11781" width="4.5546875" style="339" customWidth="1"/>
    <col min="11782" max="11973" width="11.33203125" style="339" customWidth="1"/>
    <col min="11974" max="12013" width="12.33203125" style="339"/>
    <col min="12014" max="12014" width="1.6640625" style="339" customWidth="1"/>
    <col min="12015" max="12015" width="9.5546875" style="339" customWidth="1"/>
    <col min="12016" max="12016" width="47.44140625" style="339" customWidth="1"/>
    <col min="12017" max="12017" width="23.6640625" style="339" bestFit="1" customWidth="1"/>
    <col min="12018" max="12018" width="15.44140625" style="339" customWidth="1"/>
    <col min="12019" max="12019" width="22.33203125" style="339" customWidth="1"/>
    <col min="12020" max="12020" width="20.5546875" style="339" customWidth="1"/>
    <col min="12021" max="12021" width="23.33203125" style="339" customWidth="1"/>
    <col min="12022" max="12027" width="4.6640625" style="339" customWidth="1"/>
    <col min="12028" max="12029" width="3.6640625" style="339" customWidth="1"/>
    <col min="12030" max="12037" width="4.5546875" style="339" customWidth="1"/>
    <col min="12038" max="12229" width="11.33203125" style="339" customWidth="1"/>
    <col min="12230" max="12269" width="12.33203125" style="339"/>
    <col min="12270" max="12270" width="1.6640625" style="339" customWidth="1"/>
    <col min="12271" max="12271" width="9.5546875" style="339" customWidth="1"/>
    <col min="12272" max="12272" width="47.44140625" style="339" customWidth="1"/>
    <col min="12273" max="12273" width="23.6640625" style="339" bestFit="1" customWidth="1"/>
    <col min="12274" max="12274" width="15.44140625" style="339" customWidth="1"/>
    <col min="12275" max="12275" width="22.33203125" style="339" customWidth="1"/>
    <col min="12276" max="12276" width="20.5546875" style="339" customWidth="1"/>
    <col min="12277" max="12277" width="23.33203125" style="339" customWidth="1"/>
    <col min="12278" max="12283" width="4.6640625" style="339" customWidth="1"/>
    <col min="12284" max="12285" width="3.6640625" style="339" customWidth="1"/>
    <col min="12286" max="12293" width="4.5546875" style="339" customWidth="1"/>
    <col min="12294" max="12485" width="11.33203125" style="339" customWidth="1"/>
    <col min="12486" max="12525" width="12.33203125" style="339"/>
    <col min="12526" max="12526" width="1.6640625" style="339" customWidth="1"/>
    <col min="12527" max="12527" width="9.5546875" style="339" customWidth="1"/>
    <col min="12528" max="12528" width="47.44140625" style="339" customWidth="1"/>
    <col min="12529" max="12529" width="23.6640625" style="339" bestFit="1" customWidth="1"/>
    <col min="12530" max="12530" width="15.44140625" style="339" customWidth="1"/>
    <col min="12531" max="12531" width="22.33203125" style="339" customWidth="1"/>
    <col min="12532" max="12532" width="20.5546875" style="339" customWidth="1"/>
    <col min="12533" max="12533" width="23.33203125" style="339" customWidth="1"/>
    <col min="12534" max="12539" width="4.6640625" style="339" customWidth="1"/>
    <col min="12540" max="12541" width="3.6640625" style="339" customWidth="1"/>
    <col min="12542" max="12549" width="4.5546875" style="339" customWidth="1"/>
    <col min="12550" max="12741" width="11.33203125" style="339" customWidth="1"/>
    <col min="12742" max="12781" width="12.33203125" style="339"/>
    <col min="12782" max="12782" width="1.6640625" style="339" customWidth="1"/>
    <col min="12783" max="12783" width="9.5546875" style="339" customWidth="1"/>
    <col min="12784" max="12784" width="47.44140625" style="339" customWidth="1"/>
    <col min="12785" max="12785" width="23.6640625" style="339" bestFit="1" customWidth="1"/>
    <col min="12786" max="12786" width="15.44140625" style="339" customWidth="1"/>
    <col min="12787" max="12787" width="22.33203125" style="339" customWidth="1"/>
    <col min="12788" max="12788" width="20.5546875" style="339" customWidth="1"/>
    <col min="12789" max="12789" width="23.33203125" style="339" customWidth="1"/>
    <col min="12790" max="12795" width="4.6640625" style="339" customWidth="1"/>
    <col min="12796" max="12797" width="3.6640625" style="339" customWidth="1"/>
    <col min="12798" max="12805" width="4.5546875" style="339" customWidth="1"/>
    <col min="12806" max="12997" width="11.33203125" style="339" customWidth="1"/>
    <col min="12998" max="13037" width="12.33203125" style="339"/>
    <col min="13038" max="13038" width="1.6640625" style="339" customWidth="1"/>
    <col min="13039" max="13039" width="9.5546875" style="339" customWidth="1"/>
    <col min="13040" max="13040" width="47.44140625" style="339" customWidth="1"/>
    <col min="13041" max="13041" width="23.6640625" style="339" bestFit="1" customWidth="1"/>
    <col min="13042" max="13042" width="15.44140625" style="339" customWidth="1"/>
    <col min="13043" max="13043" width="22.33203125" style="339" customWidth="1"/>
    <col min="13044" max="13044" width="20.5546875" style="339" customWidth="1"/>
    <col min="13045" max="13045" width="23.33203125" style="339" customWidth="1"/>
    <col min="13046" max="13051" width="4.6640625" style="339" customWidth="1"/>
    <col min="13052" max="13053" width="3.6640625" style="339" customWidth="1"/>
    <col min="13054" max="13061" width="4.5546875" style="339" customWidth="1"/>
    <col min="13062" max="13253" width="11.33203125" style="339" customWidth="1"/>
    <col min="13254" max="13293" width="12.33203125" style="339"/>
    <col min="13294" max="13294" width="1.6640625" style="339" customWidth="1"/>
    <col min="13295" max="13295" width="9.5546875" style="339" customWidth="1"/>
    <col min="13296" max="13296" width="47.44140625" style="339" customWidth="1"/>
    <col min="13297" max="13297" width="23.6640625" style="339" bestFit="1" customWidth="1"/>
    <col min="13298" max="13298" width="15.44140625" style="339" customWidth="1"/>
    <col min="13299" max="13299" width="22.33203125" style="339" customWidth="1"/>
    <col min="13300" max="13300" width="20.5546875" style="339" customWidth="1"/>
    <col min="13301" max="13301" width="23.33203125" style="339" customWidth="1"/>
    <col min="13302" max="13307" width="4.6640625" style="339" customWidth="1"/>
    <col min="13308" max="13309" width="3.6640625" style="339" customWidth="1"/>
    <col min="13310" max="13317" width="4.5546875" style="339" customWidth="1"/>
    <col min="13318" max="13509" width="11.33203125" style="339" customWidth="1"/>
    <col min="13510" max="13549" width="12.33203125" style="339"/>
    <col min="13550" max="13550" width="1.6640625" style="339" customWidth="1"/>
    <col min="13551" max="13551" width="9.5546875" style="339" customWidth="1"/>
    <col min="13552" max="13552" width="47.44140625" style="339" customWidth="1"/>
    <col min="13553" max="13553" width="23.6640625" style="339" bestFit="1" customWidth="1"/>
    <col min="13554" max="13554" width="15.44140625" style="339" customWidth="1"/>
    <col min="13555" max="13555" width="22.33203125" style="339" customWidth="1"/>
    <col min="13556" max="13556" width="20.5546875" style="339" customWidth="1"/>
    <col min="13557" max="13557" width="23.33203125" style="339" customWidth="1"/>
    <col min="13558" max="13563" width="4.6640625" style="339" customWidth="1"/>
    <col min="13564" max="13565" width="3.6640625" style="339" customWidth="1"/>
    <col min="13566" max="13573" width="4.5546875" style="339" customWidth="1"/>
    <col min="13574" max="13765" width="11.33203125" style="339" customWidth="1"/>
    <col min="13766" max="13805" width="12.33203125" style="339"/>
    <col min="13806" max="13806" width="1.6640625" style="339" customWidth="1"/>
    <col min="13807" max="13807" width="9.5546875" style="339" customWidth="1"/>
    <col min="13808" max="13808" width="47.44140625" style="339" customWidth="1"/>
    <col min="13809" max="13809" width="23.6640625" style="339" bestFit="1" customWidth="1"/>
    <col min="13810" max="13810" width="15.44140625" style="339" customWidth="1"/>
    <col min="13811" max="13811" width="22.33203125" style="339" customWidth="1"/>
    <col min="13812" max="13812" width="20.5546875" style="339" customWidth="1"/>
    <col min="13813" max="13813" width="23.33203125" style="339" customWidth="1"/>
    <col min="13814" max="13819" width="4.6640625" style="339" customWidth="1"/>
    <col min="13820" max="13821" width="3.6640625" style="339" customWidth="1"/>
    <col min="13822" max="13829" width="4.5546875" style="339" customWidth="1"/>
    <col min="13830" max="14021" width="11.33203125" style="339" customWidth="1"/>
    <col min="14022" max="14061" width="12.33203125" style="339"/>
    <col min="14062" max="14062" width="1.6640625" style="339" customWidth="1"/>
    <col min="14063" max="14063" width="9.5546875" style="339" customWidth="1"/>
    <col min="14064" max="14064" width="47.44140625" style="339" customWidth="1"/>
    <col min="14065" max="14065" width="23.6640625" style="339" bestFit="1" customWidth="1"/>
    <col min="14066" max="14066" width="15.44140625" style="339" customWidth="1"/>
    <col min="14067" max="14067" width="22.33203125" style="339" customWidth="1"/>
    <col min="14068" max="14068" width="20.5546875" style="339" customWidth="1"/>
    <col min="14069" max="14069" width="23.33203125" style="339" customWidth="1"/>
    <col min="14070" max="14075" width="4.6640625" style="339" customWidth="1"/>
    <col min="14076" max="14077" width="3.6640625" style="339" customWidth="1"/>
    <col min="14078" max="14085" width="4.5546875" style="339" customWidth="1"/>
    <col min="14086" max="14277" width="11.33203125" style="339" customWidth="1"/>
    <col min="14278" max="14317" width="12.33203125" style="339"/>
    <col min="14318" max="14318" width="1.6640625" style="339" customWidth="1"/>
    <col min="14319" max="14319" width="9.5546875" style="339" customWidth="1"/>
    <col min="14320" max="14320" width="47.44140625" style="339" customWidth="1"/>
    <col min="14321" max="14321" width="23.6640625" style="339" bestFit="1" customWidth="1"/>
    <col min="14322" max="14322" width="15.44140625" style="339" customWidth="1"/>
    <col min="14323" max="14323" width="22.33203125" style="339" customWidth="1"/>
    <col min="14324" max="14324" width="20.5546875" style="339" customWidth="1"/>
    <col min="14325" max="14325" width="23.33203125" style="339" customWidth="1"/>
    <col min="14326" max="14331" width="4.6640625" style="339" customWidth="1"/>
    <col min="14332" max="14333" width="3.6640625" style="339" customWidth="1"/>
    <col min="14334" max="14341" width="4.5546875" style="339" customWidth="1"/>
    <col min="14342" max="14533" width="11.33203125" style="339" customWidth="1"/>
    <col min="14534" max="14573" width="12.33203125" style="339"/>
    <col min="14574" max="14574" width="1.6640625" style="339" customWidth="1"/>
    <col min="14575" max="14575" width="9.5546875" style="339" customWidth="1"/>
    <col min="14576" max="14576" width="47.44140625" style="339" customWidth="1"/>
    <col min="14577" max="14577" width="23.6640625" style="339" bestFit="1" customWidth="1"/>
    <col min="14578" max="14578" width="15.44140625" style="339" customWidth="1"/>
    <col min="14579" max="14579" width="22.33203125" style="339" customWidth="1"/>
    <col min="14580" max="14580" width="20.5546875" style="339" customWidth="1"/>
    <col min="14581" max="14581" width="23.33203125" style="339" customWidth="1"/>
    <col min="14582" max="14587" width="4.6640625" style="339" customWidth="1"/>
    <col min="14588" max="14589" width="3.6640625" style="339" customWidth="1"/>
    <col min="14590" max="14597" width="4.5546875" style="339" customWidth="1"/>
    <col min="14598" max="14789" width="11.33203125" style="339" customWidth="1"/>
    <col min="14790" max="14829" width="12.33203125" style="339"/>
    <col min="14830" max="14830" width="1.6640625" style="339" customWidth="1"/>
    <col min="14831" max="14831" width="9.5546875" style="339" customWidth="1"/>
    <col min="14832" max="14832" width="47.44140625" style="339" customWidth="1"/>
    <col min="14833" max="14833" width="23.6640625" style="339" bestFit="1" customWidth="1"/>
    <col min="14834" max="14834" width="15.44140625" style="339" customWidth="1"/>
    <col min="14835" max="14835" width="22.33203125" style="339" customWidth="1"/>
    <col min="14836" max="14836" width="20.5546875" style="339" customWidth="1"/>
    <col min="14837" max="14837" width="23.33203125" style="339" customWidth="1"/>
    <col min="14838" max="14843" width="4.6640625" style="339" customWidth="1"/>
    <col min="14844" max="14845" width="3.6640625" style="339" customWidth="1"/>
    <col min="14846" max="14853" width="4.5546875" style="339" customWidth="1"/>
    <col min="14854" max="15045" width="11.33203125" style="339" customWidth="1"/>
    <col min="15046" max="15085" width="12.33203125" style="339"/>
    <col min="15086" max="15086" width="1.6640625" style="339" customWidth="1"/>
    <col min="15087" max="15087" width="9.5546875" style="339" customWidth="1"/>
    <col min="15088" max="15088" width="47.44140625" style="339" customWidth="1"/>
    <col min="15089" max="15089" width="23.6640625" style="339" bestFit="1" customWidth="1"/>
    <col min="15090" max="15090" width="15.44140625" style="339" customWidth="1"/>
    <col min="15091" max="15091" width="22.33203125" style="339" customWidth="1"/>
    <col min="15092" max="15092" width="20.5546875" style="339" customWidth="1"/>
    <col min="15093" max="15093" width="23.33203125" style="339" customWidth="1"/>
    <col min="15094" max="15099" width="4.6640625" style="339" customWidth="1"/>
    <col min="15100" max="15101" width="3.6640625" style="339" customWidth="1"/>
    <col min="15102" max="15109" width="4.5546875" style="339" customWidth="1"/>
    <col min="15110" max="15301" width="11.33203125" style="339" customWidth="1"/>
    <col min="15302" max="15341" width="12.33203125" style="339"/>
    <col min="15342" max="15342" width="1.6640625" style="339" customWidth="1"/>
    <col min="15343" max="15343" width="9.5546875" style="339" customWidth="1"/>
    <col min="15344" max="15344" width="47.44140625" style="339" customWidth="1"/>
    <col min="15345" max="15345" width="23.6640625" style="339" bestFit="1" customWidth="1"/>
    <col min="15346" max="15346" width="15.44140625" style="339" customWidth="1"/>
    <col min="15347" max="15347" width="22.33203125" style="339" customWidth="1"/>
    <col min="15348" max="15348" width="20.5546875" style="339" customWidth="1"/>
    <col min="15349" max="15349" width="23.33203125" style="339" customWidth="1"/>
    <col min="15350" max="15355" width="4.6640625" style="339" customWidth="1"/>
    <col min="15356" max="15357" width="3.6640625" style="339" customWidth="1"/>
    <col min="15358" max="15365" width="4.5546875" style="339" customWidth="1"/>
    <col min="15366" max="15557" width="11.33203125" style="339" customWidth="1"/>
    <col min="15558" max="15597" width="12.33203125" style="339"/>
    <col min="15598" max="15598" width="1.6640625" style="339" customWidth="1"/>
    <col min="15599" max="15599" width="9.5546875" style="339" customWidth="1"/>
    <col min="15600" max="15600" width="47.44140625" style="339" customWidth="1"/>
    <col min="15601" max="15601" width="23.6640625" style="339" bestFit="1" customWidth="1"/>
    <col min="15602" max="15602" width="15.44140625" style="339" customWidth="1"/>
    <col min="15603" max="15603" width="22.33203125" style="339" customWidth="1"/>
    <col min="15604" max="15604" width="20.5546875" style="339" customWidth="1"/>
    <col min="15605" max="15605" width="23.33203125" style="339" customWidth="1"/>
    <col min="15606" max="15611" width="4.6640625" style="339" customWidth="1"/>
    <col min="15612" max="15613" width="3.6640625" style="339" customWidth="1"/>
    <col min="15614" max="15621" width="4.5546875" style="339" customWidth="1"/>
    <col min="15622" max="15813" width="11.33203125" style="339" customWidth="1"/>
    <col min="15814" max="15853" width="12.33203125" style="339"/>
    <col min="15854" max="15854" width="1.6640625" style="339" customWidth="1"/>
    <col min="15855" max="15855" width="9.5546875" style="339" customWidth="1"/>
    <col min="15856" max="15856" width="47.44140625" style="339" customWidth="1"/>
    <col min="15857" max="15857" width="23.6640625" style="339" bestFit="1" customWidth="1"/>
    <col min="15858" max="15858" width="15.44140625" style="339" customWidth="1"/>
    <col min="15859" max="15859" width="22.33203125" style="339" customWidth="1"/>
    <col min="15860" max="15860" width="20.5546875" style="339" customWidth="1"/>
    <col min="15861" max="15861" width="23.33203125" style="339" customWidth="1"/>
    <col min="15862" max="15867" width="4.6640625" style="339" customWidth="1"/>
    <col min="15868" max="15869" width="3.6640625" style="339" customWidth="1"/>
    <col min="15870" max="15877" width="4.5546875" style="339" customWidth="1"/>
    <col min="15878" max="16069" width="11.33203125" style="339" customWidth="1"/>
    <col min="16070" max="16109" width="12.33203125" style="339"/>
    <col min="16110" max="16110" width="1.6640625" style="339" customWidth="1"/>
    <col min="16111" max="16111" width="9.5546875" style="339" customWidth="1"/>
    <col min="16112" max="16112" width="47.44140625" style="339" customWidth="1"/>
    <col min="16113" max="16113" width="23.6640625" style="339" bestFit="1" customWidth="1"/>
    <col min="16114" max="16114" width="15.44140625" style="339" customWidth="1"/>
    <col min="16115" max="16115" width="22.33203125" style="339" customWidth="1"/>
    <col min="16116" max="16116" width="20.5546875" style="339" customWidth="1"/>
    <col min="16117" max="16117" width="23.33203125" style="339" customWidth="1"/>
    <col min="16118" max="16123" width="4.6640625" style="339" customWidth="1"/>
    <col min="16124" max="16125" width="3.6640625" style="339" customWidth="1"/>
    <col min="16126" max="16133" width="4.5546875" style="339" customWidth="1"/>
    <col min="16134" max="16325" width="11.33203125" style="339" customWidth="1"/>
    <col min="16326" max="16384" width="12.33203125" style="339"/>
  </cols>
  <sheetData>
    <row r="1" spans="1:197" x14ac:dyDescent="0.25">
      <c r="A1" s="330"/>
      <c r="B1" s="331"/>
      <c r="C1" s="332"/>
      <c r="D1" s="333"/>
      <c r="E1" s="333"/>
      <c r="F1" s="334"/>
      <c r="G1" s="335"/>
      <c r="H1" s="335"/>
      <c r="I1" s="336"/>
      <c r="J1" s="335"/>
      <c r="K1" s="337"/>
    </row>
    <row r="2" spans="1:197" ht="23.25" customHeight="1" x14ac:dyDescent="0.25">
      <c r="A2" s="340"/>
      <c r="B2" s="525" t="s">
        <v>82</v>
      </c>
      <c r="C2" s="526"/>
      <c r="D2" s="526"/>
      <c r="E2" s="526"/>
      <c r="F2" s="527"/>
      <c r="K2" s="342"/>
    </row>
    <row r="3" spans="1:197" ht="18" customHeight="1" x14ac:dyDescent="0.25">
      <c r="A3" s="340"/>
      <c r="B3" s="343" t="s">
        <v>83</v>
      </c>
      <c r="C3" s="528" t="s">
        <v>84</v>
      </c>
      <c r="D3" s="529"/>
      <c r="E3" s="345" t="s">
        <v>85</v>
      </c>
      <c r="F3" s="344">
        <v>3</v>
      </c>
      <c r="K3" s="342"/>
    </row>
    <row r="4" spans="1:197" x14ac:dyDescent="0.25">
      <c r="A4" s="340"/>
      <c r="B4" s="346"/>
      <c r="C4" s="346"/>
      <c r="D4" s="347"/>
      <c r="G4" s="350"/>
      <c r="H4" s="350"/>
      <c r="I4" s="351"/>
      <c r="J4" s="350"/>
      <c r="K4" s="342"/>
    </row>
    <row r="5" spans="1:197" x14ac:dyDescent="0.25">
      <c r="A5" s="340"/>
      <c r="B5" s="330"/>
      <c r="C5" s="330"/>
      <c r="D5" s="333"/>
      <c r="E5" s="333"/>
      <c r="F5" s="334"/>
      <c r="G5" s="335"/>
      <c r="H5" s="335"/>
      <c r="I5" s="336"/>
      <c r="J5" s="337"/>
      <c r="K5" s="352"/>
    </row>
    <row r="6" spans="1:197" x14ac:dyDescent="0.25">
      <c r="A6" s="340"/>
      <c r="B6" s="340"/>
      <c r="C6" s="460"/>
      <c r="J6" s="342"/>
      <c r="K6" s="352"/>
    </row>
    <row r="7" spans="1:197" ht="16.5" customHeight="1" x14ac:dyDescent="0.25">
      <c r="A7" s="340"/>
      <c r="B7" s="340"/>
      <c r="C7" s="530" t="s">
        <v>86</v>
      </c>
      <c r="D7" s="531"/>
      <c r="E7" s="531"/>
      <c r="F7" s="531"/>
      <c r="G7" s="531"/>
      <c r="H7" s="532"/>
      <c r="I7" s="355"/>
      <c r="J7" s="342"/>
      <c r="K7" s="352"/>
    </row>
    <row r="8" spans="1:197" ht="24.75" customHeight="1" x14ac:dyDescent="0.3">
      <c r="A8" s="340"/>
      <c r="B8" s="354"/>
      <c r="C8" s="533" t="s">
        <v>87</v>
      </c>
      <c r="D8" s="534"/>
      <c r="E8" s="534"/>
      <c r="F8" s="534"/>
      <c r="G8" s="534"/>
      <c r="H8" s="535"/>
      <c r="I8" s="356"/>
      <c r="K8" s="352"/>
    </row>
    <row r="9" spans="1:197" ht="59.25" customHeight="1" x14ac:dyDescent="0.3">
      <c r="A9" s="340"/>
      <c r="B9" s="354"/>
      <c r="C9" s="536"/>
      <c r="D9" s="537"/>
      <c r="E9" s="537"/>
      <c r="F9" s="537"/>
      <c r="G9" s="537"/>
      <c r="H9" s="538"/>
      <c r="I9" s="356"/>
      <c r="K9" s="352"/>
    </row>
    <row r="10" spans="1:197" s="361" customFormat="1" ht="31.95" customHeight="1" x14ac:dyDescent="0.3">
      <c r="A10" s="340"/>
      <c r="B10" s="340"/>
      <c r="C10" s="539" t="s">
        <v>88</v>
      </c>
      <c r="D10" s="540"/>
      <c r="E10" s="540"/>
      <c r="F10" s="540"/>
      <c r="G10" s="540"/>
      <c r="H10" s="541"/>
      <c r="I10" s="356"/>
      <c r="J10" s="342"/>
      <c r="K10" s="352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/>
      <c r="AJ10" s="338"/>
      <c r="AK10" s="338"/>
      <c r="AL10" s="338"/>
      <c r="AM10" s="338"/>
      <c r="AN10" s="338"/>
      <c r="AO10" s="338"/>
      <c r="AP10" s="338"/>
      <c r="AQ10" s="338"/>
      <c r="AR10" s="338"/>
      <c r="AS10" s="338"/>
      <c r="AT10" s="338"/>
      <c r="AU10" s="338"/>
      <c r="AV10" s="338"/>
      <c r="AW10" s="338"/>
      <c r="AX10" s="338"/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  <c r="BJ10" s="338"/>
      <c r="BK10" s="338"/>
      <c r="BL10" s="338"/>
      <c r="BM10" s="338"/>
      <c r="BN10" s="338"/>
      <c r="BO10" s="338"/>
      <c r="BP10" s="338"/>
      <c r="BQ10" s="338"/>
      <c r="BR10" s="338"/>
      <c r="BS10" s="338"/>
      <c r="BT10" s="338"/>
      <c r="BU10" s="338"/>
      <c r="BV10" s="338"/>
      <c r="BW10" s="338"/>
      <c r="BX10" s="338"/>
      <c r="BY10" s="338"/>
      <c r="BZ10" s="338"/>
      <c r="CA10" s="338"/>
      <c r="CB10" s="338"/>
      <c r="CC10" s="338"/>
      <c r="CD10" s="338"/>
      <c r="CE10" s="338"/>
      <c r="CF10" s="338"/>
      <c r="CG10" s="338"/>
      <c r="CH10" s="338"/>
      <c r="CI10" s="338"/>
      <c r="CJ10" s="338"/>
      <c r="CK10" s="338"/>
      <c r="CL10" s="338"/>
      <c r="CM10" s="338"/>
      <c r="CN10" s="338"/>
      <c r="CO10" s="338"/>
      <c r="CP10" s="338"/>
      <c r="CQ10" s="338"/>
      <c r="CR10" s="338"/>
      <c r="CS10" s="338"/>
      <c r="CT10" s="338"/>
      <c r="CU10" s="338"/>
      <c r="CV10" s="338"/>
      <c r="CW10" s="338"/>
      <c r="CX10" s="338"/>
      <c r="CY10" s="338"/>
      <c r="CZ10" s="338"/>
      <c r="DA10" s="338"/>
      <c r="DB10" s="338"/>
      <c r="DC10" s="338"/>
      <c r="DD10" s="338"/>
      <c r="DE10" s="338"/>
      <c r="DF10" s="338"/>
      <c r="DG10" s="338"/>
      <c r="DH10" s="338"/>
      <c r="DI10" s="338"/>
      <c r="DJ10" s="338"/>
      <c r="DK10" s="338"/>
      <c r="DL10" s="338"/>
      <c r="DM10" s="338"/>
      <c r="DN10" s="338"/>
      <c r="DO10" s="338"/>
      <c r="DP10" s="338"/>
      <c r="DQ10" s="338"/>
      <c r="DR10" s="338"/>
      <c r="DS10" s="338"/>
      <c r="DT10" s="338"/>
      <c r="DU10" s="338"/>
      <c r="DV10" s="338"/>
      <c r="DW10" s="338"/>
      <c r="DX10" s="338"/>
      <c r="DY10" s="338"/>
      <c r="DZ10" s="338"/>
      <c r="EA10" s="338"/>
      <c r="EB10" s="338"/>
      <c r="EC10" s="338"/>
      <c r="ED10" s="338"/>
      <c r="EE10" s="338"/>
      <c r="EF10" s="338"/>
      <c r="EG10" s="338"/>
      <c r="EH10" s="338"/>
      <c r="EI10" s="338"/>
      <c r="EJ10" s="338"/>
      <c r="EK10" s="338"/>
      <c r="EL10" s="338"/>
      <c r="EM10" s="338"/>
      <c r="EN10" s="338"/>
      <c r="EO10" s="338"/>
      <c r="EP10" s="338"/>
      <c r="EQ10" s="338"/>
      <c r="ER10" s="338"/>
      <c r="ES10" s="338"/>
      <c r="ET10" s="338"/>
      <c r="EU10" s="338"/>
      <c r="EV10" s="338"/>
      <c r="EW10" s="338"/>
      <c r="EX10" s="338"/>
      <c r="EY10" s="338"/>
      <c r="EZ10" s="338"/>
      <c r="FA10" s="338"/>
      <c r="FB10" s="338"/>
      <c r="FC10" s="338"/>
      <c r="FD10" s="338"/>
      <c r="FE10" s="338"/>
      <c r="FF10" s="338"/>
      <c r="FG10" s="338"/>
      <c r="FH10" s="338"/>
      <c r="FI10" s="338"/>
      <c r="FJ10" s="338"/>
      <c r="FK10" s="338"/>
      <c r="FL10" s="338"/>
      <c r="FM10" s="338"/>
      <c r="FN10" s="338"/>
      <c r="FO10" s="338"/>
      <c r="FP10" s="338"/>
      <c r="FQ10" s="338"/>
      <c r="FR10" s="338"/>
      <c r="FS10" s="338"/>
      <c r="FT10" s="338"/>
      <c r="FU10" s="338"/>
      <c r="FV10" s="338"/>
      <c r="FW10" s="338"/>
      <c r="FX10" s="338"/>
      <c r="FY10" s="338"/>
      <c r="FZ10" s="338"/>
      <c r="GA10" s="338"/>
      <c r="GB10" s="338"/>
      <c r="GC10" s="338"/>
      <c r="GD10" s="338"/>
      <c r="GE10" s="338"/>
      <c r="GF10" s="338"/>
      <c r="GG10" s="338"/>
      <c r="GH10" s="338"/>
      <c r="GI10" s="338"/>
      <c r="GJ10" s="338"/>
      <c r="GK10" s="338"/>
      <c r="GL10" s="338"/>
      <c r="GM10" s="338"/>
      <c r="GN10" s="338"/>
      <c r="GO10" s="338"/>
    </row>
    <row r="11" spans="1:197" s="361" customFormat="1" ht="48.75" customHeight="1" x14ac:dyDescent="0.3">
      <c r="A11" s="340"/>
      <c r="B11" s="340"/>
      <c r="C11" s="542"/>
      <c r="D11" s="543"/>
      <c r="E11" s="543"/>
      <c r="F11" s="543"/>
      <c r="G11" s="543"/>
      <c r="H11" s="544"/>
      <c r="I11" s="356"/>
      <c r="J11" s="342"/>
      <c r="K11" s="352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/>
      <c r="AJ11" s="338"/>
      <c r="AK11" s="338"/>
      <c r="AL11" s="338"/>
      <c r="AM11" s="338"/>
      <c r="AN11" s="338"/>
      <c r="AO11" s="338"/>
      <c r="AP11" s="338"/>
      <c r="AQ11" s="338"/>
      <c r="AR11" s="338"/>
      <c r="AS11" s="338"/>
      <c r="AT11" s="338"/>
      <c r="AU11" s="338"/>
      <c r="AV11" s="338"/>
      <c r="AW11" s="338"/>
      <c r="AX11" s="338"/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  <c r="BJ11" s="338"/>
      <c r="BK11" s="338"/>
      <c r="BL11" s="338"/>
      <c r="BM11" s="338"/>
      <c r="BN11" s="338"/>
      <c r="BO11" s="338"/>
      <c r="BP11" s="338"/>
      <c r="BQ11" s="338"/>
      <c r="BR11" s="338"/>
      <c r="BS11" s="338"/>
      <c r="BT11" s="338"/>
      <c r="BU11" s="338"/>
      <c r="BV11" s="338"/>
      <c r="BW11" s="338"/>
      <c r="BX11" s="338"/>
      <c r="BY11" s="338"/>
      <c r="BZ11" s="338"/>
      <c r="CA11" s="338"/>
      <c r="CB11" s="338"/>
      <c r="CC11" s="338"/>
      <c r="CD11" s="338"/>
      <c r="CE11" s="338"/>
      <c r="CF11" s="338"/>
      <c r="CG11" s="338"/>
      <c r="CH11" s="338"/>
      <c r="CI11" s="338"/>
      <c r="CJ11" s="338"/>
      <c r="CK11" s="338"/>
      <c r="CL11" s="338"/>
      <c r="CM11" s="338"/>
      <c r="CN11" s="338"/>
      <c r="CO11" s="338"/>
      <c r="CP11" s="338"/>
      <c r="CQ11" s="338"/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8"/>
      <c r="DF11" s="338"/>
      <c r="DG11" s="338"/>
      <c r="DH11" s="338"/>
      <c r="DI11" s="338"/>
      <c r="DJ11" s="338"/>
      <c r="DK11" s="338"/>
      <c r="DL11" s="338"/>
      <c r="DM11" s="338"/>
      <c r="DN11" s="338"/>
      <c r="DO11" s="338"/>
      <c r="DP11" s="338"/>
      <c r="DQ11" s="338"/>
      <c r="DR11" s="338"/>
      <c r="DS11" s="338"/>
      <c r="DT11" s="338"/>
      <c r="DU11" s="338"/>
      <c r="DV11" s="338"/>
      <c r="DW11" s="338"/>
      <c r="DX11" s="338"/>
      <c r="DY11" s="338"/>
      <c r="DZ11" s="338"/>
      <c r="EA11" s="338"/>
      <c r="EB11" s="338"/>
      <c r="EC11" s="338"/>
      <c r="ED11" s="338"/>
      <c r="EE11" s="338"/>
      <c r="EF11" s="338"/>
      <c r="EG11" s="338"/>
      <c r="EH11" s="338"/>
      <c r="EI11" s="338"/>
      <c r="EJ11" s="338"/>
      <c r="EK11" s="338"/>
      <c r="EL11" s="338"/>
      <c r="EM11" s="338"/>
      <c r="EN11" s="338"/>
      <c r="EO11" s="338"/>
      <c r="EP11" s="338"/>
      <c r="EQ11" s="338"/>
      <c r="ER11" s="338"/>
      <c r="ES11" s="338"/>
      <c r="ET11" s="338"/>
      <c r="EU11" s="338"/>
      <c r="EV11" s="338"/>
      <c r="EW11" s="338"/>
      <c r="EX11" s="338"/>
      <c r="EY11" s="338"/>
      <c r="EZ11" s="338"/>
      <c r="FA11" s="338"/>
      <c r="FB11" s="338"/>
      <c r="FC11" s="338"/>
      <c r="FD11" s="338"/>
      <c r="FE11" s="338"/>
      <c r="FF11" s="338"/>
      <c r="FG11" s="338"/>
      <c r="FH11" s="338"/>
      <c r="FI11" s="338"/>
      <c r="FJ11" s="338"/>
      <c r="FK11" s="338"/>
      <c r="FL11" s="338"/>
      <c r="FM11" s="338"/>
      <c r="FN11" s="338"/>
      <c r="FO11" s="338"/>
      <c r="FP11" s="338"/>
      <c r="FQ11" s="338"/>
      <c r="FR11" s="338"/>
      <c r="FS11" s="338"/>
      <c r="FT11" s="338"/>
      <c r="FU11" s="338"/>
      <c r="FV11" s="338"/>
      <c r="FW11" s="338"/>
      <c r="FX11" s="338"/>
      <c r="FY11" s="338"/>
      <c r="FZ11" s="338"/>
      <c r="GA11" s="338"/>
      <c r="GB11" s="338"/>
      <c r="GC11" s="338"/>
      <c r="GD11" s="338"/>
      <c r="GE11" s="338"/>
      <c r="GF11" s="338"/>
      <c r="GG11" s="338"/>
      <c r="GH11" s="338"/>
      <c r="GI11" s="338"/>
      <c r="GJ11" s="338"/>
      <c r="GK11" s="338"/>
      <c r="GL11" s="338"/>
      <c r="GM11" s="338"/>
      <c r="GN11" s="338"/>
      <c r="GO11" s="338"/>
    </row>
    <row r="12" spans="1:197" s="361" customFormat="1" ht="28.5" customHeight="1" x14ac:dyDescent="0.3">
      <c r="A12" s="357"/>
      <c r="B12" s="357"/>
      <c r="C12" s="452" t="s">
        <v>89</v>
      </c>
      <c r="D12" s="547" t="s">
        <v>90</v>
      </c>
      <c r="E12" s="359" t="s">
        <v>91</v>
      </c>
      <c r="F12" s="359" t="s">
        <v>92</v>
      </c>
      <c r="G12" s="461" t="s">
        <v>93</v>
      </c>
      <c r="H12" s="360" t="s">
        <v>94</v>
      </c>
      <c r="I12" s="338"/>
      <c r="J12" s="342"/>
      <c r="K12" s="352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/>
      <c r="AJ12" s="338"/>
      <c r="AK12" s="338"/>
      <c r="AL12" s="338"/>
      <c r="AM12" s="338"/>
      <c r="AN12" s="338"/>
      <c r="AO12" s="338"/>
      <c r="AP12" s="338"/>
      <c r="AQ12" s="338"/>
      <c r="AR12" s="338"/>
      <c r="AS12" s="338"/>
      <c r="AT12" s="338"/>
      <c r="AU12" s="338"/>
      <c r="AV12" s="338"/>
      <c r="AW12" s="338"/>
      <c r="AX12" s="338"/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  <c r="BJ12" s="338"/>
      <c r="BK12" s="338"/>
      <c r="BL12" s="338"/>
      <c r="BM12" s="338"/>
      <c r="BN12" s="338"/>
      <c r="BO12" s="338"/>
      <c r="BP12" s="338"/>
      <c r="BQ12" s="338"/>
      <c r="BR12" s="338"/>
      <c r="BS12" s="338"/>
      <c r="BT12" s="338"/>
      <c r="BU12" s="338"/>
      <c r="BV12" s="338"/>
      <c r="BW12" s="338"/>
      <c r="BX12" s="338"/>
      <c r="BY12" s="338"/>
      <c r="BZ12" s="338"/>
      <c r="CA12" s="338"/>
      <c r="CB12" s="338"/>
      <c r="CC12" s="338"/>
      <c r="CD12" s="338"/>
      <c r="CE12" s="338"/>
      <c r="CF12" s="338"/>
      <c r="CG12" s="338"/>
      <c r="CH12" s="338"/>
      <c r="CI12" s="338"/>
      <c r="CJ12" s="338"/>
      <c r="CK12" s="338"/>
      <c r="CL12" s="338"/>
      <c r="CM12" s="338"/>
      <c r="CN12" s="338"/>
      <c r="CO12" s="338"/>
      <c r="CP12" s="338"/>
      <c r="CQ12" s="338"/>
      <c r="CR12" s="338"/>
      <c r="CS12" s="338"/>
      <c r="CT12" s="338"/>
      <c r="CU12" s="338"/>
      <c r="CV12" s="338"/>
      <c r="CW12" s="338"/>
      <c r="CX12" s="338"/>
      <c r="CY12" s="338"/>
      <c r="CZ12" s="338"/>
      <c r="DA12" s="338"/>
      <c r="DB12" s="338"/>
      <c r="DC12" s="338"/>
      <c r="DD12" s="338"/>
      <c r="DE12" s="338"/>
      <c r="DF12" s="338"/>
      <c r="DG12" s="338"/>
      <c r="DH12" s="338"/>
      <c r="DI12" s="338"/>
      <c r="DJ12" s="338"/>
      <c r="DK12" s="338"/>
      <c r="DL12" s="338"/>
      <c r="DM12" s="338"/>
      <c r="DN12" s="338"/>
      <c r="DO12" s="338"/>
      <c r="DP12" s="338"/>
      <c r="DQ12" s="338"/>
      <c r="DR12" s="338"/>
      <c r="DS12" s="338"/>
      <c r="DT12" s="338"/>
      <c r="DU12" s="338"/>
      <c r="DV12" s="338"/>
      <c r="DW12" s="338"/>
      <c r="DX12" s="338"/>
      <c r="DY12" s="338"/>
      <c r="DZ12" s="338"/>
      <c r="EA12" s="338"/>
      <c r="EB12" s="338"/>
      <c r="EC12" s="338"/>
      <c r="ED12" s="338"/>
      <c r="EE12" s="338"/>
      <c r="EF12" s="338"/>
      <c r="EG12" s="338"/>
      <c r="EH12" s="338"/>
      <c r="EI12" s="338"/>
      <c r="EJ12" s="338"/>
      <c r="EK12" s="338"/>
      <c r="EL12" s="338"/>
      <c r="EM12" s="338"/>
      <c r="EN12" s="338"/>
      <c r="EO12" s="338"/>
      <c r="EP12" s="338"/>
      <c r="EQ12" s="338"/>
      <c r="ER12" s="338"/>
      <c r="ES12" s="338"/>
      <c r="ET12" s="338"/>
      <c r="EU12" s="338"/>
      <c r="EV12" s="338"/>
      <c r="EW12" s="338"/>
      <c r="EX12" s="338"/>
      <c r="EY12" s="338"/>
      <c r="EZ12" s="338"/>
      <c r="FA12" s="338"/>
      <c r="FB12" s="338"/>
      <c r="FC12" s="338"/>
      <c r="FD12" s="338"/>
      <c r="FE12" s="338"/>
      <c r="FF12" s="338"/>
      <c r="FG12" s="338"/>
      <c r="FH12" s="338"/>
      <c r="FI12" s="338"/>
      <c r="FJ12" s="338"/>
      <c r="FK12" s="338"/>
      <c r="FL12" s="338"/>
      <c r="FM12" s="338"/>
      <c r="FN12" s="338"/>
      <c r="FO12" s="338"/>
      <c r="FP12" s="338"/>
      <c r="FQ12" s="338"/>
      <c r="FR12" s="338"/>
      <c r="FS12" s="338"/>
      <c r="FT12" s="338"/>
      <c r="FU12" s="338"/>
      <c r="FV12" s="338"/>
      <c r="FW12" s="338"/>
      <c r="FX12" s="338"/>
      <c r="FY12" s="338"/>
      <c r="FZ12" s="338"/>
      <c r="GA12" s="338"/>
      <c r="GB12" s="338"/>
      <c r="GC12" s="338"/>
      <c r="GD12" s="338"/>
      <c r="GE12" s="338"/>
      <c r="GF12" s="338"/>
      <c r="GG12" s="338"/>
      <c r="GH12" s="338"/>
      <c r="GI12" s="338"/>
      <c r="GJ12" s="338"/>
      <c r="GK12" s="338"/>
      <c r="GL12" s="338"/>
      <c r="GM12" s="338"/>
      <c r="GN12" s="338"/>
      <c r="GO12" s="338"/>
    </row>
    <row r="13" spans="1:197" s="361" customFormat="1" ht="27.75" customHeight="1" x14ac:dyDescent="0.3">
      <c r="A13" s="357"/>
      <c r="B13" s="357"/>
      <c r="C13" s="363" t="s">
        <v>95</v>
      </c>
      <c r="D13" s="504"/>
      <c r="E13" s="364" t="s">
        <v>96</v>
      </c>
      <c r="F13" s="364" t="s">
        <v>97</v>
      </c>
      <c r="G13" s="364" t="s">
        <v>98</v>
      </c>
      <c r="H13" s="365" t="s">
        <v>99</v>
      </c>
      <c r="I13" s="338"/>
      <c r="J13" s="342"/>
      <c r="K13" s="352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  <c r="AA13" s="338"/>
      <c r="AB13" s="338"/>
      <c r="AC13" s="338"/>
      <c r="AD13" s="338"/>
      <c r="AE13" s="338"/>
      <c r="AF13" s="338"/>
      <c r="AG13" s="338"/>
      <c r="AH13" s="338"/>
      <c r="AI13" s="338"/>
      <c r="AJ13" s="338"/>
      <c r="AK13" s="338"/>
      <c r="AL13" s="338"/>
      <c r="AM13" s="338"/>
      <c r="AN13" s="338"/>
      <c r="AO13" s="338"/>
      <c r="AP13" s="338"/>
      <c r="AQ13" s="338"/>
      <c r="AR13" s="338"/>
      <c r="AS13" s="338"/>
      <c r="AT13" s="338"/>
      <c r="AU13" s="338"/>
      <c r="AV13" s="338"/>
      <c r="AW13" s="338"/>
      <c r="AX13" s="338"/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8"/>
      <c r="BM13" s="338"/>
      <c r="BN13" s="338"/>
      <c r="BO13" s="338"/>
      <c r="BP13" s="338"/>
      <c r="BQ13" s="338"/>
      <c r="BR13" s="338"/>
      <c r="BS13" s="338"/>
      <c r="BT13" s="338"/>
      <c r="BU13" s="338"/>
      <c r="BV13" s="338"/>
      <c r="BW13" s="338"/>
      <c r="BX13" s="338"/>
      <c r="BY13" s="338"/>
      <c r="BZ13" s="338"/>
      <c r="CA13" s="338"/>
      <c r="CB13" s="338"/>
      <c r="CC13" s="338"/>
      <c r="CD13" s="338"/>
      <c r="CE13" s="338"/>
      <c r="CF13" s="338"/>
      <c r="CG13" s="338"/>
      <c r="CH13" s="338"/>
      <c r="CI13" s="338"/>
      <c r="CJ13" s="338"/>
      <c r="CK13" s="338"/>
      <c r="CL13" s="338"/>
      <c r="CM13" s="338"/>
      <c r="CN13" s="338"/>
      <c r="CO13" s="338"/>
      <c r="CP13" s="338"/>
      <c r="CQ13" s="338"/>
      <c r="CR13" s="338"/>
      <c r="CS13" s="338"/>
      <c r="CT13" s="338"/>
      <c r="CU13" s="338"/>
      <c r="CV13" s="338"/>
      <c r="CW13" s="338"/>
      <c r="CX13" s="338"/>
      <c r="CY13" s="338"/>
      <c r="CZ13" s="338"/>
      <c r="DA13" s="338"/>
      <c r="DB13" s="338"/>
      <c r="DC13" s="338"/>
      <c r="DD13" s="338"/>
      <c r="DE13" s="338"/>
      <c r="DF13" s="338"/>
      <c r="DG13" s="338"/>
      <c r="DH13" s="338"/>
      <c r="DI13" s="338"/>
      <c r="DJ13" s="338"/>
      <c r="DK13" s="338"/>
      <c r="DL13" s="338"/>
      <c r="DM13" s="338"/>
      <c r="DN13" s="338"/>
      <c r="DO13" s="338"/>
      <c r="DP13" s="338"/>
      <c r="DQ13" s="338"/>
      <c r="DR13" s="338"/>
      <c r="DS13" s="338"/>
      <c r="DT13" s="338"/>
      <c r="DU13" s="338"/>
      <c r="DV13" s="338"/>
      <c r="DW13" s="338"/>
      <c r="DX13" s="338"/>
      <c r="DY13" s="338"/>
      <c r="DZ13" s="338"/>
      <c r="EA13" s="338"/>
      <c r="EB13" s="338"/>
      <c r="EC13" s="338"/>
      <c r="ED13" s="338"/>
      <c r="EE13" s="338"/>
      <c r="EF13" s="338"/>
      <c r="EG13" s="338"/>
      <c r="EH13" s="338"/>
      <c r="EI13" s="338"/>
      <c r="EJ13" s="338"/>
      <c r="EK13" s="338"/>
      <c r="EL13" s="338"/>
      <c r="EM13" s="338"/>
      <c r="EN13" s="338"/>
      <c r="EO13" s="338"/>
      <c r="EP13" s="338"/>
      <c r="EQ13" s="338"/>
      <c r="ER13" s="338"/>
      <c r="ES13" s="338"/>
      <c r="ET13" s="338"/>
      <c r="EU13" s="338"/>
      <c r="EV13" s="338"/>
      <c r="EW13" s="338"/>
      <c r="EX13" s="338"/>
      <c r="EY13" s="338"/>
      <c r="EZ13" s="338"/>
      <c r="FA13" s="338"/>
      <c r="FB13" s="338"/>
      <c r="FC13" s="338"/>
      <c r="FD13" s="338"/>
      <c r="FE13" s="338"/>
      <c r="FF13" s="338"/>
      <c r="FG13" s="338"/>
      <c r="FH13" s="338"/>
      <c r="FI13" s="338"/>
      <c r="FJ13" s="338"/>
      <c r="FK13" s="338"/>
      <c r="FL13" s="338"/>
      <c r="FM13" s="338"/>
      <c r="FN13" s="338"/>
      <c r="FO13" s="338"/>
      <c r="FP13" s="338"/>
      <c r="FQ13" s="338"/>
      <c r="FR13" s="338"/>
      <c r="FS13" s="338"/>
      <c r="FT13" s="338"/>
      <c r="FU13" s="338"/>
      <c r="FV13" s="338"/>
      <c r="FW13" s="338"/>
      <c r="FX13" s="338"/>
      <c r="FY13" s="338"/>
      <c r="FZ13" s="338"/>
      <c r="GA13" s="338"/>
      <c r="GB13" s="338"/>
      <c r="GC13" s="338"/>
      <c r="GD13" s="338"/>
      <c r="GE13" s="338"/>
      <c r="GF13" s="338"/>
      <c r="GG13" s="338"/>
      <c r="GH13" s="338"/>
      <c r="GI13" s="338"/>
      <c r="GJ13" s="338"/>
      <c r="GK13" s="338"/>
      <c r="GL13" s="338"/>
      <c r="GM13" s="338"/>
      <c r="GN13" s="338"/>
      <c r="GO13" s="338"/>
    </row>
    <row r="14" spans="1:197" s="361" customFormat="1" ht="19.5" customHeight="1" x14ac:dyDescent="0.3">
      <c r="A14" s="357"/>
      <c r="B14" s="357"/>
      <c r="C14" s="516" t="s">
        <v>100</v>
      </c>
      <c r="D14" s="517"/>
      <c r="E14" s="517"/>
      <c r="F14" s="517"/>
      <c r="G14" s="517"/>
      <c r="H14" s="518"/>
      <c r="I14" s="338"/>
      <c r="J14" s="342"/>
      <c r="K14" s="352"/>
      <c r="L14" s="366"/>
      <c r="M14" s="338"/>
      <c r="N14" s="338"/>
      <c r="O14" s="338"/>
      <c r="P14" s="338"/>
      <c r="Q14" s="338"/>
      <c r="R14" s="338"/>
      <c r="S14" s="338"/>
      <c r="T14" s="338"/>
      <c r="U14" s="338"/>
      <c r="V14" s="338"/>
      <c r="W14" s="338"/>
      <c r="X14" s="338"/>
      <c r="Y14" s="338"/>
      <c r="Z14" s="338"/>
      <c r="AA14" s="338"/>
      <c r="AB14" s="338"/>
      <c r="AC14" s="338"/>
      <c r="AD14" s="338"/>
      <c r="AE14" s="338"/>
      <c r="AF14" s="338"/>
      <c r="AG14" s="338"/>
      <c r="AH14" s="338"/>
      <c r="AI14" s="338"/>
      <c r="AJ14" s="338"/>
      <c r="AK14" s="338"/>
      <c r="AL14" s="338"/>
      <c r="AM14" s="338"/>
      <c r="AN14" s="338"/>
      <c r="AO14" s="338"/>
      <c r="AP14" s="338"/>
      <c r="AQ14" s="338"/>
      <c r="AR14" s="338"/>
      <c r="AS14" s="338"/>
      <c r="AT14" s="338"/>
      <c r="AU14" s="338"/>
      <c r="AV14" s="338"/>
      <c r="AW14" s="338"/>
      <c r="AX14" s="338"/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  <c r="BJ14" s="338"/>
      <c r="BK14" s="338"/>
      <c r="BL14" s="338"/>
      <c r="BM14" s="338"/>
      <c r="BN14" s="338"/>
      <c r="BO14" s="338"/>
      <c r="BP14" s="338"/>
      <c r="BQ14" s="338"/>
      <c r="BR14" s="338"/>
      <c r="BS14" s="338"/>
      <c r="BT14" s="338"/>
      <c r="BU14" s="338"/>
      <c r="BV14" s="338"/>
      <c r="BW14" s="338"/>
      <c r="BX14" s="338"/>
      <c r="BY14" s="338"/>
      <c r="BZ14" s="338"/>
      <c r="CA14" s="338"/>
      <c r="CB14" s="338"/>
      <c r="CC14" s="338"/>
      <c r="CD14" s="338"/>
      <c r="CE14" s="338"/>
      <c r="CF14" s="338"/>
      <c r="CG14" s="338"/>
      <c r="CH14" s="338"/>
      <c r="CI14" s="338"/>
      <c r="CJ14" s="338"/>
      <c r="CK14" s="338"/>
      <c r="CL14" s="338"/>
      <c r="CM14" s="338"/>
      <c r="CN14" s="338"/>
      <c r="CO14" s="338"/>
      <c r="CP14" s="338"/>
      <c r="CQ14" s="338"/>
      <c r="CR14" s="338"/>
      <c r="CS14" s="338"/>
      <c r="CT14" s="338"/>
      <c r="CU14" s="338"/>
      <c r="CV14" s="338"/>
      <c r="CW14" s="338"/>
      <c r="CX14" s="338"/>
      <c r="CY14" s="338"/>
      <c r="CZ14" s="338"/>
      <c r="DA14" s="338"/>
      <c r="DB14" s="338"/>
      <c r="DC14" s="338"/>
      <c r="DD14" s="338"/>
      <c r="DE14" s="338"/>
      <c r="DF14" s="338"/>
      <c r="DG14" s="338"/>
      <c r="DH14" s="338"/>
      <c r="DI14" s="338"/>
      <c r="DJ14" s="338"/>
      <c r="DK14" s="338"/>
      <c r="DL14" s="338"/>
      <c r="DM14" s="338"/>
      <c r="DN14" s="338"/>
      <c r="DO14" s="338"/>
      <c r="DP14" s="338"/>
      <c r="DQ14" s="338"/>
      <c r="DR14" s="338"/>
      <c r="DS14" s="338"/>
      <c r="DT14" s="338"/>
      <c r="DU14" s="338"/>
      <c r="DV14" s="338"/>
      <c r="DW14" s="338"/>
      <c r="DX14" s="338"/>
      <c r="DY14" s="338"/>
      <c r="DZ14" s="338"/>
      <c r="EA14" s="338"/>
      <c r="EB14" s="338"/>
      <c r="EC14" s="338"/>
      <c r="ED14" s="338"/>
      <c r="EE14" s="338"/>
      <c r="EF14" s="338"/>
      <c r="EG14" s="338"/>
      <c r="EH14" s="338"/>
      <c r="EI14" s="338"/>
      <c r="EJ14" s="338"/>
      <c r="EK14" s="338"/>
      <c r="EL14" s="338"/>
      <c r="EM14" s="338"/>
      <c r="EN14" s="338"/>
      <c r="EO14" s="338"/>
      <c r="EP14" s="338"/>
      <c r="EQ14" s="338"/>
      <c r="ER14" s="338"/>
      <c r="ES14" s="338"/>
      <c r="ET14" s="338"/>
      <c r="EU14" s="338"/>
      <c r="EV14" s="338"/>
      <c r="EW14" s="338"/>
      <c r="EX14" s="338"/>
      <c r="EY14" s="338"/>
      <c r="EZ14" s="338"/>
      <c r="FA14" s="338"/>
      <c r="FB14" s="338"/>
      <c r="FC14" s="338"/>
      <c r="FD14" s="338"/>
      <c r="FE14" s="338"/>
      <c r="FF14" s="338"/>
      <c r="FG14" s="338"/>
      <c r="FH14" s="338"/>
      <c r="FI14" s="338"/>
      <c r="FJ14" s="338"/>
      <c r="FK14" s="338"/>
      <c r="FL14" s="338"/>
      <c r="FM14" s="338"/>
      <c r="FN14" s="338"/>
      <c r="FO14" s="338"/>
      <c r="FP14" s="338"/>
      <c r="FQ14" s="338"/>
      <c r="FR14" s="338"/>
      <c r="FS14" s="338"/>
      <c r="FT14" s="338"/>
      <c r="FU14" s="338"/>
      <c r="FV14" s="338"/>
      <c r="FW14" s="338"/>
      <c r="FX14" s="338"/>
      <c r="FY14" s="338"/>
      <c r="FZ14" s="338"/>
      <c r="GA14" s="338"/>
      <c r="GB14" s="338"/>
      <c r="GC14" s="338"/>
      <c r="GD14" s="338"/>
      <c r="GE14" s="338"/>
      <c r="GF14" s="338"/>
      <c r="GG14" s="338"/>
      <c r="GH14" s="338"/>
      <c r="GI14" s="338"/>
      <c r="GJ14" s="338"/>
      <c r="GK14" s="338"/>
      <c r="GL14" s="338"/>
      <c r="GM14" s="338"/>
      <c r="GN14" s="338"/>
      <c r="GO14" s="338"/>
    </row>
    <row r="15" spans="1:197" s="361" customFormat="1" ht="13.8" x14ac:dyDescent="0.3">
      <c r="A15" s="357"/>
      <c r="B15" s="357"/>
      <c r="C15" s="519" t="s">
        <v>101</v>
      </c>
      <c r="D15" s="520"/>
      <c r="E15" s="520"/>
      <c r="F15" s="520"/>
      <c r="G15" s="520"/>
      <c r="H15" s="521"/>
      <c r="I15" s="338"/>
      <c r="J15" s="342"/>
      <c r="K15" s="352"/>
      <c r="L15" s="338"/>
      <c r="M15" s="338"/>
      <c r="N15" s="338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8"/>
      <c r="AD15" s="338"/>
      <c r="AE15" s="338"/>
      <c r="AF15" s="338"/>
      <c r="AG15" s="338"/>
      <c r="AH15" s="338"/>
      <c r="AI15" s="338"/>
      <c r="AJ15" s="338"/>
      <c r="AK15" s="338"/>
      <c r="AL15" s="338"/>
      <c r="AM15" s="338"/>
      <c r="AN15" s="338"/>
      <c r="AO15" s="338"/>
      <c r="AP15" s="338"/>
      <c r="AQ15" s="338"/>
      <c r="AR15" s="338"/>
      <c r="AS15" s="338"/>
      <c r="AT15" s="338"/>
      <c r="AU15" s="338"/>
      <c r="AV15" s="338"/>
      <c r="AW15" s="338"/>
      <c r="AX15" s="338"/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  <c r="BJ15" s="338"/>
      <c r="BK15" s="338"/>
      <c r="BL15" s="338"/>
      <c r="BM15" s="338"/>
      <c r="BN15" s="338"/>
      <c r="BO15" s="338"/>
      <c r="BP15" s="338"/>
      <c r="BQ15" s="338"/>
      <c r="BR15" s="338"/>
      <c r="BS15" s="338"/>
      <c r="BT15" s="338"/>
      <c r="BU15" s="338"/>
      <c r="BV15" s="338"/>
      <c r="BW15" s="338"/>
      <c r="BX15" s="338"/>
      <c r="BY15" s="338"/>
      <c r="BZ15" s="338"/>
      <c r="CA15" s="338"/>
      <c r="CB15" s="338"/>
      <c r="CC15" s="338"/>
      <c r="CD15" s="338"/>
      <c r="CE15" s="338"/>
      <c r="CF15" s="338"/>
      <c r="CG15" s="338"/>
      <c r="CH15" s="338"/>
      <c r="CI15" s="338"/>
      <c r="CJ15" s="338"/>
      <c r="CK15" s="338"/>
      <c r="CL15" s="338"/>
      <c r="CM15" s="338"/>
      <c r="CN15" s="338"/>
      <c r="CO15" s="338"/>
      <c r="CP15" s="338"/>
      <c r="CQ15" s="338"/>
      <c r="CR15" s="338"/>
      <c r="CS15" s="338"/>
      <c r="CT15" s="338"/>
      <c r="CU15" s="338"/>
      <c r="CV15" s="338"/>
      <c r="CW15" s="338"/>
      <c r="CX15" s="338"/>
      <c r="CY15" s="338"/>
      <c r="CZ15" s="338"/>
      <c r="DA15" s="338"/>
      <c r="DB15" s="338"/>
      <c r="DC15" s="338"/>
      <c r="DD15" s="338"/>
      <c r="DE15" s="338"/>
      <c r="DF15" s="338"/>
      <c r="DG15" s="338"/>
      <c r="DH15" s="338"/>
      <c r="DI15" s="338"/>
      <c r="DJ15" s="338"/>
      <c r="DK15" s="338"/>
      <c r="DL15" s="338"/>
      <c r="DM15" s="338"/>
      <c r="DN15" s="338"/>
      <c r="DO15" s="338"/>
      <c r="DP15" s="338"/>
      <c r="DQ15" s="338"/>
      <c r="DR15" s="338"/>
      <c r="DS15" s="338"/>
      <c r="DT15" s="338"/>
      <c r="DU15" s="338"/>
      <c r="DV15" s="338"/>
      <c r="DW15" s="338"/>
      <c r="DX15" s="338"/>
      <c r="DY15" s="338"/>
      <c r="DZ15" s="338"/>
      <c r="EA15" s="338"/>
      <c r="EB15" s="338"/>
      <c r="EC15" s="338"/>
      <c r="ED15" s="338"/>
      <c r="EE15" s="338"/>
      <c r="EF15" s="338"/>
      <c r="EG15" s="338"/>
      <c r="EH15" s="338"/>
      <c r="EI15" s="338"/>
      <c r="EJ15" s="338"/>
      <c r="EK15" s="338"/>
      <c r="EL15" s="338"/>
      <c r="EM15" s="338"/>
      <c r="EN15" s="338"/>
      <c r="EO15" s="338"/>
      <c r="EP15" s="338"/>
      <c r="EQ15" s="338"/>
      <c r="ER15" s="338"/>
      <c r="ES15" s="338"/>
      <c r="ET15" s="338"/>
      <c r="EU15" s="338"/>
      <c r="EV15" s="338"/>
      <c r="EW15" s="338"/>
      <c r="EX15" s="338"/>
      <c r="EY15" s="338"/>
      <c r="EZ15" s="338"/>
      <c r="FA15" s="338"/>
      <c r="FB15" s="338"/>
      <c r="FC15" s="338"/>
      <c r="FD15" s="338"/>
      <c r="FE15" s="338"/>
      <c r="FF15" s="338"/>
      <c r="FG15" s="338"/>
      <c r="FH15" s="338"/>
      <c r="FI15" s="338"/>
      <c r="FJ15" s="338"/>
      <c r="FK15" s="338"/>
      <c r="FL15" s="338"/>
      <c r="FM15" s="338"/>
      <c r="FN15" s="338"/>
      <c r="FO15" s="338"/>
      <c r="FP15" s="338"/>
      <c r="FQ15" s="338"/>
      <c r="FR15" s="338"/>
      <c r="FS15" s="338"/>
      <c r="FT15" s="338"/>
      <c r="FU15" s="338"/>
      <c r="FV15" s="338"/>
      <c r="FW15" s="338"/>
      <c r="FX15" s="338"/>
      <c r="FY15" s="338"/>
      <c r="FZ15" s="338"/>
      <c r="GA15" s="338"/>
      <c r="GB15" s="338"/>
      <c r="GC15" s="338"/>
      <c r="GD15" s="338"/>
      <c r="GE15" s="338"/>
      <c r="GF15" s="338"/>
      <c r="GG15" s="338"/>
      <c r="GH15" s="338"/>
      <c r="GI15" s="338"/>
      <c r="GJ15" s="338"/>
      <c r="GK15" s="338"/>
      <c r="GL15" s="338"/>
      <c r="GM15" s="338"/>
      <c r="GN15" s="338"/>
      <c r="GO15" s="338"/>
    </row>
    <row r="16" spans="1:197" s="361" customFormat="1" ht="41.4" x14ac:dyDescent="0.3">
      <c r="A16" s="357"/>
      <c r="B16" s="357"/>
      <c r="C16" s="367">
        <v>1</v>
      </c>
      <c r="D16" s="377" t="s">
        <v>102</v>
      </c>
      <c r="E16" s="424">
        <f>+'PLAN DE CARGAS'!D14</f>
        <v>7323946</v>
      </c>
      <c r="F16" s="462">
        <v>0</v>
      </c>
      <c r="G16" s="369">
        <f>+'PLAN DE CARGAS'!Q14</f>
        <v>3.9999999999999996</v>
      </c>
      <c r="H16" s="370">
        <f>+C16*(E16+F16)*G16</f>
        <v>29295783.999999996</v>
      </c>
      <c r="I16" s="338"/>
      <c r="J16" s="342"/>
      <c r="K16" s="352"/>
      <c r="N16" s="338"/>
      <c r="O16" s="338"/>
      <c r="P16" s="338"/>
      <c r="Q16" s="338"/>
      <c r="R16" s="338"/>
      <c r="S16" s="338"/>
      <c r="T16" s="338"/>
      <c r="U16" s="338"/>
      <c r="V16" s="338"/>
      <c r="W16" s="338"/>
      <c r="X16" s="338"/>
      <c r="Y16" s="338"/>
      <c r="Z16" s="338"/>
      <c r="AA16" s="338"/>
      <c r="AB16" s="338"/>
      <c r="AC16" s="338"/>
      <c r="AD16" s="338"/>
      <c r="AE16" s="338"/>
      <c r="AF16" s="338"/>
      <c r="AG16" s="338"/>
      <c r="AH16" s="338"/>
      <c r="AI16" s="338"/>
      <c r="AJ16" s="338"/>
      <c r="AK16" s="338"/>
      <c r="AL16" s="338"/>
      <c r="AM16" s="338"/>
      <c r="AN16" s="338"/>
      <c r="AO16" s="338"/>
      <c r="AP16" s="338"/>
      <c r="AQ16" s="338"/>
      <c r="AR16" s="338"/>
      <c r="AS16" s="338"/>
      <c r="AT16" s="338"/>
      <c r="AU16" s="338"/>
      <c r="AV16" s="338"/>
      <c r="AW16" s="338"/>
      <c r="AX16" s="338"/>
      <c r="AY16" s="338"/>
      <c r="AZ16" s="338"/>
      <c r="BA16" s="338"/>
      <c r="BB16" s="338"/>
      <c r="BC16" s="338"/>
      <c r="BD16" s="338"/>
      <c r="BE16" s="338"/>
      <c r="BF16" s="338"/>
      <c r="BG16" s="338"/>
      <c r="BH16" s="338"/>
      <c r="BI16" s="338"/>
      <c r="BJ16" s="338"/>
      <c r="BK16" s="338"/>
      <c r="BL16" s="338"/>
      <c r="BM16" s="338"/>
      <c r="BN16" s="338"/>
      <c r="BO16" s="338"/>
      <c r="BP16" s="338"/>
      <c r="BQ16" s="338"/>
      <c r="BR16" s="338"/>
      <c r="BS16" s="338"/>
      <c r="BT16" s="338"/>
      <c r="BU16" s="338"/>
      <c r="BV16" s="338"/>
      <c r="BW16" s="338"/>
      <c r="BX16" s="338"/>
      <c r="BY16" s="338"/>
      <c r="BZ16" s="338"/>
      <c r="CA16" s="338"/>
      <c r="CB16" s="338"/>
      <c r="CC16" s="338"/>
      <c r="CD16" s="338"/>
      <c r="CE16" s="338"/>
      <c r="CF16" s="338"/>
      <c r="CG16" s="338"/>
      <c r="CH16" s="338"/>
      <c r="CI16" s="338"/>
      <c r="CJ16" s="338"/>
      <c r="CK16" s="338"/>
      <c r="CL16" s="338"/>
      <c r="CM16" s="338"/>
      <c r="CN16" s="338"/>
      <c r="CO16" s="338"/>
      <c r="CP16" s="338"/>
      <c r="CQ16" s="338"/>
      <c r="CR16" s="338"/>
      <c r="CS16" s="338"/>
      <c r="CT16" s="338"/>
      <c r="CU16" s="338"/>
      <c r="CV16" s="338"/>
      <c r="CW16" s="338"/>
      <c r="CX16" s="338"/>
      <c r="CY16" s="338"/>
      <c r="CZ16" s="338"/>
      <c r="DA16" s="338"/>
      <c r="DB16" s="338"/>
      <c r="DC16" s="338"/>
      <c r="DD16" s="338"/>
      <c r="DE16" s="338"/>
      <c r="DF16" s="338"/>
      <c r="DG16" s="338"/>
      <c r="DH16" s="338"/>
      <c r="DI16" s="338"/>
      <c r="DJ16" s="338"/>
      <c r="DK16" s="338"/>
      <c r="DL16" s="338"/>
      <c r="DM16" s="338"/>
      <c r="DN16" s="338"/>
      <c r="DO16" s="338"/>
      <c r="DP16" s="338"/>
      <c r="DQ16" s="338"/>
      <c r="DR16" s="338"/>
      <c r="DS16" s="338"/>
      <c r="DT16" s="338"/>
      <c r="DU16" s="338"/>
      <c r="DV16" s="338"/>
      <c r="DW16" s="338"/>
      <c r="DX16" s="338"/>
      <c r="DY16" s="338"/>
      <c r="DZ16" s="338"/>
      <c r="EA16" s="338"/>
      <c r="EB16" s="338"/>
      <c r="EC16" s="338"/>
      <c r="ED16" s="338"/>
      <c r="EE16" s="338"/>
      <c r="EF16" s="338"/>
      <c r="EG16" s="338"/>
      <c r="EH16" s="338"/>
      <c r="EI16" s="338"/>
      <c r="EJ16" s="338"/>
      <c r="EK16" s="338"/>
      <c r="EL16" s="338"/>
      <c r="EM16" s="338"/>
      <c r="EN16" s="338"/>
      <c r="EO16" s="338"/>
      <c r="EP16" s="338"/>
      <c r="EQ16" s="338"/>
      <c r="ER16" s="338"/>
      <c r="ES16" s="338"/>
      <c r="ET16" s="338"/>
      <c r="EU16" s="338"/>
      <c r="EV16" s="338"/>
      <c r="EW16" s="338"/>
      <c r="EX16" s="338"/>
      <c r="EY16" s="338"/>
      <c r="EZ16" s="338"/>
      <c r="FA16" s="338"/>
      <c r="FB16" s="338"/>
      <c r="FC16" s="338"/>
      <c r="FD16" s="338"/>
      <c r="FE16" s="338"/>
      <c r="FF16" s="338"/>
      <c r="FG16" s="338"/>
      <c r="FH16" s="338"/>
      <c r="FI16" s="338"/>
      <c r="FJ16" s="338"/>
      <c r="FK16" s="338"/>
      <c r="FL16" s="338"/>
      <c r="FM16" s="338"/>
      <c r="FN16" s="338"/>
      <c r="FO16" s="338"/>
      <c r="FP16" s="338"/>
      <c r="FQ16" s="338"/>
      <c r="FR16" s="338"/>
      <c r="FS16" s="338"/>
      <c r="FT16" s="338"/>
      <c r="FU16" s="338"/>
      <c r="FV16" s="338"/>
      <c r="FW16" s="338"/>
      <c r="FX16" s="338"/>
      <c r="FY16" s="338"/>
      <c r="FZ16" s="338"/>
      <c r="GA16" s="338"/>
      <c r="GB16" s="338"/>
      <c r="GC16" s="338"/>
      <c r="GD16" s="338"/>
      <c r="GE16" s="338"/>
      <c r="GF16" s="338"/>
      <c r="GG16" s="338"/>
      <c r="GH16" s="338"/>
      <c r="GI16" s="338"/>
      <c r="GJ16" s="338"/>
      <c r="GK16" s="338"/>
      <c r="GL16" s="338"/>
      <c r="GM16" s="338"/>
      <c r="GN16" s="338"/>
      <c r="GO16" s="338"/>
    </row>
    <row r="17" spans="1:197" s="361" customFormat="1" ht="41.4" x14ac:dyDescent="0.3">
      <c r="A17" s="357"/>
      <c r="B17" s="357"/>
      <c r="C17" s="367">
        <v>1</v>
      </c>
      <c r="D17" s="378" t="s">
        <v>103</v>
      </c>
      <c r="E17" s="424">
        <f>+'PLAN DE CARGAS'!D15</f>
        <v>5757974</v>
      </c>
      <c r="F17" s="462">
        <v>0</v>
      </c>
      <c r="G17" s="369">
        <f>+'PLAN DE CARGAS'!Q15</f>
        <v>10</v>
      </c>
      <c r="H17" s="370">
        <f t="shared" ref="H17:H43" si="0">+C17*(E17+F17)*G17</f>
        <v>57579740</v>
      </c>
      <c r="I17" s="338"/>
      <c r="J17" s="342"/>
      <c r="K17" s="352"/>
      <c r="L17" s="338"/>
      <c r="M17" s="338"/>
      <c r="N17" s="338"/>
      <c r="O17" s="338"/>
      <c r="P17" s="338"/>
      <c r="Q17" s="338"/>
      <c r="R17" s="338"/>
      <c r="S17" s="338"/>
      <c r="T17" s="338"/>
      <c r="U17" s="338"/>
      <c r="V17" s="338"/>
      <c r="W17" s="338"/>
      <c r="X17" s="338"/>
      <c r="Y17" s="338"/>
      <c r="Z17" s="338"/>
      <c r="AA17" s="338"/>
      <c r="AB17" s="338"/>
      <c r="AC17" s="338"/>
      <c r="AD17" s="338"/>
      <c r="AE17" s="338"/>
      <c r="AF17" s="338"/>
      <c r="AG17" s="338"/>
      <c r="AH17" s="338"/>
      <c r="AI17" s="338"/>
      <c r="AJ17" s="338"/>
      <c r="AK17" s="338"/>
      <c r="AL17" s="338"/>
      <c r="AM17" s="338"/>
      <c r="AN17" s="338"/>
      <c r="AO17" s="338"/>
      <c r="AP17" s="338"/>
      <c r="AQ17" s="338"/>
      <c r="AR17" s="338"/>
      <c r="AS17" s="338"/>
      <c r="AT17" s="338"/>
      <c r="AU17" s="338"/>
      <c r="AV17" s="338"/>
      <c r="AW17" s="338"/>
      <c r="AX17" s="338"/>
      <c r="AY17" s="338"/>
      <c r="AZ17" s="338"/>
      <c r="BA17" s="338"/>
      <c r="BB17" s="338"/>
      <c r="BC17" s="338"/>
      <c r="BD17" s="338"/>
      <c r="BE17" s="338"/>
      <c r="BF17" s="338"/>
      <c r="BG17" s="338"/>
      <c r="BH17" s="338"/>
      <c r="BI17" s="338"/>
      <c r="BJ17" s="338"/>
      <c r="BK17" s="338"/>
      <c r="BL17" s="338"/>
      <c r="BM17" s="338"/>
      <c r="BN17" s="338"/>
      <c r="BO17" s="338"/>
      <c r="BP17" s="338"/>
      <c r="BQ17" s="338"/>
      <c r="BR17" s="338"/>
      <c r="BS17" s="338"/>
      <c r="BT17" s="338"/>
      <c r="BU17" s="338"/>
      <c r="BV17" s="338"/>
      <c r="BW17" s="338"/>
      <c r="BX17" s="338"/>
      <c r="BY17" s="338"/>
      <c r="BZ17" s="338"/>
      <c r="CA17" s="338"/>
      <c r="CB17" s="338"/>
      <c r="CC17" s="338"/>
      <c r="CD17" s="338"/>
      <c r="CE17" s="338"/>
      <c r="CF17" s="338"/>
      <c r="CG17" s="338"/>
      <c r="CH17" s="338"/>
      <c r="CI17" s="338"/>
      <c r="CJ17" s="338"/>
      <c r="CK17" s="338"/>
      <c r="CL17" s="338"/>
      <c r="CM17" s="338"/>
      <c r="CN17" s="338"/>
      <c r="CO17" s="338"/>
      <c r="CP17" s="338"/>
      <c r="CQ17" s="338"/>
      <c r="CR17" s="338"/>
      <c r="CS17" s="338"/>
      <c r="CT17" s="338"/>
      <c r="CU17" s="338"/>
      <c r="CV17" s="338"/>
      <c r="CW17" s="338"/>
      <c r="CX17" s="338"/>
      <c r="CY17" s="338"/>
      <c r="CZ17" s="338"/>
      <c r="DA17" s="338"/>
      <c r="DB17" s="338"/>
      <c r="DC17" s="338"/>
      <c r="DD17" s="338"/>
      <c r="DE17" s="338"/>
      <c r="DF17" s="338"/>
      <c r="DG17" s="338"/>
      <c r="DH17" s="338"/>
      <c r="DI17" s="338"/>
      <c r="DJ17" s="338"/>
      <c r="DK17" s="338"/>
      <c r="DL17" s="338"/>
      <c r="DM17" s="338"/>
      <c r="DN17" s="338"/>
      <c r="DO17" s="338"/>
      <c r="DP17" s="338"/>
      <c r="DQ17" s="338"/>
      <c r="DR17" s="338"/>
      <c r="DS17" s="338"/>
      <c r="DT17" s="338"/>
      <c r="DU17" s="338"/>
      <c r="DV17" s="338"/>
      <c r="DW17" s="338"/>
      <c r="DX17" s="338"/>
      <c r="DY17" s="338"/>
      <c r="DZ17" s="338"/>
      <c r="EA17" s="338"/>
      <c r="EB17" s="338"/>
      <c r="EC17" s="338"/>
      <c r="ED17" s="338"/>
      <c r="EE17" s="338"/>
      <c r="EF17" s="338"/>
      <c r="EG17" s="338"/>
      <c r="EH17" s="338"/>
      <c r="EI17" s="338"/>
      <c r="EJ17" s="338"/>
      <c r="EK17" s="338"/>
      <c r="EL17" s="338"/>
      <c r="EM17" s="338"/>
      <c r="EN17" s="338"/>
      <c r="EO17" s="338"/>
      <c r="EP17" s="338"/>
      <c r="EQ17" s="338"/>
      <c r="ER17" s="338"/>
      <c r="ES17" s="338"/>
      <c r="ET17" s="338"/>
      <c r="EU17" s="338"/>
      <c r="EV17" s="338"/>
      <c r="EW17" s="338"/>
      <c r="EX17" s="338"/>
      <c r="EY17" s="338"/>
      <c r="EZ17" s="338"/>
      <c r="FA17" s="338"/>
      <c r="FB17" s="338"/>
      <c r="FC17" s="338"/>
      <c r="FD17" s="338"/>
      <c r="FE17" s="338"/>
      <c r="FF17" s="338"/>
      <c r="FG17" s="338"/>
      <c r="FH17" s="338"/>
      <c r="FI17" s="338"/>
      <c r="FJ17" s="338"/>
      <c r="FK17" s="338"/>
      <c r="FL17" s="338"/>
      <c r="FM17" s="338"/>
      <c r="FN17" s="338"/>
      <c r="FO17" s="338"/>
      <c r="FP17" s="338"/>
      <c r="FQ17" s="338"/>
      <c r="FR17" s="338"/>
      <c r="FS17" s="338"/>
      <c r="FT17" s="338"/>
      <c r="FU17" s="338"/>
      <c r="FV17" s="338"/>
      <c r="FW17" s="338"/>
      <c r="FX17" s="338"/>
      <c r="FY17" s="338"/>
      <c r="FZ17" s="338"/>
      <c r="GA17" s="338"/>
      <c r="GB17" s="338"/>
      <c r="GC17" s="338"/>
      <c r="GD17" s="338"/>
      <c r="GE17" s="338"/>
      <c r="GF17" s="338"/>
      <c r="GG17" s="338"/>
      <c r="GH17" s="338"/>
      <c r="GI17" s="338"/>
      <c r="GJ17" s="338"/>
      <c r="GK17" s="338"/>
      <c r="GL17" s="338"/>
      <c r="GM17" s="338"/>
      <c r="GN17" s="338"/>
      <c r="GO17" s="338"/>
    </row>
    <row r="18" spans="1:197" s="361" customFormat="1" ht="55.2" x14ac:dyDescent="0.3">
      <c r="A18" s="357"/>
      <c r="B18" s="357"/>
      <c r="C18" s="367">
        <v>1</v>
      </c>
      <c r="D18" s="378" t="s">
        <v>104</v>
      </c>
      <c r="E18" s="424">
        <f>+'PLAN DE CARGAS'!D16</f>
        <v>5232329</v>
      </c>
      <c r="F18" s="462">
        <v>0</v>
      </c>
      <c r="G18" s="369">
        <f>+'PLAN DE CARGAS'!Q16</f>
        <v>1.9999999999999998</v>
      </c>
      <c r="H18" s="370">
        <f t="shared" si="0"/>
        <v>10464657.999999998</v>
      </c>
      <c r="I18" s="338"/>
      <c r="J18" s="342"/>
      <c r="K18" s="342"/>
      <c r="L18" s="338"/>
      <c r="M18" s="338"/>
      <c r="N18" s="338"/>
      <c r="O18" s="338"/>
      <c r="P18" s="338"/>
      <c r="Q18" s="338"/>
      <c r="R18" s="338"/>
      <c r="S18" s="338"/>
      <c r="T18" s="338"/>
      <c r="U18" s="338"/>
      <c r="V18" s="338"/>
      <c r="W18" s="338"/>
      <c r="X18" s="338"/>
      <c r="Y18" s="338"/>
      <c r="Z18" s="338"/>
      <c r="AA18" s="338"/>
      <c r="AB18" s="338"/>
      <c r="AC18" s="338"/>
      <c r="AD18" s="338"/>
      <c r="AE18" s="338"/>
      <c r="AF18" s="338"/>
      <c r="AG18" s="338"/>
      <c r="AH18" s="338"/>
      <c r="AI18" s="338"/>
      <c r="AJ18" s="338"/>
      <c r="AK18" s="338"/>
      <c r="AL18" s="338"/>
      <c r="AM18" s="338"/>
      <c r="AN18" s="338"/>
      <c r="AO18" s="338"/>
      <c r="AP18" s="338"/>
      <c r="AQ18" s="338"/>
      <c r="AR18" s="338"/>
      <c r="AS18" s="338"/>
      <c r="AT18" s="338"/>
      <c r="AU18" s="338"/>
      <c r="AV18" s="338"/>
      <c r="AW18" s="338"/>
      <c r="AX18" s="338"/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8"/>
      <c r="BM18" s="338"/>
      <c r="BN18" s="338"/>
      <c r="BO18" s="338"/>
      <c r="BP18" s="338"/>
      <c r="BQ18" s="338"/>
      <c r="BR18" s="338"/>
      <c r="BS18" s="338"/>
      <c r="BT18" s="338"/>
      <c r="BU18" s="338"/>
      <c r="BV18" s="338"/>
      <c r="BW18" s="338"/>
      <c r="BX18" s="338"/>
      <c r="BY18" s="338"/>
      <c r="BZ18" s="338"/>
      <c r="CA18" s="338"/>
      <c r="CB18" s="338"/>
      <c r="CC18" s="338"/>
      <c r="CD18" s="338"/>
      <c r="CE18" s="338"/>
      <c r="CF18" s="338"/>
      <c r="CG18" s="338"/>
      <c r="CH18" s="338"/>
      <c r="CI18" s="338"/>
      <c r="CJ18" s="338"/>
      <c r="CK18" s="338"/>
      <c r="CL18" s="338"/>
      <c r="CM18" s="338"/>
      <c r="CN18" s="338"/>
      <c r="CO18" s="338"/>
      <c r="CP18" s="338"/>
      <c r="CQ18" s="338"/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8"/>
      <c r="DF18" s="338"/>
      <c r="DG18" s="338"/>
      <c r="DH18" s="338"/>
      <c r="DI18" s="338"/>
      <c r="DJ18" s="338"/>
      <c r="DK18" s="338"/>
      <c r="DL18" s="338"/>
      <c r="DM18" s="338"/>
      <c r="DN18" s="338"/>
      <c r="DO18" s="338"/>
      <c r="DP18" s="338"/>
      <c r="DQ18" s="338"/>
      <c r="DR18" s="338"/>
      <c r="DS18" s="338"/>
      <c r="DT18" s="338"/>
      <c r="DU18" s="338"/>
      <c r="DV18" s="338"/>
      <c r="DW18" s="338"/>
      <c r="DX18" s="338"/>
      <c r="DY18" s="338"/>
      <c r="DZ18" s="338"/>
      <c r="EA18" s="338"/>
      <c r="EB18" s="338"/>
      <c r="EC18" s="338"/>
      <c r="ED18" s="338"/>
      <c r="EE18" s="338"/>
      <c r="EF18" s="338"/>
      <c r="EG18" s="338"/>
      <c r="EH18" s="338"/>
      <c r="EI18" s="338"/>
      <c r="EJ18" s="338"/>
      <c r="EK18" s="338"/>
      <c r="EL18" s="338"/>
      <c r="EM18" s="338"/>
      <c r="EN18" s="338"/>
      <c r="EO18" s="338"/>
      <c r="EP18" s="338"/>
      <c r="EQ18" s="338"/>
      <c r="ER18" s="338"/>
      <c r="ES18" s="338"/>
      <c r="ET18" s="338"/>
      <c r="EU18" s="338"/>
      <c r="EV18" s="338"/>
      <c r="EW18" s="338"/>
      <c r="EX18" s="338"/>
      <c r="EY18" s="338"/>
      <c r="EZ18" s="338"/>
      <c r="FA18" s="338"/>
      <c r="FB18" s="338"/>
      <c r="FC18" s="338"/>
      <c r="FD18" s="338"/>
      <c r="FE18" s="338"/>
      <c r="FF18" s="338"/>
      <c r="FG18" s="338"/>
      <c r="FH18" s="338"/>
      <c r="FI18" s="338"/>
      <c r="FJ18" s="338"/>
      <c r="FK18" s="338"/>
      <c r="FL18" s="338"/>
      <c r="FM18" s="338"/>
      <c r="FN18" s="338"/>
      <c r="FO18" s="338"/>
      <c r="FP18" s="338"/>
      <c r="FQ18" s="338"/>
      <c r="FR18" s="338"/>
      <c r="FS18" s="338"/>
      <c r="FT18" s="338"/>
      <c r="FU18" s="338"/>
      <c r="FV18" s="338"/>
      <c r="FW18" s="338"/>
      <c r="FX18" s="338"/>
      <c r="FY18" s="338"/>
      <c r="FZ18" s="338"/>
      <c r="GA18" s="338"/>
      <c r="GB18" s="338"/>
      <c r="GC18" s="338"/>
      <c r="GD18" s="338"/>
      <c r="GE18" s="338"/>
      <c r="GF18" s="338"/>
      <c r="GG18" s="338"/>
      <c r="GH18" s="338"/>
      <c r="GI18" s="338"/>
      <c r="GJ18" s="338"/>
      <c r="GK18" s="338"/>
      <c r="GL18" s="338"/>
      <c r="GM18" s="338"/>
      <c r="GN18" s="338"/>
      <c r="GO18" s="338"/>
    </row>
    <row r="19" spans="1:197" s="361" customFormat="1" ht="16.5" customHeight="1" x14ac:dyDescent="0.3">
      <c r="A19" s="357"/>
      <c r="B19" s="357"/>
      <c r="C19" s="548" t="s">
        <v>34</v>
      </c>
      <c r="D19" s="549"/>
      <c r="E19" s="425"/>
      <c r="F19" s="425"/>
      <c r="G19" s="425"/>
      <c r="H19" s="426"/>
      <c r="I19" s="338"/>
      <c r="J19" s="342"/>
      <c r="K19" s="342"/>
      <c r="L19" s="338"/>
      <c r="M19" s="338"/>
      <c r="N19" s="338"/>
      <c r="O19" s="338"/>
      <c r="P19" s="338"/>
      <c r="Q19" s="338"/>
      <c r="R19" s="338"/>
      <c r="S19" s="338"/>
      <c r="T19" s="338"/>
      <c r="U19" s="338"/>
      <c r="V19" s="338"/>
      <c r="W19" s="338"/>
      <c r="X19" s="338"/>
      <c r="Y19" s="338"/>
      <c r="Z19" s="338"/>
      <c r="AA19" s="338"/>
      <c r="AB19" s="338"/>
      <c r="AC19" s="338"/>
      <c r="AD19" s="338"/>
      <c r="AE19" s="338"/>
      <c r="AF19" s="338"/>
      <c r="AG19" s="338"/>
      <c r="AH19" s="338"/>
      <c r="AI19" s="338"/>
      <c r="AJ19" s="338"/>
      <c r="AK19" s="338"/>
      <c r="AL19" s="338"/>
      <c r="AM19" s="338"/>
      <c r="AN19" s="338"/>
      <c r="AO19" s="338"/>
      <c r="AP19" s="338"/>
      <c r="AQ19" s="338"/>
      <c r="AR19" s="338"/>
      <c r="AS19" s="338"/>
      <c r="AT19" s="338"/>
      <c r="AU19" s="338"/>
      <c r="AV19" s="338"/>
      <c r="AW19" s="338"/>
      <c r="AX19" s="338"/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8"/>
      <c r="BM19" s="338"/>
      <c r="BN19" s="338"/>
      <c r="BO19" s="338"/>
      <c r="BP19" s="338"/>
      <c r="BQ19" s="338"/>
      <c r="BR19" s="338"/>
      <c r="BS19" s="338"/>
      <c r="BT19" s="338"/>
      <c r="BU19" s="338"/>
      <c r="BV19" s="338"/>
      <c r="BW19" s="338"/>
      <c r="BX19" s="338"/>
      <c r="BY19" s="338"/>
      <c r="BZ19" s="338"/>
      <c r="CA19" s="338"/>
      <c r="CB19" s="338"/>
      <c r="CC19" s="338"/>
      <c r="CD19" s="338"/>
      <c r="CE19" s="338"/>
      <c r="CF19" s="338"/>
      <c r="CG19" s="338"/>
      <c r="CH19" s="338"/>
      <c r="CI19" s="338"/>
      <c r="CJ19" s="338"/>
      <c r="CK19" s="338"/>
      <c r="CL19" s="338"/>
      <c r="CM19" s="338"/>
      <c r="CN19" s="338"/>
      <c r="CO19" s="338"/>
      <c r="CP19" s="338"/>
      <c r="CQ19" s="338"/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8"/>
      <c r="DF19" s="338"/>
      <c r="DG19" s="338"/>
      <c r="DH19" s="338"/>
      <c r="DI19" s="338"/>
      <c r="DJ19" s="338"/>
      <c r="DK19" s="338"/>
      <c r="DL19" s="338"/>
      <c r="DM19" s="338"/>
      <c r="DN19" s="338"/>
      <c r="DO19" s="338"/>
      <c r="DP19" s="338"/>
      <c r="DQ19" s="338"/>
      <c r="DR19" s="338"/>
      <c r="DS19" s="338"/>
      <c r="DT19" s="338"/>
      <c r="DU19" s="338"/>
      <c r="DV19" s="338"/>
      <c r="DW19" s="338"/>
      <c r="DX19" s="338"/>
      <c r="DY19" s="338"/>
      <c r="DZ19" s="338"/>
      <c r="EA19" s="338"/>
      <c r="EB19" s="338"/>
      <c r="EC19" s="338"/>
      <c r="ED19" s="338"/>
      <c r="EE19" s="338"/>
      <c r="EF19" s="338"/>
      <c r="EG19" s="338"/>
      <c r="EH19" s="338"/>
      <c r="EI19" s="338"/>
      <c r="EJ19" s="338"/>
      <c r="EK19" s="338"/>
      <c r="EL19" s="338"/>
      <c r="EM19" s="338"/>
      <c r="EN19" s="338"/>
      <c r="EO19" s="338"/>
      <c r="EP19" s="338"/>
      <c r="EQ19" s="338"/>
      <c r="ER19" s="338"/>
      <c r="ES19" s="338"/>
      <c r="ET19" s="338"/>
      <c r="EU19" s="338"/>
      <c r="EV19" s="338"/>
      <c r="EW19" s="338"/>
      <c r="EX19" s="338"/>
      <c r="EY19" s="338"/>
      <c r="EZ19" s="338"/>
      <c r="FA19" s="338"/>
      <c r="FB19" s="338"/>
      <c r="FC19" s="338"/>
      <c r="FD19" s="338"/>
      <c r="FE19" s="338"/>
      <c r="FF19" s="338"/>
      <c r="FG19" s="338"/>
      <c r="FH19" s="338"/>
      <c r="FI19" s="338"/>
      <c r="FJ19" s="338"/>
      <c r="FK19" s="338"/>
      <c r="FL19" s="338"/>
      <c r="FM19" s="338"/>
      <c r="FN19" s="338"/>
      <c r="FO19" s="338"/>
      <c r="FP19" s="338"/>
      <c r="FQ19" s="338"/>
      <c r="FR19" s="338"/>
      <c r="FS19" s="338"/>
      <c r="FT19" s="338"/>
      <c r="FU19" s="338"/>
      <c r="FV19" s="338"/>
      <c r="FW19" s="338"/>
      <c r="FX19" s="338"/>
      <c r="FY19" s="338"/>
      <c r="FZ19" s="338"/>
      <c r="GA19" s="338"/>
      <c r="GB19" s="338"/>
      <c r="GC19" s="338"/>
      <c r="GD19" s="338"/>
      <c r="GE19" s="338"/>
      <c r="GF19" s="338"/>
      <c r="GG19" s="338"/>
      <c r="GH19" s="338"/>
      <c r="GI19" s="338"/>
      <c r="GJ19" s="338"/>
      <c r="GK19" s="338"/>
      <c r="GL19" s="338"/>
      <c r="GM19" s="338"/>
      <c r="GN19" s="338"/>
      <c r="GO19" s="338"/>
    </row>
    <row r="20" spans="1:197" s="361" customFormat="1" ht="41.4" x14ac:dyDescent="0.25">
      <c r="A20" s="357"/>
      <c r="B20" s="357"/>
      <c r="C20" s="367">
        <v>1</v>
      </c>
      <c r="D20" s="453" t="s">
        <v>105</v>
      </c>
      <c r="E20" s="371">
        <f>+'PLAN DE CARGAS'!D19</f>
        <v>5232329</v>
      </c>
      <c r="F20" s="462">
        <v>0</v>
      </c>
      <c r="G20" s="369">
        <f>+'PLAN DE CARGAS'!Q19</f>
        <v>0.99999999999999989</v>
      </c>
      <c r="H20" s="370">
        <f t="shared" ref="H20" si="1">+C20*(E20+F20)*G20</f>
        <v>5232328.9999999991</v>
      </c>
      <c r="I20" s="338"/>
      <c r="J20" s="342"/>
      <c r="K20" s="342"/>
      <c r="L20" s="338"/>
      <c r="M20" s="338"/>
      <c r="N20" s="338"/>
      <c r="O20" s="338"/>
      <c r="P20" s="338"/>
      <c r="Q20" s="338"/>
      <c r="R20" s="338"/>
      <c r="S20" s="338"/>
      <c r="T20" s="338"/>
      <c r="U20" s="338"/>
      <c r="V20" s="338"/>
      <c r="W20" s="338"/>
      <c r="X20" s="338"/>
      <c r="Y20" s="338"/>
      <c r="Z20" s="338"/>
      <c r="AA20" s="338"/>
      <c r="AB20" s="338"/>
      <c r="AC20" s="338"/>
      <c r="AD20" s="338"/>
      <c r="AE20" s="338"/>
      <c r="AF20" s="338"/>
      <c r="AG20" s="338"/>
      <c r="AH20" s="338"/>
      <c r="AI20" s="338"/>
      <c r="AJ20" s="338"/>
      <c r="AK20" s="338"/>
      <c r="AL20" s="338"/>
      <c r="AM20" s="338"/>
      <c r="AN20" s="338"/>
      <c r="AO20" s="338"/>
      <c r="AP20" s="338"/>
      <c r="AQ20" s="338"/>
      <c r="AR20" s="338"/>
      <c r="AS20" s="338"/>
      <c r="AT20" s="338"/>
      <c r="AU20" s="338"/>
      <c r="AV20" s="338"/>
      <c r="AW20" s="338"/>
      <c r="AX20" s="338"/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8"/>
      <c r="BM20" s="338"/>
      <c r="BN20" s="338"/>
      <c r="BO20" s="338"/>
      <c r="BP20" s="338"/>
      <c r="BQ20" s="338"/>
      <c r="BR20" s="338"/>
      <c r="BS20" s="338"/>
      <c r="BT20" s="338"/>
      <c r="BU20" s="338"/>
      <c r="BV20" s="338"/>
      <c r="BW20" s="338"/>
      <c r="BX20" s="338"/>
      <c r="BY20" s="338"/>
      <c r="BZ20" s="338"/>
      <c r="CA20" s="338"/>
      <c r="CB20" s="338"/>
      <c r="CC20" s="338"/>
      <c r="CD20" s="338"/>
      <c r="CE20" s="338"/>
      <c r="CF20" s="338"/>
      <c r="CG20" s="338"/>
      <c r="CH20" s="338"/>
      <c r="CI20" s="338"/>
      <c r="CJ20" s="338"/>
      <c r="CK20" s="338"/>
      <c r="CL20" s="338"/>
      <c r="CM20" s="338"/>
      <c r="CN20" s="338"/>
      <c r="CO20" s="338"/>
      <c r="CP20" s="338"/>
      <c r="CQ20" s="338"/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8"/>
      <c r="DF20" s="338"/>
      <c r="DG20" s="338"/>
      <c r="DH20" s="338"/>
      <c r="DI20" s="338"/>
      <c r="DJ20" s="338"/>
      <c r="DK20" s="338"/>
      <c r="DL20" s="338"/>
      <c r="DM20" s="338"/>
      <c r="DN20" s="338"/>
      <c r="DO20" s="338"/>
      <c r="DP20" s="338"/>
      <c r="DQ20" s="338"/>
      <c r="DR20" s="338"/>
      <c r="DS20" s="338"/>
      <c r="DT20" s="338"/>
      <c r="DU20" s="338"/>
      <c r="DV20" s="338"/>
      <c r="DW20" s="338"/>
      <c r="DX20" s="338"/>
      <c r="DY20" s="338"/>
      <c r="DZ20" s="338"/>
      <c r="EA20" s="338"/>
      <c r="EB20" s="338"/>
      <c r="EC20" s="338"/>
      <c r="ED20" s="338"/>
      <c r="EE20" s="338"/>
      <c r="EF20" s="338"/>
      <c r="EG20" s="338"/>
      <c r="EH20" s="338"/>
      <c r="EI20" s="338"/>
      <c r="EJ20" s="338"/>
      <c r="EK20" s="338"/>
      <c r="EL20" s="338"/>
      <c r="EM20" s="338"/>
      <c r="EN20" s="338"/>
      <c r="EO20" s="338"/>
      <c r="EP20" s="338"/>
      <c r="EQ20" s="338"/>
      <c r="ER20" s="338"/>
      <c r="ES20" s="338"/>
      <c r="ET20" s="338"/>
      <c r="EU20" s="338"/>
      <c r="EV20" s="338"/>
      <c r="EW20" s="338"/>
      <c r="EX20" s="338"/>
      <c r="EY20" s="338"/>
      <c r="EZ20" s="338"/>
      <c r="FA20" s="338"/>
      <c r="FB20" s="338"/>
      <c r="FC20" s="338"/>
      <c r="FD20" s="338"/>
      <c r="FE20" s="338"/>
      <c r="FF20" s="338"/>
      <c r="FG20" s="338"/>
      <c r="FH20" s="338"/>
      <c r="FI20" s="338"/>
      <c r="FJ20" s="338"/>
      <c r="FK20" s="338"/>
      <c r="FL20" s="338"/>
      <c r="FM20" s="338"/>
      <c r="FN20" s="338"/>
      <c r="FO20" s="338"/>
      <c r="FP20" s="338"/>
      <c r="FQ20" s="338"/>
      <c r="FR20" s="338"/>
      <c r="FS20" s="338"/>
      <c r="FT20" s="338"/>
      <c r="FU20" s="338"/>
      <c r="FV20" s="338"/>
      <c r="FW20" s="338"/>
      <c r="FX20" s="338"/>
      <c r="FY20" s="338"/>
      <c r="FZ20" s="338"/>
      <c r="GA20" s="338"/>
      <c r="GB20" s="338"/>
      <c r="GC20" s="338"/>
      <c r="GD20" s="338"/>
      <c r="GE20" s="338"/>
      <c r="GF20" s="338"/>
      <c r="GG20" s="338"/>
      <c r="GH20" s="338"/>
      <c r="GI20" s="338"/>
      <c r="GJ20" s="338"/>
      <c r="GK20" s="338"/>
      <c r="GL20" s="338"/>
      <c r="GM20" s="338"/>
      <c r="GN20" s="338"/>
      <c r="GO20" s="338"/>
    </row>
    <row r="21" spans="1:197" s="361" customFormat="1" ht="41.4" x14ac:dyDescent="0.25">
      <c r="A21" s="357"/>
      <c r="B21" s="357"/>
      <c r="C21" s="367">
        <v>1</v>
      </c>
      <c r="D21" s="453" t="s">
        <v>106</v>
      </c>
      <c r="E21" s="371">
        <f>+'PLAN DE CARGAS'!D21</f>
        <v>5232329</v>
      </c>
      <c r="F21" s="462">
        <v>0</v>
      </c>
      <c r="G21" s="369">
        <f>+'PLAN DE CARGAS'!Q21</f>
        <v>1.7999999999999996</v>
      </c>
      <c r="H21" s="370">
        <f t="shared" si="0"/>
        <v>9418192.1999999974</v>
      </c>
      <c r="I21" s="338"/>
      <c r="J21" s="342"/>
      <c r="K21" s="342"/>
      <c r="L21" s="338"/>
      <c r="M21" s="338"/>
      <c r="N21" s="338"/>
      <c r="O21" s="338"/>
      <c r="P21" s="338"/>
      <c r="Q21" s="338"/>
      <c r="R21" s="338"/>
      <c r="S21" s="338"/>
      <c r="T21" s="338"/>
      <c r="U21" s="338"/>
      <c r="V21" s="338"/>
      <c r="W21" s="338"/>
      <c r="X21" s="338"/>
      <c r="Y21" s="338"/>
      <c r="Z21" s="338"/>
      <c r="AA21" s="338"/>
      <c r="AB21" s="338"/>
      <c r="AC21" s="338"/>
      <c r="AD21" s="338"/>
      <c r="AE21" s="338"/>
      <c r="AF21" s="338"/>
      <c r="AG21" s="338"/>
      <c r="AH21" s="338"/>
      <c r="AI21" s="338"/>
      <c r="AJ21" s="338"/>
      <c r="AK21" s="338"/>
      <c r="AL21" s="338"/>
      <c r="AM21" s="338"/>
      <c r="AN21" s="338"/>
      <c r="AO21" s="338"/>
      <c r="AP21" s="338"/>
      <c r="AQ21" s="338"/>
      <c r="AR21" s="338"/>
      <c r="AS21" s="338"/>
      <c r="AT21" s="338"/>
      <c r="AU21" s="338"/>
      <c r="AV21" s="338"/>
      <c r="AW21" s="338"/>
      <c r="AX21" s="338"/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8"/>
      <c r="BM21" s="338"/>
      <c r="BN21" s="338"/>
      <c r="BO21" s="338"/>
      <c r="BP21" s="338"/>
      <c r="BQ21" s="338"/>
      <c r="BR21" s="338"/>
      <c r="BS21" s="338"/>
      <c r="BT21" s="338"/>
      <c r="BU21" s="338"/>
      <c r="BV21" s="338"/>
      <c r="BW21" s="338"/>
      <c r="BX21" s="338"/>
      <c r="BY21" s="338"/>
      <c r="BZ21" s="338"/>
      <c r="CA21" s="338"/>
      <c r="CB21" s="338"/>
      <c r="CC21" s="338"/>
      <c r="CD21" s="338"/>
      <c r="CE21" s="338"/>
      <c r="CF21" s="338"/>
      <c r="CG21" s="338"/>
      <c r="CH21" s="338"/>
      <c r="CI21" s="338"/>
      <c r="CJ21" s="338"/>
      <c r="CK21" s="338"/>
      <c r="CL21" s="338"/>
      <c r="CM21" s="338"/>
      <c r="CN21" s="338"/>
      <c r="CO21" s="338"/>
      <c r="CP21" s="338"/>
      <c r="CQ21" s="338"/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8"/>
      <c r="DF21" s="338"/>
      <c r="DG21" s="338"/>
      <c r="DH21" s="338"/>
      <c r="DI21" s="338"/>
      <c r="DJ21" s="338"/>
      <c r="DK21" s="338"/>
      <c r="DL21" s="338"/>
      <c r="DM21" s="338"/>
      <c r="DN21" s="338"/>
      <c r="DO21" s="338"/>
      <c r="DP21" s="338"/>
      <c r="DQ21" s="338"/>
      <c r="DR21" s="338"/>
      <c r="DS21" s="338"/>
      <c r="DT21" s="338"/>
      <c r="DU21" s="338"/>
      <c r="DV21" s="338"/>
      <c r="DW21" s="338"/>
      <c r="DX21" s="338"/>
      <c r="DY21" s="338"/>
      <c r="DZ21" s="338"/>
      <c r="EA21" s="338"/>
      <c r="EB21" s="338"/>
      <c r="EC21" s="338"/>
      <c r="ED21" s="338"/>
      <c r="EE21" s="338"/>
      <c r="EF21" s="338"/>
      <c r="EG21" s="338"/>
      <c r="EH21" s="338"/>
      <c r="EI21" s="338"/>
      <c r="EJ21" s="338"/>
      <c r="EK21" s="338"/>
      <c r="EL21" s="338"/>
      <c r="EM21" s="338"/>
      <c r="EN21" s="338"/>
      <c r="EO21" s="338"/>
      <c r="EP21" s="338"/>
      <c r="EQ21" s="338"/>
      <c r="ER21" s="338"/>
      <c r="ES21" s="338"/>
      <c r="ET21" s="338"/>
      <c r="EU21" s="338"/>
      <c r="EV21" s="338"/>
      <c r="EW21" s="338"/>
      <c r="EX21" s="338"/>
      <c r="EY21" s="338"/>
      <c r="EZ21" s="338"/>
      <c r="FA21" s="338"/>
      <c r="FB21" s="338"/>
      <c r="FC21" s="338"/>
      <c r="FD21" s="338"/>
      <c r="FE21" s="338"/>
      <c r="FF21" s="338"/>
      <c r="FG21" s="338"/>
      <c r="FH21" s="338"/>
      <c r="FI21" s="338"/>
      <c r="FJ21" s="338"/>
      <c r="FK21" s="338"/>
      <c r="FL21" s="338"/>
      <c r="FM21" s="338"/>
      <c r="FN21" s="338"/>
      <c r="FO21" s="338"/>
      <c r="FP21" s="338"/>
      <c r="FQ21" s="338"/>
      <c r="FR21" s="338"/>
      <c r="FS21" s="338"/>
      <c r="FT21" s="338"/>
      <c r="FU21" s="338"/>
      <c r="FV21" s="338"/>
      <c r="FW21" s="338"/>
      <c r="FX21" s="338"/>
      <c r="FY21" s="338"/>
      <c r="FZ21" s="338"/>
      <c r="GA21" s="338"/>
      <c r="GB21" s="338"/>
      <c r="GC21" s="338"/>
      <c r="GD21" s="338"/>
      <c r="GE21" s="338"/>
      <c r="GF21" s="338"/>
      <c r="GG21" s="338"/>
      <c r="GH21" s="338"/>
      <c r="GI21" s="338"/>
      <c r="GJ21" s="338"/>
      <c r="GK21" s="338"/>
      <c r="GL21" s="338"/>
      <c r="GM21" s="338"/>
      <c r="GN21" s="338"/>
      <c r="GO21" s="338"/>
    </row>
    <row r="22" spans="1:197" s="361" customFormat="1" ht="41.4" x14ac:dyDescent="0.25">
      <c r="A22" s="357"/>
      <c r="B22" s="357"/>
      <c r="C22" s="367">
        <v>1</v>
      </c>
      <c r="D22" s="453" t="s">
        <v>107</v>
      </c>
      <c r="E22" s="371">
        <f>+'PLAN DE CARGAS'!D23</f>
        <v>5232329</v>
      </c>
      <c r="F22" s="462">
        <v>0</v>
      </c>
      <c r="G22" s="369">
        <f>+'PLAN DE CARGAS'!Q23</f>
        <v>4.95</v>
      </c>
      <c r="H22" s="370">
        <f t="shared" si="0"/>
        <v>25900028.550000001</v>
      </c>
      <c r="I22" s="338"/>
      <c r="J22" s="342"/>
      <c r="K22" s="342"/>
      <c r="L22" s="338"/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  <c r="AG22" s="338"/>
      <c r="AH22" s="338"/>
      <c r="AI22" s="338"/>
      <c r="AJ22" s="338"/>
      <c r="AK22" s="338"/>
      <c r="AL22" s="338"/>
      <c r="AM22" s="338"/>
      <c r="AN22" s="338"/>
      <c r="AO22" s="338"/>
      <c r="AP22" s="338"/>
      <c r="AQ22" s="338"/>
      <c r="AR22" s="338"/>
      <c r="AS22" s="338"/>
      <c r="AT22" s="338"/>
      <c r="AU22" s="338"/>
      <c r="AV22" s="338"/>
      <c r="AW22" s="338"/>
      <c r="AX22" s="338"/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8"/>
      <c r="BM22" s="338"/>
      <c r="BN22" s="338"/>
      <c r="BO22" s="338"/>
      <c r="BP22" s="338"/>
      <c r="BQ22" s="338"/>
      <c r="BR22" s="338"/>
      <c r="BS22" s="338"/>
      <c r="BT22" s="338"/>
      <c r="BU22" s="338"/>
      <c r="BV22" s="338"/>
      <c r="BW22" s="338"/>
      <c r="BX22" s="338"/>
      <c r="BY22" s="338"/>
      <c r="BZ22" s="338"/>
      <c r="CA22" s="338"/>
      <c r="CB22" s="338"/>
      <c r="CC22" s="338"/>
      <c r="CD22" s="338"/>
      <c r="CE22" s="338"/>
      <c r="CF22" s="338"/>
      <c r="CG22" s="338"/>
      <c r="CH22" s="338"/>
      <c r="CI22" s="338"/>
      <c r="CJ22" s="338"/>
      <c r="CK22" s="338"/>
      <c r="CL22" s="338"/>
      <c r="CM22" s="338"/>
      <c r="CN22" s="338"/>
      <c r="CO22" s="338"/>
      <c r="CP22" s="338"/>
      <c r="CQ22" s="338"/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8"/>
      <c r="DF22" s="338"/>
      <c r="DG22" s="338"/>
      <c r="DH22" s="338"/>
      <c r="DI22" s="338"/>
      <c r="DJ22" s="338"/>
      <c r="DK22" s="338"/>
      <c r="DL22" s="338"/>
      <c r="DM22" s="338"/>
      <c r="DN22" s="338"/>
      <c r="DO22" s="338"/>
      <c r="DP22" s="338"/>
      <c r="DQ22" s="338"/>
      <c r="DR22" s="338"/>
      <c r="DS22" s="338"/>
      <c r="DT22" s="338"/>
      <c r="DU22" s="338"/>
      <c r="DV22" s="338"/>
      <c r="DW22" s="338"/>
      <c r="DX22" s="338"/>
      <c r="DY22" s="338"/>
      <c r="DZ22" s="338"/>
      <c r="EA22" s="338"/>
      <c r="EB22" s="338"/>
      <c r="EC22" s="338"/>
      <c r="ED22" s="338"/>
      <c r="EE22" s="338"/>
      <c r="EF22" s="338"/>
      <c r="EG22" s="338"/>
      <c r="EH22" s="338"/>
      <c r="EI22" s="338"/>
      <c r="EJ22" s="338"/>
      <c r="EK22" s="338"/>
      <c r="EL22" s="338"/>
      <c r="EM22" s="338"/>
      <c r="EN22" s="338"/>
      <c r="EO22" s="338"/>
      <c r="EP22" s="338"/>
      <c r="EQ22" s="338"/>
      <c r="ER22" s="338"/>
      <c r="ES22" s="338"/>
      <c r="ET22" s="338"/>
      <c r="EU22" s="338"/>
      <c r="EV22" s="338"/>
      <c r="EW22" s="338"/>
      <c r="EX22" s="338"/>
      <c r="EY22" s="338"/>
      <c r="EZ22" s="338"/>
      <c r="FA22" s="338"/>
      <c r="FB22" s="338"/>
      <c r="FC22" s="338"/>
      <c r="FD22" s="338"/>
      <c r="FE22" s="338"/>
      <c r="FF22" s="338"/>
      <c r="FG22" s="338"/>
      <c r="FH22" s="338"/>
      <c r="FI22" s="338"/>
      <c r="FJ22" s="338"/>
      <c r="FK22" s="338"/>
      <c r="FL22" s="338"/>
      <c r="FM22" s="338"/>
      <c r="FN22" s="338"/>
      <c r="FO22" s="338"/>
      <c r="FP22" s="338"/>
      <c r="FQ22" s="338"/>
      <c r="FR22" s="338"/>
      <c r="FS22" s="338"/>
      <c r="FT22" s="338"/>
      <c r="FU22" s="338"/>
      <c r="FV22" s="338"/>
      <c r="FW22" s="338"/>
      <c r="FX22" s="338"/>
      <c r="FY22" s="338"/>
      <c r="FZ22" s="338"/>
      <c r="GA22" s="338"/>
      <c r="GB22" s="338"/>
      <c r="GC22" s="338"/>
      <c r="GD22" s="338"/>
      <c r="GE22" s="338"/>
      <c r="GF22" s="338"/>
      <c r="GG22" s="338"/>
      <c r="GH22" s="338"/>
      <c r="GI22" s="338"/>
      <c r="GJ22" s="338"/>
      <c r="GK22" s="338"/>
      <c r="GL22" s="338"/>
      <c r="GM22" s="338"/>
      <c r="GN22" s="338"/>
      <c r="GO22" s="338"/>
    </row>
    <row r="23" spans="1:197" s="361" customFormat="1" ht="41.4" x14ac:dyDescent="0.25">
      <c r="A23" s="357"/>
      <c r="B23" s="357"/>
      <c r="C23" s="367">
        <v>1</v>
      </c>
      <c r="D23" s="453" t="s">
        <v>108</v>
      </c>
      <c r="E23" s="371">
        <f>+'PLAN DE CARGAS'!D25</f>
        <v>5232329</v>
      </c>
      <c r="F23" s="462">
        <v>0</v>
      </c>
      <c r="G23" s="369">
        <f>+'PLAN DE CARGAS'!Q25</f>
        <v>1.7999999999999996</v>
      </c>
      <c r="H23" s="370">
        <f t="shared" si="0"/>
        <v>9418192.1999999974</v>
      </c>
      <c r="I23" s="338"/>
      <c r="J23" s="342"/>
      <c r="K23" s="342"/>
      <c r="L23" s="338"/>
      <c r="M23" s="338"/>
      <c r="N23" s="338"/>
      <c r="O23" s="338"/>
      <c r="P23" s="338"/>
      <c r="Q23" s="338"/>
      <c r="R23" s="338"/>
      <c r="S23" s="338"/>
      <c r="T23" s="338"/>
      <c r="U23" s="338"/>
      <c r="V23" s="338"/>
      <c r="W23" s="338"/>
      <c r="X23" s="338"/>
      <c r="Y23" s="338"/>
      <c r="Z23" s="338"/>
      <c r="AA23" s="338"/>
      <c r="AB23" s="338"/>
      <c r="AC23" s="338"/>
      <c r="AD23" s="338"/>
      <c r="AE23" s="338"/>
      <c r="AF23" s="338"/>
      <c r="AG23" s="338"/>
      <c r="AH23" s="338"/>
      <c r="AI23" s="338"/>
      <c r="AJ23" s="338"/>
      <c r="AK23" s="338"/>
      <c r="AL23" s="338"/>
      <c r="AM23" s="338"/>
      <c r="AN23" s="338"/>
      <c r="AO23" s="338"/>
      <c r="AP23" s="338"/>
      <c r="AQ23" s="338"/>
      <c r="AR23" s="338"/>
      <c r="AS23" s="338"/>
      <c r="AT23" s="338"/>
      <c r="AU23" s="338"/>
      <c r="AV23" s="338"/>
      <c r="AW23" s="338"/>
      <c r="AX23" s="338"/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8"/>
      <c r="BM23" s="338"/>
      <c r="BN23" s="338"/>
      <c r="BO23" s="338"/>
      <c r="BP23" s="338"/>
      <c r="BQ23" s="338"/>
      <c r="BR23" s="338"/>
      <c r="BS23" s="338"/>
      <c r="BT23" s="338"/>
      <c r="BU23" s="338"/>
      <c r="BV23" s="338"/>
      <c r="BW23" s="338"/>
      <c r="BX23" s="338"/>
      <c r="BY23" s="338"/>
      <c r="BZ23" s="338"/>
      <c r="CA23" s="338"/>
      <c r="CB23" s="338"/>
      <c r="CC23" s="338"/>
      <c r="CD23" s="338"/>
      <c r="CE23" s="338"/>
      <c r="CF23" s="338"/>
      <c r="CG23" s="338"/>
      <c r="CH23" s="338"/>
      <c r="CI23" s="338"/>
      <c r="CJ23" s="338"/>
      <c r="CK23" s="338"/>
      <c r="CL23" s="338"/>
      <c r="CM23" s="338"/>
      <c r="CN23" s="338"/>
      <c r="CO23" s="338"/>
      <c r="CP23" s="338"/>
      <c r="CQ23" s="338"/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8"/>
      <c r="DF23" s="338"/>
      <c r="DG23" s="338"/>
      <c r="DH23" s="338"/>
      <c r="DI23" s="338"/>
      <c r="DJ23" s="338"/>
      <c r="DK23" s="338"/>
      <c r="DL23" s="338"/>
      <c r="DM23" s="338"/>
      <c r="DN23" s="338"/>
      <c r="DO23" s="338"/>
      <c r="DP23" s="338"/>
      <c r="DQ23" s="338"/>
      <c r="DR23" s="338"/>
      <c r="DS23" s="338"/>
      <c r="DT23" s="338"/>
      <c r="DU23" s="338"/>
      <c r="DV23" s="338"/>
      <c r="DW23" s="338"/>
      <c r="DX23" s="338"/>
      <c r="DY23" s="338"/>
      <c r="DZ23" s="338"/>
      <c r="EA23" s="338"/>
      <c r="EB23" s="338"/>
      <c r="EC23" s="338"/>
      <c r="ED23" s="338"/>
      <c r="EE23" s="338"/>
      <c r="EF23" s="338"/>
      <c r="EG23" s="338"/>
      <c r="EH23" s="338"/>
      <c r="EI23" s="338"/>
      <c r="EJ23" s="338"/>
      <c r="EK23" s="338"/>
      <c r="EL23" s="338"/>
      <c r="EM23" s="338"/>
      <c r="EN23" s="338"/>
      <c r="EO23" s="338"/>
      <c r="EP23" s="338"/>
      <c r="EQ23" s="338"/>
      <c r="ER23" s="338"/>
      <c r="ES23" s="338"/>
      <c r="ET23" s="338"/>
      <c r="EU23" s="338"/>
      <c r="EV23" s="338"/>
      <c r="EW23" s="338"/>
      <c r="EX23" s="338"/>
      <c r="EY23" s="338"/>
      <c r="EZ23" s="338"/>
      <c r="FA23" s="338"/>
      <c r="FB23" s="338"/>
      <c r="FC23" s="338"/>
      <c r="FD23" s="338"/>
      <c r="FE23" s="338"/>
      <c r="FF23" s="338"/>
      <c r="FG23" s="338"/>
      <c r="FH23" s="338"/>
      <c r="FI23" s="338"/>
      <c r="FJ23" s="338"/>
      <c r="FK23" s="338"/>
      <c r="FL23" s="338"/>
      <c r="FM23" s="338"/>
      <c r="FN23" s="338"/>
      <c r="FO23" s="338"/>
      <c r="FP23" s="338"/>
      <c r="FQ23" s="338"/>
      <c r="FR23" s="338"/>
      <c r="FS23" s="338"/>
      <c r="FT23" s="338"/>
      <c r="FU23" s="338"/>
      <c r="FV23" s="338"/>
      <c r="FW23" s="338"/>
      <c r="FX23" s="338"/>
      <c r="FY23" s="338"/>
      <c r="FZ23" s="338"/>
      <c r="GA23" s="338"/>
      <c r="GB23" s="338"/>
      <c r="GC23" s="338"/>
      <c r="GD23" s="338"/>
      <c r="GE23" s="338"/>
      <c r="GF23" s="338"/>
      <c r="GG23" s="338"/>
      <c r="GH23" s="338"/>
      <c r="GI23" s="338"/>
      <c r="GJ23" s="338"/>
      <c r="GK23" s="338"/>
      <c r="GL23" s="338"/>
      <c r="GM23" s="338"/>
      <c r="GN23" s="338"/>
      <c r="GO23" s="338"/>
    </row>
    <row r="24" spans="1:197" s="361" customFormat="1" ht="41.4" x14ac:dyDescent="0.25">
      <c r="A24" s="357"/>
      <c r="B24" s="357"/>
      <c r="C24" s="367">
        <v>1</v>
      </c>
      <c r="D24" s="453" t="s">
        <v>109</v>
      </c>
      <c r="E24" s="371">
        <f>+'PLAN DE CARGAS'!D27</f>
        <v>5232329</v>
      </c>
      <c r="F24" s="462">
        <v>0</v>
      </c>
      <c r="G24" s="369">
        <f>+'PLAN DE CARGAS'!Q27</f>
        <v>0.99999999999999989</v>
      </c>
      <c r="H24" s="370">
        <f t="shared" si="0"/>
        <v>5232328.9999999991</v>
      </c>
      <c r="I24" s="338"/>
      <c r="J24" s="342"/>
      <c r="K24" s="342"/>
      <c r="L24" s="338"/>
      <c r="M24" s="338"/>
      <c r="N24" s="338"/>
      <c r="O24" s="338"/>
      <c r="P24" s="338"/>
      <c r="Q24" s="338"/>
      <c r="R24" s="338"/>
      <c r="S24" s="338"/>
      <c r="T24" s="338"/>
      <c r="U24" s="338"/>
      <c r="V24" s="338"/>
      <c r="W24" s="338"/>
      <c r="X24" s="338"/>
      <c r="Y24" s="338"/>
      <c r="Z24" s="338"/>
      <c r="AA24" s="338"/>
      <c r="AB24" s="338"/>
      <c r="AC24" s="338"/>
      <c r="AD24" s="338"/>
      <c r="AE24" s="338"/>
      <c r="AF24" s="338"/>
      <c r="AG24" s="338"/>
      <c r="AH24" s="338"/>
      <c r="AI24" s="338"/>
      <c r="AJ24" s="338"/>
      <c r="AK24" s="338"/>
      <c r="AL24" s="338"/>
      <c r="AM24" s="338"/>
      <c r="AN24" s="338"/>
      <c r="AO24" s="338"/>
      <c r="AP24" s="338"/>
      <c r="AQ24" s="338"/>
      <c r="AR24" s="338"/>
      <c r="AS24" s="338"/>
      <c r="AT24" s="338"/>
      <c r="AU24" s="338"/>
      <c r="AV24" s="338"/>
      <c r="AW24" s="338"/>
      <c r="AX24" s="338"/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8"/>
      <c r="BM24" s="338"/>
      <c r="BN24" s="338"/>
      <c r="BO24" s="338"/>
      <c r="BP24" s="338"/>
      <c r="BQ24" s="338"/>
      <c r="BR24" s="338"/>
      <c r="BS24" s="338"/>
      <c r="BT24" s="338"/>
      <c r="BU24" s="338"/>
      <c r="BV24" s="338"/>
      <c r="BW24" s="338"/>
      <c r="BX24" s="338"/>
      <c r="BY24" s="338"/>
      <c r="BZ24" s="338"/>
      <c r="CA24" s="338"/>
      <c r="CB24" s="338"/>
      <c r="CC24" s="338"/>
      <c r="CD24" s="338"/>
      <c r="CE24" s="338"/>
      <c r="CF24" s="338"/>
      <c r="CG24" s="338"/>
      <c r="CH24" s="338"/>
      <c r="CI24" s="338"/>
      <c r="CJ24" s="338"/>
      <c r="CK24" s="338"/>
      <c r="CL24" s="338"/>
      <c r="CM24" s="338"/>
      <c r="CN24" s="338"/>
      <c r="CO24" s="338"/>
      <c r="CP24" s="338"/>
      <c r="CQ24" s="338"/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8"/>
      <c r="DF24" s="338"/>
      <c r="DG24" s="338"/>
      <c r="DH24" s="338"/>
      <c r="DI24" s="338"/>
      <c r="DJ24" s="338"/>
      <c r="DK24" s="338"/>
      <c r="DL24" s="338"/>
      <c r="DM24" s="338"/>
      <c r="DN24" s="338"/>
      <c r="DO24" s="338"/>
      <c r="DP24" s="338"/>
      <c r="DQ24" s="338"/>
      <c r="DR24" s="338"/>
      <c r="DS24" s="338"/>
      <c r="DT24" s="338"/>
      <c r="DU24" s="338"/>
      <c r="DV24" s="338"/>
      <c r="DW24" s="338"/>
      <c r="DX24" s="338"/>
      <c r="DY24" s="338"/>
      <c r="DZ24" s="338"/>
      <c r="EA24" s="338"/>
      <c r="EB24" s="338"/>
      <c r="EC24" s="338"/>
      <c r="ED24" s="338"/>
      <c r="EE24" s="338"/>
      <c r="EF24" s="338"/>
      <c r="EG24" s="338"/>
      <c r="EH24" s="338"/>
      <c r="EI24" s="338"/>
      <c r="EJ24" s="338"/>
      <c r="EK24" s="338"/>
      <c r="EL24" s="338"/>
      <c r="EM24" s="338"/>
      <c r="EN24" s="338"/>
      <c r="EO24" s="338"/>
      <c r="EP24" s="338"/>
      <c r="EQ24" s="338"/>
      <c r="ER24" s="338"/>
      <c r="ES24" s="338"/>
      <c r="ET24" s="338"/>
      <c r="EU24" s="338"/>
      <c r="EV24" s="338"/>
      <c r="EW24" s="338"/>
      <c r="EX24" s="338"/>
      <c r="EY24" s="338"/>
      <c r="EZ24" s="338"/>
      <c r="FA24" s="338"/>
      <c r="FB24" s="338"/>
      <c r="FC24" s="338"/>
      <c r="FD24" s="338"/>
      <c r="FE24" s="338"/>
      <c r="FF24" s="338"/>
      <c r="FG24" s="338"/>
      <c r="FH24" s="338"/>
      <c r="FI24" s="338"/>
      <c r="FJ24" s="338"/>
      <c r="FK24" s="338"/>
      <c r="FL24" s="338"/>
      <c r="FM24" s="338"/>
      <c r="FN24" s="338"/>
      <c r="FO24" s="338"/>
      <c r="FP24" s="338"/>
      <c r="FQ24" s="338"/>
      <c r="FR24" s="338"/>
      <c r="FS24" s="338"/>
      <c r="FT24" s="338"/>
      <c r="FU24" s="338"/>
      <c r="FV24" s="338"/>
      <c r="FW24" s="338"/>
      <c r="FX24" s="338"/>
      <c r="FY24" s="338"/>
      <c r="FZ24" s="338"/>
      <c r="GA24" s="338"/>
      <c r="GB24" s="338"/>
      <c r="GC24" s="338"/>
      <c r="GD24" s="338"/>
      <c r="GE24" s="338"/>
      <c r="GF24" s="338"/>
      <c r="GG24" s="338"/>
      <c r="GH24" s="338"/>
      <c r="GI24" s="338"/>
      <c r="GJ24" s="338"/>
      <c r="GK24" s="338"/>
      <c r="GL24" s="338"/>
      <c r="GM24" s="338"/>
      <c r="GN24" s="338"/>
      <c r="GO24" s="338"/>
    </row>
    <row r="25" spans="1:197" s="361" customFormat="1" ht="41.4" x14ac:dyDescent="0.3">
      <c r="A25" s="357"/>
      <c r="B25" s="357"/>
      <c r="C25" s="367">
        <v>1</v>
      </c>
      <c r="D25" s="378" t="s">
        <v>110</v>
      </c>
      <c r="E25" s="371">
        <f>+'PLAN DE CARGAS'!D29</f>
        <v>5232329</v>
      </c>
      <c r="F25" s="462">
        <v>0</v>
      </c>
      <c r="G25" s="369">
        <f>+'PLAN DE CARGAS'!Q29</f>
        <v>0.99999999999999989</v>
      </c>
      <c r="H25" s="370">
        <f t="shared" si="0"/>
        <v>5232328.9999999991</v>
      </c>
      <c r="I25" s="338"/>
      <c r="J25" s="342"/>
      <c r="K25" s="342"/>
      <c r="L25" s="338"/>
      <c r="M25" s="338"/>
      <c r="N25" s="338"/>
      <c r="O25" s="338"/>
      <c r="P25" s="338"/>
      <c r="Q25" s="338"/>
      <c r="R25" s="338"/>
      <c r="S25" s="338"/>
      <c r="T25" s="338"/>
      <c r="U25" s="338"/>
      <c r="V25" s="338"/>
      <c r="W25" s="338"/>
      <c r="X25" s="338"/>
      <c r="Y25" s="338"/>
      <c r="Z25" s="338"/>
      <c r="AA25" s="338"/>
      <c r="AB25" s="338"/>
      <c r="AC25" s="338"/>
      <c r="AD25" s="338"/>
      <c r="AE25" s="338"/>
      <c r="AF25" s="338"/>
      <c r="AG25" s="338"/>
      <c r="AH25" s="338"/>
      <c r="AI25" s="338"/>
      <c r="AJ25" s="338"/>
      <c r="AK25" s="338"/>
      <c r="AL25" s="338"/>
      <c r="AM25" s="338"/>
      <c r="AN25" s="338"/>
      <c r="AO25" s="338"/>
      <c r="AP25" s="338"/>
      <c r="AQ25" s="338"/>
      <c r="AR25" s="338"/>
      <c r="AS25" s="338"/>
      <c r="AT25" s="338"/>
      <c r="AU25" s="338"/>
      <c r="AV25" s="338"/>
      <c r="AW25" s="338"/>
      <c r="AX25" s="338"/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8"/>
      <c r="BM25" s="338"/>
      <c r="BN25" s="338"/>
      <c r="BO25" s="338"/>
      <c r="BP25" s="338"/>
      <c r="BQ25" s="338"/>
      <c r="BR25" s="338"/>
      <c r="BS25" s="338"/>
      <c r="BT25" s="338"/>
      <c r="BU25" s="338"/>
      <c r="BV25" s="338"/>
      <c r="BW25" s="338"/>
      <c r="BX25" s="338"/>
      <c r="BY25" s="338"/>
      <c r="BZ25" s="338"/>
      <c r="CA25" s="338"/>
      <c r="CB25" s="338"/>
      <c r="CC25" s="338"/>
      <c r="CD25" s="338"/>
      <c r="CE25" s="338"/>
      <c r="CF25" s="338"/>
      <c r="CG25" s="338"/>
      <c r="CH25" s="338"/>
      <c r="CI25" s="338"/>
      <c r="CJ25" s="338"/>
      <c r="CK25" s="338"/>
      <c r="CL25" s="338"/>
      <c r="CM25" s="338"/>
      <c r="CN25" s="338"/>
      <c r="CO25" s="338"/>
      <c r="CP25" s="338"/>
      <c r="CQ25" s="338"/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8"/>
      <c r="DF25" s="338"/>
      <c r="DG25" s="338"/>
      <c r="DH25" s="338"/>
      <c r="DI25" s="338"/>
      <c r="DJ25" s="338"/>
      <c r="DK25" s="338"/>
      <c r="DL25" s="338"/>
      <c r="DM25" s="338"/>
      <c r="DN25" s="338"/>
      <c r="DO25" s="338"/>
      <c r="DP25" s="338"/>
      <c r="DQ25" s="338"/>
      <c r="DR25" s="338"/>
      <c r="DS25" s="338"/>
      <c r="DT25" s="338"/>
      <c r="DU25" s="338"/>
      <c r="DV25" s="338"/>
      <c r="DW25" s="338"/>
      <c r="DX25" s="338"/>
      <c r="DY25" s="338"/>
      <c r="DZ25" s="338"/>
      <c r="EA25" s="338"/>
      <c r="EB25" s="338"/>
      <c r="EC25" s="338"/>
      <c r="ED25" s="338"/>
      <c r="EE25" s="338"/>
      <c r="EF25" s="338"/>
      <c r="EG25" s="338"/>
      <c r="EH25" s="338"/>
      <c r="EI25" s="338"/>
      <c r="EJ25" s="338"/>
      <c r="EK25" s="338"/>
      <c r="EL25" s="338"/>
      <c r="EM25" s="338"/>
      <c r="EN25" s="338"/>
      <c r="EO25" s="338"/>
      <c r="EP25" s="338"/>
      <c r="EQ25" s="338"/>
      <c r="ER25" s="338"/>
      <c r="ES25" s="338"/>
      <c r="ET25" s="338"/>
      <c r="EU25" s="338"/>
      <c r="EV25" s="338"/>
      <c r="EW25" s="338"/>
      <c r="EX25" s="338"/>
      <c r="EY25" s="338"/>
      <c r="EZ25" s="338"/>
      <c r="FA25" s="338"/>
      <c r="FB25" s="338"/>
      <c r="FC25" s="338"/>
      <c r="FD25" s="338"/>
      <c r="FE25" s="338"/>
      <c r="FF25" s="338"/>
      <c r="FG25" s="338"/>
      <c r="FH25" s="338"/>
      <c r="FI25" s="338"/>
      <c r="FJ25" s="338"/>
      <c r="FK25" s="338"/>
      <c r="FL25" s="338"/>
      <c r="FM25" s="338"/>
      <c r="FN25" s="338"/>
      <c r="FO25" s="338"/>
      <c r="FP25" s="338"/>
      <c r="FQ25" s="338"/>
      <c r="FR25" s="338"/>
      <c r="FS25" s="338"/>
      <c r="FT25" s="338"/>
      <c r="FU25" s="338"/>
      <c r="FV25" s="338"/>
      <c r="FW25" s="338"/>
      <c r="FX25" s="338"/>
      <c r="FY25" s="338"/>
      <c r="FZ25" s="338"/>
      <c r="GA25" s="338"/>
      <c r="GB25" s="338"/>
      <c r="GC25" s="338"/>
      <c r="GD25" s="338"/>
      <c r="GE25" s="338"/>
      <c r="GF25" s="338"/>
      <c r="GG25" s="338"/>
      <c r="GH25" s="338"/>
      <c r="GI25" s="338"/>
      <c r="GJ25" s="338"/>
      <c r="GK25" s="338"/>
      <c r="GL25" s="338"/>
      <c r="GM25" s="338"/>
      <c r="GN25" s="338"/>
      <c r="GO25" s="338"/>
    </row>
    <row r="26" spans="1:197" s="361" customFormat="1" ht="55.2" x14ac:dyDescent="0.3">
      <c r="A26" s="357"/>
      <c r="B26" s="357"/>
      <c r="C26" s="367">
        <v>1</v>
      </c>
      <c r="D26" s="377" t="s">
        <v>111</v>
      </c>
      <c r="E26" s="368">
        <f>+'PLAN DE CARGAS'!D30</f>
        <v>5232329</v>
      </c>
      <c r="F26" s="462">
        <v>0</v>
      </c>
      <c r="G26" s="369">
        <f>+'PLAN DE CARGAS'!Q30</f>
        <v>0.99999999999999989</v>
      </c>
      <c r="H26" s="370">
        <f t="shared" si="0"/>
        <v>5232328.9999999991</v>
      </c>
      <c r="I26" s="338"/>
      <c r="J26" s="342"/>
      <c r="K26" s="342"/>
      <c r="L26" s="338"/>
      <c r="M26" s="338"/>
      <c r="N26" s="338"/>
      <c r="O26" s="338"/>
      <c r="P26" s="338"/>
      <c r="Q26" s="338"/>
      <c r="R26" s="338"/>
      <c r="S26" s="338"/>
      <c r="T26" s="338"/>
      <c r="U26" s="338"/>
      <c r="V26" s="338"/>
      <c r="W26" s="338"/>
      <c r="X26" s="338"/>
      <c r="Y26" s="338"/>
      <c r="Z26" s="338"/>
      <c r="AA26" s="338"/>
      <c r="AB26" s="338"/>
      <c r="AC26" s="338"/>
      <c r="AD26" s="338"/>
      <c r="AE26" s="338"/>
      <c r="AF26" s="338"/>
      <c r="AG26" s="338"/>
      <c r="AH26" s="338"/>
      <c r="AI26" s="338"/>
      <c r="AJ26" s="338"/>
      <c r="AK26" s="338"/>
      <c r="AL26" s="338"/>
      <c r="AM26" s="338"/>
      <c r="AN26" s="338"/>
      <c r="AO26" s="338"/>
      <c r="AP26" s="338"/>
      <c r="AQ26" s="338"/>
      <c r="AR26" s="338"/>
      <c r="AS26" s="338"/>
      <c r="AT26" s="338"/>
      <c r="AU26" s="338"/>
      <c r="AV26" s="338"/>
      <c r="AW26" s="338"/>
      <c r="AX26" s="338"/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8"/>
      <c r="BM26" s="338"/>
      <c r="BN26" s="338"/>
      <c r="BO26" s="338"/>
      <c r="BP26" s="338"/>
      <c r="BQ26" s="338"/>
      <c r="BR26" s="338"/>
      <c r="BS26" s="338"/>
      <c r="BT26" s="338"/>
      <c r="BU26" s="338"/>
      <c r="BV26" s="338"/>
      <c r="BW26" s="338"/>
      <c r="BX26" s="338"/>
      <c r="BY26" s="338"/>
      <c r="BZ26" s="338"/>
      <c r="CA26" s="338"/>
      <c r="CB26" s="338"/>
      <c r="CC26" s="338"/>
      <c r="CD26" s="338"/>
      <c r="CE26" s="338"/>
      <c r="CF26" s="338"/>
      <c r="CG26" s="338"/>
      <c r="CH26" s="338"/>
      <c r="CI26" s="338"/>
      <c r="CJ26" s="338"/>
      <c r="CK26" s="338"/>
      <c r="CL26" s="338"/>
      <c r="CM26" s="338"/>
      <c r="CN26" s="338"/>
      <c r="CO26" s="338"/>
      <c r="CP26" s="338"/>
      <c r="CQ26" s="338"/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8"/>
      <c r="DF26" s="338"/>
      <c r="DG26" s="338"/>
      <c r="DH26" s="338"/>
      <c r="DI26" s="338"/>
      <c r="DJ26" s="338"/>
      <c r="DK26" s="338"/>
      <c r="DL26" s="338"/>
      <c r="DM26" s="338"/>
      <c r="DN26" s="338"/>
      <c r="DO26" s="338"/>
      <c r="DP26" s="338"/>
      <c r="DQ26" s="338"/>
      <c r="DR26" s="338"/>
      <c r="DS26" s="338"/>
      <c r="DT26" s="338"/>
      <c r="DU26" s="338"/>
      <c r="DV26" s="338"/>
      <c r="DW26" s="338"/>
      <c r="DX26" s="338"/>
      <c r="DY26" s="338"/>
      <c r="DZ26" s="338"/>
      <c r="EA26" s="338"/>
      <c r="EB26" s="338"/>
      <c r="EC26" s="338"/>
      <c r="ED26" s="338"/>
      <c r="EE26" s="338"/>
      <c r="EF26" s="338"/>
      <c r="EG26" s="338"/>
      <c r="EH26" s="338"/>
      <c r="EI26" s="338"/>
      <c r="EJ26" s="338"/>
      <c r="EK26" s="338"/>
      <c r="EL26" s="338"/>
      <c r="EM26" s="338"/>
      <c r="EN26" s="338"/>
      <c r="EO26" s="338"/>
      <c r="EP26" s="338"/>
      <c r="EQ26" s="338"/>
      <c r="ER26" s="338"/>
      <c r="ES26" s="338"/>
      <c r="ET26" s="338"/>
      <c r="EU26" s="338"/>
      <c r="EV26" s="338"/>
      <c r="EW26" s="338"/>
      <c r="EX26" s="338"/>
      <c r="EY26" s="338"/>
      <c r="EZ26" s="338"/>
      <c r="FA26" s="338"/>
      <c r="FB26" s="338"/>
      <c r="FC26" s="338"/>
      <c r="FD26" s="338"/>
      <c r="FE26" s="338"/>
      <c r="FF26" s="338"/>
      <c r="FG26" s="338"/>
      <c r="FH26" s="338"/>
      <c r="FI26" s="338"/>
      <c r="FJ26" s="338"/>
      <c r="FK26" s="338"/>
      <c r="FL26" s="338"/>
      <c r="FM26" s="338"/>
      <c r="FN26" s="338"/>
      <c r="FO26" s="338"/>
      <c r="FP26" s="338"/>
      <c r="FQ26" s="338"/>
      <c r="FR26" s="338"/>
      <c r="FS26" s="338"/>
      <c r="FT26" s="338"/>
      <c r="FU26" s="338"/>
      <c r="FV26" s="338"/>
      <c r="FW26" s="338"/>
      <c r="FX26" s="338"/>
      <c r="FY26" s="338"/>
      <c r="FZ26" s="338"/>
      <c r="GA26" s="338"/>
      <c r="GB26" s="338"/>
      <c r="GC26" s="338"/>
      <c r="GD26" s="338"/>
      <c r="GE26" s="338"/>
      <c r="GF26" s="338"/>
      <c r="GG26" s="338"/>
      <c r="GH26" s="338"/>
      <c r="GI26" s="338"/>
      <c r="GJ26" s="338"/>
      <c r="GK26" s="338"/>
      <c r="GL26" s="338"/>
      <c r="GM26" s="338"/>
      <c r="GN26" s="338"/>
      <c r="GO26" s="338"/>
    </row>
    <row r="27" spans="1:197" s="361" customFormat="1" ht="41.4" x14ac:dyDescent="0.3">
      <c r="A27" s="357"/>
      <c r="B27" s="357"/>
      <c r="C27" s="367">
        <v>1</v>
      </c>
      <c r="D27" s="377" t="s">
        <v>112</v>
      </c>
      <c r="E27" s="368">
        <f>+'PLAN DE CARGAS'!D32</f>
        <v>5757974</v>
      </c>
      <c r="F27" s="462">
        <v>0</v>
      </c>
      <c r="G27" s="369">
        <f>+'PLAN DE CARGAS'!Q32</f>
        <v>5</v>
      </c>
      <c r="H27" s="370">
        <f t="shared" si="0"/>
        <v>28789870</v>
      </c>
      <c r="I27" s="338"/>
      <c r="J27" s="342"/>
      <c r="K27" s="342"/>
      <c r="N27" s="338"/>
      <c r="O27" s="338"/>
      <c r="P27" s="338"/>
      <c r="Q27" s="338"/>
      <c r="R27" s="338"/>
      <c r="S27" s="338"/>
      <c r="T27" s="338"/>
      <c r="U27" s="338"/>
      <c r="V27" s="338"/>
      <c r="W27" s="338"/>
      <c r="X27" s="338"/>
      <c r="Y27" s="338"/>
      <c r="Z27" s="338"/>
      <c r="AA27" s="338"/>
      <c r="AB27" s="338"/>
      <c r="AC27" s="338"/>
      <c r="AD27" s="338"/>
      <c r="AE27" s="338"/>
      <c r="AF27" s="338"/>
      <c r="AG27" s="338"/>
      <c r="AH27" s="338"/>
      <c r="AI27" s="338"/>
      <c r="AJ27" s="338"/>
      <c r="AK27" s="338"/>
      <c r="AL27" s="338"/>
      <c r="AM27" s="338"/>
      <c r="AN27" s="338"/>
      <c r="AO27" s="338"/>
      <c r="AP27" s="338"/>
      <c r="AQ27" s="338"/>
      <c r="AR27" s="338"/>
      <c r="AS27" s="338"/>
      <c r="AT27" s="338"/>
      <c r="AU27" s="338"/>
      <c r="AV27" s="338"/>
      <c r="AW27" s="338"/>
      <c r="AX27" s="338"/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8"/>
      <c r="BM27" s="338"/>
      <c r="BN27" s="338"/>
      <c r="BO27" s="338"/>
      <c r="BP27" s="338"/>
      <c r="BQ27" s="338"/>
      <c r="BR27" s="338"/>
      <c r="BS27" s="338"/>
      <c r="BT27" s="338"/>
      <c r="BU27" s="338"/>
      <c r="BV27" s="338"/>
      <c r="BW27" s="338"/>
      <c r="BX27" s="338"/>
      <c r="BY27" s="338"/>
      <c r="BZ27" s="338"/>
      <c r="CA27" s="338"/>
      <c r="CB27" s="338"/>
      <c r="CC27" s="338"/>
      <c r="CD27" s="338"/>
      <c r="CE27" s="338"/>
      <c r="CF27" s="338"/>
      <c r="CG27" s="338"/>
      <c r="CH27" s="338"/>
      <c r="CI27" s="338"/>
      <c r="CJ27" s="338"/>
      <c r="CK27" s="338"/>
      <c r="CL27" s="338"/>
      <c r="CM27" s="338"/>
      <c r="CN27" s="338"/>
      <c r="CO27" s="338"/>
      <c r="CP27" s="338"/>
      <c r="CQ27" s="338"/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8"/>
      <c r="DF27" s="338"/>
      <c r="DG27" s="338"/>
      <c r="DH27" s="338"/>
      <c r="DI27" s="338"/>
      <c r="DJ27" s="338"/>
      <c r="DK27" s="338"/>
      <c r="DL27" s="338"/>
      <c r="DM27" s="338"/>
      <c r="DN27" s="338"/>
      <c r="DO27" s="338"/>
      <c r="DP27" s="338"/>
      <c r="DQ27" s="338"/>
      <c r="DR27" s="338"/>
      <c r="DS27" s="338"/>
      <c r="DT27" s="338"/>
      <c r="DU27" s="338"/>
      <c r="DV27" s="338"/>
      <c r="DW27" s="338"/>
      <c r="DX27" s="338"/>
      <c r="DY27" s="338"/>
      <c r="DZ27" s="338"/>
      <c r="EA27" s="338"/>
      <c r="EB27" s="338"/>
      <c r="EC27" s="338"/>
      <c r="ED27" s="338"/>
      <c r="EE27" s="338"/>
      <c r="EF27" s="338"/>
      <c r="EG27" s="338"/>
      <c r="EH27" s="338"/>
      <c r="EI27" s="338"/>
      <c r="EJ27" s="338"/>
      <c r="EK27" s="338"/>
      <c r="EL27" s="338"/>
      <c r="EM27" s="338"/>
      <c r="EN27" s="338"/>
      <c r="EO27" s="338"/>
      <c r="EP27" s="338"/>
      <c r="EQ27" s="338"/>
      <c r="ER27" s="338"/>
      <c r="ES27" s="338"/>
      <c r="ET27" s="338"/>
      <c r="EU27" s="338"/>
      <c r="EV27" s="338"/>
      <c r="EW27" s="338"/>
      <c r="EX27" s="338"/>
      <c r="EY27" s="338"/>
      <c r="EZ27" s="338"/>
      <c r="FA27" s="338"/>
      <c r="FB27" s="338"/>
      <c r="FC27" s="338"/>
      <c r="FD27" s="338"/>
      <c r="FE27" s="338"/>
      <c r="FF27" s="338"/>
      <c r="FG27" s="338"/>
      <c r="FH27" s="338"/>
      <c r="FI27" s="338"/>
      <c r="FJ27" s="338"/>
      <c r="FK27" s="338"/>
      <c r="FL27" s="338"/>
      <c r="FM27" s="338"/>
      <c r="FN27" s="338"/>
      <c r="FO27" s="338"/>
      <c r="FP27" s="338"/>
      <c r="FQ27" s="338"/>
      <c r="FR27" s="338"/>
      <c r="FS27" s="338"/>
      <c r="FT27" s="338"/>
      <c r="FU27" s="338"/>
      <c r="FV27" s="338"/>
      <c r="FW27" s="338"/>
      <c r="FX27" s="338"/>
      <c r="FY27" s="338"/>
      <c r="FZ27" s="338"/>
      <c r="GA27" s="338"/>
      <c r="GB27" s="338"/>
      <c r="GC27" s="338"/>
      <c r="GD27" s="338"/>
      <c r="GE27" s="338"/>
      <c r="GF27" s="338"/>
      <c r="GG27" s="338"/>
      <c r="GH27" s="338"/>
      <c r="GI27" s="338"/>
      <c r="GJ27" s="338"/>
      <c r="GK27" s="338"/>
      <c r="GL27" s="338"/>
      <c r="GM27" s="338"/>
      <c r="GN27" s="338"/>
      <c r="GO27" s="338"/>
    </row>
    <row r="28" spans="1:197" s="361" customFormat="1" ht="55.2" x14ac:dyDescent="0.3">
      <c r="A28" s="357"/>
      <c r="B28" s="357"/>
      <c r="C28" s="367">
        <v>1</v>
      </c>
      <c r="D28" s="377" t="s">
        <v>113</v>
      </c>
      <c r="E28" s="368">
        <f>+'PLAN DE CARGAS'!D33</f>
        <v>5757974</v>
      </c>
      <c r="F28" s="462">
        <v>0</v>
      </c>
      <c r="G28" s="369">
        <f>+'PLAN DE CARGAS'!Q33</f>
        <v>7.9999999999999991</v>
      </c>
      <c r="H28" s="370">
        <f t="shared" si="0"/>
        <v>46063791.999999993</v>
      </c>
      <c r="I28" s="338"/>
      <c r="J28" s="342"/>
      <c r="K28" s="342"/>
      <c r="N28" s="338"/>
      <c r="O28" s="338"/>
      <c r="P28" s="338"/>
      <c r="Q28" s="338"/>
      <c r="R28" s="338"/>
      <c r="S28" s="338"/>
      <c r="T28" s="338"/>
      <c r="U28" s="338"/>
      <c r="V28" s="338"/>
      <c r="W28" s="338"/>
      <c r="X28" s="338"/>
      <c r="Y28" s="338"/>
      <c r="Z28" s="338"/>
      <c r="AA28" s="338"/>
      <c r="AB28" s="338"/>
      <c r="AC28" s="338"/>
      <c r="AD28" s="338"/>
      <c r="AE28" s="338"/>
      <c r="AF28" s="338"/>
      <c r="AG28" s="338"/>
      <c r="AH28" s="338"/>
      <c r="AI28" s="338"/>
      <c r="AJ28" s="338"/>
      <c r="AK28" s="338"/>
      <c r="AL28" s="338"/>
      <c r="AM28" s="338"/>
      <c r="AN28" s="338"/>
      <c r="AO28" s="338"/>
      <c r="AP28" s="338"/>
      <c r="AQ28" s="338"/>
      <c r="AR28" s="338"/>
      <c r="AS28" s="338"/>
      <c r="AT28" s="338"/>
      <c r="AU28" s="338"/>
      <c r="AV28" s="338"/>
      <c r="AW28" s="338"/>
      <c r="AX28" s="338"/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8"/>
      <c r="BM28" s="338"/>
      <c r="BN28" s="338"/>
      <c r="BO28" s="338"/>
      <c r="BP28" s="338"/>
      <c r="BQ28" s="338"/>
      <c r="BR28" s="338"/>
      <c r="BS28" s="338"/>
      <c r="BT28" s="338"/>
      <c r="BU28" s="338"/>
      <c r="BV28" s="338"/>
      <c r="BW28" s="338"/>
      <c r="BX28" s="338"/>
      <c r="BY28" s="338"/>
      <c r="BZ28" s="338"/>
      <c r="CA28" s="338"/>
      <c r="CB28" s="338"/>
      <c r="CC28" s="338"/>
      <c r="CD28" s="338"/>
      <c r="CE28" s="338"/>
      <c r="CF28" s="338"/>
      <c r="CG28" s="338"/>
      <c r="CH28" s="338"/>
      <c r="CI28" s="338"/>
      <c r="CJ28" s="338"/>
      <c r="CK28" s="338"/>
      <c r="CL28" s="338"/>
      <c r="CM28" s="338"/>
      <c r="CN28" s="338"/>
      <c r="CO28" s="338"/>
      <c r="CP28" s="338"/>
      <c r="CQ28" s="338"/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8"/>
      <c r="DF28" s="338"/>
      <c r="DG28" s="338"/>
      <c r="DH28" s="338"/>
      <c r="DI28" s="338"/>
      <c r="DJ28" s="338"/>
      <c r="DK28" s="338"/>
      <c r="DL28" s="338"/>
      <c r="DM28" s="338"/>
      <c r="DN28" s="338"/>
      <c r="DO28" s="338"/>
      <c r="DP28" s="338"/>
      <c r="DQ28" s="338"/>
      <c r="DR28" s="338"/>
      <c r="DS28" s="338"/>
      <c r="DT28" s="338"/>
      <c r="DU28" s="338"/>
      <c r="DV28" s="338"/>
      <c r="DW28" s="338"/>
      <c r="DX28" s="338"/>
      <c r="DY28" s="338"/>
      <c r="DZ28" s="338"/>
      <c r="EA28" s="338"/>
      <c r="EB28" s="338"/>
      <c r="EC28" s="338"/>
      <c r="ED28" s="338"/>
      <c r="EE28" s="338"/>
      <c r="EF28" s="338"/>
      <c r="EG28" s="338"/>
      <c r="EH28" s="338"/>
      <c r="EI28" s="338"/>
      <c r="EJ28" s="338"/>
      <c r="EK28" s="338"/>
      <c r="EL28" s="338"/>
      <c r="EM28" s="338"/>
      <c r="EN28" s="338"/>
      <c r="EO28" s="338"/>
      <c r="EP28" s="338"/>
      <c r="EQ28" s="338"/>
      <c r="ER28" s="338"/>
      <c r="ES28" s="338"/>
      <c r="ET28" s="338"/>
      <c r="EU28" s="338"/>
      <c r="EV28" s="338"/>
      <c r="EW28" s="338"/>
      <c r="EX28" s="338"/>
      <c r="EY28" s="338"/>
      <c r="EZ28" s="338"/>
      <c r="FA28" s="338"/>
      <c r="FB28" s="338"/>
      <c r="FC28" s="338"/>
      <c r="FD28" s="338"/>
      <c r="FE28" s="338"/>
      <c r="FF28" s="338"/>
      <c r="FG28" s="338"/>
      <c r="FH28" s="338"/>
      <c r="FI28" s="338"/>
      <c r="FJ28" s="338"/>
      <c r="FK28" s="338"/>
      <c r="FL28" s="338"/>
      <c r="FM28" s="338"/>
      <c r="FN28" s="338"/>
      <c r="FO28" s="338"/>
      <c r="FP28" s="338"/>
      <c r="FQ28" s="338"/>
      <c r="FR28" s="338"/>
      <c r="FS28" s="338"/>
      <c r="FT28" s="338"/>
      <c r="FU28" s="338"/>
      <c r="FV28" s="338"/>
      <c r="FW28" s="338"/>
      <c r="FX28" s="338"/>
      <c r="FY28" s="338"/>
      <c r="FZ28" s="338"/>
      <c r="GA28" s="338"/>
      <c r="GB28" s="338"/>
      <c r="GC28" s="338"/>
      <c r="GD28" s="338"/>
      <c r="GE28" s="338"/>
      <c r="GF28" s="338"/>
      <c r="GG28" s="338"/>
      <c r="GH28" s="338"/>
      <c r="GI28" s="338"/>
      <c r="GJ28" s="338"/>
      <c r="GK28" s="338"/>
      <c r="GL28" s="338"/>
      <c r="GM28" s="338"/>
      <c r="GN28" s="338"/>
      <c r="GO28" s="338"/>
    </row>
    <row r="29" spans="1:197" s="361" customFormat="1" ht="41.4" x14ac:dyDescent="0.3">
      <c r="A29" s="357"/>
      <c r="B29" s="357"/>
      <c r="C29" s="367">
        <v>1</v>
      </c>
      <c r="D29" s="377" t="s">
        <v>114</v>
      </c>
      <c r="E29" s="368">
        <f>+'PLAN DE CARGAS'!D34</f>
        <v>5757974</v>
      </c>
      <c r="F29" s="462">
        <v>0</v>
      </c>
      <c r="G29" s="369">
        <f>+'PLAN DE CARGAS'!Q34</f>
        <v>0.99999999999999989</v>
      </c>
      <c r="H29" s="370">
        <f t="shared" si="0"/>
        <v>5757973.9999999991</v>
      </c>
      <c r="I29" s="338"/>
      <c r="J29" s="342"/>
      <c r="K29" s="342"/>
      <c r="N29" s="338"/>
      <c r="O29" s="338"/>
      <c r="P29" s="338"/>
      <c r="Q29" s="338"/>
      <c r="R29" s="338"/>
      <c r="S29" s="338"/>
      <c r="T29" s="338"/>
      <c r="U29" s="338"/>
      <c r="V29" s="338"/>
      <c r="W29" s="338"/>
      <c r="X29" s="338"/>
      <c r="Y29" s="338"/>
      <c r="Z29" s="338"/>
      <c r="AA29" s="338"/>
      <c r="AB29" s="338"/>
      <c r="AC29" s="338"/>
      <c r="AD29" s="338"/>
      <c r="AE29" s="338"/>
      <c r="AF29" s="338"/>
      <c r="AG29" s="338"/>
      <c r="AH29" s="338"/>
      <c r="AI29" s="338"/>
      <c r="AJ29" s="338"/>
      <c r="AK29" s="338"/>
      <c r="AL29" s="338"/>
      <c r="AM29" s="338"/>
      <c r="AN29" s="338"/>
      <c r="AO29" s="338"/>
      <c r="AP29" s="338"/>
      <c r="AQ29" s="338"/>
      <c r="AR29" s="338"/>
      <c r="AS29" s="338"/>
      <c r="AT29" s="338"/>
      <c r="AU29" s="338"/>
      <c r="AV29" s="338"/>
      <c r="AW29" s="338"/>
      <c r="AX29" s="338"/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8"/>
      <c r="BM29" s="338"/>
      <c r="BN29" s="338"/>
      <c r="BO29" s="338"/>
      <c r="BP29" s="338"/>
      <c r="BQ29" s="338"/>
      <c r="BR29" s="338"/>
      <c r="BS29" s="338"/>
      <c r="BT29" s="338"/>
      <c r="BU29" s="338"/>
      <c r="BV29" s="338"/>
      <c r="BW29" s="338"/>
      <c r="BX29" s="338"/>
      <c r="BY29" s="338"/>
      <c r="BZ29" s="338"/>
      <c r="CA29" s="338"/>
      <c r="CB29" s="338"/>
      <c r="CC29" s="338"/>
      <c r="CD29" s="338"/>
      <c r="CE29" s="338"/>
      <c r="CF29" s="338"/>
      <c r="CG29" s="338"/>
      <c r="CH29" s="338"/>
      <c r="CI29" s="338"/>
      <c r="CJ29" s="338"/>
      <c r="CK29" s="338"/>
      <c r="CL29" s="338"/>
      <c r="CM29" s="338"/>
      <c r="CN29" s="338"/>
      <c r="CO29" s="338"/>
      <c r="CP29" s="338"/>
      <c r="CQ29" s="338"/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8"/>
      <c r="DF29" s="338"/>
      <c r="DG29" s="338"/>
      <c r="DH29" s="338"/>
      <c r="DI29" s="338"/>
      <c r="DJ29" s="338"/>
      <c r="DK29" s="338"/>
      <c r="DL29" s="338"/>
      <c r="DM29" s="338"/>
      <c r="DN29" s="338"/>
      <c r="DO29" s="338"/>
      <c r="DP29" s="338"/>
      <c r="DQ29" s="338"/>
      <c r="DR29" s="338"/>
      <c r="DS29" s="338"/>
      <c r="DT29" s="338"/>
      <c r="DU29" s="338"/>
      <c r="DV29" s="338"/>
      <c r="DW29" s="338"/>
      <c r="DX29" s="338"/>
      <c r="DY29" s="338"/>
      <c r="DZ29" s="338"/>
      <c r="EA29" s="338"/>
      <c r="EB29" s="338"/>
      <c r="EC29" s="338"/>
      <c r="ED29" s="338"/>
      <c r="EE29" s="338"/>
      <c r="EF29" s="338"/>
      <c r="EG29" s="338"/>
      <c r="EH29" s="338"/>
      <c r="EI29" s="338"/>
      <c r="EJ29" s="338"/>
      <c r="EK29" s="338"/>
      <c r="EL29" s="338"/>
      <c r="EM29" s="338"/>
      <c r="EN29" s="338"/>
      <c r="EO29" s="338"/>
      <c r="EP29" s="338"/>
      <c r="EQ29" s="338"/>
      <c r="ER29" s="338"/>
      <c r="ES29" s="338"/>
      <c r="ET29" s="338"/>
      <c r="EU29" s="338"/>
      <c r="EV29" s="338"/>
      <c r="EW29" s="338"/>
      <c r="EX29" s="338"/>
      <c r="EY29" s="338"/>
      <c r="EZ29" s="338"/>
      <c r="FA29" s="338"/>
      <c r="FB29" s="338"/>
      <c r="FC29" s="338"/>
      <c r="FD29" s="338"/>
      <c r="FE29" s="338"/>
      <c r="FF29" s="338"/>
      <c r="FG29" s="338"/>
      <c r="FH29" s="338"/>
      <c r="FI29" s="338"/>
      <c r="FJ29" s="338"/>
      <c r="FK29" s="338"/>
      <c r="FL29" s="338"/>
      <c r="FM29" s="338"/>
      <c r="FN29" s="338"/>
      <c r="FO29" s="338"/>
      <c r="FP29" s="338"/>
      <c r="FQ29" s="338"/>
      <c r="FR29" s="338"/>
      <c r="FS29" s="338"/>
      <c r="FT29" s="338"/>
      <c r="FU29" s="338"/>
      <c r="FV29" s="338"/>
      <c r="FW29" s="338"/>
      <c r="FX29" s="338"/>
      <c r="FY29" s="338"/>
      <c r="FZ29" s="338"/>
      <c r="GA29" s="338"/>
      <c r="GB29" s="338"/>
      <c r="GC29" s="338"/>
      <c r="GD29" s="338"/>
      <c r="GE29" s="338"/>
      <c r="GF29" s="338"/>
      <c r="GG29" s="338"/>
      <c r="GH29" s="338"/>
      <c r="GI29" s="338"/>
      <c r="GJ29" s="338"/>
      <c r="GK29" s="338"/>
      <c r="GL29" s="338"/>
      <c r="GM29" s="338"/>
      <c r="GN29" s="338"/>
      <c r="GO29" s="338"/>
    </row>
    <row r="30" spans="1:197" s="361" customFormat="1" ht="41.4" x14ac:dyDescent="0.3">
      <c r="A30" s="357"/>
      <c r="B30" s="357"/>
      <c r="C30" s="367">
        <v>1</v>
      </c>
      <c r="D30" s="377" t="s">
        <v>115</v>
      </c>
      <c r="E30" s="368">
        <f>+'PLAN DE CARGAS'!D36</f>
        <v>5757974</v>
      </c>
      <c r="F30" s="462">
        <v>0</v>
      </c>
      <c r="G30" s="369">
        <f>+'PLAN DE CARGAS'!Q36</f>
        <v>7.9999999999999991</v>
      </c>
      <c r="H30" s="370">
        <f t="shared" si="0"/>
        <v>46063791.999999993</v>
      </c>
      <c r="I30" s="338"/>
      <c r="J30" s="342"/>
      <c r="K30" s="342"/>
      <c r="N30" s="338"/>
      <c r="O30" s="338"/>
      <c r="P30" s="338"/>
      <c r="Q30" s="338"/>
      <c r="R30" s="338"/>
      <c r="S30" s="338"/>
      <c r="T30" s="338"/>
      <c r="U30" s="338"/>
      <c r="V30" s="338"/>
      <c r="W30" s="338"/>
      <c r="X30" s="338"/>
      <c r="Y30" s="338"/>
      <c r="Z30" s="338"/>
      <c r="AA30" s="338"/>
      <c r="AB30" s="338"/>
      <c r="AC30" s="338"/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38"/>
      <c r="AO30" s="338"/>
      <c r="AP30" s="338"/>
      <c r="AQ30" s="338"/>
      <c r="AR30" s="338"/>
      <c r="AS30" s="338"/>
      <c r="AT30" s="338"/>
      <c r="AU30" s="338"/>
      <c r="AV30" s="338"/>
      <c r="AW30" s="338"/>
      <c r="AX30" s="338"/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8"/>
      <c r="BM30" s="338"/>
      <c r="BN30" s="338"/>
      <c r="BO30" s="338"/>
      <c r="BP30" s="338"/>
      <c r="BQ30" s="338"/>
      <c r="BR30" s="338"/>
      <c r="BS30" s="338"/>
      <c r="BT30" s="338"/>
      <c r="BU30" s="338"/>
      <c r="BV30" s="338"/>
      <c r="BW30" s="338"/>
      <c r="BX30" s="338"/>
      <c r="BY30" s="338"/>
      <c r="BZ30" s="338"/>
      <c r="CA30" s="338"/>
      <c r="CB30" s="338"/>
      <c r="CC30" s="338"/>
      <c r="CD30" s="338"/>
      <c r="CE30" s="338"/>
      <c r="CF30" s="338"/>
      <c r="CG30" s="338"/>
      <c r="CH30" s="338"/>
      <c r="CI30" s="338"/>
      <c r="CJ30" s="338"/>
      <c r="CK30" s="338"/>
      <c r="CL30" s="338"/>
      <c r="CM30" s="338"/>
      <c r="CN30" s="338"/>
      <c r="CO30" s="338"/>
      <c r="CP30" s="338"/>
      <c r="CQ30" s="338"/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8"/>
      <c r="DF30" s="338"/>
      <c r="DG30" s="338"/>
      <c r="DH30" s="338"/>
      <c r="DI30" s="338"/>
      <c r="DJ30" s="338"/>
      <c r="DK30" s="338"/>
      <c r="DL30" s="338"/>
      <c r="DM30" s="338"/>
      <c r="DN30" s="338"/>
      <c r="DO30" s="338"/>
      <c r="DP30" s="338"/>
      <c r="DQ30" s="338"/>
      <c r="DR30" s="338"/>
      <c r="DS30" s="338"/>
      <c r="DT30" s="338"/>
      <c r="DU30" s="338"/>
      <c r="DV30" s="338"/>
      <c r="DW30" s="338"/>
      <c r="DX30" s="338"/>
      <c r="DY30" s="338"/>
      <c r="DZ30" s="338"/>
      <c r="EA30" s="338"/>
      <c r="EB30" s="338"/>
      <c r="EC30" s="338"/>
      <c r="ED30" s="338"/>
      <c r="EE30" s="338"/>
      <c r="EF30" s="338"/>
      <c r="EG30" s="338"/>
      <c r="EH30" s="338"/>
      <c r="EI30" s="338"/>
      <c r="EJ30" s="338"/>
      <c r="EK30" s="338"/>
      <c r="EL30" s="338"/>
      <c r="EM30" s="338"/>
      <c r="EN30" s="338"/>
      <c r="EO30" s="338"/>
      <c r="EP30" s="338"/>
      <c r="EQ30" s="338"/>
      <c r="ER30" s="338"/>
      <c r="ES30" s="338"/>
      <c r="ET30" s="338"/>
      <c r="EU30" s="338"/>
      <c r="EV30" s="338"/>
      <c r="EW30" s="338"/>
      <c r="EX30" s="338"/>
      <c r="EY30" s="338"/>
      <c r="EZ30" s="338"/>
      <c r="FA30" s="338"/>
      <c r="FB30" s="338"/>
      <c r="FC30" s="338"/>
      <c r="FD30" s="338"/>
      <c r="FE30" s="338"/>
      <c r="FF30" s="338"/>
      <c r="FG30" s="338"/>
      <c r="FH30" s="338"/>
      <c r="FI30" s="338"/>
      <c r="FJ30" s="338"/>
      <c r="FK30" s="338"/>
      <c r="FL30" s="338"/>
      <c r="FM30" s="338"/>
      <c r="FN30" s="338"/>
      <c r="FO30" s="338"/>
      <c r="FP30" s="338"/>
      <c r="FQ30" s="338"/>
      <c r="FR30" s="338"/>
      <c r="FS30" s="338"/>
      <c r="FT30" s="338"/>
      <c r="FU30" s="338"/>
      <c r="FV30" s="338"/>
      <c r="FW30" s="338"/>
      <c r="FX30" s="338"/>
      <c r="FY30" s="338"/>
      <c r="FZ30" s="338"/>
      <c r="GA30" s="338"/>
      <c r="GB30" s="338"/>
      <c r="GC30" s="338"/>
      <c r="GD30" s="338"/>
      <c r="GE30" s="338"/>
      <c r="GF30" s="338"/>
      <c r="GG30" s="338"/>
      <c r="GH30" s="338"/>
      <c r="GI30" s="338"/>
      <c r="GJ30" s="338"/>
      <c r="GK30" s="338"/>
      <c r="GL30" s="338"/>
      <c r="GM30" s="338"/>
      <c r="GN30" s="338"/>
      <c r="GO30" s="338"/>
    </row>
    <row r="31" spans="1:197" s="361" customFormat="1" ht="31.95" customHeight="1" x14ac:dyDescent="0.3">
      <c r="A31" s="357"/>
      <c r="B31" s="357"/>
      <c r="C31" s="507" t="s">
        <v>116</v>
      </c>
      <c r="D31" s="508"/>
      <c r="E31" s="508"/>
      <c r="F31" s="508"/>
      <c r="G31" s="509"/>
      <c r="H31" s="372">
        <f>+SUM(H16:H18,H20:H30)</f>
        <v>289681338.94999999</v>
      </c>
      <c r="I31" s="373"/>
      <c r="J31" s="342"/>
      <c r="K31" s="352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8"/>
      <c r="AC31" s="338"/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8"/>
      <c r="AO31" s="338"/>
      <c r="AP31" s="338"/>
      <c r="AQ31" s="338"/>
      <c r="AR31" s="338"/>
      <c r="AS31" s="338"/>
      <c r="AT31" s="338"/>
      <c r="AU31" s="338"/>
      <c r="AV31" s="338"/>
      <c r="AW31" s="338"/>
      <c r="AX31" s="338"/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8"/>
      <c r="BM31" s="338"/>
      <c r="BN31" s="338"/>
      <c r="BO31" s="338"/>
      <c r="BP31" s="338"/>
      <c r="BQ31" s="338"/>
      <c r="BR31" s="338"/>
      <c r="BS31" s="338"/>
      <c r="BT31" s="338"/>
      <c r="BU31" s="338"/>
      <c r="BV31" s="338"/>
      <c r="BW31" s="338"/>
      <c r="BX31" s="338"/>
      <c r="BY31" s="338"/>
      <c r="BZ31" s="338"/>
      <c r="CA31" s="338"/>
      <c r="CB31" s="338"/>
      <c r="CC31" s="338"/>
      <c r="CD31" s="338"/>
      <c r="CE31" s="338"/>
      <c r="CF31" s="338"/>
      <c r="CG31" s="338"/>
      <c r="CH31" s="338"/>
      <c r="CI31" s="338"/>
      <c r="CJ31" s="338"/>
      <c r="CK31" s="338"/>
      <c r="CL31" s="338"/>
      <c r="CM31" s="338"/>
      <c r="CN31" s="338"/>
      <c r="CO31" s="338"/>
      <c r="CP31" s="338"/>
      <c r="CQ31" s="338"/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8"/>
      <c r="DF31" s="338"/>
      <c r="DG31" s="338"/>
      <c r="DH31" s="338"/>
      <c r="DI31" s="338"/>
      <c r="DJ31" s="338"/>
      <c r="DK31" s="338"/>
      <c r="DL31" s="338"/>
      <c r="DM31" s="338"/>
      <c r="DN31" s="338"/>
      <c r="DO31" s="338"/>
      <c r="DP31" s="338"/>
      <c r="DQ31" s="338"/>
      <c r="DR31" s="338"/>
      <c r="DS31" s="338"/>
      <c r="DT31" s="338"/>
      <c r="DU31" s="338"/>
      <c r="DV31" s="338"/>
      <c r="DW31" s="338"/>
      <c r="DX31" s="338"/>
      <c r="DY31" s="338"/>
      <c r="DZ31" s="338"/>
      <c r="EA31" s="338"/>
      <c r="EB31" s="338"/>
      <c r="EC31" s="338"/>
      <c r="ED31" s="338"/>
      <c r="EE31" s="338"/>
      <c r="EF31" s="338"/>
      <c r="EG31" s="338"/>
      <c r="EH31" s="338"/>
      <c r="EI31" s="338"/>
      <c r="EJ31" s="338"/>
      <c r="EK31" s="338"/>
      <c r="EL31" s="338"/>
      <c r="EM31" s="338"/>
      <c r="EN31" s="338"/>
      <c r="EO31" s="338"/>
      <c r="EP31" s="338"/>
      <c r="EQ31" s="338"/>
      <c r="ER31" s="338"/>
      <c r="ES31" s="338"/>
      <c r="ET31" s="338"/>
      <c r="EU31" s="338"/>
      <c r="EV31" s="338"/>
      <c r="EW31" s="338"/>
      <c r="EX31" s="338"/>
      <c r="EY31" s="338"/>
      <c r="EZ31" s="338"/>
      <c r="FA31" s="338"/>
      <c r="FB31" s="338"/>
      <c r="FC31" s="338"/>
      <c r="FD31" s="338"/>
      <c r="FE31" s="338"/>
      <c r="FF31" s="338"/>
      <c r="FG31" s="338"/>
      <c r="FH31" s="338"/>
      <c r="FI31" s="338"/>
      <c r="FJ31" s="338"/>
      <c r="FK31" s="338"/>
      <c r="FL31" s="338"/>
      <c r="FM31" s="338"/>
      <c r="FN31" s="338"/>
      <c r="FO31" s="338"/>
      <c r="FP31" s="338"/>
      <c r="FQ31" s="338"/>
      <c r="FR31" s="338"/>
      <c r="FS31" s="338"/>
      <c r="FT31" s="338"/>
      <c r="FU31" s="338"/>
      <c r="FV31" s="338"/>
      <c r="FW31" s="338"/>
      <c r="FX31" s="338"/>
      <c r="FY31" s="338"/>
      <c r="FZ31" s="338"/>
      <c r="GA31" s="338"/>
      <c r="GB31" s="338"/>
      <c r="GC31" s="338"/>
      <c r="GD31" s="338"/>
      <c r="GE31" s="338"/>
      <c r="GF31" s="338"/>
      <c r="GG31" s="338"/>
      <c r="GH31" s="338"/>
      <c r="GI31" s="338"/>
      <c r="GJ31" s="338"/>
      <c r="GK31" s="338"/>
      <c r="GL31" s="338"/>
      <c r="GM31" s="338"/>
      <c r="GN31" s="338"/>
      <c r="GO31" s="338"/>
    </row>
    <row r="32" spans="1:197" s="361" customFormat="1" ht="48.75" customHeight="1" x14ac:dyDescent="0.3">
      <c r="A32" s="358"/>
      <c r="C32" s="507" t="s">
        <v>117</v>
      </c>
      <c r="D32" s="508"/>
      <c r="E32" s="508"/>
      <c r="F32" s="508"/>
      <c r="G32" s="509"/>
      <c r="H32" s="463">
        <f>+'PLAN DE CARGAS'!R36</f>
        <v>1.724</v>
      </c>
      <c r="I32" s="380" t="s">
        <v>118</v>
      </c>
      <c r="J32" s="464"/>
      <c r="K32" s="352"/>
      <c r="L32" s="338"/>
      <c r="M32" s="338"/>
      <c r="N32" s="338"/>
      <c r="O32" s="338"/>
      <c r="P32" s="338"/>
      <c r="Q32" s="338"/>
      <c r="R32" s="338"/>
      <c r="S32" s="338"/>
      <c r="T32" s="338"/>
      <c r="U32" s="338"/>
      <c r="V32" s="338"/>
      <c r="W32" s="338"/>
      <c r="X32" s="338"/>
      <c r="Y32" s="338"/>
      <c r="Z32" s="338"/>
      <c r="AA32" s="338"/>
      <c r="AB32" s="338"/>
      <c r="AC32" s="338"/>
      <c r="AD32" s="338"/>
      <c r="AE32" s="338"/>
      <c r="AF32" s="338"/>
      <c r="AG32" s="338"/>
      <c r="AH32" s="338"/>
      <c r="AI32" s="338"/>
      <c r="AJ32" s="338"/>
      <c r="AK32" s="338"/>
      <c r="AL32" s="338"/>
      <c r="AM32" s="338"/>
      <c r="AN32" s="338"/>
      <c r="AO32" s="338"/>
      <c r="AP32" s="338"/>
      <c r="AQ32" s="338"/>
      <c r="AR32" s="338"/>
      <c r="AS32" s="338"/>
      <c r="AT32" s="338"/>
      <c r="AU32" s="338"/>
      <c r="AV32" s="338"/>
      <c r="AW32" s="338"/>
      <c r="AX32" s="338"/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8"/>
      <c r="BM32" s="338"/>
      <c r="BN32" s="338"/>
      <c r="BO32" s="338"/>
      <c r="BP32" s="338"/>
      <c r="BQ32" s="338"/>
      <c r="BR32" s="338"/>
      <c r="BS32" s="338"/>
      <c r="BT32" s="338"/>
      <c r="BU32" s="338"/>
      <c r="BV32" s="338"/>
      <c r="BW32" s="338"/>
      <c r="BX32" s="338"/>
      <c r="BY32" s="338"/>
      <c r="BZ32" s="338"/>
      <c r="CA32" s="338"/>
      <c r="CB32" s="338"/>
      <c r="CC32" s="338"/>
      <c r="CD32" s="338"/>
      <c r="CE32" s="338"/>
      <c r="CF32" s="338"/>
      <c r="CG32" s="338"/>
      <c r="CH32" s="338"/>
      <c r="CI32" s="338"/>
      <c r="CJ32" s="338"/>
      <c r="CK32" s="338"/>
      <c r="CL32" s="338"/>
      <c r="CM32" s="338"/>
      <c r="CN32" s="338"/>
      <c r="CO32" s="338"/>
      <c r="CP32" s="338"/>
      <c r="CQ32" s="338"/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8"/>
      <c r="DF32" s="338"/>
      <c r="DG32" s="338"/>
      <c r="DH32" s="338"/>
      <c r="DI32" s="338"/>
      <c r="DJ32" s="338"/>
      <c r="DK32" s="338"/>
      <c r="DL32" s="338"/>
      <c r="DM32" s="338"/>
      <c r="DN32" s="338"/>
      <c r="DO32" s="338"/>
      <c r="DP32" s="338"/>
      <c r="DQ32" s="338"/>
      <c r="DR32" s="338"/>
      <c r="DS32" s="338"/>
      <c r="DT32" s="338"/>
      <c r="DU32" s="338"/>
      <c r="DV32" s="338"/>
      <c r="DW32" s="338"/>
      <c r="DX32" s="338"/>
      <c r="DY32" s="338"/>
      <c r="DZ32" s="338"/>
      <c r="EA32" s="338"/>
      <c r="EB32" s="338"/>
      <c r="EC32" s="338"/>
      <c r="ED32" s="338"/>
      <c r="EE32" s="338"/>
      <c r="EF32" s="338"/>
      <c r="EG32" s="338"/>
      <c r="EH32" s="338"/>
      <c r="EI32" s="338"/>
      <c r="EJ32" s="338"/>
      <c r="EK32" s="338"/>
      <c r="EL32" s="338"/>
      <c r="EM32" s="338"/>
      <c r="EN32" s="338"/>
      <c r="EO32" s="338"/>
      <c r="EP32" s="338"/>
      <c r="EQ32" s="338"/>
      <c r="ER32" s="338"/>
      <c r="ES32" s="338"/>
      <c r="ET32" s="338"/>
      <c r="EU32" s="338"/>
      <c r="EV32" s="338"/>
      <c r="EW32" s="338"/>
      <c r="EX32" s="338"/>
      <c r="EY32" s="338"/>
      <c r="EZ32" s="338"/>
      <c r="FA32" s="338"/>
      <c r="FB32" s="338"/>
      <c r="FC32" s="338"/>
      <c r="FD32" s="338"/>
      <c r="FE32" s="338"/>
      <c r="FF32" s="338"/>
      <c r="FG32" s="338"/>
      <c r="FH32" s="338"/>
      <c r="FI32" s="338"/>
      <c r="FJ32" s="338"/>
      <c r="FK32" s="338"/>
      <c r="FL32" s="338"/>
      <c r="FM32" s="338"/>
      <c r="FN32" s="338"/>
      <c r="FO32" s="338"/>
      <c r="FP32" s="338"/>
      <c r="FQ32" s="338"/>
      <c r="FR32" s="338"/>
      <c r="FS32" s="338"/>
      <c r="FT32" s="338"/>
      <c r="FU32" s="338"/>
      <c r="FV32" s="338"/>
      <c r="FW32" s="338"/>
      <c r="FX32" s="338"/>
      <c r="FY32" s="338"/>
      <c r="FZ32" s="338"/>
      <c r="GA32" s="338"/>
      <c r="GB32" s="338"/>
      <c r="GC32" s="338"/>
      <c r="GD32" s="338"/>
      <c r="GE32" s="338"/>
      <c r="GF32" s="338"/>
      <c r="GG32" s="338"/>
      <c r="GH32" s="338"/>
      <c r="GI32" s="338"/>
      <c r="GJ32" s="338"/>
      <c r="GK32" s="338"/>
      <c r="GL32" s="338"/>
      <c r="GM32" s="338"/>
      <c r="GN32" s="338"/>
      <c r="GO32" s="338"/>
    </row>
    <row r="33" spans="1:197" s="361" customFormat="1" ht="28.5" customHeight="1" x14ac:dyDescent="0.3">
      <c r="A33" s="357"/>
      <c r="B33" s="357"/>
      <c r="C33" s="496" t="s">
        <v>119</v>
      </c>
      <c r="D33" s="497"/>
      <c r="E33" s="497"/>
      <c r="F33" s="497"/>
      <c r="G33" s="498"/>
      <c r="H33" s="374">
        <f>+H31*H32</f>
        <v>499410628.34979999</v>
      </c>
      <c r="I33" s="356"/>
      <c r="J33" s="342"/>
      <c r="K33" s="352"/>
      <c r="L33" s="338"/>
      <c r="M33" s="338"/>
      <c r="N33" s="338"/>
      <c r="O33" s="338"/>
      <c r="P33" s="338"/>
      <c r="Q33" s="338"/>
      <c r="R33" s="338"/>
      <c r="S33" s="338"/>
      <c r="T33" s="338"/>
      <c r="U33" s="338"/>
      <c r="V33" s="338"/>
      <c r="W33" s="338"/>
      <c r="X33" s="338"/>
      <c r="Y33" s="338"/>
      <c r="Z33" s="338"/>
      <c r="AA33" s="338"/>
      <c r="AB33" s="338"/>
      <c r="AC33" s="338"/>
      <c r="AD33" s="338"/>
      <c r="AE33" s="338"/>
      <c r="AF33" s="338"/>
      <c r="AG33" s="338"/>
      <c r="AH33" s="338"/>
      <c r="AI33" s="338"/>
      <c r="AJ33" s="338"/>
      <c r="AK33" s="338"/>
      <c r="AL33" s="338"/>
      <c r="AM33" s="338"/>
      <c r="AN33" s="338"/>
      <c r="AO33" s="338"/>
      <c r="AP33" s="338"/>
      <c r="AQ33" s="338"/>
      <c r="AR33" s="338"/>
      <c r="AS33" s="338"/>
      <c r="AT33" s="338"/>
      <c r="AU33" s="338"/>
      <c r="AV33" s="338"/>
      <c r="AW33" s="338"/>
      <c r="AX33" s="338"/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8"/>
      <c r="BM33" s="338"/>
      <c r="BN33" s="338"/>
      <c r="BO33" s="338"/>
      <c r="BP33" s="338"/>
      <c r="BQ33" s="338"/>
      <c r="BR33" s="338"/>
      <c r="BS33" s="338"/>
      <c r="BT33" s="338"/>
      <c r="BU33" s="338"/>
      <c r="BV33" s="338"/>
      <c r="BW33" s="338"/>
      <c r="BX33" s="338"/>
      <c r="BY33" s="338"/>
      <c r="BZ33" s="338"/>
      <c r="CA33" s="338"/>
      <c r="CB33" s="338"/>
      <c r="CC33" s="338"/>
      <c r="CD33" s="338"/>
      <c r="CE33" s="338"/>
      <c r="CF33" s="338"/>
      <c r="CG33" s="338"/>
      <c r="CH33" s="338"/>
      <c r="CI33" s="338"/>
      <c r="CJ33" s="338"/>
      <c r="CK33" s="338"/>
      <c r="CL33" s="338"/>
      <c r="CM33" s="338"/>
      <c r="CN33" s="338"/>
      <c r="CO33" s="338"/>
      <c r="CP33" s="338"/>
      <c r="CQ33" s="338"/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8"/>
      <c r="DF33" s="338"/>
      <c r="DG33" s="338"/>
      <c r="DH33" s="338"/>
      <c r="DI33" s="338"/>
      <c r="DJ33" s="338"/>
      <c r="DK33" s="338"/>
      <c r="DL33" s="338"/>
      <c r="DM33" s="338"/>
      <c r="DN33" s="338"/>
      <c r="DO33" s="338"/>
      <c r="DP33" s="338"/>
      <c r="DQ33" s="338"/>
      <c r="DR33" s="338"/>
      <c r="DS33" s="338"/>
      <c r="DT33" s="338"/>
      <c r="DU33" s="338"/>
      <c r="DV33" s="338"/>
      <c r="DW33" s="338"/>
      <c r="DX33" s="338"/>
      <c r="DY33" s="338"/>
      <c r="DZ33" s="338"/>
      <c r="EA33" s="338"/>
      <c r="EB33" s="338"/>
      <c r="EC33" s="338"/>
      <c r="ED33" s="338"/>
      <c r="EE33" s="338"/>
      <c r="EF33" s="338"/>
      <c r="EG33" s="338"/>
      <c r="EH33" s="338"/>
      <c r="EI33" s="338"/>
      <c r="EJ33" s="338"/>
      <c r="EK33" s="338"/>
      <c r="EL33" s="338"/>
      <c r="EM33" s="338"/>
      <c r="EN33" s="338"/>
      <c r="EO33" s="338"/>
      <c r="EP33" s="338"/>
      <c r="EQ33" s="338"/>
      <c r="ER33" s="338"/>
      <c r="ES33" s="338"/>
      <c r="ET33" s="338"/>
      <c r="EU33" s="338"/>
      <c r="EV33" s="338"/>
      <c r="EW33" s="338"/>
      <c r="EX33" s="338"/>
      <c r="EY33" s="338"/>
      <c r="EZ33" s="338"/>
      <c r="FA33" s="338"/>
      <c r="FB33" s="338"/>
      <c r="FC33" s="338"/>
      <c r="FD33" s="338"/>
      <c r="FE33" s="338"/>
      <c r="FF33" s="338"/>
      <c r="FG33" s="338"/>
      <c r="FH33" s="338"/>
      <c r="FI33" s="338"/>
      <c r="FJ33" s="338"/>
      <c r="FK33" s="338"/>
      <c r="FL33" s="338"/>
      <c r="FM33" s="338"/>
      <c r="FN33" s="338"/>
      <c r="FO33" s="338"/>
      <c r="FP33" s="338"/>
      <c r="FQ33" s="338"/>
      <c r="FR33" s="338"/>
      <c r="FS33" s="338"/>
      <c r="FT33" s="338"/>
      <c r="FU33" s="338"/>
      <c r="FV33" s="338"/>
      <c r="FW33" s="338"/>
      <c r="FX33" s="338"/>
      <c r="FY33" s="338"/>
      <c r="FZ33" s="338"/>
      <c r="GA33" s="338"/>
      <c r="GB33" s="338"/>
      <c r="GC33" s="338"/>
      <c r="GD33" s="338"/>
      <c r="GE33" s="338"/>
      <c r="GF33" s="338"/>
      <c r="GG33" s="338"/>
      <c r="GH33" s="338"/>
      <c r="GI33" s="338"/>
      <c r="GJ33" s="338"/>
      <c r="GK33" s="338"/>
      <c r="GL33" s="338"/>
      <c r="GM33" s="338"/>
      <c r="GN33" s="338"/>
      <c r="GO33" s="338"/>
    </row>
    <row r="34" spans="1:197" s="361" customFormat="1" ht="39.6" x14ac:dyDescent="0.3">
      <c r="A34" s="357"/>
      <c r="B34" s="357"/>
      <c r="C34" s="452" t="s">
        <v>89</v>
      </c>
      <c r="D34" s="547" t="s">
        <v>90</v>
      </c>
      <c r="E34" s="359" t="s">
        <v>91</v>
      </c>
      <c r="F34" s="359" t="s">
        <v>92</v>
      </c>
      <c r="G34" s="461" t="s">
        <v>93</v>
      </c>
      <c r="H34" s="360" t="s">
        <v>94</v>
      </c>
      <c r="I34" s="338"/>
      <c r="J34" s="342"/>
      <c r="K34" s="342"/>
      <c r="N34" s="338"/>
      <c r="O34" s="338"/>
      <c r="P34" s="338"/>
      <c r="Q34" s="338"/>
      <c r="R34" s="338"/>
      <c r="S34" s="338"/>
      <c r="T34" s="338"/>
      <c r="U34" s="338"/>
      <c r="V34" s="338"/>
      <c r="W34" s="338"/>
      <c r="X34" s="338"/>
      <c r="Y34" s="338"/>
      <c r="Z34" s="338"/>
      <c r="AA34" s="338"/>
      <c r="AB34" s="338"/>
      <c r="AC34" s="338"/>
      <c r="AD34" s="338"/>
      <c r="AE34" s="338"/>
      <c r="AF34" s="338"/>
      <c r="AG34" s="338"/>
      <c r="AH34" s="338"/>
      <c r="AI34" s="338"/>
      <c r="AJ34" s="338"/>
      <c r="AK34" s="338"/>
      <c r="AL34" s="338"/>
      <c r="AM34" s="338"/>
      <c r="AN34" s="338"/>
      <c r="AO34" s="338"/>
      <c r="AP34" s="338"/>
      <c r="AQ34" s="338"/>
      <c r="AR34" s="338"/>
      <c r="AS34" s="338"/>
      <c r="AT34" s="338"/>
      <c r="AU34" s="338"/>
      <c r="AV34" s="338"/>
      <c r="AW34" s="338"/>
      <c r="AX34" s="338"/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8"/>
      <c r="BM34" s="338"/>
      <c r="BN34" s="338"/>
      <c r="BO34" s="338"/>
      <c r="BP34" s="338"/>
      <c r="BQ34" s="338"/>
      <c r="BR34" s="338"/>
      <c r="BS34" s="338"/>
      <c r="BT34" s="338"/>
      <c r="BU34" s="338"/>
      <c r="BV34" s="338"/>
      <c r="BW34" s="338"/>
      <c r="BX34" s="338"/>
      <c r="BY34" s="338"/>
      <c r="BZ34" s="338"/>
      <c r="CA34" s="338"/>
      <c r="CB34" s="338"/>
      <c r="CC34" s="338"/>
      <c r="CD34" s="338"/>
      <c r="CE34" s="338"/>
      <c r="CF34" s="338"/>
      <c r="CG34" s="338"/>
      <c r="CH34" s="338"/>
      <c r="CI34" s="338"/>
      <c r="CJ34" s="338"/>
      <c r="CK34" s="338"/>
      <c r="CL34" s="338"/>
      <c r="CM34" s="338"/>
      <c r="CN34" s="338"/>
      <c r="CO34" s="338"/>
      <c r="CP34" s="338"/>
      <c r="CQ34" s="338"/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8"/>
      <c r="DF34" s="338"/>
      <c r="DG34" s="338"/>
      <c r="DH34" s="338"/>
      <c r="DI34" s="338"/>
      <c r="DJ34" s="338"/>
      <c r="DK34" s="338"/>
      <c r="DL34" s="338"/>
      <c r="DM34" s="338"/>
      <c r="DN34" s="338"/>
      <c r="DO34" s="338"/>
      <c r="DP34" s="338"/>
      <c r="DQ34" s="338"/>
      <c r="DR34" s="338"/>
      <c r="DS34" s="338"/>
      <c r="DT34" s="338"/>
      <c r="DU34" s="338"/>
      <c r="DV34" s="338"/>
      <c r="DW34" s="338"/>
      <c r="DX34" s="338"/>
      <c r="DY34" s="338"/>
      <c r="DZ34" s="338"/>
      <c r="EA34" s="338"/>
      <c r="EB34" s="338"/>
      <c r="EC34" s="338"/>
      <c r="ED34" s="338"/>
      <c r="EE34" s="338"/>
      <c r="EF34" s="338"/>
      <c r="EG34" s="338"/>
      <c r="EH34" s="338"/>
      <c r="EI34" s="338"/>
      <c r="EJ34" s="338"/>
      <c r="EK34" s="338"/>
      <c r="EL34" s="338"/>
      <c r="EM34" s="338"/>
      <c r="EN34" s="338"/>
      <c r="EO34" s="338"/>
      <c r="EP34" s="338"/>
      <c r="EQ34" s="338"/>
      <c r="ER34" s="338"/>
      <c r="ES34" s="338"/>
      <c r="ET34" s="338"/>
      <c r="EU34" s="338"/>
      <c r="EV34" s="338"/>
      <c r="EW34" s="338"/>
      <c r="EX34" s="338"/>
      <c r="EY34" s="338"/>
      <c r="EZ34" s="338"/>
      <c r="FA34" s="338"/>
      <c r="FB34" s="338"/>
      <c r="FC34" s="338"/>
      <c r="FD34" s="338"/>
      <c r="FE34" s="338"/>
      <c r="FF34" s="338"/>
      <c r="FG34" s="338"/>
      <c r="FH34" s="338"/>
      <c r="FI34" s="338"/>
      <c r="FJ34" s="338"/>
      <c r="FK34" s="338"/>
      <c r="FL34" s="338"/>
      <c r="FM34" s="338"/>
      <c r="FN34" s="338"/>
      <c r="FO34" s="338"/>
      <c r="FP34" s="338"/>
      <c r="FQ34" s="338"/>
      <c r="FR34" s="338"/>
      <c r="FS34" s="338"/>
      <c r="FT34" s="338"/>
      <c r="FU34" s="338"/>
      <c r="FV34" s="338"/>
      <c r="FW34" s="338"/>
      <c r="FX34" s="338"/>
      <c r="FY34" s="338"/>
      <c r="FZ34" s="338"/>
      <c r="GA34" s="338"/>
      <c r="GB34" s="338"/>
      <c r="GC34" s="338"/>
      <c r="GD34" s="338"/>
      <c r="GE34" s="338"/>
      <c r="GF34" s="338"/>
      <c r="GG34" s="338"/>
      <c r="GH34" s="338"/>
      <c r="GI34" s="338"/>
      <c r="GJ34" s="338"/>
      <c r="GK34" s="338"/>
      <c r="GL34" s="338"/>
      <c r="GM34" s="338"/>
      <c r="GN34" s="338"/>
      <c r="GO34" s="338"/>
    </row>
    <row r="35" spans="1:197" s="361" customFormat="1" ht="26.4" x14ac:dyDescent="0.3">
      <c r="A35" s="357"/>
      <c r="B35" s="357"/>
      <c r="C35" s="363" t="s">
        <v>120</v>
      </c>
      <c r="D35" s="504"/>
      <c r="E35" s="364" t="s">
        <v>121</v>
      </c>
      <c r="F35" s="364" t="s">
        <v>122</v>
      </c>
      <c r="G35" s="364" t="s">
        <v>123</v>
      </c>
      <c r="H35" s="465" t="s">
        <v>124</v>
      </c>
      <c r="I35" s="338"/>
      <c r="J35" s="342"/>
      <c r="K35" s="352"/>
      <c r="L35" s="338"/>
      <c r="M35" s="338"/>
      <c r="N35" s="338"/>
      <c r="O35" s="338"/>
      <c r="P35" s="338"/>
      <c r="Q35" s="338"/>
      <c r="R35" s="338"/>
      <c r="S35" s="338"/>
      <c r="T35" s="338"/>
      <c r="U35" s="338"/>
      <c r="V35" s="338"/>
      <c r="W35" s="338"/>
      <c r="X35" s="338"/>
      <c r="Y35" s="338"/>
      <c r="Z35" s="338"/>
      <c r="AA35" s="338"/>
      <c r="AB35" s="338"/>
      <c r="AC35" s="338"/>
      <c r="AD35" s="338"/>
      <c r="AE35" s="338"/>
      <c r="AF35" s="338"/>
      <c r="AG35" s="338"/>
      <c r="AH35" s="338"/>
      <c r="AI35" s="338"/>
      <c r="AJ35" s="338"/>
      <c r="AK35" s="338"/>
      <c r="AL35" s="338"/>
      <c r="AM35" s="338"/>
      <c r="AN35" s="338"/>
      <c r="AO35" s="338"/>
      <c r="AP35" s="338"/>
      <c r="AQ35" s="338"/>
      <c r="AR35" s="338"/>
      <c r="AS35" s="338"/>
      <c r="AT35" s="338"/>
      <c r="AU35" s="338"/>
      <c r="AV35" s="338"/>
      <c r="AW35" s="338"/>
      <c r="AX35" s="338"/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8"/>
      <c r="BM35" s="338"/>
      <c r="BN35" s="338"/>
      <c r="BO35" s="338"/>
      <c r="BP35" s="338"/>
      <c r="BQ35" s="338"/>
      <c r="BR35" s="338"/>
      <c r="BS35" s="338"/>
      <c r="BT35" s="338"/>
      <c r="BU35" s="338"/>
      <c r="BV35" s="338"/>
      <c r="BW35" s="338"/>
      <c r="BX35" s="338"/>
      <c r="BY35" s="338"/>
      <c r="BZ35" s="338"/>
      <c r="CA35" s="338"/>
      <c r="CB35" s="338"/>
      <c r="CC35" s="338"/>
      <c r="CD35" s="338"/>
      <c r="CE35" s="338"/>
      <c r="CF35" s="338"/>
      <c r="CG35" s="338"/>
      <c r="CH35" s="338"/>
      <c r="CI35" s="338"/>
      <c r="CJ35" s="338"/>
      <c r="CK35" s="338"/>
      <c r="CL35" s="338"/>
      <c r="CM35" s="338"/>
      <c r="CN35" s="338"/>
      <c r="CO35" s="338"/>
      <c r="CP35" s="338"/>
      <c r="CQ35" s="338"/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8"/>
      <c r="DF35" s="338"/>
      <c r="DG35" s="338"/>
      <c r="DH35" s="338"/>
      <c r="DI35" s="338"/>
      <c r="DJ35" s="338"/>
      <c r="DK35" s="338"/>
      <c r="DL35" s="338"/>
      <c r="DM35" s="338"/>
      <c r="DN35" s="338"/>
      <c r="DO35" s="338"/>
      <c r="DP35" s="338"/>
      <c r="DQ35" s="338"/>
      <c r="DR35" s="338"/>
      <c r="DS35" s="338"/>
      <c r="DT35" s="338"/>
      <c r="DU35" s="338"/>
      <c r="DV35" s="338"/>
      <c r="DW35" s="338"/>
      <c r="DX35" s="338"/>
      <c r="DY35" s="338"/>
      <c r="DZ35" s="338"/>
      <c r="EA35" s="338"/>
      <c r="EB35" s="338"/>
      <c r="EC35" s="338"/>
      <c r="ED35" s="338"/>
      <c r="EE35" s="338"/>
      <c r="EF35" s="338"/>
      <c r="EG35" s="338"/>
      <c r="EH35" s="338"/>
      <c r="EI35" s="338"/>
      <c r="EJ35" s="338"/>
      <c r="EK35" s="338"/>
      <c r="EL35" s="338"/>
      <c r="EM35" s="338"/>
      <c r="EN35" s="338"/>
      <c r="EO35" s="338"/>
      <c r="EP35" s="338"/>
      <c r="EQ35" s="338"/>
      <c r="ER35" s="338"/>
      <c r="ES35" s="338"/>
      <c r="ET35" s="338"/>
      <c r="EU35" s="338"/>
      <c r="EV35" s="338"/>
      <c r="EW35" s="338"/>
      <c r="EX35" s="338"/>
      <c r="EY35" s="338"/>
      <c r="EZ35" s="338"/>
      <c r="FA35" s="338"/>
      <c r="FB35" s="338"/>
      <c r="FC35" s="338"/>
      <c r="FD35" s="338"/>
      <c r="FE35" s="338"/>
      <c r="FF35" s="338"/>
      <c r="FG35" s="338"/>
      <c r="FH35" s="338"/>
      <c r="FI35" s="338"/>
      <c r="FJ35" s="338"/>
      <c r="FK35" s="338"/>
      <c r="FL35" s="338"/>
      <c r="FM35" s="338"/>
      <c r="FN35" s="338"/>
      <c r="FO35" s="338"/>
      <c r="FP35" s="338"/>
      <c r="FQ35" s="338"/>
      <c r="FR35" s="338"/>
      <c r="FS35" s="338"/>
      <c r="FT35" s="338"/>
      <c r="FU35" s="338"/>
      <c r="FV35" s="338"/>
      <c r="FW35" s="338"/>
      <c r="FX35" s="338"/>
      <c r="FY35" s="338"/>
      <c r="FZ35" s="338"/>
      <c r="GA35" s="338"/>
      <c r="GB35" s="338"/>
      <c r="GC35" s="338"/>
      <c r="GD35" s="338"/>
      <c r="GE35" s="338"/>
      <c r="GF35" s="338"/>
      <c r="GG35" s="338"/>
      <c r="GH35" s="338"/>
      <c r="GI35" s="338"/>
      <c r="GJ35" s="338"/>
      <c r="GK35" s="338"/>
      <c r="GL35" s="338"/>
      <c r="GM35" s="338"/>
      <c r="GN35" s="338"/>
      <c r="GO35" s="338"/>
    </row>
    <row r="36" spans="1:197" s="361" customFormat="1" ht="13.8" x14ac:dyDescent="0.3">
      <c r="A36" s="357"/>
      <c r="B36" s="357"/>
      <c r="C36" s="519" t="s">
        <v>125</v>
      </c>
      <c r="D36" s="520"/>
      <c r="E36" s="520"/>
      <c r="F36" s="520"/>
      <c r="G36" s="520"/>
      <c r="H36" s="521"/>
      <c r="I36" s="338"/>
      <c r="J36" s="342"/>
      <c r="K36" s="352"/>
      <c r="L36" s="375"/>
      <c r="M36" s="338"/>
      <c r="N36" s="338"/>
      <c r="O36" s="338"/>
      <c r="P36" s="338"/>
      <c r="Q36" s="338"/>
      <c r="R36" s="338"/>
      <c r="S36" s="338"/>
      <c r="T36" s="338"/>
      <c r="U36" s="338"/>
      <c r="V36" s="338"/>
      <c r="W36" s="338"/>
      <c r="X36" s="338"/>
      <c r="Y36" s="338"/>
      <c r="Z36" s="338"/>
      <c r="AA36" s="338"/>
      <c r="AB36" s="338"/>
      <c r="AC36" s="338"/>
      <c r="AD36" s="338"/>
      <c r="AE36" s="338"/>
      <c r="AF36" s="338"/>
      <c r="AG36" s="338"/>
      <c r="AH36" s="338"/>
      <c r="AI36" s="338"/>
      <c r="AJ36" s="338"/>
      <c r="AK36" s="338"/>
      <c r="AL36" s="338"/>
      <c r="AM36" s="338"/>
      <c r="AN36" s="338"/>
      <c r="AO36" s="338"/>
      <c r="AP36" s="338"/>
      <c r="AQ36" s="338"/>
      <c r="AR36" s="338"/>
      <c r="AS36" s="338"/>
      <c r="AT36" s="338"/>
      <c r="AU36" s="338"/>
      <c r="AV36" s="338"/>
      <c r="AW36" s="338"/>
      <c r="AX36" s="338"/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8"/>
      <c r="BM36" s="338"/>
      <c r="BN36" s="338"/>
      <c r="BO36" s="338"/>
      <c r="BP36" s="338"/>
      <c r="BQ36" s="338"/>
      <c r="BR36" s="338"/>
      <c r="BS36" s="338"/>
      <c r="BT36" s="338"/>
      <c r="BU36" s="338"/>
      <c r="BV36" s="338"/>
      <c r="BW36" s="338"/>
      <c r="BX36" s="338"/>
      <c r="BY36" s="338"/>
      <c r="BZ36" s="338"/>
      <c r="CA36" s="338"/>
      <c r="CB36" s="338"/>
      <c r="CC36" s="338"/>
      <c r="CD36" s="338"/>
      <c r="CE36" s="338"/>
      <c r="CF36" s="338"/>
      <c r="CG36" s="338"/>
      <c r="CH36" s="338"/>
      <c r="CI36" s="338"/>
      <c r="CJ36" s="338"/>
      <c r="CK36" s="338"/>
      <c r="CL36" s="338"/>
      <c r="CM36" s="338"/>
      <c r="CN36" s="338"/>
      <c r="CO36" s="338"/>
      <c r="CP36" s="338"/>
      <c r="CQ36" s="338"/>
      <c r="CR36" s="338"/>
      <c r="CS36" s="338"/>
      <c r="CT36" s="338"/>
      <c r="CU36" s="338"/>
      <c r="CV36" s="338"/>
      <c r="CW36" s="338"/>
      <c r="CX36" s="338"/>
      <c r="CY36" s="338"/>
      <c r="CZ36" s="338"/>
      <c r="DA36" s="338"/>
      <c r="DB36" s="338"/>
      <c r="DC36" s="338"/>
      <c r="DD36" s="338"/>
      <c r="DE36" s="338"/>
      <c r="DF36" s="338"/>
      <c r="DG36" s="338"/>
      <c r="DH36" s="338"/>
      <c r="DI36" s="338"/>
      <c r="DJ36" s="338"/>
      <c r="DK36" s="338"/>
      <c r="DL36" s="338"/>
      <c r="DM36" s="338"/>
      <c r="DN36" s="338"/>
      <c r="DO36" s="338"/>
      <c r="DP36" s="338"/>
      <c r="DQ36" s="338"/>
      <c r="DR36" s="338"/>
      <c r="DS36" s="338"/>
      <c r="DT36" s="338"/>
      <c r="DU36" s="338"/>
      <c r="DV36" s="338"/>
      <c r="DW36" s="338"/>
      <c r="DX36" s="338"/>
      <c r="DY36" s="338"/>
      <c r="DZ36" s="338"/>
      <c r="EA36" s="338"/>
      <c r="EB36" s="338"/>
      <c r="EC36" s="338"/>
      <c r="ED36" s="338"/>
      <c r="EE36" s="338"/>
      <c r="EF36" s="338"/>
      <c r="EG36" s="338"/>
      <c r="EH36" s="338"/>
      <c r="EI36" s="338"/>
      <c r="EJ36" s="338"/>
      <c r="EK36" s="338"/>
      <c r="EL36" s="338"/>
      <c r="EM36" s="338"/>
      <c r="EN36" s="338"/>
      <c r="EO36" s="338"/>
      <c r="EP36" s="338"/>
      <c r="EQ36" s="338"/>
      <c r="ER36" s="338"/>
      <c r="ES36" s="338"/>
      <c r="ET36" s="338"/>
      <c r="EU36" s="338"/>
      <c r="EV36" s="338"/>
      <c r="EW36" s="338"/>
      <c r="EX36" s="338"/>
      <c r="EY36" s="338"/>
      <c r="EZ36" s="338"/>
      <c r="FA36" s="338"/>
      <c r="FB36" s="338"/>
      <c r="FC36" s="338"/>
      <c r="FD36" s="338"/>
      <c r="FE36" s="338"/>
      <c r="FF36" s="338"/>
      <c r="FG36" s="338"/>
      <c r="FH36" s="338"/>
      <c r="FI36" s="338"/>
      <c r="FJ36" s="338"/>
      <c r="FK36" s="338"/>
      <c r="FL36" s="338"/>
      <c r="FM36" s="338"/>
      <c r="FN36" s="338"/>
      <c r="FO36" s="338"/>
      <c r="FP36" s="338"/>
      <c r="FQ36" s="338"/>
      <c r="FR36" s="338"/>
      <c r="FS36" s="338"/>
      <c r="FT36" s="338"/>
      <c r="FU36" s="338"/>
      <c r="FV36" s="338"/>
      <c r="FW36" s="338"/>
      <c r="FX36" s="338"/>
      <c r="FY36" s="338"/>
      <c r="FZ36" s="338"/>
      <c r="GA36" s="338"/>
      <c r="GB36" s="338"/>
      <c r="GC36" s="338"/>
      <c r="GD36" s="338"/>
      <c r="GE36" s="338"/>
      <c r="GF36" s="338"/>
      <c r="GG36" s="338"/>
      <c r="GH36" s="338"/>
      <c r="GI36" s="338"/>
      <c r="GJ36" s="338"/>
      <c r="GK36" s="338"/>
      <c r="GL36" s="338"/>
      <c r="GM36" s="338"/>
      <c r="GN36" s="338"/>
      <c r="GO36" s="338"/>
    </row>
    <row r="37" spans="1:197" s="361" customFormat="1" ht="13.8" x14ac:dyDescent="0.3">
      <c r="A37" s="357"/>
      <c r="B37" s="357"/>
      <c r="C37" s="367">
        <v>1</v>
      </c>
      <c r="D37" s="377" t="s">
        <v>126</v>
      </c>
      <c r="E37" s="368">
        <f>+'PLAN DE CARGAS'!D38</f>
        <v>3263447</v>
      </c>
      <c r="F37" s="462">
        <v>0</v>
      </c>
      <c r="G37" s="369">
        <f>+'PLAN DE CARGAS'!Q38</f>
        <v>1.9999999999999998</v>
      </c>
      <c r="H37" s="370">
        <f>+C37*(E37+F37)*G37</f>
        <v>6526893.9999999991</v>
      </c>
      <c r="I37" s="338"/>
      <c r="J37" s="342"/>
      <c r="K37" s="352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338"/>
      <c r="AB37" s="338"/>
      <c r="AC37" s="338"/>
      <c r="AD37" s="338"/>
      <c r="AE37" s="338"/>
      <c r="AF37" s="338"/>
      <c r="AG37" s="338"/>
      <c r="AH37" s="338"/>
      <c r="AI37" s="338"/>
      <c r="AJ37" s="338"/>
      <c r="AK37" s="338"/>
      <c r="AL37" s="338"/>
      <c r="AM37" s="338"/>
      <c r="AN37" s="338"/>
      <c r="AO37" s="338"/>
      <c r="AP37" s="338"/>
      <c r="AQ37" s="338"/>
      <c r="AR37" s="338"/>
      <c r="AS37" s="338"/>
      <c r="AT37" s="338"/>
      <c r="AU37" s="338"/>
      <c r="AV37" s="338"/>
      <c r="AW37" s="338"/>
      <c r="AX37" s="338"/>
      <c r="AY37" s="338"/>
      <c r="AZ37" s="338"/>
      <c r="BA37" s="338"/>
      <c r="BB37" s="338"/>
      <c r="BC37" s="338"/>
      <c r="BD37" s="338"/>
      <c r="BE37" s="338"/>
      <c r="BF37" s="338"/>
      <c r="BG37" s="338"/>
      <c r="BH37" s="338"/>
      <c r="BI37" s="338"/>
      <c r="BJ37" s="338"/>
      <c r="BK37" s="338"/>
      <c r="BL37" s="338"/>
      <c r="BM37" s="338"/>
      <c r="BN37" s="338"/>
      <c r="BO37" s="338"/>
      <c r="BP37" s="338"/>
      <c r="BQ37" s="338"/>
      <c r="BR37" s="338"/>
      <c r="BS37" s="338"/>
      <c r="BT37" s="338"/>
      <c r="BU37" s="338"/>
      <c r="BV37" s="338"/>
      <c r="BW37" s="338"/>
      <c r="BX37" s="338"/>
      <c r="BY37" s="338"/>
      <c r="BZ37" s="338"/>
      <c r="CA37" s="338"/>
      <c r="CB37" s="338"/>
      <c r="CC37" s="338"/>
      <c r="CD37" s="338"/>
      <c r="CE37" s="338"/>
      <c r="CF37" s="338"/>
      <c r="CG37" s="338"/>
      <c r="CH37" s="338"/>
      <c r="CI37" s="338"/>
      <c r="CJ37" s="338"/>
      <c r="CK37" s="338"/>
      <c r="CL37" s="338"/>
      <c r="CM37" s="338"/>
      <c r="CN37" s="338"/>
      <c r="CO37" s="338"/>
      <c r="CP37" s="338"/>
      <c r="CQ37" s="338"/>
      <c r="CR37" s="338"/>
      <c r="CS37" s="338"/>
      <c r="CT37" s="338"/>
      <c r="CU37" s="338"/>
      <c r="CV37" s="338"/>
      <c r="CW37" s="338"/>
      <c r="CX37" s="338"/>
      <c r="CY37" s="338"/>
      <c r="CZ37" s="338"/>
      <c r="DA37" s="338"/>
      <c r="DB37" s="338"/>
      <c r="DC37" s="338"/>
      <c r="DD37" s="338"/>
      <c r="DE37" s="338"/>
      <c r="DF37" s="338"/>
      <c r="DG37" s="338"/>
      <c r="DH37" s="338"/>
      <c r="DI37" s="338"/>
      <c r="DJ37" s="338"/>
      <c r="DK37" s="338"/>
      <c r="DL37" s="338"/>
      <c r="DM37" s="338"/>
      <c r="DN37" s="338"/>
      <c r="DO37" s="338"/>
      <c r="DP37" s="338"/>
      <c r="DQ37" s="338"/>
      <c r="DR37" s="338"/>
      <c r="DS37" s="338"/>
      <c r="DT37" s="338"/>
      <c r="DU37" s="338"/>
      <c r="DV37" s="338"/>
      <c r="DW37" s="338"/>
      <c r="DX37" s="338"/>
      <c r="DY37" s="338"/>
      <c r="DZ37" s="338"/>
      <c r="EA37" s="338"/>
      <c r="EB37" s="338"/>
      <c r="EC37" s="338"/>
      <c r="ED37" s="338"/>
      <c r="EE37" s="338"/>
      <c r="EF37" s="338"/>
      <c r="EG37" s="338"/>
      <c r="EH37" s="338"/>
      <c r="EI37" s="338"/>
      <c r="EJ37" s="338"/>
      <c r="EK37" s="338"/>
      <c r="EL37" s="338"/>
      <c r="EM37" s="338"/>
      <c r="EN37" s="338"/>
      <c r="EO37" s="338"/>
      <c r="EP37" s="338"/>
      <c r="EQ37" s="338"/>
      <c r="ER37" s="338"/>
      <c r="ES37" s="338"/>
      <c r="ET37" s="338"/>
      <c r="EU37" s="338"/>
      <c r="EV37" s="338"/>
      <c r="EW37" s="338"/>
      <c r="EX37" s="338"/>
      <c r="EY37" s="338"/>
      <c r="EZ37" s="338"/>
      <c r="FA37" s="338"/>
      <c r="FB37" s="338"/>
      <c r="FC37" s="338"/>
      <c r="FD37" s="338"/>
      <c r="FE37" s="338"/>
      <c r="FF37" s="338"/>
      <c r="FG37" s="338"/>
      <c r="FH37" s="338"/>
      <c r="FI37" s="338"/>
      <c r="FJ37" s="338"/>
      <c r="FK37" s="338"/>
      <c r="FL37" s="338"/>
      <c r="FM37" s="338"/>
      <c r="FN37" s="338"/>
      <c r="FO37" s="338"/>
      <c r="FP37" s="338"/>
      <c r="FQ37" s="338"/>
      <c r="FR37" s="338"/>
      <c r="FS37" s="338"/>
      <c r="FT37" s="338"/>
      <c r="FU37" s="338"/>
      <c r="FV37" s="338"/>
      <c r="FW37" s="338"/>
      <c r="FX37" s="338"/>
      <c r="FY37" s="338"/>
      <c r="FZ37" s="338"/>
      <c r="GA37" s="338"/>
      <c r="GB37" s="338"/>
      <c r="GC37" s="338"/>
      <c r="GD37" s="338"/>
      <c r="GE37" s="338"/>
      <c r="GF37" s="338"/>
      <c r="GG37" s="338"/>
      <c r="GH37" s="338"/>
      <c r="GI37" s="338"/>
      <c r="GJ37" s="338"/>
      <c r="GK37" s="338"/>
      <c r="GL37" s="338"/>
      <c r="GM37" s="338"/>
      <c r="GN37" s="338"/>
      <c r="GO37" s="338"/>
    </row>
    <row r="38" spans="1:197" s="361" customFormat="1" ht="13.8" x14ac:dyDescent="0.3">
      <c r="A38" s="357"/>
      <c r="B38" s="357"/>
      <c r="C38" s="367">
        <v>2</v>
      </c>
      <c r="D38" s="376" t="s">
        <v>127</v>
      </c>
      <c r="E38" s="371">
        <f>+'PLAN DE CARGAS'!D39</f>
        <v>2405497</v>
      </c>
      <c r="F38" s="462">
        <v>0</v>
      </c>
      <c r="G38" s="369">
        <v>5</v>
      </c>
      <c r="H38" s="370">
        <f>+C38*(E38+F38)*G38</f>
        <v>24054970</v>
      </c>
      <c r="I38" s="338"/>
      <c r="J38" s="342"/>
      <c r="K38" s="342"/>
      <c r="L38" s="338"/>
      <c r="M38" s="338"/>
      <c r="N38" s="338"/>
      <c r="O38" s="338"/>
      <c r="P38" s="338"/>
      <c r="Q38" s="338"/>
      <c r="R38" s="338"/>
      <c r="S38" s="338"/>
      <c r="T38" s="338"/>
      <c r="U38" s="338"/>
      <c r="V38" s="338"/>
      <c r="W38" s="338"/>
      <c r="X38" s="338"/>
      <c r="Y38" s="338"/>
      <c r="Z38" s="338"/>
      <c r="AA38" s="338"/>
      <c r="AB38" s="338"/>
      <c r="AC38" s="338"/>
      <c r="AD38" s="338"/>
      <c r="AE38" s="338"/>
      <c r="AF38" s="338"/>
      <c r="AG38" s="338"/>
      <c r="AH38" s="338"/>
      <c r="AI38" s="338"/>
      <c r="AJ38" s="338"/>
      <c r="AK38" s="338"/>
      <c r="AL38" s="338"/>
      <c r="AM38" s="338"/>
      <c r="AN38" s="338"/>
      <c r="AO38" s="338"/>
      <c r="AP38" s="338"/>
      <c r="AQ38" s="338"/>
      <c r="AR38" s="338"/>
      <c r="AS38" s="338"/>
      <c r="AT38" s="338"/>
      <c r="AU38" s="338"/>
      <c r="AV38" s="338"/>
      <c r="AW38" s="338"/>
      <c r="AX38" s="338"/>
      <c r="AY38" s="338"/>
      <c r="AZ38" s="338"/>
      <c r="BA38" s="338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38"/>
      <c r="BM38" s="338"/>
      <c r="BN38" s="338"/>
      <c r="BO38" s="338"/>
      <c r="BP38" s="338"/>
      <c r="BQ38" s="338"/>
      <c r="BR38" s="338"/>
      <c r="BS38" s="338"/>
      <c r="BT38" s="338"/>
      <c r="BU38" s="338"/>
      <c r="BV38" s="338"/>
      <c r="BW38" s="338"/>
      <c r="BX38" s="338"/>
      <c r="BY38" s="338"/>
      <c r="BZ38" s="338"/>
      <c r="CA38" s="338"/>
      <c r="CB38" s="338"/>
      <c r="CC38" s="338"/>
      <c r="CD38" s="338"/>
      <c r="CE38" s="338"/>
      <c r="CF38" s="338"/>
      <c r="CG38" s="338"/>
      <c r="CH38" s="338"/>
      <c r="CI38" s="338"/>
      <c r="CJ38" s="338"/>
      <c r="CK38" s="338"/>
      <c r="CL38" s="338"/>
      <c r="CM38" s="338"/>
      <c r="CN38" s="338"/>
      <c r="CO38" s="338"/>
      <c r="CP38" s="338"/>
      <c r="CQ38" s="338"/>
      <c r="CR38" s="338"/>
      <c r="CS38" s="338"/>
      <c r="CT38" s="338"/>
      <c r="CU38" s="338"/>
      <c r="CV38" s="338"/>
      <c r="CW38" s="338"/>
      <c r="CX38" s="338"/>
      <c r="CY38" s="338"/>
      <c r="CZ38" s="338"/>
      <c r="DA38" s="338"/>
      <c r="DB38" s="338"/>
      <c r="DC38" s="338"/>
      <c r="DD38" s="338"/>
      <c r="DE38" s="338"/>
      <c r="DF38" s="338"/>
      <c r="DG38" s="338"/>
      <c r="DH38" s="338"/>
      <c r="DI38" s="338"/>
      <c r="DJ38" s="338"/>
      <c r="DK38" s="338"/>
      <c r="DL38" s="338"/>
      <c r="DM38" s="338"/>
      <c r="DN38" s="338"/>
      <c r="DO38" s="338"/>
      <c r="DP38" s="338"/>
      <c r="DQ38" s="338"/>
      <c r="DR38" s="338"/>
      <c r="DS38" s="338"/>
      <c r="DT38" s="338"/>
      <c r="DU38" s="338"/>
      <c r="DV38" s="338"/>
      <c r="DW38" s="338"/>
      <c r="DX38" s="338"/>
      <c r="DY38" s="338"/>
      <c r="DZ38" s="338"/>
      <c r="EA38" s="338"/>
      <c r="EB38" s="338"/>
      <c r="EC38" s="338"/>
      <c r="ED38" s="338"/>
      <c r="EE38" s="338"/>
      <c r="EF38" s="338"/>
      <c r="EG38" s="338"/>
      <c r="EH38" s="338"/>
      <c r="EI38" s="338"/>
      <c r="EJ38" s="338"/>
      <c r="EK38" s="338"/>
      <c r="EL38" s="338"/>
      <c r="EM38" s="338"/>
      <c r="EN38" s="338"/>
      <c r="EO38" s="338"/>
      <c r="EP38" s="338"/>
      <c r="EQ38" s="338"/>
      <c r="ER38" s="338"/>
      <c r="ES38" s="338"/>
      <c r="ET38" s="338"/>
      <c r="EU38" s="338"/>
      <c r="EV38" s="338"/>
      <c r="EW38" s="338"/>
      <c r="EX38" s="338"/>
      <c r="EY38" s="338"/>
      <c r="EZ38" s="338"/>
      <c r="FA38" s="338"/>
      <c r="FB38" s="338"/>
      <c r="FC38" s="338"/>
      <c r="FD38" s="338"/>
      <c r="FE38" s="338"/>
      <c r="FF38" s="338"/>
      <c r="FG38" s="338"/>
      <c r="FH38" s="338"/>
      <c r="FI38" s="338"/>
      <c r="FJ38" s="338"/>
      <c r="FK38" s="338"/>
      <c r="FL38" s="338"/>
      <c r="FM38" s="338"/>
      <c r="FN38" s="338"/>
      <c r="FO38" s="338"/>
      <c r="FP38" s="338"/>
      <c r="FQ38" s="338"/>
      <c r="FR38" s="338"/>
      <c r="FS38" s="338"/>
      <c r="FT38" s="338"/>
      <c r="FU38" s="338"/>
      <c r="FV38" s="338"/>
      <c r="FW38" s="338"/>
      <c r="FX38" s="338"/>
      <c r="FY38" s="338"/>
      <c r="FZ38" s="338"/>
      <c r="GA38" s="338"/>
      <c r="GB38" s="338"/>
      <c r="GC38" s="338"/>
      <c r="GD38" s="338"/>
      <c r="GE38" s="338"/>
      <c r="GF38" s="338"/>
      <c r="GG38" s="338"/>
      <c r="GH38" s="338"/>
      <c r="GI38" s="338"/>
      <c r="GJ38" s="338"/>
      <c r="GK38" s="338"/>
      <c r="GL38" s="338"/>
      <c r="GM38" s="338"/>
      <c r="GN38" s="338"/>
      <c r="GO38" s="338"/>
    </row>
    <row r="39" spans="1:197" s="361" customFormat="1" ht="13.8" x14ac:dyDescent="0.3">
      <c r="A39" s="357"/>
      <c r="B39" s="357"/>
      <c r="C39" s="367">
        <v>1</v>
      </c>
      <c r="D39" s="376" t="s">
        <v>128</v>
      </c>
      <c r="E39" s="371">
        <f>+'PLAN DE CARGAS'!D40</f>
        <v>3263447</v>
      </c>
      <c r="F39" s="462">
        <v>0</v>
      </c>
      <c r="G39" s="369">
        <f>+'PLAN DE CARGAS'!Q40</f>
        <v>1.9553338628876149</v>
      </c>
      <c r="H39" s="370">
        <f t="shared" si="0"/>
        <v>6381128.4288389981</v>
      </c>
      <c r="I39" s="338"/>
      <c r="J39" s="342"/>
      <c r="K39" s="352"/>
      <c r="N39" s="338"/>
      <c r="O39" s="338"/>
      <c r="P39" s="338"/>
      <c r="Q39" s="338"/>
      <c r="R39" s="338"/>
      <c r="S39" s="338"/>
      <c r="T39" s="338"/>
      <c r="U39" s="338"/>
      <c r="V39" s="338"/>
      <c r="W39" s="338"/>
      <c r="X39" s="338"/>
      <c r="Y39" s="338"/>
      <c r="Z39" s="338"/>
      <c r="AA39" s="338"/>
      <c r="AB39" s="338"/>
      <c r="AC39" s="338"/>
      <c r="AD39" s="338"/>
      <c r="AE39" s="338"/>
      <c r="AF39" s="338"/>
      <c r="AG39" s="338"/>
      <c r="AH39" s="338"/>
      <c r="AI39" s="338"/>
      <c r="AJ39" s="338"/>
      <c r="AK39" s="338"/>
      <c r="AL39" s="338"/>
      <c r="AM39" s="338"/>
      <c r="AN39" s="338"/>
      <c r="AO39" s="338"/>
      <c r="AP39" s="338"/>
      <c r="AQ39" s="338"/>
      <c r="AR39" s="338"/>
      <c r="AS39" s="338"/>
      <c r="AT39" s="338"/>
      <c r="AU39" s="338"/>
      <c r="AV39" s="338"/>
      <c r="AW39" s="338"/>
      <c r="AX39" s="338"/>
      <c r="AY39" s="338"/>
      <c r="AZ39" s="338"/>
      <c r="BA39" s="338"/>
      <c r="BB39" s="338"/>
      <c r="BC39" s="338"/>
      <c r="BD39" s="338"/>
      <c r="BE39" s="338"/>
      <c r="BF39" s="338"/>
      <c r="BG39" s="338"/>
      <c r="BH39" s="338"/>
      <c r="BI39" s="338"/>
      <c r="BJ39" s="338"/>
      <c r="BK39" s="338"/>
      <c r="BL39" s="338"/>
      <c r="BM39" s="338"/>
      <c r="BN39" s="338"/>
      <c r="BO39" s="338"/>
      <c r="BP39" s="338"/>
      <c r="BQ39" s="338"/>
      <c r="BR39" s="338"/>
      <c r="BS39" s="338"/>
      <c r="BT39" s="338"/>
      <c r="BU39" s="338"/>
      <c r="BV39" s="338"/>
      <c r="BW39" s="338"/>
      <c r="BX39" s="338"/>
      <c r="BY39" s="338"/>
      <c r="BZ39" s="338"/>
      <c r="CA39" s="338"/>
      <c r="CB39" s="338"/>
      <c r="CC39" s="338"/>
      <c r="CD39" s="338"/>
      <c r="CE39" s="338"/>
      <c r="CF39" s="338"/>
      <c r="CG39" s="338"/>
      <c r="CH39" s="338"/>
      <c r="CI39" s="338"/>
      <c r="CJ39" s="338"/>
      <c r="CK39" s="338"/>
      <c r="CL39" s="338"/>
      <c r="CM39" s="338"/>
      <c r="CN39" s="338"/>
      <c r="CO39" s="338"/>
      <c r="CP39" s="338"/>
      <c r="CQ39" s="338"/>
      <c r="CR39" s="338"/>
      <c r="CS39" s="338"/>
      <c r="CT39" s="338"/>
      <c r="CU39" s="338"/>
      <c r="CV39" s="338"/>
      <c r="CW39" s="338"/>
      <c r="CX39" s="338"/>
      <c r="CY39" s="338"/>
      <c r="CZ39" s="338"/>
      <c r="DA39" s="338"/>
      <c r="DB39" s="338"/>
      <c r="DC39" s="338"/>
      <c r="DD39" s="338"/>
      <c r="DE39" s="338"/>
      <c r="DF39" s="338"/>
      <c r="DG39" s="338"/>
      <c r="DH39" s="338"/>
      <c r="DI39" s="338"/>
      <c r="DJ39" s="338"/>
      <c r="DK39" s="338"/>
      <c r="DL39" s="338"/>
      <c r="DM39" s="338"/>
      <c r="DN39" s="338"/>
      <c r="DO39" s="338"/>
      <c r="DP39" s="338"/>
      <c r="DQ39" s="338"/>
      <c r="DR39" s="338"/>
      <c r="DS39" s="338"/>
      <c r="DT39" s="338"/>
      <c r="DU39" s="338"/>
      <c r="DV39" s="338"/>
      <c r="DW39" s="338"/>
      <c r="DX39" s="338"/>
      <c r="DY39" s="338"/>
      <c r="DZ39" s="338"/>
      <c r="EA39" s="338"/>
      <c r="EB39" s="338"/>
      <c r="EC39" s="338"/>
      <c r="ED39" s="338"/>
      <c r="EE39" s="338"/>
      <c r="EF39" s="338"/>
      <c r="EG39" s="338"/>
      <c r="EH39" s="338"/>
      <c r="EI39" s="338"/>
      <c r="EJ39" s="338"/>
      <c r="EK39" s="338"/>
      <c r="EL39" s="338"/>
      <c r="EM39" s="338"/>
      <c r="EN39" s="338"/>
      <c r="EO39" s="338"/>
      <c r="EP39" s="338"/>
      <c r="EQ39" s="338"/>
      <c r="ER39" s="338"/>
      <c r="ES39" s="338"/>
      <c r="ET39" s="338"/>
      <c r="EU39" s="338"/>
      <c r="EV39" s="338"/>
      <c r="EW39" s="338"/>
      <c r="EX39" s="338"/>
      <c r="EY39" s="338"/>
      <c r="EZ39" s="338"/>
      <c r="FA39" s="338"/>
      <c r="FB39" s="338"/>
      <c r="FC39" s="338"/>
      <c r="FD39" s="338"/>
      <c r="FE39" s="338"/>
      <c r="FF39" s="338"/>
      <c r="FG39" s="338"/>
      <c r="FH39" s="338"/>
      <c r="FI39" s="338"/>
      <c r="FJ39" s="338"/>
      <c r="FK39" s="338"/>
      <c r="FL39" s="338"/>
      <c r="FM39" s="338"/>
      <c r="FN39" s="338"/>
      <c r="FO39" s="338"/>
      <c r="FP39" s="338"/>
      <c r="FQ39" s="338"/>
      <c r="FR39" s="338"/>
      <c r="FS39" s="338"/>
      <c r="FT39" s="338"/>
      <c r="FU39" s="338"/>
      <c r="FV39" s="338"/>
      <c r="FW39" s="338"/>
      <c r="FX39" s="338"/>
      <c r="FY39" s="338"/>
      <c r="FZ39" s="338"/>
      <c r="GA39" s="338"/>
      <c r="GB39" s="338"/>
      <c r="GC39" s="338"/>
      <c r="GD39" s="338"/>
      <c r="GE39" s="338"/>
      <c r="GF39" s="338"/>
      <c r="GG39" s="338"/>
      <c r="GH39" s="338"/>
      <c r="GI39" s="338"/>
      <c r="GJ39" s="338"/>
      <c r="GK39" s="338"/>
      <c r="GL39" s="338"/>
      <c r="GM39" s="338"/>
      <c r="GN39" s="338"/>
      <c r="GO39" s="338"/>
    </row>
    <row r="40" spans="1:197" s="361" customFormat="1" ht="13.95" customHeight="1" x14ac:dyDescent="0.3">
      <c r="A40" s="357"/>
      <c r="B40" s="357"/>
      <c r="C40" s="367">
        <v>1</v>
      </c>
      <c r="D40" s="376" t="s">
        <v>129</v>
      </c>
      <c r="E40" s="371">
        <f>+'PLAN DE CARGAS'!D42</f>
        <v>3263447</v>
      </c>
      <c r="F40" s="462">
        <v>0</v>
      </c>
      <c r="G40" s="369">
        <f>+'PLAN DE CARGAS'!Q42</f>
        <v>1.9999999999999998</v>
      </c>
      <c r="H40" s="370">
        <f t="shared" si="0"/>
        <v>6526893.9999999991</v>
      </c>
      <c r="I40" s="338"/>
      <c r="J40" s="342"/>
      <c r="K40" s="352"/>
      <c r="N40" s="338"/>
      <c r="O40" s="338"/>
      <c r="P40" s="338"/>
      <c r="Q40" s="338"/>
      <c r="R40" s="338"/>
      <c r="S40" s="338"/>
      <c r="T40" s="338"/>
      <c r="U40" s="338"/>
      <c r="V40" s="338"/>
      <c r="W40" s="338"/>
      <c r="X40" s="338"/>
      <c r="Y40" s="338"/>
      <c r="Z40" s="338"/>
      <c r="AA40" s="338"/>
      <c r="AB40" s="338"/>
      <c r="AC40" s="338"/>
      <c r="AD40" s="338"/>
      <c r="AE40" s="338"/>
      <c r="AF40" s="338"/>
      <c r="AG40" s="338"/>
      <c r="AH40" s="338"/>
      <c r="AI40" s="338"/>
      <c r="AJ40" s="338"/>
      <c r="AK40" s="338"/>
      <c r="AL40" s="338"/>
      <c r="AM40" s="338"/>
      <c r="AN40" s="338"/>
      <c r="AO40" s="338"/>
      <c r="AP40" s="338"/>
      <c r="AQ40" s="338"/>
      <c r="AR40" s="338"/>
      <c r="AS40" s="338"/>
      <c r="AT40" s="338"/>
      <c r="AU40" s="338"/>
      <c r="AV40" s="338"/>
      <c r="AW40" s="338"/>
      <c r="AX40" s="338"/>
      <c r="AY40" s="338"/>
      <c r="AZ40" s="338"/>
      <c r="BA40" s="338"/>
      <c r="BB40" s="338"/>
      <c r="BC40" s="338"/>
      <c r="BD40" s="338"/>
      <c r="BE40" s="338"/>
      <c r="BF40" s="338"/>
      <c r="BG40" s="338"/>
      <c r="BH40" s="338"/>
      <c r="BI40" s="338"/>
      <c r="BJ40" s="338"/>
      <c r="BK40" s="338"/>
      <c r="BL40" s="338"/>
      <c r="BM40" s="338"/>
      <c r="BN40" s="338"/>
      <c r="BO40" s="338"/>
      <c r="BP40" s="338"/>
      <c r="BQ40" s="338"/>
      <c r="BR40" s="338"/>
      <c r="BS40" s="338"/>
      <c r="BT40" s="338"/>
      <c r="BU40" s="338"/>
      <c r="BV40" s="338"/>
      <c r="BW40" s="338"/>
      <c r="BX40" s="338"/>
      <c r="BY40" s="338"/>
      <c r="BZ40" s="338"/>
      <c r="CA40" s="338"/>
      <c r="CB40" s="338"/>
      <c r="CC40" s="338"/>
      <c r="CD40" s="338"/>
      <c r="CE40" s="338"/>
      <c r="CF40" s="338"/>
      <c r="CG40" s="338"/>
      <c r="CH40" s="338"/>
      <c r="CI40" s="338"/>
      <c r="CJ40" s="338"/>
      <c r="CK40" s="338"/>
      <c r="CL40" s="338"/>
      <c r="CM40" s="338"/>
      <c r="CN40" s="338"/>
      <c r="CO40" s="338"/>
      <c r="CP40" s="338"/>
      <c r="CQ40" s="338"/>
      <c r="CR40" s="338"/>
      <c r="CS40" s="338"/>
      <c r="CT40" s="338"/>
      <c r="CU40" s="338"/>
      <c r="CV40" s="338"/>
      <c r="CW40" s="338"/>
      <c r="CX40" s="338"/>
      <c r="CY40" s="338"/>
      <c r="CZ40" s="338"/>
      <c r="DA40" s="338"/>
      <c r="DB40" s="338"/>
      <c r="DC40" s="338"/>
      <c r="DD40" s="338"/>
      <c r="DE40" s="338"/>
      <c r="DF40" s="338"/>
      <c r="DG40" s="338"/>
      <c r="DH40" s="338"/>
      <c r="DI40" s="338"/>
      <c r="DJ40" s="338"/>
      <c r="DK40" s="338"/>
      <c r="DL40" s="338"/>
      <c r="DM40" s="338"/>
      <c r="DN40" s="338"/>
      <c r="DO40" s="338"/>
      <c r="DP40" s="338"/>
      <c r="DQ40" s="338"/>
      <c r="DR40" s="338"/>
      <c r="DS40" s="338"/>
      <c r="DT40" s="338"/>
      <c r="DU40" s="338"/>
      <c r="DV40" s="338"/>
      <c r="DW40" s="338"/>
      <c r="DX40" s="338"/>
      <c r="DY40" s="338"/>
      <c r="DZ40" s="338"/>
      <c r="EA40" s="338"/>
      <c r="EB40" s="338"/>
      <c r="EC40" s="338"/>
      <c r="ED40" s="338"/>
      <c r="EE40" s="338"/>
      <c r="EF40" s="338"/>
      <c r="EG40" s="338"/>
      <c r="EH40" s="338"/>
      <c r="EI40" s="338"/>
      <c r="EJ40" s="338"/>
      <c r="EK40" s="338"/>
      <c r="EL40" s="338"/>
      <c r="EM40" s="338"/>
      <c r="EN40" s="338"/>
      <c r="EO40" s="338"/>
      <c r="EP40" s="338"/>
      <c r="EQ40" s="338"/>
      <c r="ER40" s="338"/>
      <c r="ES40" s="338"/>
      <c r="ET40" s="338"/>
      <c r="EU40" s="338"/>
      <c r="EV40" s="338"/>
      <c r="EW40" s="338"/>
      <c r="EX40" s="338"/>
      <c r="EY40" s="338"/>
      <c r="EZ40" s="338"/>
      <c r="FA40" s="338"/>
      <c r="FB40" s="338"/>
      <c r="FC40" s="338"/>
      <c r="FD40" s="338"/>
      <c r="FE40" s="338"/>
      <c r="FF40" s="338"/>
      <c r="FG40" s="338"/>
      <c r="FH40" s="338"/>
      <c r="FI40" s="338"/>
      <c r="FJ40" s="338"/>
      <c r="FK40" s="338"/>
      <c r="FL40" s="338"/>
      <c r="FM40" s="338"/>
      <c r="FN40" s="338"/>
      <c r="FO40" s="338"/>
      <c r="FP40" s="338"/>
      <c r="FQ40" s="338"/>
      <c r="FR40" s="338"/>
      <c r="FS40" s="338"/>
      <c r="FT40" s="338"/>
      <c r="FU40" s="338"/>
      <c r="FV40" s="338"/>
      <c r="FW40" s="338"/>
      <c r="FX40" s="338"/>
      <c r="FY40" s="338"/>
      <c r="FZ40" s="338"/>
      <c r="GA40" s="338"/>
      <c r="GB40" s="338"/>
      <c r="GC40" s="338"/>
      <c r="GD40" s="338"/>
      <c r="GE40" s="338"/>
      <c r="GF40" s="338"/>
      <c r="GG40" s="338"/>
      <c r="GH40" s="338"/>
      <c r="GI40" s="338"/>
      <c r="GJ40" s="338"/>
      <c r="GK40" s="338"/>
      <c r="GL40" s="338"/>
      <c r="GM40" s="338"/>
      <c r="GN40" s="338"/>
      <c r="GO40" s="338"/>
    </row>
    <row r="41" spans="1:197" s="361" customFormat="1" ht="13.8" x14ac:dyDescent="0.3">
      <c r="A41" s="357"/>
      <c r="B41" s="357"/>
      <c r="C41" s="367">
        <v>1</v>
      </c>
      <c r="D41" s="376" t="s">
        <v>130</v>
      </c>
      <c r="E41" s="368">
        <f>+'PLAN DE CARGAS'!D43</f>
        <v>2405497</v>
      </c>
      <c r="F41" s="462">
        <v>0</v>
      </c>
      <c r="G41" s="369">
        <f>+'PLAN DE CARGAS'!Q43</f>
        <v>1.9999999999999998</v>
      </c>
      <c r="H41" s="370">
        <f t="shared" si="0"/>
        <v>4810993.9999999991</v>
      </c>
      <c r="I41" s="338"/>
      <c r="J41" s="342"/>
      <c r="K41" s="352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  <c r="AH41" s="338"/>
      <c r="AI41" s="338"/>
      <c r="AJ41" s="338"/>
      <c r="AK41" s="338"/>
      <c r="AL41" s="338"/>
      <c r="AM41" s="338"/>
      <c r="AN41" s="338"/>
      <c r="AO41" s="338"/>
      <c r="AP41" s="338"/>
      <c r="AQ41" s="338"/>
      <c r="AR41" s="338"/>
      <c r="AS41" s="338"/>
      <c r="AT41" s="338"/>
      <c r="AU41" s="338"/>
      <c r="AV41" s="338"/>
      <c r="AW41" s="338"/>
      <c r="AX41" s="338"/>
      <c r="AY41" s="338"/>
      <c r="AZ41" s="338"/>
      <c r="BA41" s="338"/>
      <c r="BB41" s="338"/>
      <c r="BC41" s="338"/>
      <c r="BD41" s="338"/>
      <c r="BE41" s="338"/>
      <c r="BF41" s="338"/>
      <c r="BG41" s="338"/>
      <c r="BH41" s="338"/>
      <c r="BI41" s="338"/>
      <c r="BJ41" s="338"/>
      <c r="BK41" s="338"/>
      <c r="BL41" s="338"/>
      <c r="BM41" s="338"/>
      <c r="BN41" s="338"/>
      <c r="BO41" s="338"/>
      <c r="BP41" s="338"/>
      <c r="BQ41" s="338"/>
      <c r="BR41" s="338"/>
      <c r="BS41" s="338"/>
      <c r="BT41" s="338"/>
      <c r="BU41" s="338"/>
      <c r="BV41" s="338"/>
      <c r="BW41" s="338"/>
      <c r="BX41" s="338"/>
      <c r="BY41" s="338"/>
      <c r="BZ41" s="338"/>
      <c r="CA41" s="338"/>
      <c r="CB41" s="338"/>
      <c r="CC41" s="338"/>
      <c r="CD41" s="338"/>
      <c r="CE41" s="338"/>
      <c r="CF41" s="338"/>
      <c r="CG41" s="338"/>
      <c r="CH41" s="338"/>
      <c r="CI41" s="338"/>
      <c r="CJ41" s="338"/>
      <c r="CK41" s="338"/>
      <c r="CL41" s="338"/>
      <c r="CM41" s="338"/>
      <c r="CN41" s="338"/>
      <c r="CO41" s="338"/>
      <c r="CP41" s="338"/>
      <c r="CQ41" s="338"/>
      <c r="CR41" s="338"/>
      <c r="CS41" s="338"/>
      <c r="CT41" s="338"/>
      <c r="CU41" s="338"/>
      <c r="CV41" s="338"/>
      <c r="CW41" s="338"/>
      <c r="CX41" s="338"/>
      <c r="CY41" s="338"/>
      <c r="CZ41" s="338"/>
      <c r="DA41" s="338"/>
      <c r="DB41" s="338"/>
      <c r="DC41" s="338"/>
      <c r="DD41" s="338"/>
      <c r="DE41" s="338"/>
      <c r="DF41" s="338"/>
      <c r="DG41" s="338"/>
      <c r="DH41" s="338"/>
      <c r="DI41" s="338"/>
      <c r="DJ41" s="338"/>
      <c r="DK41" s="338"/>
      <c r="DL41" s="338"/>
      <c r="DM41" s="338"/>
      <c r="DN41" s="338"/>
      <c r="DO41" s="338"/>
      <c r="DP41" s="338"/>
      <c r="DQ41" s="338"/>
      <c r="DR41" s="338"/>
      <c r="DS41" s="338"/>
      <c r="DT41" s="338"/>
      <c r="DU41" s="338"/>
      <c r="DV41" s="338"/>
      <c r="DW41" s="338"/>
      <c r="DX41" s="338"/>
      <c r="DY41" s="338"/>
      <c r="DZ41" s="338"/>
      <c r="EA41" s="338"/>
      <c r="EB41" s="338"/>
      <c r="EC41" s="338"/>
      <c r="ED41" s="338"/>
      <c r="EE41" s="338"/>
      <c r="EF41" s="338"/>
      <c r="EG41" s="338"/>
      <c r="EH41" s="338"/>
      <c r="EI41" s="338"/>
      <c r="EJ41" s="338"/>
      <c r="EK41" s="338"/>
      <c r="EL41" s="338"/>
      <c r="EM41" s="338"/>
      <c r="EN41" s="338"/>
      <c r="EO41" s="338"/>
      <c r="EP41" s="338"/>
      <c r="EQ41" s="338"/>
      <c r="ER41" s="338"/>
      <c r="ES41" s="338"/>
      <c r="ET41" s="338"/>
      <c r="EU41" s="338"/>
      <c r="EV41" s="338"/>
      <c r="EW41" s="338"/>
      <c r="EX41" s="338"/>
      <c r="EY41" s="338"/>
      <c r="EZ41" s="338"/>
      <c r="FA41" s="338"/>
      <c r="FB41" s="338"/>
      <c r="FC41" s="338"/>
      <c r="FD41" s="338"/>
      <c r="FE41" s="338"/>
      <c r="FF41" s="338"/>
      <c r="FG41" s="338"/>
      <c r="FH41" s="338"/>
      <c r="FI41" s="338"/>
      <c r="FJ41" s="338"/>
      <c r="FK41" s="338"/>
      <c r="FL41" s="338"/>
      <c r="FM41" s="338"/>
      <c r="FN41" s="338"/>
      <c r="FO41" s="338"/>
      <c r="FP41" s="338"/>
      <c r="FQ41" s="338"/>
      <c r="FR41" s="338"/>
      <c r="FS41" s="338"/>
      <c r="FT41" s="338"/>
      <c r="FU41" s="338"/>
      <c r="FV41" s="338"/>
      <c r="FW41" s="338"/>
      <c r="FX41" s="338"/>
      <c r="FY41" s="338"/>
      <c r="FZ41" s="338"/>
      <c r="GA41" s="338"/>
      <c r="GB41" s="338"/>
      <c r="GC41" s="338"/>
      <c r="GD41" s="338"/>
      <c r="GE41" s="338"/>
      <c r="GF41" s="338"/>
      <c r="GG41" s="338"/>
      <c r="GH41" s="338"/>
      <c r="GI41" s="338"/>
      <c r="GJ41" s="338"/>
      <c r="GK41" s="338"/>
      <c r="GL41" s="338"/>
      <c r="GM41" s="338"/>
      <c r="GN41" s="338"/>
      <c r="GO41" s="338"/>
    </row>
    <row r="42" spans="1:197" s="361" customFormat="1" ht="16.5" customHeight="1" x14ac:dyDescent="0.3">
      <c r="A42" s="357"/>
      <c r="B42" s="357"/>
      <c r="C42" s="476" t="s">
        <v>59</v>
      </c>
      <c r="D42" s="425"/>
      <c r="E42" s="425"/>
      <c r="F42" s="425"/>
      <c r="G42" s="425"/>
      <c r="H42" s="426"/>
      <c r="I42" s="338"/>
      <c r="J42" s="342"/>
      <c r="K42" s="352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  <c r="AH42" s="338"/>
      <c r="AI42" s="338"/>
      <c r="AJ42" s="338"/>
      <c r="AK42" s="338"/>
      <c r="AL42" s="338"/>
      <c r="AM42" s="338"/>
      <c r="AN42" s="338"/>
      <c r="AO42" s="338"/>
      <c r="AP42" s="338"/>
      <c r="AQ42" s="338"/>
      <c r="AR42" s="338"/>
      <c r="AS42" s="338"/>
      <c r="AT42" s="338"/>
      <c r="AU42" s="338"/>
      <c r="AV42" s="338"/>
      <c r="AW42" s="338"/>
      <c r="AX42" s="338"/>
      <c r="AY42" s="338"/>
      <c r="AZ42" s="338"/>
      <c r="BA42" s="338"/>
      <c r="BB42" s="338"/>
      <c r="BC42" s="338"/>
      <c r="BD42" s="338"/>
      <c r="BE42" s="338"/>
      <c r="BF42" s="338"/>
      <c r="BG42" s="338"/>
      <c r="BH42" s="338"/>
      <c r="BI42" s="338"/>
      <c r="BJ42" s="338"/>
      <c r="BK42" s="338"/>
      <c r="BL42" s="338"/>
      <c r="BM42" s="338"/>
      <c r="BN42" s="338"/>
      <c r="BO42" s="338"/>
      <c r="BP42" s="338"/>
      <c r="BQ42" s="338"/>
      <c r="BR42" s="338"/>
      <c r="BS42" s="338"/>
      <c r="BT42" s="338"/>
      <c r="BU42" s="338"/>
      <c r="BV42" s="338"/>
      <c r="BW42" s="338"/>
      <c r="BX42" s="338"/>
      <c r="BY42" s="338"/>
      <c r="BZ42" s="338"/>
      <c r="CA42" s="338"/>
      <c r="CB42" s="338"/>
      <c r="CC42" s="338"/>
      <c r="CD42" s="338"/>
      <c r="CE42" s="338"/>
      <c r="CF42" s="338"/>
      <c r="CG42" s="338"/>
      <c r="CH42" s="338"/>
      <c r="CI42" s="338"/>
      <c r="CJ42" s="338"/>
      <c r="CK42" s="338"/>
      <c r="CL42" s="338"/>
      <c r="CM42" s="338"/>
      <c r="CN42" s="338"/>
      <c r="CO42" s="338"/>
      <c r="CP42" s="338"/>
      <c r="CQ42" s="338"/>
      <c r="CR42" s="338"/>
      <c r="CS42" s="338"/>
      <c r="CT42" s="338"/>
      <c r="CU42" s="338"/>
      <c r="CV42" s="338"/>
      <c r="CW42" s="338"/>
      <c r="CX42" s="338"/>
      <c r="CY42" s="338"/>
      <c r="CZ42" s="338"/>
      <c r="DA42" s="338"/>
      <c r="DB42" s="338"/>
      <c r="DC42" s="338"/>
      <c r="DD42" s="338"/>
      <c r="DE42" s="338"/>
      <c r="DF42" s="338"/>
      <c r="DG42" s="338"/>
      <c r="DH42" s="338"/>
      <c r="DI42" s="338"/>
      <c r="DJ42" s="338"/>
      <c r="DK42" s="338"/>
      <c r="DL42" s="338"/>
      <c r="DM42" s="338"/>
      <c r="DN42" s="338"/>
      <c r="DO42" s="338"/>
      <c r="DP42" s="338"/>
      <c r="DQ42" s="338"/>
      <c r="DR42" s="338"/>
      <c r="DS42" s="338"/>
      <c r="DT42" s="338"/>
      <c r="DU42" s="338"/>
      <c r="DV42" s="338"/>
      <c r="DW42" s="338"/>
      <c r="DX42" s="338"/>
      <c r="DY42" s="338"/>
      <c r="DZ42" s="338"/>
      <c r="EA42" s="338"/>
      <c r="EB42" s="338"/>
      <c r="EC42" s="338"/>
      <c r="ED42" s="338"/>
      <c r="EE42" s="338"/>
      <c r="EF42" s="338"/>
      <c r="EG42" s="338"/>
      <c r="EH42" s="338"/>
      <c r="EI42" s="338"/>
      <c r="EJ42" s="338"/>
      <c r="EK42" s="338"/>
      <c r="EL42" s="338"/>
      <c r="EM42" s="338"/>
      <c r="EN42" s="338"/>
      <c r="EO42" s="338"/>
      <c r="EP42" s="338"/>
      <c r="EQ42" s="338"/>
      <c r="ER42" s="338"/>
      <c r="ES42" s="338"/>
      <c r="ET42" s="338"/>
      <c r="EU42" s="338"/>
      <c r="EV42" s="338"/>
      <c r="EW42" s="338"/>
      <c r="EX42" s="338"/>
      <c r="EY42" s="338"/>
      <c r="EZ42" s="338"/>
      <c r="FA42" s="338"/>
      <c r="FB42" s="338"/>
      <c r="FC42" s="338"/>
      <c r="FD42" s="338"/>
      <c r="FE42" s="338"/>
      <c r="FF42" s="338"/>
      <c r="FG42" s="338"/>
      <c r="FH42" s="338"/>
      <c r="FI42" s="338"/>
      <c r="FJ42" s="338"/>
      <c r="FK42" s="338"/>
      <c r="FL42" s="338"/>
      <c r="FM42" s="338"/>
      <c r="FN42" s="338"/>
      <c r="FO42" s="338"/>
      <c r="FP42" s="338"/>
      <c r="FQ42" s="338"/>
      <c r="FR42" s="338"/>
      <c r="FS42" s="338"/>
      <c r="FT42" s="338"/>
      <c r="FU42" s="338"/>
      <c r="FV42" s="338"/>
      <c r="FW42" s="338"/>
      <c r="FX42" s="338"/>
      <c r="FY42" s="338"/>
      <c r="FZ42" s="338"/>
      <c r="GA42" s="338"/>
      <c r="GB42" s="338"/>
      <c r="GC42" s="338"/>
      <c r="GD42" s="338"/>
      <c r="GE42" s="338"/>
      <c r="GF42" s="338"/>
      <c r="GG42" s="338"/>
      <c r="GH42" s="338"/>
      <c r="GI42" s="338"/>
      <c r="GJ42" s="338"/>
      <c r="GK42" s="338"/>
      <c r="GL42" s="338"/>
      <c r="GM42" s="338"/>
      <c r="GN42" s="338"/>
      <c r="GO42" s="338"/>
    </row>
    <row r="43" spans="1:197" s="361" customFormat="1" ht="13.8" x14ac:dyDescent="0.3">
      <c r="A43" s="357"/>
      <c r="B43" s="357"/>
      <c r="C43" s="367">
        <v>1</v>
      </c>
      <c r="D43" s="376" t="s">
        <v>131</v>
      </c>
      <c r="E43" s="371">
        <f>+'PLAN DE CARGAS'!D45</f>
        <v>1750905</v>
      </c>
      <c r="F43" s="462">
        <v>0</v>
      </c>
      <c r="G43" s="369">
        <f>+'PLAN DE CARGAS'!Q45</f>
        <v>3.9999999999999996</v>
      </c>
      <c r="H43" s="370">
        <f t="shared" si="0"/>
        <v>7003619.9999999991</v>
      </c>
      <c r="I43" s="338"/>
      <c r="J43" s="342"/>
      <c r="K43" s="352"/>
      <c r="L43" s="338"/>
      <c r="M43" s="338"/>
      <c r="N43" s="338"/>
      <c r="O43" s="338"/>
      <c r="P43" s="338"/>
      <c r="Q43" s="338"/>
      <c r="R43" s="338"/>
      <c r="S43" s="338"/>
      <c r="T43" s="338"/>
      <c r="U43" s="338"/>
      <c r="V43" s="338"/>
      <c r="W43" s="338"/>
      <c r="X43" s="338"/>
      <c r="Y43" s="338"/>
      <c r="Z43" s="338"/>
      <c r="AA43" s="338"/>
      <c r="AB43" s="338"/>
      <c r="AC43" s="338"/>
      <c r="AD43" s="338"/>
      <c r="AE43" s="338"/>
      <c r="AF43" s="338"/>
      <c r="AG43" s="338"/>
      <c r="AH43" s="338"/>
      <c r="AI43" s="338"/>
      <c r="AJ43" s="338"/>
      <c r="AK43" s="338"/>
      <c r="AL43" s="338"/>
      <c r="AM43" s="338"/>
      <c r="AN43" s="338"/>
      <c r="AO43" s="338"/>
      <c r="AP43" s="338"/>
      <c r="AQ43" s="338"/>
      <c r="AR43" s="338"/>
      <c r="AS43" s="338"/>
      <c r="AT43" s="338"/>
      <c r="AU43" s="338"/>
      <c r="AV43" s="338"/>
      <c r="AW43" s="338"/>
      <c r="AX43" s="338"/>
      <c r="AY43" s="338"/>
      <c r="AZ43" s="338"/>
      <c r="BA43" s="338"/>
      <c r="BB43" s="338"/>
      <c r="BC43" s="338"/>
      <c r="BD43" s="338"/>
      <c r="BE43" s="338"/>
      <c r="BF43" s="338"/>
      <c r="BG43" s="338"/>
      <c r="BH43" s="338"/>
      <c r="BI43" s="338"/>
      <c r="BJ43" s="338"/>
      <c r="BK43" s="338"/>
      <c r="BL43" s="338"/>
      <c r="BM43" s="338"/>
      <c r="BN43" s="338"/>
      <c r="BO43" s="338"/>
      <c r="BP43" s="338"/>
      <c r="BQ43" s="338"/>
      <c r="BR43" s="338"/>
      <c r="BS43" s="338"/>
      <c r="BT43" s="338"/>
      <c r="BU43" s="338"/>
      <c r="BV43" s="338"/>
      <c r="BW43" s="338"/>
      <c r="BX43" s="338"/>
      <c r="BY43" s="338"/>
      <c r="BZ43" s="338"/>
      <c r="CA43" s="338"/>
      <c r="CB43" s="338"/>
      <c r="CC43" s="338"/>
      <c r="CD43" s="338"/>
      <c r="CE43" s="338"/>
      <c r="CF43" s="338"/>
      <c r="CG43" s="338"/>
      <c r="CH43" s="338"/>
      <c r="CI43" s="338"/>
      <c r="CJ43" s="338"/>
      <c r="CK43" s="338"/>
      <c r="CL43" s="338"/>
      <c r="CM43" s="338"/>
      <c r="CN43" s="338"/>
      <c r="CO43" s="338"/>
      <c r="CP43" s="338"/>
      <c r="CQ43" s="338"/>
      <c r="CR43" s="338"/>
      <c r="CS43" s="338"/>
      <c r="CT43" s="338"/>
      <c r="CU43" s="338"/>
      <c r="CV43" s="338"/>
      <c r="CW43" s="338"/>
      <c r="CX43" s="338"/>
      <c r="CY43" s="338"/>
      <c r="CZ43" s="338"/>
      <c r="DA43" s="338"/>
      <c r="DB43" s="338"/>
      <c r="DC43" s="338"/>
      <c r="DD43" s="338"/>
      <c r="DE43" s="338"/>
      <c r="DF43" s="338"/>
      <c r="DG43" s="338"/>
      <c r="DH43" s="338"/>
      <c r="DI43" s="338"/>
      <c r="DJ43" s="338"/>
      <c r="DK43" s="338"/>
      <c r="DL43" s="338"/>
      <c r="DM43" s="338"/>
      <c r="DN43" s="338"/>
      <c r="DO43" s="338"/>
      <c r="DP43" s="338"/>
      <c r="DQ43" s="338"/>
      <c r="DR43" s="338"/>
      <c r="DS43" s="338"/>
      <c r="DT43" s="338"/>
      <c r="DU43" s="338"/>
      <c r="DV43" s="338"/>
      <c r="DW43" s="338"/>
      <c r="DX43" s="338"/>
      <c r="DY43" s="338"/>
      <c r="DZ43" s="338"/>
      <c r="EA43" s="338"/>
      <c r="EB43" s="338"/>
      <c r="EC43" s="338"/>
      <c r="ED43" s="338"/>
      <c r="EE43" s="338"/>
      <c r="EF43" s="338"/>
      <c r="EG43" s="338"/>
      <c r="EH43" s="338"/>
      <c r="EI43" s="338"/>
      <c r="EJ43" s="338"/>
      <c r="EK43" s="338"/>
      <c r="EL43" s="338"/>
      <c r="EM43" s="338"/>
      <c r="EN43" s="338"/>
      <c r="EO43" s="338"/>
      <c r="EP43" s="338"/>
      <c r="EQ43" s="338"/>
      <c r="ER43" s="338"/>
      <c r="ES43" s="338"/>
      <c r="ET43" s="338"/>
      <c r="EU43" s="338"/>
      <c r="EV43" s="338"/>
      <c r="EW43" s="338"/>
      <c r="EX43" s="338"/>
      <c r="EY43" s="338"/>
      <c r="EZ43" s="338"/>
      <c r="FA43" s="338"/>
      <c r="FB43" s="338"/>
      <c r="FC43" s="338"/>
      <c r="FD43" s="338"/>
      <c r="FE43" s="338"/>
      <c r="FF43" s="338"/>
      <c r="FG43" s="338"/>
      <c r="FH43" s="338"/>
      <c r="FI43" s="338"/>
      <c r="FJ43" s="338"/>
      <c r="FK43" s="338"/>
      <c r="FL43" s="338"/>
      <c r="FM43" s="338"/>
      <c r="FN43" s="338"/>
      <c r="FO43" s="338"/>
      <c r="FP43" s="338"/>
      <c r="FQ43" s="338"/>
      <c r="FR43" s="338"/>
      <c r="FS43" s="338"/>
      <c r="FT43" s="338"/>
      <c r="FU43" s="338"/>
      <c r="FV43" s="338"/>
      <c r="FW43" s="338"/>
      <c r="FX43" s="338"/>
      <c r="FY43" s="338"/>
      <c r="FZ43" s="338"/>
      <c r="GA43" s="338"/>
      <c r="GB43" s="338"/>
      <c r="GC43" s="338"/>
      <c r="GD43" s="338"/>
      <c r="GE43" s="338"/>
      <c r="GF43" s="338"/>
      <c r="GG43" s="338"/>
      <c r="GH43" s="338"/>
      <c r="GI43" s="338"/>
      <c r="GJ43" s="338"/>
      <c r="GK43" s="338"/>
      <c r="GL43" s="338"/>
      <c r="GM43" s="338"/>
      <c r="GN43" s="338"/>
      <c r="GO43" s="338"/>
    </row>
    <row r="44" spans="1:197" s="361" customFormat="1" ht="13.8" x14ac:dyDescent="0.3">
      <c r="A44" s="357"/>
      <c r="B44" s="357"/>
      <c r="C44" s="545" t="s">
        <v>132</v>
      </c>
      <c r="D44" s="508"/>
      <c r="E44" s="508"/>
      <c r="F44" s="508"/>
      <c r="G44" s="509"/>
      <c r="H44" s="372">
        <f>+SUM(H37:H41,H43)</f>
        <v>55304500.428838998</v>
      </c>
      <c r="I44" s="373"/>
      <c r="J44" s="342"/>
      <c r="K44" s="352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38"/>
      <c r="AD44" s="338"/>
      <c r="AE44" s="338"/>
      <c r="AF44" s="338"/>
      <c r="AG44" s="338"/>
      <c r="AH44" s="338"/>
      <c r="AI44" s="338"/>
      <c r="AJ44" s="338"/>
      <c r="AK44" s="338"/>
      <c r="AL44" s="338"/>
      <c r="AM44" s="338"/>
      <c r="AN44" s="338"/>
      <c r="AO44" s="338"/>
      <c r="AP44" s="338"/>
      <c r="AQ44" s="338"/>
      <c r="AR44" s="338"/>
      <c r="AS44" s="338"/>
      <c r="AT44" s="338"/>
      <c r="AU44" s="338"/>
      <c r="AV44" s="338"/>
      <c r="AW44" s="338"/>
      <c r="AX44" s="338"/>
      <c r="AY44" s="338"/>
      <c r="AZ44" s="338"/>
      <c r="BA44" s="338"/>
      <c r="BB44" s="338"/>
      <c r="BC44" s="338"/>
      <c r="BD44" s="338"/>
      <c r="BE44" s="338"/>
      <c r="BF44" s="338"/>
      <c r="BG44" s="338"/>
      <c r="BH44" s="338"/>
      <c r="BI44" s="338"/>
      <c r="BJ44" s="338"/>
      <c r="BK44" s="338"/>
      <c r="BL44" s="338"/>
      <c r="BM44" s="338"/>
      <c r="BN44" s="338"/>
      <c r="BO44" s="338"/>
      <c r="BP44" s="338"/>
      <c r="BQ44" s="338"/>
      <c r="BR44" s="338"/>
      <c r="BS44" s="338"/>
      <c r="BT44" s="338"/>
      <c r="BU44" s="338"/>
      <c r="BV44" s="338"/>
      <c r="BW44" s="338"/>
      <c r="BX44" s="338"/>
      <c r="BY44" s="338"/>
      <c r="BZ44" s="338"/>
      <c r="CA44" s="338"/>
      <c r="CB44" s="338"/>
      <c r="CC44" s="338"/>
      <c r="CD44" s="338"/>
      <c r="CE44" s="338"/>
      <c r="CF44" s="338"/>
      <c r="CG44" s="338"/>
      <c r="CH44" s="338"/>
      <c r="CI44" s="338"/>
      <c r="CJ44" s="338"/>
      <c r="CK44" s="338"/>
      <c r="CL44" s="338"/>
      <c r="CM44" s="338"/>
      <c r="CN44" s="338"/>
      <c r="CO44" s="338"/>
      <c r="CP44" s="338"/>
      <c r="CQ44" s="338"/>
      <c r="CR44" s="338"/>
      <c r="CS44" s="338"/>
      <c r="CT44" s="338"/>
      <c r="CU44" s="338"/>
      <c r="CV44" s="338"/>
      <c r="CW44" s="338"/>
      <c r="CX44" s="338"/>
      <c r="CY44" s="338"/>
      <c r="CZ44" s="338"/>
      <c r="DA44" s="338"/>
      <c r="DB44" s="338"/>
      <c r="DC44" s="338"/>
      <c r="DD44" s="338"/>
      <c r="DE44" s="338"/>
      <c r="DF44" s="338"/>
      <c r="DG44" s="338"/>
      <c r="DH44" s="338"/>
      <c r="DI44" s="338"/>
      <c r="DJ44" s="338"/>
      <c r="DK44" s="338"/>
      <c r="DL44" s="338"/>
      <c r="DM44" s="338"/>
      <c r="DN44" s="338"/>
      <c r="DO44" s="338"/>
      <c r="DP44" s="338"/>
      <c r="DQ44" s="338"/>
      <c r="DR44" s="338"/>
      <c r="DS44" s="338"/>
      <c r="DT44" s="338"/>
      <c r="DU44" s="338"/>
      <c r="DV44" s="338"/>
      <c r="DW44" s="338"/>
      <c r="DX44" s="338"/>
      <c r="DY44" s="338"/>
      <c r="DZ44" s="338"/>
      <c r="EA44" s="338"/>
      <c r="EB44" s="338"/>
      <c r="EC44" s="338"/>
      <c r="ED44" s="338"/>
      <c r="EE44" s="338"/>
      <c r="EF44" s="338"/>
      <c r="EG44" s="338"/>
      <c r="EH44" s="338"/>
      <c r="EI44" s="338"/>
      <c r="EJ44" s="338"/>
      <c r="EK44" s="338"/>
      <c r="EL44" s="338"/>
      <c r="EM44" s="338"/>
      <c r="EN44" s="338"/>
      <c r="EO44" s="338"/>
      <c r="EP44" s="338"/>
      <c r="EQ44" s="338"/>
      <c r="ER44" s="338"/>
      <c r="ES44" s="338"/>
      <c r="ET44" s="338"/>
      <c r="EU44" s="338"/>
      <c r="EV44" s="338"/>
      <c r="EW44" s="338"/>
      <c r="EX44" s="338"/>
      <c r="EY44" s="338"/>
      <c r="EZ44" s="338"/>
      <c r="FA44" s="338"/>
      <c r="FB44" s="338"/>
      <c r="FC44" s="338"/>
      <c r="FD44" s="338"/>
      <c r="FE44" s="338"/>
      <c r="FF44" s="338"/>
      <c r="FG44" s="338"/>
      <c r="FH44" s="338"/>
      <c r="FI44" s="338"/>
      <c r="FJ44" s="338"/>
      <c r="FK44" s="338"/>
      <c r="FL44" s="338"/>
      <c r="FM44" s="338"/>
      <c r="FN44" s="338"/>
      <c r="FO44" s="338"/>
      <c r="FP44" s="338"/>
      <c r="FQ44" s="338"/>
      <c r="FR44" s="338"/>
      <c r="FS44" s="338"/>
      <c r="FT44" s="338"/>
      <c r="FU44" s="338"/>
      <c r="FV44" s="338"/>
      <c r="FW44" s="338"/>
      <c r="FX44" s="338"/>
      <c r="FY44" s="338"/>
      <c r="FZ44" s="338"/>
      <c r="GA44" s="338"/>
      <c r="GB44" s="338"/>
      <c r="GC44" s="338"/>
      <c r="GD44" s="338"/>
      <c r="GE44" s="338"/>
      <c r="GF44" s="338"/>
      <c r="GG44" s="338"/>
      <c r="GH44" s="338"/>
      <c r="GI44" s="338"/>
      <c r="GJ44" s="338"/>
      <c r="GK44" s="338"/>
      <c r="GL44" s="338"/>
      <c r="GM44" s="338"/>
      <c r="GN44" s="338"/>
      <c r="GO44" s="338"/>
    </row>
    <row r="45" spans="1:197" s="361" customFormat="1" ht="13.95" customHeight="1" x14ac:dyDescent="0.3">
      <c r="A45" s="358"/>
      <c r="C45" s="545" t="s">
        <v>133</v>
      </c>
      <c r="D45" s="508"/>
      <c r="E45" s="508"/>
      <c r="F45" s="508"/>
      <c r="G45" s="509"/>
      <c r="H45" s="463">
        <f>+'PLAN DE CARGAS'!R39</f>
        <v>1.8160000000000001</v>
      </c>
      <c r="I45" s="380" t="s">
        <v>118</v>
      </c>
      <c r="J45" s="464"/>
      <c r="K45" s="352"/>
      <c r="L45" s="338"/>
      <c r="M45" s="338"/>
      <c r="N45" s="338"/>
      <c r="O45" s="338"/>
      <c r="P45" s="338"/>
      <c r="Q45" s="338"/>
      <c r="R45" s="338"/>
      <c r="S45" s="338"/>
      <c r="T45" s="338"/>
      <c r="U45" s="338"/>
      <c r="V45" s="338"/>
      <c r="W45" s="338"/>
      <c r="X45" s="338"/>
      <c r="Y45" s="338"/>
      <c r="Z45" s="338"/>
      <c r="AA45" s="338"/>
      <c r="AB45" s="338"/>
      <c r="AC45" s="338"/>
      <c r="AD45" s="338"/>
      <c r="AE45" s="338"/>
      <c r="AF45" s="338"/>
      <c r="AG45" s="338"/>
      <c r="AH45" s="338"/>
      <c r="AI45" s="338"/>
      <c r="AJ45" s="338"/>
      <c r="AK45" s="338"/>
      <c r="AL45" s="338"/>
      <c r="AM45" s="338"/>
      <c r="AN45" s="338"/>
      <c r="AO45" s="338"/>
      <c r="AP45" s="338"/>
      <c r="AQ45" s="338"/>
      <c r="AR45" s="338"/>
      <c r="AS45" s="338"/>
      <c r="AT45" s="338"/>
      <c r="AU45" s="338"/>
      <c r="AV45" s="338"/>
      <c r="AW45" s="338"/>
      <c r="AX45" s="338"/>
      <c r="AY45" s="338"/>
      <c r="AZ45" s="338"/>
      <c r="BA45" s="338"/>
      <c r="BB45" s="338"/>
      <c r="BC45" s="338"/>
      <c r="BD45" s="338"/>
      <c r="BE45" s="338"/>
      <c r="BF45" s="338"/>
      <c r="BG45" s="338"/>
      <c r="BH45" s="338"/>
      <c r="BI45" s="338"/>
      <c r="BJ45" s="338"/>
      <c r="BK45" s="338"/>
      <c r="BL45" s="338"/>
      <c r="BM45" s="338"/>
      <c r="BN45" s="338"/>
      <c r="BO45" s="338"/>
      <c r="BP45" s="338"/>
      <c r="BQ45" s="338"/>
      <c r="BR45" s="338"/>
      <c r="BS45" s="338"/>
      <c r="BT45" s="338"/>
      <c r="BU45" s="338"/>
      <c r="BV45" s="338"/>
      <c r="BW45" s="338"/>
      <c r="BX45" s="338"/>
      <c r="BY45" s="338"/>
      <c r="BZ45" s="338"/>
      <c r="CA45" s="338"/>
      <c r="CB45" s="338"/>
      <c r="CC45" s="338"/>
      <c r="CD45" s="338"/>
      <c r="CE45" s="338"/>
      <c r="CF45" s="338"/>
      <c r="CG45" s="338"/>
      <c r="CH45" s="338"/>
      <c r="CI45" s="338"/>
      <c r="CJ45" s="338"/>
      <c r="CK45" s="338"/>
      <c r="CL45" s="338"/>
      <c r="CM45" s="338"/>
      <c r="CN45" s="338"/>
      <c r="CO45" s="338"/>
      <c r="CP45" s="338"/>
      <c r="CQ45" s="338"/>
      <c r="CR45" s="338"/>
      <c r="CS45" s="338"/>
      <c r="CT45" s="338"/>
      <c r="CU45" s="338"/>
      <c r="CV45" s="338"/>
      <c r="CW45" s="338"/>
      <c r="CX45" s="338"/>
      <c r="CY45" s="338"/>
      <c r="CZ45" s="338"/>
      <c r="DA45" s="338"/>
      <c r="DB45" s="338"/>
      <c r="DC45" s="338"/>
      <c r="DD45" s="338"/>
      <c r="DE45" s="338"/>
      <c r="DF45" s="338"/>
      <c r="DG45" s="338"/>
      <c r="DH45" s="338"/>
      <c r="DI45" s="338"/>
      <c r="DJ45" s="338"/>
      <c r="DK45" s="338"/>
      <c r="DL45" s="338"/>
      <c r="DM45" s="338"/>
      <c r="DN45" s="338"/>
      <c r="DO45" s="338"/>
      <c r="DP45" s="338"/>
      <c r="DQ45" s="338"/>
      <c r="DR45" s="338"/>
      <c r="DS45" s="338"/>
      <c r="DT45" s="338"/>
      <c r="DU45" s="338"/>
      <c r="DV45" s="338"/>
      <c r="DW45" s="338"/>
      <c r="DX45" s="338"/>
      <c r="DY45" s="338"/>
      <c r="DZ45" s="338"/>
      <c r="EA45" s="338"/>
      <c r="EB45" s="338"/>
      <c r="EC45" s="338"/>
      <c r="ED45" s="338"/>
      <c r="EE45" s="338"/>
      <c r="EF45" s="338"/>
      <c r="EG45" s="338"/>
      <c r="EH45" s="338"/>
      <c r="EI45" s="338"/>
      <c r="EJ45" s="338"/>
      <c r="EK45" s="338"/>
      <c r="EL45" s="338"/>
      <c r="EM45" s="338"/>
      <c r="EN45" s="338"/>
      <c r="EO45" s="338"/>
      <c r="EP45" s="338"/>
      <c r="EQ45" s="338"/>
      <c r="ER45" s="338"/>
      <c r="ES45" s="338"/>
      <c r="ET45" s="338"/>
      <c r="EU45" s="338"/>
      <c r="EV45" s="338"/>
      <c r="EW45" s="338"/>
      <c r="EX45" s="338"/>
      <c r="EY45" s="338"/>
      <c r="EZ45" s="338"/>
      <c r="FA45" s="338"/>
      <c r="FB45" s="338"/>
      <c r="FC45" s="338"/>
      <c r="FD45" s="338"/>
      <c r="FE45" s="338"/>
      <c r="FF45" s="338"/>
      <c r="FG45" s="338"/>
      <c r="FH45" s="338"/>
      <c r="FI45" s="338"/>
      <c r="FJ45" s="338"/>
      <c r="FK45" s="338"/>
      <c r="FL45" s="338"/>
      <c r="FM45" s="338"/>
      <c r="FN45" s="338"/>
      <c r="FO45" s="338"/>
      <c r="FP45" s="338"/>
      <c r="FQ45" s="338"/>
      <c r="FR45" s="338"/>
      <c r="FS45" s="338"/>
      <c r="FT45" s="338"/>
      <c r="FU45" s="338"/>
      <c r="FV45" s="338"/>
      <c r="FW45" s="338"/>
      <c r="FX45" s="338"/>
      <c r="FY45" s="338"/>
      <c r="FZ45" s="338"/>
      <c r="GA45" s="338"/>
      <c r="GB45" s="338"/>
      <c r="GC45" s="338"/>
      <c r="GD45" s="338"/>
      <c r="GE45" s="338"/>
      <c r="GF45" s="338"/>
      <c r="GG45" s="338"/>
      <c r="GH45" s="338"/>
      <c r="GI45" s="338"/>
      <c r="GJ45" s="338"/>
      <c r="GK45" s="338"/>
      <c r="GL45" s="338"/>
      <c r="GM45" s="338"/>
      <c r="GN45" s="338"/>
      <c r="GO45" s="338"/>
    </row>
    <row r="46" spans="1:197" s="361" customFormat="1" ht="13.8" x14ac:dyDescent="0.3">
      <c r="A46" s="357"/>
      <c r="B46" s="357"/>
      <c r="C46" s="496" t="s">
        <v>134</v>
      </c>
      <c r="D46" s="497"/>
      <c r="E46" s="497"/>
      <c r="F46" s="497"/>
      <c r="G46" s="498"/>
      <c r="H46" s="374">
        <f>+H44*H45</f>
        <v>100432972.77877162</v>
      </c>
      <c r="I46" s="356"/>
      <c r="J46" s="342"/>
      <c r="K46" s="352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38"/>
      <c r="Z46" s="338"/>
      <c r="AA46" s="338"/>
      <c r="AB46" s="338"/>
      <c r="AC46" s="338"/>
      <c r="AD46" s="338"/>
      <c r="AE46" s="338"/>
      <c r="AF46" s="338"/>
      <c r="AG46" s="338"/>
      <c r="AH46" s="338"/>
      <c r="AI46" s="338"/>
      <c r="AJ46" s="338"/>
      <c r="AK46" s="338"/>
      <c r="AL46" s="338"/>
      <c r="AM46" s="338"/>
      <c r="AN46" s="338"/>
      <c r="AO46" s="338"/>
      <c r="AP46" s="338"/>
      <c r="AQ46" s="338"/>
      <c r="AR46" s="338"/>
      <c r="AS46" s="338"/>
      <c r="AT46" s="338"/>
      <c r="AU46" s="338"/>
      <c r="AV46" s="338"/>
      <c r="AW46" s="338"/>
      <c r="AX46" s="338"/>
      <c r="AY46" s="338"/>
      <c r="AZ46" s="338"/>
      <c r="BA46" s="338"/>
      <c r="BB46" s="338"/>
      <c r="BC46" s="338"/>
      <c r="BD46" s="338"/>
      <c r="BE46" s="338"/>
      <c r="BF46" s="338"/>
      <c r="BG46" s="338"/>
      <c r="BH46" s="338"/>
      <c r="BI46" s="338"/>
      <c r="BJ46" s="338"/>
      <c r="BK46" s="338"/>
      <c r="BL46" s="338"/>
      <c r="BM46" s="338"/>
      <c r="BN46" s="338"/>
      <c r="BO46" s="338"/>
      <c r="BP46" s="338"/>
      <c r="BQ46" s="338"/>
      <c r="BR46" s="338"/>
      <c r="BS46" s="338"/>
      <c r="BT46" s="338"/>
      <c r="BU46" s="338"/>
      <c r="BV46" s="338"/>
      <c r="BW46" s="338"/>
      <c r="BX46" s="338"/>
      <c r="BY46" s="338"/>
      <c r="BZ46" s="338"/>
      <c r="CA46" s="338"/>
      <c r="CB46" s="338"/>
      <c r="CC46" s="338"/>
      <c r="CD46" s="338"/>
      <c r="CE46" s="338"/>
      <c r="CF46" s="338"/>
      <c r="CG46" s="338"/>
      <c r="CH46" s="338"/>
      <c r="CI46" s="338"/>
      <c r="CJ46" s="338"/>
      <c r="CK46" s="338"/>
      <c r="CL46" s="338"/>
      <c r="CM46" s="338"/>
      <c r="CN46" s="338"/>
      <c r="CO46" s="338"/>
      <c r="CP46" s="338"/>
      <c r="CQ46" s="338"/>
      <c r="CR46" s="338"/>
      <c r="CS46" s="338"/>
      <c r="CT46" s="338"/>
      <c r="CU46" s="338"/>
      <c r="CV46" s="338"/>
      <c r="CW46" s="338"/>
      <c r="CX46" s="338"/>
      <c r="CY46" s="338"/>
      <c r="CZ46" s="338"/>
      <c r="DA46" s="338"/>
      <c r="DB46" s="338"/>
      <c r="DC46" s="338"/>
      <c r="DD46" s="338"/>
      <c r="DE46" s="338"/>
      <c r="DF46" s="338"/>
      <c r="DG46" s="338"/>
      <c r="DH46" s="338"/>
      <c r="DI46" s="338"/>
      <c r="DJ46" s="338"/>
      <c r="DK46" s="338"/>
      <c r="DL46" s="338"/>
      <c r="DM46" s="338"/>
      <c r="DN46" s="338"/>
      <c r="DO46" s="338"/>
      <c r="DP46" s="338"/>
      <c r="DQ46" s="338"/>
      <c r="DR46" s="338"/>
      <c r="DS46" s="338"/>
      <c r="DT46" s="338"/>
      <c r="DU46" s="338"/>
      <c r="DV46" s="338"/>
      <c r="DW46" s="338"/>
      <c r="DX46" s="338"/>
      <c r="DY46" s="338"/>
      <c r="DZ46" s="338"/>
      <c r="EA46" s="338"/>
      <c r="EB46" s="338"/>
      <c r="EC46" s="338"/>
      <c r="ED46" s="338"/>
      <c r="EE46" s="338"/>
      <c r="EF46" s="338"/>
      <c r="EG46" s="338"/>
      <c r="EH46" s="338"/>
      <c r="EI46" s="338"/>
      <c r="EJ46" s="338"/>
      <c r="EK46" s="338"/>
      <c r="EL46" s="338"/>
      <c r="EM46" s="338"/>
      <c r="EN46" s="338"/>
      <c r="EO46" s="338"/>
      <c r="EP46" s="338"/>
      <c r="EQ46" s="338"/>
      <c r="ER46" s="338"/>
      <c r="ES46" s="338"/>
      <c r="ET46" s="338"/>
      <c r="EU46" s="338"/>
      <c r="EV46" s="338"/>
      <c r="EW46" s="338"/>
      <c r="EX46" s="338"/>
      <c r="EY46" s="338"/>
      <c r="EZ46" s="338"/>
      <c r="FA46" s="338"/>
      <c r="FB46" s="338"/>
      <c r="FC46" s="338"/>
      <c r="FD46" s="338"/>
      <c r="FE46" s="338"/>
      <c r="FF46" s="338"/>
      <c r="FG46" s="338"/>
      <c r="FH46" s="338"/>
      <c r="FI46" s="338"/>
      <c r="FJ46" s="338"/>
      <c r="FK46" s="338"/>
      <c r="FL46" s="338"/>
      <c r="FM46" s="338"/>
      <c r="FN46" s="338"/>
      <c r="FO46" s="338"/>
      <c r="FP46" s="338"/>
      <c r="FQ46" s="338"/>
      <c r="FR46" s="338"/>
      <c r="FS46" s="338"/>
      <c r="FT46" s="338"/>
      <c r="FU46" s="338"/>
      <c r="FV46" s="338"/>
      <c r="FW46" s="338"/>
      <c r="FX46" s="338"/>
      <c r="FY46" s="338"/>
      <c r="FZ46" s="338"/>
      <c r="GA46" s="338"/>
      <c r="GB46" s="338"/>
      <c r="GC46" s="338"/>
      <c r="GD46" s="338"/>
      <c r="GE46" s="338"/>
      <c r="GF46" s="338"/>
      <c r="GG46" s="338"/>
      <c r="GH46" s="338"/>
      <c r="GI46" s="338"/>
      <c r="GJ46" s="338"/>
      <c r="GK46" s="338"/>
      <c r="GL46" s="338"/>
      <c r="GM46" s="338"/>
      <c r="GN46" s="338"/>
      <c r="GO46" s="338"/>
    </row>
    <row r="47" spans="1:197" s="361" customFormat="1" ht="13.8" x14ac:dyDescent="0.3">
      <c r="A47" s="357"/>
      <c r="B47" s="357"/>
      <c r="C47" s="496" t="s">
        <v>135</v>
      </c>
      <c r="D47" s="497"/>
      <c r="E47" s="497"/>
      <c r="F47" s="497"/>
      <c r="G47" s="498"/>
      <c r="H47" s="374">
        <f>+H33+H46</f>
        <v>599843601.12857163</v>
      </c>
      <c r="I47" s="338"/>
      <c r="J47" s="342"/>
      <c r="K47" s="342"/>
      <c r="L47" s="338"/>
      <c r="M47" s="338"/>
      <c r="N47" s="338"/>
      <c r="O47" s="338"/>
      <c r="P47" s="338"/>
      <c r="Q47" s="338"/>
      <c r="R47" s="338"/>
      <c r="S47" s="338"/>
      <c r="T47" s="338"/>
      <c r="U47" s="338"/>
      <c r="V47" s="338"/>
      <c r="W47" s="338"/>
      <c r="X47" s="338"/>
      <c r="Y47" s="338"/>
      <c r="Z47" s="338"/>
      <c r="AA47" s="338"/>
      <c r="AB47" s="338"/>
      <c r="AC47" s="338"/>
      <c r="AD47" s="338"/>
      <c r="AE47" s="338"/>
      <c r="AF47" s="338"/>
      <c r="AG47" s="338"/>
      <c r="AH47" s="338"/>
      <c r="AI47" s="338"/>
      <c r="AJ47" s="338"/>
      <c r="AK47" s="338"/>
      <c r="AL47" s="338"/>
      <c r="AM47" s="338"/>
      <c r="AN47" s="338"/>
      <c r="AO47" s="338"/>
      <c r="AP47" s="338"/>
      <c r="AQ47" s="338"/>
      <c r="AR47" s="338"/>
      <c r="AS47" s="338"/>
      <c r="AT47" s="338"/>
      <c r="AU47" s="338"/>
      <c r="AV47" s="338"/>
      <c r="AW47" s="338"/>
      <c r="AX47" s="338"/>
      <c r="AY47" s="338"/>
      <c r="AZ47" s="338"/>
      <c r="BA47" s="338"/>
      <c r="BB47" s="338"/>
      <c r="BC47" s="338"/>
      <c r="BD47" s="338"/>
      <c r="BE47" s="338"/>
      <c r="BF47" s="338"/>
      <c r="BG47" s="338"/>
      <c r="BH47" s="338"/>
      <c r="BI47" s="338"/>
      <c r="BJ47" s="338"/>
      <c r="BK47" s="338"/>
      <c r="BL47" s="338"/>
      <c r="BM47" s="338"/>
      <c r="BN47" s="338"/>
      <c r="BO47" s="338"/>
      <c r="BP47" s="338"/>
      <c r="BQ47" s="338"/>
      <c r="BR47" s="338"/>
      <c r="BS47" s="338"/>
      <c r="BT47" s="338"/>
      <c r="BU47" s="338"/>
      <c r="BV47" s="338"/>
      <c r="BW47" s="338"/>
      <c r="BX47" s="338"/>
      <c r="BY47" s="338"/>
      <c r="BZ47" s="338"/>
      <c r="CA47" s="338"/>
      <c r="CB47" s="338"/>
      <c r="CC47" s="338"/>
      <c r="CD47" s="338"/>
      <c r="CE47" s="338"/>
      <c r="CF47" s="338"/>
      <c r="CG47" s="338"/>
      <c r="CH47" s="338"/>
      <c r="CI47" s="338"/>
      <c r="CJ47" s="338"/>
      <c r="CK47" s="338"/>
      <c r="CL47" s="338"/>
      <c r="CM47" s="338"/>
      <c r="CN47" s="338"/>
      <c r="CO47" s="338"/>
      <c r="CP47" s="338"/>
      <c r="CQ47" s="338"/>
      <c r="CR47" s="338"/>
      <c r="CS47" s="338"/>
      <c r="CT47" s="338"/>
      <c r="CU47" s="338"/>
      <c r="CV47" s="338"/>
      <c r="CW47" s="338"/>
      <c r="CX47" s="338"/>
      <c r="CY47" s="338"/>
      <c r="CZ47" s="338"/>
      <c r="DA47" s="338"/>
      <c r="DB47" s="338"/>
      <c r="DC47" s="338"/>
      <c r="DD47" s="338"/>
      <c r="DE47" s="338"/>
      <c r="DF47" s="338"/>
      <c r="DG47" s="338"/>
      <c r="DH47" s="338"/>
      <c r="DI47" s="338"/>
      <c r="DJ47" s="338"/>
      <c r="DK47" s="338"/>
      <c r="DL47" s="338"/>
      <c r="DM47" s="338"/>
      <c r="DN47" s="338"/>
      <c r="DO47" s="338"/>
      <c r="DP47" s="338"/>
      <c r="DQ47" s="338"/>
      <c r="DR47" s="338"/>
      <c r="DS47" s="338"/>
      <c r="DT47" s="338"/>
      <c r="DU47" s="338"/>
      <c r="DV47" s="338"/>
      <c r="DW47" s="338"/>
      <c r="DX47" s="338"/>
      <c r="DY47" s="338"/>
      <c r="DZ47" s="338"/>
      <c r="EA47" s="338"/>
      <c r="EB47" s="338"/>
      <c r="EC47" s="338"/>
      <c r="ED47" s="338"/>
      <c r="EE47" s="338"/>
      <c r="EF47" s="338"/>
      <c r="EG47" s="338"/>
      <c r="EH47" s="338"/>
      <c r="EI47" s="338"/>
      <c r="EJ47" s="338"/>
      <c r="EK47" s="338"/>
      <c r="EL47" s="338"/>
      <c r="EM47" s="338"/>
      <c r="EN47" s="338"/>
      <c r="EO47" s="338"/>
      <c r="EP47" s="338"/>
      <c r="EQ47" s="338"/>
      <c r="ER47" s="338"/>
      <c r="ES47" s="338"/>
      <c r="ET47" s="338"/>
      <c r="EU47" s="338"/>
      <c r="EV47" s="338"/>
      <c r="EW47" s="338"/>
      <c r="EX47" s="338"/>
      <c r="EY47" s="338"/>
      <c r="EZ47" s="338"/>
      <c r="FA47" s="338"/>
      <c r="FB47" s="338"/>
      <c r="FC47" s="338"/>
      <c r="FD47" s="338"/>
      <c r="FE47" s="338"/>
      <c r="FF47" s="338"/>
      <c r="FG47" s="338"/>
      <c r="FH47" s="338"/>
      <c r="FI47" s="338"/>
      <c r="FJ47" s="338"/>
      <c r="FK47" s="338"/>
      <c r="FL47" s="338"/>
      <c r="FM47" s="338"/>
      <c r="FN47" s="338"/>
      <c r="FO47" s="338"/>
      <c r="FP47" s="338"/>
      <c r="FQ47" s="338"/>
      <c r="FR47" s="338"/>
      <c r="FS47" s="338"/>
      <c r="FT47" s="338"/>
      <c r="FU47" s="338"/>
      <c r="FV47" s="338"/>
      <c r="FW47" s="338"/>
      <c r="FX47" s="338"/>
      <c r="FY47" s="338"/>
      <c r="FZ47" s="338"/>
      <c r="GA47" s="338"/>
      <c r="GB47" s="338"/>
      <c r="GC47" s="338"/>
      <c r="GD47" s="338"/>
      <c r="GE47" s="338"/>
      <c r="GF47" s="338"/>
      <c r="GG47" s="338"/>
      <c r="GH47" s="338"/>
      <c r="GI47" s="338"/>
      <c r="GJ47" s="338"/>
      <c r="GK47" s="338"/>
      <c r="GL47" s="338"/>
      <c r="GM47" s="338"/>
      <c r="GN47" s="338"/>
      <c r="GO47" s="338"/>
    </row>
    <row r="48" spans="1:197" s="361" customFormat="1" ht="13.8" x14ac:dyDescent="0.3">
      <c r="A48" s="357"/>
      <c r="B48" s="357"/>
      <c r="C48" s="499" t="s">
        <v>89</v>
      </c>
      <c r="D48" s="501" t="s">
        <v>136</v>
      </c>
      <c r="E48" s="503" t="s">
        <v>64</v>
      </c>
      <c r="F48" s="362" t="s">
        <v>137</v>
      </c>
      <c r="G48" s="505" t="s">
        <v>138</v>
      </c>
      <c r="H48" s="381" t="s">
        <v>139</v>
      </c>
      <c r="I48" s="338"/>
      <c r="J48" s="342"/>
      <c r="K48" s="342"/>
      <c r="N48" s="338"/>
      <c r="O48" s="338"/>
      <c r="P48" s="338"/>
      <c r="Q48" s="338"/>
      <c r="R48" s="338"/>
      <c r="S48" s="338"/>
      <c r="T48" s="338"/>
      <c r="U48" s="338"/>
      <c r="V48" s="338"/>
      <c r="W48" s="338"/>
      <c r="X48" s="338"/>
      <c r="Y48" s="338"/>
      <c r="Z48" s="338"/>
      <c r="AA48" s="338"/>
      <c r="AB48" s="338"/>
      <c r="AC48" s="338"/>
      <c r="AD48" s="338"/>
      <c r="AE48" s="338"/>
      <c r="AF48" s="338"/>
      <c r="AG48" s="338"/>
      <c r="AH48" s="338"/>
      <c r="AI48" s="338"/>
      <c r="AJ48" s="338"/>
      <c r="AK48" s="338"/>
      <c r="AL48" s="338"/>
      <c r="AM48" s="338"/>
      <c r="AN48" s="338"/>
      <c r="AO48" s="338"/>
      <c r="AP48" s="338"/>
      <c r="AQ48" s="338"/>
      <c r="AR48" s="338"/>
      <c r="AS48" s="338"/>
      <c r="AT48" s="338"/>
      <c r="AU48" s="338"/>
      <c r="AV48" s="338"/>
      <c r="AW48" s="338"/>
      <c r="AX48" s="338"/>
      <c r="AY48" s="338"/>
      <c r="AZ48" s="338"/>
      <c r="BA48" s="338"/>
      <c r="BB48" s="338"/>
      <c r="BC48" s="338"/>
      <c r="BD48" s="338"/>
      <c r="BE48" s="338"/>
      <c r="BF48" s="338"/>
      <c r="BG48" s="338"/>
      <c r="BH48" s="338"/>
      <c r="BI48" s="338"/>
      <c r="BJ48" s="338"/>
      <c r="BK48" s="338"/>
      <c r="BL48" s="338"/>
      <c r="BM48" s="338"/>
      <c r="BN48" s="338"/>
      <c r="BO48" s="338"/>
      <c r="BP48" s="338"/>
      <c r="BQ48" s="338"/>
      <c r="BR48" s="338"/>
      <c r="BS48" s="338"/>
      <c r="BT48" s="338"/>
      <c r="BU48" s="338"/>
      <c r="BV48" s="338"/>
      <c r="BW48" s="338"/>
      <c r="BX48" s="338"/>
      <c r="BY48" s="338"/>
      <c r="BZ48" s="338"/>
      <c r="CA48" s="338"/>
      <c r="CB48" s="338"/>
      <c r="CC48" s="338"/>
      <c r="CD48" s="338"/>
      <c r="CE48" s="338"/>
      <c r="CF48" s="338"/>
      <c r="CG48" s="338"/>
      <c r="CH48" s="338"/>
      <c r="CI48" s="338"/>
      <c r="CJ48" s="338"/>
      <c r="CK48" s="338"/>
      <c r="CL48" s="338"/>
      <c r="CM48" s="338"/>
      <c r="CN48" s="338"/>
      <c r="CO48" s="338"/>
      <c r="CP48" s="338"/>
      <c r="CQ48" s="338"/>
      <c r="CR48" s="338"/>
      <c r="CS48" s="338"/>
      <c r="CT48" s="338"/>
      <c r="CU48" s="338"/>
      <c r="CV48" s="338"/>
      <c r="CW48" s="338"/>
      <c r="CX48" s="338"/>
      <c r="CY48" s="338"/>
      <c r="CZ48" s="338"/>
      <c r="DA48" s="338"/>
      <c r="DB48" s="338"/>
      <c r="DC48" s="338"/>
      <c r="DD48" s="338"/>
      <c r="DE48" s="338"/>
      <c r="DF48" s="338"/>
      <c r="DG48" s="338"/>
      <c r="DH48" s="338"/>
      <c r="DI48" s="338"/>
      <c r="DJ48" s="338"/>
      <c r="DK48" s="338"/>
      <c r="DL48" s="338"/>
      <c r="DM48" s="338"/>
      <c r="DN48" s="338"/>
      <c r="DO48" s="338"/>
      <c r="DP48" s="338"/>
      <c r="DQ48" s="338"/>
      <c r="DR48" s="338"/>
      <c r="DS48" s="338"/>
      <c r="DT48" s="338"/>
      <c r="DU48" s="338"/>
      <c r="DV48" s="338"/>
      <c r="DW48" s="338"/>
      <c r="DX48" s="338"/>
      <c r="DY48" s="338"/>
      <c r="DZ48" s="338"/>
      <c r="EA48" s="338"/>
      <c r="EB48" s="338"/>
      <c r="EC48" s="338"/>
      <c r="ED48" s="338"/>
      <c r="EE48" s="338"/>
      <c r="EF48" s="338"/>
      <c r="EG48" s="338"/>
      <c r="EH48" s="338"/>
      <c r="EI48" s="338"/>
      <c r="EJ48" s="338"/>
      <c r="EK48" s="338"/>
      <c r="EL48" s="338"/>
      <c r="EM48" s="338"/>
      <c r="EN48" s="338"/>
      <c r="EO48" s="338"/>
      <c r="EP48" s="338"/>
      <c r="EQ48" s="338"/>
      <c r="ER48" s="338"/>
      <c r="ES48" s="338"/>
      <c r="ET48" s="338"/>
      <c r="EU48" s="338"/>
      <c r="EV48" s="338"/>
      <c r="EW48" s="338"/>
      <c r="EX48" s="338"/>
      <c r="EY48" s="338"/>
      <c r="EZ48" s="338"/>
      <c r="FA48" s="338"/>
      <c r="FB48" s="338"/>
      <c r="FC48" s="338"/>
      <c r="FD48" s="338"/>
      <c r="FE48" s="338"/>
      <c r="FF48" s="338"/>
      <c r="FG48" s="338"/>
      <c r="FH48" s="338"/>
      <c r="FI48" s="338"/>
      <c r="FJ48" s="338"/>
      <c r="FK48" s="338"/>
      <c r="FL48" s="338"/>
      <c r="FM48" s="338"/>
      <c r="FN48" s="338"/>
      <c r="FO48" s="338"/>
      <c r="FP48" s="338"/>
      <c r="FQ48" s="338"/>
      <c r="FR48" s="338"/>
      <c r="FS48" s="338"/>
      <c r="FT48" s="338"/>
      <c r="FU48" s="338"/>
      <c r="FV48" s="338"/>
      <c r="FW48" s="338"/>
      <c r="FX48" s="338"/>
      <c r="FY48" s="338"/>
      <c r="FZ48" s="338"/>
      <c r="GA48" s="338"/>
      <c r="GB48" s="338"/>
      <c r="GC48" s="338"/>
      <c r="GD48" s="338"/>
      <c r="GE48" s="338"/>
      <c r="GF48" s="338"/>
      <c r="GG48" s="338"/>
      <c r="GH48" s="338"/>
      <c r="GI48" s="338"/>
      <c r="GJ48" s="338"/>
      <c r="GK48" s="338"/>
      <c r="GL48" s="338"/>
      <c r="GM48" s="338"/>
      <c r="GN48" s="338"/>
      <c r="GO48" s="338"/>
    </row>
    <row r="49" spans="1:197" s="361" customFormat="1" ht="13.8" x14ac:dyDescent="0.3">
      <c r="A49" s="357"/>
      <c r="B49" s="357"/>
      <c r="C49" s="500"/>
      <c r="D49" s="501"/>
      <c r="E49" s="503"/>
      <c r="F49" s="382" t="s">
        <v>140</v>
      </c>
      <c r="G49" s="506"/>
      <c r="H49" s="383" t="s">
        <v>141</v>
      </c>
      <c r="I49" s="338"/>
      <c r="J49" s="342"/>
      <c r="K49" s="352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  <c r="AC49" s="338"/>
      <c r="AD49" s="338"/>
      <c r="AE49" s="338"/>
      <c r="AF49" s="338"/>
      <c r="AG49" s="338"/>
      <c r="AH49" s="338"/>
      <c r="AI49" s="338"/>
      <c r="AJ49" s="338"/>
      <c r="AK49" s="338"/>
      <c r="AL49" s="338"/>
      <c r="AM49" s="338"/>
      <c r="AN49" s="338"/>
      <c r="AO49" s="338"/>
      <c r="AP49" s="338"/>
      <c r="AQ49" s="338"/>
      <c r="AR49" s="338"/>
      <c r="AS49" s="338"/>
      <c r="AT49" s="338"/>
      <c r="AU49" s="338"/>
      <c r="AV49" s="338"/>
      <c r="AW49" s="338"/>
      <c r="AX49" s="338"/>
      <c r="AY49" s="338"/>
      <c r="AZ49" s="338"/>
      <c r="BA49" s="338"/>
      <c r="BB49" s="338"/>
      <c r="BC49" s="338"/>
      <c r="BD49" s="338"/>
      <c r="BE49" s="338"/>
      <c r="BF49" s="338"/>
      <c r="BG49" s="338"/>
      <c r="BH49" s="338"/>
      <c r="BI49" s="338"/>
      <c r="BJ49" s="338"/>
      <c r="BK49" s="338"/>
      <c r="BL49" s="338"/>
      <c r="BM49" s="338"/>
      <c r="BN49" s="338"/>
      <c r="BO49" s="338"/>
      <c r="BP49" s="338"/>
      <c r="BQ49" s="338"/>
      <c r="BR49" s="338"/>
      <c r="BS49" s="338"/>
      <c r="BT49" s="338"/>
      <c r="BU49" s="338"/>
      <c r="BV49" s="338"/>
      <c r="BW49" s="338"/>
      <c r="BX49" s="338"/>
      <c r="BY49" s="338"/>
      <c r="BZ49" s="338"/>
      <c r="CA49" s="338"/>
      <c r="CB49" s="338"/>
      <c r="CC49" s="338"/>
      <c r="CD49" s="338"/>
      <c r="CE49" s="338"/>
      <c r="CF49" s="338"/>
      <c r="CG49" s="338"/>
      <c r="CH49" s="338"/>
      <c r="CI49" s="338"/>
      <c r="CJ49" s="338"/>
      <c r="CK49" s="338"/>
      <c r="CL49" s="338"/>
      <c r="CM49" s="338"/>
      <c r="CN49" s="338"/>
      <c r="CO49" s="338"/>
      <c r="CP49" s="338"/>
      <c r="CQ49" s="338"/>
      <c r="CR49" s="338"/>
      <c r="CS49" s="338"/>
      <c r="CT49" s="338"/>
      <c r="CU49" s="338"/>
      <c r="CV49" s="338"/>
      <c r="CW49" s="338"/>
      <c r="CX49" s="338"/>
      <c r="CY49" s="338"/>
      <c r="CZ49" s="338"/>
      <c r="DA49" s="338"/>
      <c r="DB49" s="338"/>
      <c r="DC49" s="338"/>
      <c r="DD49" s="338"/>
      <c r="DE49" s="338"/>
      <c r="DF49" s="338"/>
      <c r="DG49" s="338"/>
      <c r="DH49" s="338"/>
      <c r="DI49" s="338"/>
      <c r="DJ49" s="338"/>
      <c r="DK49" s="338"/>
      <c r="DL49" s="338"/>
      <c r="DM49" s="338"/>
      <c r="DN49" s="338"/>
      <c r="DO49" s="338"/>
      <c r="DP49" s="338"/>
      <c r="DQ49" s="338"/>
      <c r="DR49" s="338"/>
      <c r="DS49" s="338"/>
      <c r="DT49" s="338"/>
      <c r="DU49" s="338"/>
      <c r="DV49" s="338"/>
      <c r="DW49" s="338"/>
      <c r="DX49" s="338"/>
      <c r="DY49" s="338"/>
      <c r="DZ49" s="338"/>
      <c r="EA49" s="338"/>
      <c r="EB49" s="338"/>
      <c r="EC49" s="338"/>
      <c r="ED49" s="338"/>
      <c r="EE49" s="338"/>
      <c r="EF49" s="338"/>
      <c r="EG49" s="338"/>
      <c r="EH49" s="338"/>
      <c r="EI49" s="338"/>
      <c r="EJ49" s="338"/>
      <c r="EK49" s="338"/>
      <c r="EL49" s="338"/>
      <c r="EM49" s="338"/>
      <c r="EN49" s="338"/>
      <c r="EO49" s="338"/>
      <c r="EP49" s="338"/>
      <c r="EQ49" s="338"/>
      <c r="ER49" s="338"/>
      <c r="ES49" s="338"/>
      <c r="ET49" s="338"/>
      <c r="EU49" s="338"/>
      <c r="EV49" s="338"/>
      <c r="EW49" s="338"/>
      <c r="EX49" s="338"/>
      <c r="EY49" s="338"/>
      <c r="EZ49" s="338"/>
      <c r="FA49" s="338"/>
      <c r="FB49" s="338"/>
      <c r="FC49" s="338"/>
      <c r="FD49" s="338"/>
      <c r="FE49" s="338"/>
      <c r="FF49" s="338"/>
      <c r="FG49" s="338"/>
      <c r="FH49" s="338"/>
      <c r="FI49" s="338"/>
      <c r="FJ49" s="338"/>
      <c r="FK49" s="338"/>
      <c r="FL49" s="338"/>
      <c r="FM49" s="338"/>
      <c r="FN49" s="338"/>
      <c r="FO49" s="338"/>
      <c r="FP49" s="338"/>
      <c r="FQ49" s="338"/>
      <c r="FR49" s="338"/>
      <c r="FS49" s="338"/>
      <c r="FT49" s="338"/>
      <c r="FU49" s="338"/>
      <c r="FV49" s="338"/>
      <c r="FW49" s="338"/>
      <c r="FX49" s="338"/>
      <c r="FY49" s="338"/>
      <c r="FZ49" s="338"/>
      <c r="GA49" s="338"/>
      <c r="GB49" s="338"/>
      <c r="GC49" s="338"/>
      <c r="GD49" s="338"/>
      <c r="GE49" s="338"/>
      <c r="GF49" s="338"/>
      <c r="GG49" s="338"/>
      <c r="GH49" s="338"/>
      <c r="GI49" s="338"/>
      <c r="GJ49" s="338"/>
      <c r="GK49" s="338"/>
      <c r="GL49" s="338"/>
      <c r="GM49" s="338"/>
      <c r="GN49" s="338"/>
      <c r="GO49" s="338"/>
    </row>
    <row r="50" spans="1:197" s="361" customFormat="1" ht="13.8" x14ac:dyDescent="0.3">
      <c r="A50" s="357"/>
      <c r="B50" s="357"/>
      <c r="C50" s="363" t="s">
        <v>142</v>
      </c>
      <c r="D50" s="502"/>
      <c r="E50" s="504"/>
      <c r="F50" s="364" t="s">
        <v>143</v>
      </c>
      <c r="G50" s="364" t="s">
        <v>144</v>
      </c>
      <c r="H50" s="465" t="s">
        <v>145</v>
      </c>
      <c r="I50" s="338"/>
      <c r="J50" s="342"/>
      <c r="K50" s="352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8"/>
      <c r="AE50" s="338"/>
      <c r="AF50" s="338"/>
      <c r="AG50" s="338"/>
      <c r="AH50" s="338"/>
      <c r="AI50" s="338"/>
      <c r="AJ50" s="338"/>
      <c r="AK50" s="338"/>
      <c r="AL50" s="338"/>
      <c r="AM50" s="338"/>
      <c r="AN50" s="338"/>
      <c r="AO50" s="338"/>
      <c r="AP50" s="338"/>
      <c r="AQ50" s="338"/>
      <c r="AR50" s="338"/>
      <c r="AS50" s="338"/>
      <c r="AT50" s="338"/>
      <c r="AU50" s="338"/>
      <c r="AV50" s="338"/>
      <c r="AW50" s="338"/>
      <c r="AX50" s="338"/>
      <c r="AY50" s="338"/>
      <c r="AZ50" s="338"/>
      <c r="BA50" s="338"/>
      <c r="BB50" s="338"/>
      <c r="BC50" s="338"/>
      <c r="BD50" s="338"/>
      <c r="BE50" s="338"/>
      <c r="BF50" s="338"/>
      <c r="BG50" s="338"/>
      <c r="BH50" s="338"/>
      <c r="BI50" s="338"/>
      <c r="BJ50" s="338"/>
      <c r="BK50" s="338"/>
      <c r="BL50" s="338"/>
      <c r="BM50" s="338"/>
      <c r="BN50" s="338"/>
      <c r="BO50" s="338"/>
      <c r="BP50" s="338"/>
      <c r="BQ50" s="338"/>
      <c r="BR50" s="338"/>
      <c r="BS50" s="338"/>
      <c r="BT50" s="338"/>
      <c r="BU50" s="338"/>
      <c r="BV50" s="338"/>
      <c r="BW50" s="338"/>
      <c r="BX50" s="338"/>
      <c r="BY50" s="338"/>
      <c r="BZ50" s="338"/>
      <c r="CA50" s="338"/>
      <c r="CB50" s="338"/>
      <c r="CC50" s="338"/>
      <c r="CD50" s="338"/>
      <c r="CE50" s="338"/>
      <c r="CF50" s="338"/>
      <c r="CG50" s="338"/>
      <c r="CH50" s="338"/>
      <c r="CI50" s="338"/>
      <c r="CJ50" s="338"/>
      <c r="CK50" s="338"/>
      <c r="CL50" s="338"/>
      <c r="CM50" s="338"/>
      <c r="CN50" s="338"/>
      <c r="CO50" s="338"/>
      <c r="CP50" s="338"/>
      <c r="CQ50" s="338"/>
      <c r="CR50" s="338"/>
      <c r="CS50" s="338"/>
      <c r="CT50" s="338"/>
      <c r="CU50" s="338"/>
      <c r="CV50" s="338"/>
      <c r="CW50" s="338"/>
      <c r="CX50" s="338"/>
      <c r="CY50" s="338"/>
      <c r="CZ50" s="338"/>
      <c r="DA50" s="338"/>
      <c r="DB50" s="338"/>
      <c r="DC50" s="338"/>
      <c r="DD50" s="338"/>
      <c r="DE50" s="338"/>
      <c r="DF50" s="338"/>
      <c r="DG50" s="338"/>
      <c r="DH50" s="338"/>
      <c r="DI50" s="338"/>
      <c r="DJ50" s="338"/>
      <c r="DK50" s="338"/>
      <c r="DL50" s="338"/>
      <c r="DM50" s="338"/>
      <c r="DN50" s="338"/>
      <c r="DO50" s="338"/>
      <c r="DP50" s="338"/>
      <c r="DQ50" s="338"/>
      <c r="DR50" s="338"/>
      <c r="DS50" s="338"/>
      <c r="DT50" s="338"/>
      <c r="DU50" s="338"/>
      <c r="DV50" s="338"/>
      <c r="DW50" s="338"/>
      <c r="DX50" s="338"/>
      <c r="DY50" s="338"/>
      <c r="DZ50" s="338"/>
      <c r="EA50" s="338"/>
      <c r="EB50" s="338"/>
      <c r="EC50" s="338"/>
      <c r="ED50" s="338"/>
      <c r="EE50" s="338"/>
      <c r="EF50" s="338"/>
      <c r="EG50" s="338"/>
      <c r="EH50" s="338"/>
      <c r="EI50" s="338"/>
      <c r="EJ50" s="338"/>
      <c r="EK50" s="338"/>
      <c r="EL50" s="338"/>
      <c r="EM50" s="338"/>
      <c r="EN50" s="338"/>
      <c r="EO50" s="338"/>
      <c r="EP50" s="338"/>
      <c r="EQ50" s="338"/>
      <c r="ER50" s="338"/>
      <c r="ES50" s="338"/>
      <c r="ET50" s="338"/>
      <c r="EU50" s="338"/>
      <c r="EV50" s="338"/>
      <c r="EW50" s="338"/>
      <c r="EX50" s="338"/>
      <c r="EY50" s="338"/>
      <c r="EZ50" s="338"/>
      <c r="FA50" s="338"/>
      <c r="FB50" s="338"/>
      <c r="FC50" s="338"/>
      <c r="FD50" s="338"/>
      <c r="FE50" s="338"/>
      <c r="FF50" s="338"/>
      <c r="FG50" s="338"/>
      <c r="FH50" s="338"/>
      <c r="FI50" s="338"/>
      <c r="FJ50" s="338"/>
      <c r="FK50" s="338"/>
      <c r="FL50" s="338"/>
      <c r="FM50" s="338"/>
      <c r="FN50" s="338"/>
      <c r="FO50" s="338"/>
      <c r="FP50" s="338"/>
      <c r="FQ50" s="338"/>
      <c r="FR50" s="338"/>
      <c r="FS50" s="338"/>
      <c r="FT50" s="338"/>
      <c r="FU50" s="338"/>
      <c r="FV50" s="338"/>
      <c r="FW50" s="338"/>
      <c r="FX50" s="338"/>
      <c r="FY50" s="338"/>
      <c r="FZ50" s="338"/>
      <c r="GA50" s="338"/>
      <c r="GB50" s="338"/>
      <c r="GC50" s="338"/>
      <c r="GD50" s="338"/>
      <c r="GE50" s="338"/>
      <c r="GF50" s="338"/>
      <c r="GG50" s="338"/>
      <c r="GH50" s="338"/>
      <c r="GI50" s="338"/>
      <c r="GJ50" s="338"/>
      <c r="GK50" s="338"/>
      <c r="GL50" s="338"/>
      <c r="GM50" s="338"/>
      <c r="GN50" s="338"/>
      <c r="GO50" s="338"/>
    </row>
    <row r="51" spans="1:197" s="361" customFormat="1" ht="16.5" customHeight="1" x14ac:dyDescent="0.3">
      <c r="A51" s="357"/>
      <c r="B51" s="357"/>
      <c r="C51" s="516" t="s">
        <v>146</v>
      </c>
      <c r="D51" s="517"/>
      <c r="E51" s="517"/>
      <c r="F51" s="517"/>
      <c r="G51" s="517"/>
      <c r="H51" s="518"/>
      <c r="I51" s="338"/>
      <c r="J51" s="342"/>
      <c r="K51" s="352"/>
      <c r="L51" s="338"/>
      <c r="M51" s="338"/>
      <c r="N51" s="338"/>
      <c r="O51" s="338"/>
      <c r="P51" s="338"/>
      <c r="Q51" s="338"/>
      <c r="R51" s="338"/>
      <c r="S51" s="338"/>
      <c r="T51" s="338"/>
      <c r="U51" s="338"/>
      <c r="V51" s="338"/>
      <c r="W51" s="338"/>
      <c r="X51" s="338"/>
      <c r="Y51" s="338"/>
      <c r="Z51" s="338"/>
      <c r="AA51" s="338"/>
      <c r="AB51" s="338"/>
      <c r="AC51" s="338"/>
      <c r="AD51" s="338"/>
      <c r="AE51" s="338"/>
      <c r="AF51" s="338"/>
      <c r="AG51" s="338"/>
      <c r="AH51" s="338"/>
      <c r="AI51" s="338"/>
      <c r="AJ51" s="338"/>
      <c r="AK51" s="338"/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  <c r="BA51" s="338"/>
      <c r="BB51" s="338"/>
      <c r="BC51" s="338"/>
      <c r="BD51" s="338"/>
      <c r="BE51" s="338"/>
      <c r="BF51" s="338"/>
      <c r="BG51" s="338"/>
      <c r="BH51" s="338"/>
      <c r="BI51" s="338"/>
      <c r="BJ51" s="338"/>
      <c r="BK51" s="338"/>
      <c r="BL51" s="338"/>
      <c r="BM51" s="338"/>
      <c r="BN51" s="338"/>
      <c r="BO51" s="338"/>
      <c r="BP51" s="338"/>
      <c r="BQ51" s="338"/>
      <c r="BR51" s="338"/>
      <c r="BS51" s="338"/>
      <c r="BT51" s="338"/>
      <c r="BU51" s="338"/>
      <c r="BV51" s="338"/>
      <c r="BW51" s="338"/>
      <c r="BX51" s="338"/>
      <c r="BY51" s="338"/>
      <c r="BZ51" s="338"/>
      <c r="CA51" s="338"/>
      <c r="CB51" s="338"/>
      <c r="CC51" s="338"/>
      <c r="CD51" s="338"/>
      <c r="CE51" s="338"/>
      <c r="CF51" s="338"/>
      <c r="CG51" s="338"/>
      <c r="CH51" s="338"/>
      <c r="CI51" s="338"/>
      <c r="CJ51" s="338"/>
      <c r="CK51" s="338"/>
      <c r="CL51" s="338"/>
      <c r="CM51" s="338"/>
      <c r="CN51" s="338"/>
      <c r="CO51" s="338"/>
      <c r="CP51" s="338"/>
      <c r="CQ51" s="338"/>
      <c r="CR51" s="338"/>
      <c r="CS51" s="338"/>
      <c r="CT51" s="338"/>
      <c r="CU51" s="338"/>
      <c r="CV51" s="338"/>
      <c r="CW51" s="338"/>
      <c r="CX51" s="338"/>
      <c r="CY51" s="338"/>
      <c r="CZ51" s="338"/>
      <c r="DA51" s="338"/>
      <c r="DB51" s="338"/>
      <c r="DC51" s="338"/>
      <c r="DD51" s="338"/>
      <c r="DE51" s="338"/>
      <c r="DF51" s="338"/>
      <c r="DG51" s="338"/>
      <c r="DH51" s="338"/>
      <c r="DI51" s="338"/>
      <c r="DJ51" s="338"/>
      <c r="DK51" s="338"/>
      <c r="DL51" s="338"/>
      <c r="DM51" s="338"/>
      <c r="DN51" s="338"/>
      <c r="DO51" s="338"/>
      <c r="DP51" s="338"/>
      <c r="DQ51" s="338"/>
      <c r="DR51" s="338"/>
      <c r="DS51" s="338"/>
      <c r="DT51" s="338"/>
      <c r="DU51" s="338"/>
      <c r="DV51" s="338"/>
      <c r="DW51" s="338"/>
      <c r="DX51" s="338"/>
      <c r="DY51" s="338"/>
      <c r="DZ51" s="338"/>
      <c r="EA51" s="338"/>
      <c r="EB51" s="338"/>
      <c r="EC51" s="338"/>
      <c r="ED51" s="338"/>
      <c r="EE51" s="338"/>
      <c r="EF51" s="338"/>
      <c r="EG51" s="338"/>
      <c r="EH51" s="338"/>
      <c r="EI51" s="338"/>
      <c r="EJ51" s="338"/>
      <c r="EK51" s="338"/>
      <c r="EL51" s="338"/>
      <c r="EM51" s="338"/>
      <c r="EN51" s="338"/>
      <c r="EO51" s="338"/>
      <c r="EP51" s="338"/>
      <c r="EQ51" s="338"/>
      <c r="ER51" s="338"/>
      <c r="ES51" s="338"/>
      <c r="ET51" s="338"/>
      <c r="EU51" s="338"/>
      <c r="EV51" s="338"/>
      <c r="EW51" s="338"/>
      <c r="EX51" s="338"/>
      <c r="EY51" s="338"/>
      <c r="EZ51" s="338"/>
      <c r="FA51" s="338"/>
      <c r="FB51" s="338"/>
      <c r="FC51" s="338"/>
      <c r="FD51" s="338"/>
      <c r="FE51" s="338"/>
      <c r="FF51" s="338"/>
      <c r="FG51" s="338"/>
      <c r="FH51" s="338"/>
      <c r="FI51" s="338"/>
      <c r="FJ51" s="338"/>
      <c r="FK51" s="338"/>
      <c r="FL51" s="338"/>
      <c r="FM51" s="338"/>
      <c r="FN51" s="338"/>
      <c r="FO51" s="338"/>
      <c r="FP51" s="338"/>
      <c r="FQ51" s="338"/>
      <c r="FR51" s="338"/>
      <c r="FS51" s="338"/>
      <c r="FT51" s="338"/>
      <c r="FU51" s="338"/>
      <c r="FV51" s="338"/>
      <c r="FW51" s="338"/>
      <c r="FX51" s="338"/>
      <c r="FY51" s="338"/>
      <c r="FZ51" s="338"/>
      <c r="GA51" s="338"/>
      <c r="GB51" s="338"/>
      <c r="GC51" s="338"/>
      <c r="GD51" s="338"/>
      <c r="GE51" s="338"/>
      <c r="GF51" s="338"/>
      <c r="GG51" s="338"/>
      <c r="GH51" s="338"/>
      <c r="GI51" s="338"/>
      <c r="GJ51" s="338"/>
      <c r="GK51" s="338"/>
      <c r="GL51" s="338"/>
      <c r="GM51" s="338"/>
      <c r="GN51" s="338"/>
      <c r="GO51" s="338"/>
    </row>
    <row r="52" spans="1:197" s="361" customFormat="1" ht="16.5" customHeight="1" x14ac:dyDescent="0.3">
      <c r="A52" s="357"/>
      <c r="B52" s="357"/>
      <c r="C52" s="519" t="s">
        <v>147</v>
      </c>
      <c r="D52" s="520"/>
      <c r="E52" s="520"/>
      <c r="F52" s="520"/>
      <c r="G52" s="520"/>
      <c r="H52" s="521"/>
      <c r="I52" s="338"/>
      <c r="J52" s="342"/>
      <c r="K52" s="380"/>
      <c r="L52" s="338"/>
      <c r="M52" s="338"/>
      <c r="N52" s="338"/>
      <c r="O52" s="338"/>
      <c r="P52" s="338"/>
      <c r="Q52" s="338"/>
      <c r="R52" s="338"/>
      <c r="S52" s="338"/>
      <c r="T52" s="338"/>
      <c r="U52" s="338"/>
      <c r="V52" s="338"/>
      <c r="W52" s="338"/>
      <c r="X52" s="338"/>
      <c r="Y52" s="338"/>
      <c r="Z52" s="338"/>
      <c r="AA52" s="338"/>
      <c r="AB52" s="338"/>
      <c r="AC52" s="338"/>
      <c r="AD52" s="338"/>
      <c r="AE52" s="338"/>
      <c r="AF52" s="338"/>
      <c r="AG52" s="338"/>
      <c r="AH52" s="338"/>
      <c r="AI52" s="338"/>
      <c r="AJ52" s="338"/>
      <c r="AK52" s="338"/>
      <c r="AL52" s="338"/>
      <c r="AM52" s="338"/>
      <c r="AN52" s="338"/>
      <c r="AO52" s="338"/>
      <c r="AP52" s="338"/>
      <c r="AQ52" s="338"/>
      <c r="AR52" s="338"/>
      <c r="AS52" s="338"/>
      <c r="AT52" s="338"/>
      <c r="AU52" s="338"/>
      <c r="AV52" s="338"/>
      <c r="AW52" s="338"/>
      <c r="AX52" s="338"/>
      <c r="AY52" s="338"/>
      <c r="AZ52" s="338"/>
      <c r="BA52" s="338"/>
      <c r="BB52" s="338"/>
      <c r="BC52" s="338"/>
      <c r="BD52" s="338"/>
      <c r="BE52" s="338"/>
      <c r="BF52" s="338"/>
      <c r="BG52" s="338"/>
      <c r="BH52" s="338"/>
      <c r="BI52" s="338"/>
      <c r="BJ52" s="338"/>
      <c r="BK52" s="338"/>
      <c r="BL52" s="338"/>
      <c r="BM52" s="338"/>
      <c r="BN52" s="338"/>
      <c r="BO52" s="338"/>
      <c r="BP52" s="338"/>
      <c r="BQ52" s="338"/>
      <c r="BR52" s="338"/>
      <c r="BS52" s="338"/>
      <c r="BT52" s="338"/>
      <c r="BU52" s="338"/>
      <c r="BV52" s="338"/>
      <c r="BW52" s="338"/>
      <c r="BX52" s="338"/>
      <c r="BY52" s="338"/>
      <c r="BZ52" s="338"/>
      <c r="CA52" s="338"/>
      <c r="CB52" s="338"/>
      <c r="CC52" s="338"/>
      <c r="CD52" s="338"/>
      <c r="CE52" s="338"/>
      <c r="CF52" s="338"/>
      <c r="CG52" s="338"/>
      <c r="CH52" s="338"/>
      <c r="CI52" s="338"/>
      <c r="CJ52" s="338"/>
      <c r="CK52" s="338"/>
      <c r="CL52" s="338"/>
      <c r="CM52" s="338"/>
      <c r="CN52" s="338"/>
      <c r="CO52" s="338"/>
      <c r="CP52" s="338"/>
      <c r="CQ52" s="338"/>
      <c r="CR52" s="338"/>
      <c r="CS52" s="338"/>
      <c r="CT52" s="338"/>
      <c r="CU52" s="338"/>
      <c r="CV52" s="338"/>
      <c r="CW52" s="338"/>
      <c r="CX52" s="338"/>
      <c r="CY52" s="338"/>
      <c r="CZ52" s="338"/>
      <c r="DA52" s="338"/>
      <c r="DB52" s="338"/>
      <c r="DC52" s="338"/>
      <c r="DD52" s="338"/>
      <c r="DE52" s="338"/>
      <c r="DF52" s="338"/>
      <c r="DG52" s="338"/>
      <c r="DH52" s="338"/>
      <c r="DI52" s="338"/>
      <c r="DJ52" s="338"/>
      <c r="DK52" s="338"/>
      <c r="DL52" s="338"/>
      <c r="DM52" s="338"/>
      <c r="DN52" s="338"/>
      <c r="DO52" s="338"/>
      <c r="DP52" s="338"/>
      <c r="DQ52" s="338"/>
      <c r="DR52" s="338"/>
      <c r="DS52" s="338"/>
      <c r="DT52" s="338"/>
      <c r="DU52" s="338"/>
      <c r="DV52" s="338"/>
      <c r="DW52" s="338"/>
      <c r="DX52" s="338"/>
      <c r="DY52" s="338"/>
      <c r="DZ52" s="338"/>
      <c r="EA52" s="338"/>
      <c r="EB52" s="338"/>
      <c r="EC52" s="338"/>
      <c r="ED52" s="338"/>
      <c r="EE52" s="338"/>
      <c r="EF52" s="338"/>
      <c r="EG52" s="338"/>
      <c r="EH52" s="338"/>
      <c r="EI52" s="338"/>
      <c r="EJ52" s="338"/>
      <c r="EK52" s="338"/>
      <c r="EL52" s="338"/>
      <c r="EM52" s="338"/>
      <c r="EN52" s="338"/>
      <c r="EO52" s="338"/>
      <c r="EP52" s="338"/>
      <c r="EQ52" s="338"/>
      <c r="ER52" s="338"/>
      <c r="ES52" s="338"/>
      <c r="ET52" s="338"/>
      <c r="EU52" s="338"/>
      <c r="EV52" s="338"/>
      <c r="EW52" s="338"/>
      <c r="EX52" s="338"/>
      <c r="EY52" s="338"/>
      <c r="EZ52" s="338"/>
      <c r="FA52" s="338"/>
      <c r="FB52" s="338"/>
      <c r="FC52" s="338"/>
      <c r="FD52" s="338"/>
      <c r="FE52" s="338"/>
      <c r="FF52" s="338"/>
      <c r="FG52" s="338"/>
      <c r="FH52" s="338"/>
      <c r="FI52" s="338"/>
      <c r="FJ52" s="338"/>
      <c r="FK52" s="338"/>
      <c r="FL52" s="338"/>
      <c r="FM52" s="338"/>
      <c r="FN52" s="338"/>
      <c r="FO52" s="338"/>
      <c r="FP52" s="338"/>
      <c r="FQ52" s="338"/>
      <c r="FR52" s="338"/>
      <c r="FS52" s="338"/>
      <c r="FT52" s="338"/>
      <c r="FU52" s="338"/>
      <c r="FV52" s="338"/>
      <c r="FW52" s="338"/>
      <c r="FX52" s="338"/>
      <c r="FY52" s="338"/>
      <c r="FZ52" s="338"/>
      <c r="GA52" s="338"/>
      <c r="GB52" s="338"/>
      <c r="GC52" s="338"/>
      <c r="GD52" s="338"/>
      <c r="GE52" s="338"/>
      <c r="GF52" s="338"/>
      <c r="GG52" s="338"/>
      <c r="GH52" s="338"/>
      <c r="GI52" s="338"/>
      <c r="GJ52" s="338"/>
      <c r="GK52" s="338"/>
      <c r="GL52" s="338"/>
      <c r="GM52" s="338"/>
      <c r="GN52" s="338"/>
      <c r="GO52" s="338"/>
    </row>
    <row r="53" spans="1:197" s="361" customFormat="1" ht="48.75" customHeight="1" x14ac:dyDescent="0.3">
      <c r="A53" s="357"/>
      <c r="B53" s="357"/>
      <c r="C53" s="367">
        <f>+'PLAN DE CARGAS'!B52</f>
        <v>1</v>
      </c>
      <c r="D53" s="466" t="s">
        <v>148</v>
      </c>
      <c r="E53" s="467" t="s">
        <v>67</v>
      </c>
      <c r="F53" s="468">
        <f>+'PLAN DE CARGAS'!D52/1.19</f>
        <v>5620752.9411764713</v>
      </c>
      <c r="G53" s="384">
        <f>+'PLAN DE CARGAS'!Q52</f>
        <v>3.9999999999999996</v>
      </c>
      <c r="H53" s="370">
        <f t="shared" ref="H53:H73" si="2">+C53*F53*G53</f>
        <v>22483011.764705881</v>
      </c>
      <c r="I53" s="338"/>
      <c r="J53" s="393"/>
      <c r="K53" s="342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38"/>
      <c r="AE53" s="338"/>
      <c r="AF53" s="338"/>
      <c r="AG53" s="338"/>
      <c r="AH53" s="338"/>
      <c r="AI53" s="338"/>
      <c r="AJ53" s="338"/>
      <c r="AK53" s="338"/>
      <c r="AL53" s="338"/>
      <c r="AM53" s="338"/>
      <c r="AN53" s="338"/>
      <c r="AO53" s="338"/>
      <c r="AP53" s="338"/>
      <c r="AQ53" s="338"/>
      <c r="AR53" s="338"/>
      <c r="AS53" s="338"/>
      <c r="AT53" s="338"/>
      <c r="AU53" s="338"/>
      <c r="AV53" s="338"/>
      <c r="AW53" s="338"/>
      <c r="AX53" s="338"/>
      <c r="AY53" s="338"/>
      <c r="AZ53" s="338"/>
      <c r="BA53" s="338"/>
      <c r="BB53" s="338"/>
      <c r="BC53" s="338"/>
      <c r="BD53" s="338"/>
      <c r="BE53" s="338"/>
      <c r="BF53" s="338"/>
      <c r="BG53" s="338"/>
      <c r="BH53" s="338"/>
      <c r="BI53" s="338"/>
      <c r="BJ53" s="338"/>
      <c r="BK53" s="338"/>
      <c r="BL53" s="338"/>
      <c r="BM53" s="338"/>
      <c r="BN53" s="338"/>
      <c r="BO53" s="338"/>
      <c r="BP53" s="338"/>
      <c r="BQ53" s="338"/>
      <c r="BR53" s="338"/>
      <c r="BS53" s="338"/>
      <c r="BT53" s="338"/>
      <c r="BU53" s="338"/>
      <c r="BV53" s="338"/>
      <c r="BW53" s="338"/>
      <c r="BX53" s="338"/>
      <c r="BY53" s="338"/>
      <c r="BZ53" s="338"/>
      <c r="CA53" s="338"/>
      <c r="CB53" s="338"/>
      <c r="CC53" s="338"/>
      <c r="CD53" s="338"/>
      <c r="CE53" s="338"/>
      <c r="CF53" s="338"/>
      <c r="CG53" s="338"/>
      <c r="CH53" s="338"/>
      <c r="CI53" s="338"/>
      <c r="CJ53" s="338"/>
      <c r="CK53" s="338"/>
      <c r="CL53" s="338"/>
      <c r="CM53" s="338"/>
      <c r="CN53" s="338"/>
      <c r="CO53" s="338"/>
      <c r="CP53" s="338"/>
      <c r="CQ53" s="338"/>
      <c r="CR53" s="338"/>
      <c r="CS53" s="338"/>
      <c r="CT53" s="338"/>
      <c r="CU53" s="338"/>
      <c r="CV53" s="338"/>
      <c r="CW53" s="338"/>
      <c r="CX53" s="338"/>
      <c r="CY53" s="338"/>
      <c r="CZ53" s="338"/>
      <c r="DA53" s="338"/>
      <c r="DB53" s="338"/>
      <c r="DC53" s="338"/>
      <c r="DD53" s="338"/>
      <c r="DE53" s="338"/>
      <c r="DF53" s="338"/>
      <c r="DG53" s="338"/>
      <c r="DH53" s="338"/>
      <c r="DI53" s="338"/>
      <c r="DJ53" s="338"/>
      <c r="DK53" s="338"/>
      <c r="DL53" s="338"/>
      <c r="DM53" s="338"/>
      <c r="DN53" s="338"/>
      <c r="DO53" s="338"/>
      <c r="DP53" s="338"/>
      <c r="DQ53" s="338"/>
      <c r="DR53" s="338"/>
      <c r="DS53" s="338"/>
      <c r="DT53" s="338"/>
      <c r="DU53" s="338"/>
      <c r="DV53" s="338"/>
      <c r="DW53" s="338"/>
      <c r="DX53" s="338"/>
      <c r="DY53" s="338"/>
      <c r="DZ53" s="338"/>
      <c r="EA53" s="338"/>
      <c r="EB53" s="338"/>
      <c r="EC53" s="338"/>
      <c r="ED53" s="338"/>
      <c r="EE53" s="338"/>
      <c r="EF53" s="338"/>
      <c r="EG53" s="338"/>
      <c r="EH53" s="338"/>
      <c r="EI53" s="338"/>
      <c r="EJ53" s="338"/>
      <c r="EK53" s="338"/>
      <c r="EL53" s="338"/>
      <c r="EM53" s="338"/>
      <c r="EN53" s="338"/>
      <c r="EO53" s="338"/>
      <c r="EP53" s="338"/>
      <c r="EQ53" s="338"/>
      <c r="ER53" s="338"/>
      <c r="ES53" s="338"/>
      <c r="ET53" s="338"/>
      <c r="EU53" s="338"/>
      <c r="EV53" s="338"/>
      <c r="EW53" s="338"/>
      <c r="EX53" s="338"/>
      <c r="EY53" s="338"/>
      <c r="EZ53" s="338"/>
      <c r="FA53" s="338"/>
      <c r="FB53" s="338"/>
      <c r="FC53" s="338"/>
      <c r="FD53" s="338"/>
      <c r="FE53" s="338"/>
      <c r="FF53" s="338"/>
      <c r="FG53" s="338"/>
      <c r="FH53" s="338"/>
      <c r="FI53" s="338"/>
      <c r="FJ53" s="338"/>
      <c r="FK53" s="338"/>
      <c r="FL53" s="338"/>
      <c r="FM53" s="338"/>
      <c r="FN53" s="338"/>
      <c r="FO53" s="338"/>
      <c r="FP53" s="338"/>
      <c r="FQ53" s="338"/>
      <c r="FR53" s="338"/>
      <c r="FS53" s="338"/>
      <c r="FT53" s="338"/>
      <c r="FU53" s="338"/>
      <c r="FV53" s="338"/>
      <c r="FW53" s="338"/>
      <c r="FX53" s="338"/>
      <c r="FY53" s="338"/>
      <c r="FZ53" s="338"/>
      <c r="GA53" s="338"/>
      <c r="GB53" s="338"/>
      <c r="GC53" s="338"/>
      <c r="GD53" s="338"/>
      <c r="GE53" s="338"/>
      <c r="GF53" s="338"/>
      <c r="GG53" s="338"/>
      <c r="GH53" s="338"/>
      <c r="GI53" s="338"/>
      <c r="GJ53" s="338"/>
      <c r="GK53" s="338"/>
      <c r="GL53" s="338"/>
      <c r="GM53" s="338"/>
      <c r="GN53" s="338"/>
      <c r="GO53" s="338"/>
    </row>
    <row r="54" spans="1:197" s="361" customFormat="1" ht="41.4" x14ac:dyDescent="0.3">
      <c r="A54" s="357"/>
      <c r="B54" s="357"/>
      <c r="C54" s="367">
        <f>+'PLAN DE CARGAS'!B53</f>
        <v>50</v>
      </c>
      <c r="D54" s="378" t="s">
        <v>149</v>
      </c>
      <c r="E54" s="467" t="s">
        <v>150</v>
      </c>
      <c r="F54" s="468">
        <f>+'PLAN DE CARGAS'!D53/1.19</f>
        <v>52108.11742857151</v>
      </c>
      <c r="G54" s="384">
        <f>+'PLAN DE CARGAS'!Q53</f>
        <v>10</v>
      </c>
      <c r="H54" s="370">
        <f t="shared" si="2"/>
        <v>26054058.714285754</v>
      </c>
      <c r="I54" s="338"/>
      <c r="J54" s="393"/>
      <c r="K54" s="342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38"/>
      <c r="AE54" s="338"/>
      <c r="AF54" s="338"/>
      <c r="AG54" s="338"/>
      <c r="AH54" s="338"/>
      <c r="AI54" s="338"/>
      <c r="AJ54" s="338"/>
      <c r="AK54" s="338"/>
      <c r="AL54" s="338"/>
      <c r="AM54" s="338"/>
      <c r="AN54" s="338"/>
      <c r="AO54" s="338"/>
      <c r="AP54" s="338"/>
      <c r="AQ54" s="338"/>
      <c r="AR54" s="338"/>
      <c r="AS54" s="338"/>
      <c r="AT54" s="338"/>
      <c r="AU54" s="338"/>
      <c r="AV54" s="338"/>
      <c r="AW54" s="338"/>
      <c r="AX54" s="338"/>
      <c r="AY54" s="338"/>
      <c r="AZ54" s="338"/>
      <c r="BA54" s="338"/>
      <c r="BB54" s="338"/>
      <c r="BC54" s="338"/>
      <c r="BD54" s="338"/>
      <c r="BE54" s="338"/>
      <c r="BF54" s="338"/>
      <c r="BG54" s="338"/>
      <c r="BH54" s="338"/>
      <c r="BI54" s="338"/>
      <c r="BJ54" s="338"/>
      <c r="BK54" s="338"/>
      <c r="BL54" s="338"/>
      <c r="BM54" s="338"/>
      <c r="BN54" s="338"/>
      <c r="BO54" s="338"/>
      <c r="BP54" s="338"/>
      <c r="BQ54" s="338"/>
      <c r="BR54" s="338"/>
      <c r="BS54" s="338"/>
      <c r="BT54" s="338"/>
      <c r="BU54" s="338"/>
      <c r="BV54" s="338"/>
      <c r="BW54" s="338"/>
      <c r="BX54" s="338"/>
      <c r="BY54" s="338"/>
      <c r="BZ54" s="338"/>
      <c r="CA54" s="338"/>
      <c r="CB54" s="338"/>
      <c r="CC54" s="338"/>
      <c r="CD54" s="338"/>
      <c r="CE54" s="338"/>
      <c r="CF54" s="338"/>
      <c r="CG54" s="338"/>
      <c r="CH54" s="338"/>
      <c r="CI54" s="338"/>
      <c r="CJ54" s="338"/>
      <c r="CK54" s="338"/>
      <c r="CL54" s="338"/>
      <c r="CM54" s="338"/>
      <c r="CN54" s="338"/>
      <c r="CO54" s="338"/>
      <c r="CP54" s="338"/>
      <c r="CQ54" s="338"/>
      <c r="CR54" s="338"/>
      <c r="CS54" s="338"/>
      <c r="CT54" s="338"/>
      <c r="CU54" s="338"/>
      <c r="CV54" s="338"/>
      <c r="CW54" s="338"/>
      <c r="CX54" s="338"/>
      <c r="CY54" s="338"/>
      <c r="CZ54" s="338"/>
      <c r="DA54" s="338"/>
      <c r="DB54" s="338"/>
      <c r="DC54" s="338"/>
      <c r="DD54" s="338"/>
      <c r="DE54" s="338"/>
      <c r="DF54" s="338"/>
      <c r="DG54" s="338"/>
      <c r="DH54" s="338"/>
      <c r="DI54" s="338"/>
      <c r="DJ54" s="338"/>
      <c r="DK54" s="338"/>
      <c r="DL54" s="338"/>
      <c r="DM54" s="338"/>
      <c r="DN54" s="338"/>
      <c r="DO54" s="338"/>
      <c r="DP54" s="338"/>
      <c r="DQ54" s="338"/>
      <c r="DR54" s="338"/>
      <c r="DS54" s="338"/>
      <c r="DT54" s="338"/>
      <c r="DU54" s="338"/>
      <c r="DV54" s="338"/>
      <c r="DW54" s="338"/>
      <c r="DX54" s="338"/>
      <c r="DY54" s="338"/>
      <c r="DZ54" s="338"/>
      <c r="EA54" s="338"/>
      <c r="EB54" s="338"/>
      <c r="EC54" s="338"/>
      <c r="ED54" s="338"/>
      <c r="EE54" s="338"/>
      <c r="EF54" s="338"/>
      <c r="EG54" s="338"/>
      <c r="EH54" s="338"/>
      <c r="EI54" s="338"/>
      <c r="EJ54" s="338"/>
      <c r="EK54" s="338"/>
      <c r="EL54" s="338"/>
      <c r="EM54" s="338"/>
      <c r="EN54" s="338"/>
      <c r="EO54" s="338"/>
      <c r="EP54" s="338"/>
      <c r="EQ54" s="338"/>
      <c r="ER54" s="338"/>
      <c r="ES54" s="338"/>
      <c r="ET54" s="338"/>
      <c r="EU54" s="338"/>
      <c r="EV54" s="338"/>
      <c r="EW54" s="338"/>
      <c r="EX54" s="338"/>
      <c r="EY54" s="338"/>
      <c r="EZ54" s="338"/>
      <c r="FA54" s="338"/>
      <c r="FB54" s="338"/>
      <c r="FC54" s="338"/>
      <c r="FD54" s="338"/>
      <c r="FE54" s="338"/>
      <c r="FF54" s="338"/>
      <c r="FG54" s="338"/>
      <c r="FH54" s="338"/>
      <c r="FI54" s="338"/>
      <c r="FJ54" s="338"/>
      <c r="FK54" s="338"/>
      <c r="FL54" s="338"/>
      <c r="FM54" s="338"/>
      <c r="FN54" s="338"/>
      <c r="FO54" s="338"/>
      <c r="FP54" s="338"/>
      <c r="FQ54" s="338"/>
      <c r="FR54" s="338"/>
      <c r="FS54" s="338"/>
      <c r="FT54" s="338"/>
      <c r="FU54" s="338"/>
      <c r="FV54" s="338"/>
      <c r="FW54" s="338"/>
      <c r="FX54" s="338"/>
      <c r="FY54" s="338"/>
      <c r="FZ54" s="338"/>
      <c r="GA54" s="338"/>
      <c r="GB54" s="338"/>
      <c r="GC54" s="338"/>
      <c r="GD54" s="338"/>
      <c r="GE54" s="338"/>
      <c r="GF54" s="338"/>
      <c r="GG54" s="338"/>
      <c r="GH54" s="338"/>
      <c r="GI54" s="338"/>
      <c r="GJ54" s="338"/>
      <c r="GK54" s="338"/>
      <c r="GL54" s="338"/>
      <c r="GM54" s="338"/>
      <c r="GN54" s="338"/>
      <c r="GO54" s="338"/>
    </row>
    <row r="55" spans="1:197" s="361" customFormat="1" ht="41.4" x14ac:dyDescent="0.3">
      <c r="A55" s="357"/>
      <c r="B55" s="357"/>
      <c r="C55" s="367">
        <f>+'PLAN DE CARGAS'!B54</f>
        <v>8</v>
      </c>
      <c r="D55" s="378" t="s">
        <v>151</v>
      </c>
      <c r="E55" s="467" t="s">
        <v>70</v>
      </c>
      <c r="F55" s="468">
        <f>+'PLAN DE CARGAS'!D54/1.19</f>
        <v>21313.205882352941</v>
      </c>
      <c r="G55" s="384">
        <f>+'PLAN DE CARGAS'!Q54</f>
        <v>10</v>
      </c>
      <c r="H55" s="370">
        <f t="shared" si="2"/>
        <v>1705056.4705882352</v>
      </c>
      <c r="I55" s="338"/>
      <c r="J55" s="393"/>
      <c r="K55" s="352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38"/>
      <c r="AE55" s="338"/>
      <c r="AF55" s="338"/>
      <c r="AG55" s="338"/>
      <c r="AH55" s="338"/>
      <c r="AI55" s="338"/>
      <c r="AJ55" s="338"/>
      <c r="AK55" s="338"/>
      <c r="AL55" s="338"/>
      <c r="AM55" s="338"/>
      <c r="AN55" s="338"/>
      <c r="AO55" s="338"/>
      <c r="AP55" s="338"/>
      <c r="AQ55" s="338"/>
      <c r="AR55" s="338"/>
      <c r="AS55" s="338"/>
      <c r="AT55" s="338"/>
      <c r="AU55" s="338"/>
      <c r="AV55" s="338"/>
      <c r="AW55" s="338"/>
      <c r="AX55" s="338"/>
      <c r="AY55" s="338"/>
      <c r="AZ55" s="338"/>
      <c r="BA55" s="338"/>
      <c r="BB55" s="338"/>
      <c r="BC55" s="338"/>
      <c r="BD55" s="338"/>
      <c r="BE55" s="338"/>
      <c r="BF55" s="338"/>
      <c r="BG55" s="338"/>
      <c r="BH55" s="338"/>
      <c r="BI55" s="338"/>
      <c r="BJ55" s="338"/>
      <c r="BK55" s="338"/>
      <c r="BL55" s="338"/>
      <c r="BM55" s="338"/>
      <c r="BN55" s="338"/>
      <c r="BO55" s="338"/>
      <c r="BP55" s="338"/>
      <c r="BQ55" s="338"/>
      <c r="BR55" s="338"/>
      <c r="BS55" s="338"/>
      <c r="BT55" s="338"/>
      <c r="BU55" s="338"/>
      <c r="BV55" s="338"/>
      <c r="BW55" s="338"/>
      <c r="BX55" s="338"/>
      <c r="BY55" s="338"/>
      <c r="BZ55" s="338"/>
      <c r="CA55" s="338"/>
      <c r="CB55" s="338"/>
      <c r="CC55" s="338"/>
      <c r="CD55" s="338"/>
      <c r="CE55" s="338"/>
      <c r="CF55" s="338"/>
      <c r="CG55" s="338"/>
      <c r="CH55" s="338"/>
      <c r="CI55" s="338"/>
      <c r="CJ55" s="338"/>
      <c r="CK55" s="338"/>
      <c r="CL55" s="338"/>
      <c r="CM55" s="338"/>
      <c r="CN55" s="338"/>
      <c r="CO55" s="338"/>
      <c r="CP55" s="338"/>
      <c r="CQ55" s="338"/>
      <c r="CR55" s="338"/>
      <c r="CS55" s="338"/>
      <c r="CT55" s="338"/>
      <c r="CU55" s="338"/>
      <c r="CV55" s="338"/>
      <c r="CW55" s="338"/>
      <c r="CX55" s="338"/>
      <c r="CY55" s="338"/>
      <c r="CZ55" s="338"/>
      <c r="DA55" s="338"/>
      <c r="DB55" s="338"/>
      <c r="DC55" s="338"/>
      <c r="DD55" s="338"/>
      <c r="DE55" s="338"/>
      <c r="DF55" s="338"/>
      <c r="DG55" s="338"/>
      <c r="DH55" s="338"/>
      <c r="DI55" s="338"/>
      <c r="DJ55" s="338"/>
      <c r="DK55" s="338"/>
      <c r="DL55" s="338"/>
      <c r="DM55" s="338"/>
      <c r="DN55" s="338"/>
      <c r="DO55" s="338"/>
      <c r="DP55" s="338"/>
      <c r="DQ55" s="338"/>
      <c r="DR55" s="338"/>
      <c r="DS55" s="338"/>
      <c r="DT55" s="338"/>
      <c r="DU55" s="338"/>
      <c r="DV55" s="338"/>
      <c r="DW55" s="338"/>
      <c r="DX55" s="338"/>
      <c r="DY55" s="338"/>
      <c r="DZ55" s="338"/>
      <c r="EA55" s="338"/>
      <c r="EB55" s="338"/>
      <c r="EC55" s="338"/>
      <c r="ED55" s="338"/>
      <c r="EE55" s="338"/>
      <c r="EF55" s="338"/>
      <c r="EG55" s="338"/>
      <c r="EH55" s="338"/>
      <c r="EI55" s="338"/>
      <c r="EJ55" s="338"/>
      <c r="EK55" s="338"/>
      <c r="EL55" s="338"/>
      <c r="EM55" s="338"/>
      <c r="EN55" s="338"/>
      <c r="EO55" s="338"/>
      <c r="EP55" s="338"/>
      <c r="EQ55" s="338"/>
      <c r="ER55" s="338"/>
      <c r="ES55" s="338"/>
      <c r="ET55" s="338"/>
      <c r="EU55" s="338"/>
      <c r="EV55" s="338"/>
      <c r="EW55" s="338"/>
      <c r="EX55" s="338"/>
      <c r="EY55" s="338"/>
      <c r="EZ55" s="338"/>
      <c r="FA55" s="338"/>
      <c r="FB55" s="338"/>
      <c r="FC55" s="338"/>
      <c r="FD55" s="338"/>
      <c r="FE55" s="338"/>
      <c r="FF55" s="338"/>
      <c r="FG55" s="338"/>
      <c r="FH55" s="338"/>
      <c r="FI55" s="338"/>
      <c r="FJ55" s="338"/>
      <c r="FK55" s="338"/>
      <c r="FL55" s="338"/>
      <c r="FM55" s="338"/>
      <c r="FN55" s="338"/>
      <c r="FO55" s="338"/>
      <c r="FP55" s="338"/>
      <c r="FQ55" s="338"/>
      <c r="FR55" s="338"/>
      <c r="FS55" s="338"/>
      <c r="FT55" s="338"/>
      <c r="FU55" s="338"/>
      <c r="FV55" s="338"/>
      <c r="FW55" s="338"/>
      <c r="FX55" s="338"/>
      <c r="FY55" s="338"/>
      <c r="FZ55" s="338"/>
      <c r="GA55" s="338"/>
      <c r="GB55" s="338"/>
      <c r="GC55" s="338"/>
      <c r="GD55" s="338"/>
      <c r="GE55" s="338"/>
      <c r="GF55" s="338"/>
      <c r="GG55" s="338"/>
      <c r="GH55" s="338"/>
      <c r="GI55" s="338"/>
      <c r="GJ55" s="338"/>
      <c r="GK55" s="338"/>
      <c r="GL55" s="338"/>
      <c r="GM55" s="338"/>
      <c r="GN55" s="338"/>
      <c r="GO55" s="338"/>
    </row>
    <row r="56" spans="1:197" s="361" customFormat="1" ht="41.4" x14ac:dyDescent="0.3">
      <c r="A56" s="357"/>
      <c r="B56" s="357"/>
      <c r="C56" s="367">
        <f>+'PLAN DE CARGAS'!B55</f>
        <v>8</v>
      </c>
      <c r="D56" s="378" t="s">
        <v>152</v>
      </c>
      <c r="E56" s="467" t="s">
        <v>70</v>
      </c>
      <c r="F56" s="468">
        <f>+'PLAN DE CARGAS'!D55/1.19</f>
        <v>21644.517647058823</v>
      </c>
      <c r="G56" s="384">
        <f>+'PLAN DE CARGAS'!Q55</f>
        <v>10</v>
      </c>
      <c r="H56" s="370">
        <f t="shared" si="2"/>
        <v>1731561.4117647058</v>
      </c>
      <c r="I56" s="338"/>
      <c r="J56" s="393"/>
      <c r="K56" s="352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8"/>
      <c r="AE56" s="338"/>
      <c r="AF56" s="338"/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338"/>
      <c r="AR56" s="338"/>
      <c r="AS56" s="338"/>
      <c r="AT56" s="338"/>
      <c r="AU56" s="338"/>
      <c r="AV56" s="338"/>
      <c r="AW56" s="338"/>
      <c r="AX56" s="338"/>
      <c r="AY56" s="338"/>
      <c r="AZ56" s="338"/>
      <c r="BA56" s="338"/>
      <c r="BB56" s="338"/>
      <c r="BC56" s="338"/>
      <c r="BD56" s="338"/>
      <c r="BE56" s="338"/>
      <c r="BF56" s="338"/>
      <c r="BG56" s="338"/>
      <c r="BH56" s="338"/>
      <c r="BI56" s="338"/>
      <c r="BJ56" s="338"/>
      <c r="BK56" s="338"/>
      <c r="BL56" s="338"/>
      <c r="BM56" s="338"/>
      <c r="BN56" s="338"/>
      <c r="BO56" s="338"/>
      <c r="BP56" s="338"/>
      <c r="BQ56" s="338"/>
      <c r="BR56" s="338"/>
      <c r="BS56" s="338"/>
      <c r="BT56" s="338"/>
      <c r="BU56" s="338"/>
      <c r="BV56" s="338"/>
      <c r="BW56" s="338"/>
      <c r="BX56" s="338"/>
      <c r="BY56" s="338"/>
      <c r="BZ56" s="338"/>
      <c r="CA56" s="338"/>
      <c r="CB56" s="338"/>
      <c r="CC56" s="338"/>
      <c r="CD56" s="338"/>
      <c r="CE56" s="338"/>
      <c r="CF56" s="338"/>
      <c r="CG56" s="338"/>
      <c r="CH56" s="338"/>
      <c r="CI56" s="338"/>
      <c r="CJ56" s="338"/>
      <c r="CK56" s="338"/>
      <c r="CL56" s="338"/>
      <c r="CM56" s="338"/>
      <c r="CN56" s="338"/>
      <c r="CO56" s="338"/>
      <c r="CP56" s="338"/>
      <c r="CQ56" s="338"/>
      <c r="CR56" s="338"/>
      <c r="CS56" s="338"/>
      <c r="CT56" s="338"/>
      <c r="CU56" s="338"/>
      <c r="CV56" s="338"/>
      <c r="CW56" s="338"/>
      <c r="CX56" s="338"/>
      <c r="CY56" s="338"/>
      <c r="CZ56" s="338"/>
      <c r="DA56" s="338"/>
      <c r="DB56" s="338"/>
      <c r="DC56" s="338"/>
      <c r="DD56" s="338"/>
      <c r="DE56" s="338"/>
      <c r="DF56" s="338"/>
      <c r="DG56" s="338"/>
      <c r="DH56" s="338"/>
      <c r="DI56" s="338"/>
      <c r="DJ56" s="338"/>
      <c r="DK56" s="338"/>
      <c r="DL56" s="338"/>
      <c r="DM56" s="338"/>
      <c r="DN56" s="338"/>
      <c r="DO56" s="338"/>
      <c r="DP56" s="338"/>
      <c r="DQ56" s="338"/>
      <c r="DR56" s="338"/>
      <c r="DS56" s="338"/>
      <c r="DT56" s="338"/>
      <c r="DU56" s="338"/>
      <c r="DV56" s="338"/>
      <c r="DW56" s="338"/>
      <c r="DX56" s="338"/>
      <c r="DY56" s="338"/>
      <c r="DZ56" s="338"/>
      <c r="EA56" s="338"/>
      <c r="EB56" s="338"/>
      <c r="EC56" s="338"/>
      <c r="ED56" s="338"/>
      <c r="EE56" s="338"/>
      <c r="EF56" s="338"/>
      <c r="EG56" s="338"/>
      <c r="EH56" s="338"/>
      <c r="EI56" s="338"/>
      <c r="EJ56" s="338"/>
      <c r="EK56" s="338"/>
      <c r="EL56" s="338"/>
      <c r="EM56" s="338"/>
      <c r="EN56" s="338"/>
      <c r="EO56" s="338"/>
      <c r="EP56" s="338"/>
      <c r="EQ56" s="338"/>
      <c r="ER56" s="338"/>
      <c r="ES56" s="338"/>
      <c r="ET56" s="338"/>
      <c r="EU56" s="338"/>
      <c r="EV56" s="338"/>
      <c r="EW56" s="338"/>
      <c r="EX56" s="338"/>
      <c r="EY56" s="338"/>
      <c r="EZ56" s="338"/>
      <c r="FA56" s="338"/>
      <c r="FB56" s="338"/>
      <c r="FC56" s="338"/>
      <c r="FD56" s="338"/>
      <c r="FE56" s="338"/>
      <c r="FF56" s="338"/>
      <c r="FG56" s="338"/>
      <c r="FH56" s="338"/>
      <c r="FI56" s="338"/>
      <c r="FJ56" s="338"/>
      <c r="FK56" s="338"/>
      <c r="FL56" s="338"/>
      <c r="FM56" s="338"/>
      <c r="FN56" s="338"/>
      <c r="FO56" s="338"/>
      <c r="FP56" s="338"/>
      <c r="FQ56" s="338"/>
      <c r="FR56" s="338"/>
      <c r="FS56" s="338"/>
      <c r="FT56" s="338"/>
      <c r="FU56" s="338"/>
      <c r="FV56" s="338"/>
      <c r="FW56" s="338"/>
      <c r="FX56" s="338"/>
      <c r="FY56" s="338"/>
      <c r="FZ56" s="338"/>
      <c r="GA56" s="338"/>
      <c r="GB56" s="338"/>
      <c r="GC56" s="338"/>
      <c r="GD56" s="338"/>
      <c r="GE56" s="338"/>
      <c r="GF56" s="338"/>
      <c r="GG56" s="338"/>
      <c r="GH56" s="338"/>
      <c r="GI56" s="338"/>
      <c r="GJ56" s="338"/>
      <c r="GK56" s="338"/>
      <c r="GL56" s="338"/>
      <c r="GM56" s="338"/>
      <c r="GN56" s="338"/>
      <c r="GO56" s="338"/>
    </row>
    <row r="57" spans="1:197" s="361" customFormat="1" ht="30" customHeight="1" x14ac:dyDescent="0.3">
      <c r="A57" s="357"/>
      <c r="B57" s="357"/>
      <c r="C57" s="367">
        <f>+'PLAN DE CARGAS'!B56</f>
        <v>8</v>
      </c>
      <c r="D57" s="378" t="s">
        <v>153</v>
      </c>
      <c r="E57" s="467" t="s">
        <v>70</v>
      </c>
      <c r="F57" s="468">
        <f>+'PLAN DE CARGAS'!D56/1.19</f>
        <v>208334.70588235295</v>
      </c>
      <c r="G57" s="384">
        <f>+'PLAN DE CARGAS'!Q56</f>
        <v>0.99999999999999989</v>
      </c>
      <c r="H57" s="370">
        <f t="shared" si="2"/>
        <v>1666677.6470588234</v>
      </c>
      <c r="I57" s="338"/>
      <c r="J57" s="393"/>
      <c r="K57" s="352"/>
      <c r="L57" s="338"/>
      <c r="M57" s="338"/>
      <c r="N57" s="338"/>
      <c r="O57" s="338"/>
      <c r="P57" s="338"/>
      <c r="Q57" s="338"/>
      <c r="R57" s="338"/>
      <c r="S57" s="338"/>
      <c r="T57" s="338"/>
      <c r="U57" s="338"/>
      <c r="V57" s="338"/>
      <c r="W57" s="338"/>
      <c r="X57" s="338"/>
      <c r="Y57" s="338"/>
      <c r="Z57" s="338"/>
      <c r="AA57" s="338"/>
      <c r="AB57" s="338"/>
      <c r="AC57" s="338"/>
      <c r="AD57" s="338"/>
      <c r="AE57" s="338"/>
      <c r="AF57" s="338"/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38"/>
      <c r="AR57" s="338"/>
      <c r="AS57" s="338"/>
      <c r="AT57" s="338"/>
      <c r="AU57" s="338"/>
      <c r="AV57" s="338"/>
      <c r="AW57" s="338"/>
      <c r="AX57" s="338"/>
      <c r="AY57" s="338"/>
      <c r="AZ57" s="338"/>
      <c r="BA57" s="338"/>
      <c r="BB57" s="338"/>
      <c r="BC57" s="338"/>
      <c r="BD57" s="338"/>
      <c r="BE57" s="338"/>
      <c r="BF57" s="338"/>
      <c r="BG57" s="338"/>
      <c r="BH57" s="338"/>
      <c r="BI57" s="338"/>
      <c r="BJ57" s="338"/>
      <c r="BK57" s="338"/>
      <c r="BL57" s="338"/>
      <c r="BM57" s="338"/>
      <c r="BN57" s="338"/>
      <c r="BO57" s="338"/>
      <c r="BP57" s="338"/>
      <c r="BQ57" s="338"/>
      <c r="BR57" s="338"/>
      <c r="BS57" s="338"/>
      <c r="BT57" s="338"/>
      <c r="BU57" s="338"/>
      <c r="BV57" s="338"/>
      <c r="BW57" s="338"/>
      <c r="BX57" s="338"/>
      <c r="BY57" s="338"/>
      <c r="BZ57" s="338"/>
      <c r="CA57" s="338"/>
      <c r="CB57" s="338"/>
      <c r="CC57" s="338"/>
      <c r="CD57" s="338"/>
      <c r="CE57" s="338"/>
      <c r="CF57" s="338"/>
      <c r="CG57" s="338"/>
      <c r="CH57" s="338"/>
      <c r="CI57" s="338"/>
      <c r="CJ57" s="338"/>
      <c r="CK57" s="338"/>
      <c r="CL57" s="338"/>
      <c r="CM57" s="338"/>
      <c r="CN57" s="338"/>
      <c r="CO57" s="338"/>
      <c r="CP57" s="338"/>
      <c r="CQ57" s="338"/>
      <c r="CR57" s="338"/>
      <c r="CS57" s="338"/>
      <c r="CT57" s="338"/>
      <c r="CU57" s="338"/>
      <c r="CV57" s="338"/>
      <c r="CW57" s="338"/>
      <c r="CX57" s="338"/>
      <c r="CY57" s="338"/>
      <c r="CZ57" s="338"/>
      <c r="DA57" s="338"/>
      <c r="DB57" s="338"/>
      <c r="DC57" s="338"/>
      <c r="DD57" s="338"/>
      <c r="DE57" s="338"/>
      <c r="DF57" s="338"/>
      <c r="DG57" s="338"/>
      <c r="DH57" s="338"/>
      <c r="DI57" s="338"/>
      <c r="DJ57" s="338"/>
      <c r="DK57" s="338"/>
      <c r="DL57" s="338"/>
      <c r="DM57" s="338"/>
      <c r="DN57" s="338"/>
      <c r="DO57" s="338"/>
      <c r="DP57" s="338"/>
      <c r="DQ57" s="338"/>
      <c r="DR57" s="338"/>
      <c r="DS57" s="338"/>
      <c r="DT57" s="338"/>
      <c r="DU57" s="338"/>
      <c r="DV57" s="338"/>
      <c r="DW57" s="338"/>
      <c r="DX57" s="338"/>
      <c r="DY57" s="338"/>
      <c r="DZ57" s="338"/>
      <c r="EA57" s="338"/>
      <c r="EB57" s="338"/>
      <c r="EC57" s="338"/>
      <c r="ED57" s="338"/>
      <c r="EE57" s="338"/>
      <c r="EF57" s="338"/>
      <c r="EG57" s="338"/>
      <c r="EH57" s="338"/>
      <c r="EI57" s="338"/>
      <c r="EJ57" s="338"/>
      <c r="EK57" s="338"/>
      <c r="EL57" s="338"/>
      <c r="EM57" s="338"/>
      <c r="EN57" s="338"/>
      <c r="EO57" s="338"/>
      <c r="EP57" s="338"/>
      <c r="EQ57" s="338"/>
      <c r="ER57" s="338"/>
      <c r="ES57" s="338"/>
      <c r="ET57" s="338"/>
      <c r="EU57" s="338"/>
      <c r="EV57" s="338"/>
      <c r="EW57" s="338"/>
      <c r="EX57" s="338"/>
      <c r="EY57" s="338"/>
      <c r="EZ57" s="338"/>
      <c r="FA57" s="338"/>
      <c r="FB57" s="338"/>
      <c r="FC57" s="338"/>
      <c r="FD57" s="338"/>
      <c r="FE57" s="338"/>
      <c r="FF57" s="338"/>
      <c r="FG57" s="338"/>
      <c r="FH57" s="338"/>
      <c r="FI57" s="338"/>
      <c r="FJ57" s="338"/>
      <c r="FK57" s="338"/>
      <c r="FL57" s="338"/>
      <c r="FM57" s="338"/>
      <c r="FN57" s="338"/>
      <c r="FO57" s="338"/>
      <c r="FP57" s="338"/>
      <c r="FQ57" s="338"/>
      <c r="FR57" s="338"/>
      <c r="FS57" s="338"/>
      <c r="FT57" s="338"/>
      <c r="FU57" s="338"/>
      <c r="FV57" s="338"/>
      <c r="FW57" s="338"/>
      <c r="FX57" s="338"/>
      <c r="FY57" s="338"/>
      <c r="FZ57" s="338"/>
      <c r="GA57" s="338"/>
      <c r="GB57" s="338"/>
      <c r="GC57" s="338"/>
      <c r="GD57" s="338"/>
      <c r="GE57" s="338"/>
      <c r="GF57" s="338"/>
      <c r="GG57" s="338"/>
      <c r="GH57" s="338"/>
      <c r="GI57" s="338"/>
      <c r="GJ57" s="338"/>
      <c r="GK57" s="338"/>
      <c r="GL57" s="338"/>
      <c r="GM57" s="338"/>
      <c r="GN57" s="338"/>
      <c r="GO57" s="338"/>
    </row>
    <row r="58" spans="1:197" s="361" customFormat="1" ht="13.95" customHeight="1" x14ac:dyDescent="0.3">
      <c r="A58" s="357"/>
      <c r="B58" s="357"/>
      <c r="C58" s="367">
        <f>+'PLAN DE CARGAS'!B57</f>
        <v>1</v>
      </c>
      <c r="D58" s="469" t="s">
        <v>71</v>
      </c>
      <c r="E58" s="467" t="s">
        <v>70</v>
      </c>
      <c r="F58" s="468">
        <f>+'PLAN DE CARGAS'!D57/1.19</f>
        <v>186286.6588235294</v>
      </c>
      <c r="G58" s="384">
        <f>+'PLAN DE CARGAS'!Q57</f>
        <v>10</v>
      </c>
      <c r="H58" s="370">
        <f t="shared" si="2"/>
        <v>1862866.588235294</v>
      </c>
      <c r="I58" s="338"/>
      <c r="J58" s="393"/>
      <c r="K58" s="352"/>
      <c r="L58" s="338"/>
      <c r="M58" s="338"/>
      <c r="N58" s="338"/>
      <c r="O58" s="338"/>
      <c r="P58" s="338"/>
      <c r="Q58" s="338"/>
      <c r="R58" s="338"/>
      <c r="S58" s="338"/>
      <c r="T58" s="338"/>
      <c r="U58" s="338"/>
      <c r="V58" s="338"/>
      <c r="W58" s="338"/>
      <c r="X58" s="338"/>
      <c r="Y58" s="338"/>
      <c r="Z58" s="338"/>
      <c r="AA58" s="338"/>
      <c r="AB58" s="338"/>
      <c r="AC58" s="338"/>
      <c r="AD58" s="338"/>
      <c r="AE58" s="338"/>
      <c r="AF58" s="338"/>
      <c r="AG58" s="338"/>
      <c r="AH58" s="338"/>
      <c r="AI58" s="338"/>
      <c r="AJ58" s="338"/>
      <c r="AK58" s="338"/>
      <c r="AL58" s="338"/>
      <c r="AM58" s="338"/>
      <c r="AN58" s="338"/>
      <c r="AO58" s="338"/>
      <c r="AP58" s="338"/>
      <c r="AQ58" s="338"/>
      <c r="AR58" s="338"/>
      <c r="AS58" s="338"/>
      <c r="AT58" s="338"/>
      <c r="AU58" s="338"/>
      <c r="AV58" s="338"/>
      <c r="AW58" s="338"/>
      <c r="AX58" s="338"/>
      <c r="AY58" s="338"/>
      <c r="AZ58" s="338"/>
      <c r="BA58" s="338"/>
      <c r="BB58" s="338"/>
      <c r="BC58" s="338"/>
      <c r="BD58" s="338"/>
      <c r="BE58" s="338"/>
      <c r="BF58" s="338"/>
      <c r="BG58" s="338"/>
      <c r="BH58" s="338"/>
      <c r="BI58" s="338"/>
      <c r="BJ58" s="338"/>
      <c r="BK58" s="338"/>
      <c r="BL58" s="338"/>
      <c r="BM58" s="338"/>
      <c r="BN58" s="338"/>
      <c r="BO58" s="338"/>
      <c r="BP58" s="338"/>
      <c r="BQ58" s="338"/>
      <c r="BR58" s="338"/>
      <c r="BS58" s="338"/>
      <c r="BT58" s="338"/>
      <c r="BU58" s="338"/>
      <c r="BV58" s="338"/>
      <c r="BW58" s="338"/>
      <c r="BX58" s="338"/>
      <c r="BY58" s="338"/>
      <c r="BZ58" s="338"/>
      <c r="CA58" s="338"/>
      <c r="CB58" s="338"/>
      <c r="CC58" s="338"/>
      <c r="CD58" s="338"/>
      <c r="CE58" s="338"/>
      <c r="CF58" s="338"/>
      <c r="CG58" s="338"/>
      <c r="CH58" s="338"/>
      <c r="CI58" s="338"/>
      <c r="CJ58" s="338"/>
      <c r="CK58" s="338"/>
      <c r="CL58" s="338"/>
      <c r="CM58" s="338"/>
      <c r="CN58" s="338"/>
      <c r="CO58" s="338"/>
      <c r="CP58" s="338"/>
      <c r="CQ58" s="338"/>
      <c r="CR58" s="338"/>
      <c r="CS58" s="338"/>
      <c r="CT58" s="338"/>
      <c r="CU58" s="338"/>
      <c r="CV58" s="338"/>
      <c r="CW58" s="338"/>
      <c r="CX58" s="338"/>
      <c r="CY58" s="338"/>
      <c r="CZ58" s="338"/>
      <c r="DA58" s="338"/>
      <c r="DB58" s="338"/>
      <c r="DC58" s="338"/>
      <c r="DD58" s="338"/>
      <c r="DE58" s="338"/>
      <c r="DF58" s="338"/>
      <c r="DG58" s="338"/>
      <c r="DH58" s="338"/>
      <c r="DI58" s="338"/>
      <c r="DJ58" s="338"/>
      <c r="DK58" s="338"/>
      <c r="DL58" s="338"/>
      <c r="DM58" s="338"/>
      <c r="DN58" s="338"/>
      <c r="DO58" s="338"/>
      <c r="DP58" s="338"/>
      <c r="DQ58" s="338"/>
      <c r="DR58" s="338"/>
      <c r="DS58" s="338"/>
      <c r="DT58" s="338"/>
      <c r="DU58" s="338"/>
      <c r="DV58" s="338"/>
      <c r="DW58" s="338"/>
      <c r="DX58" s="338"/>
      <c r="DY58" s="338"/>
      <c r="DZ58" s="338"/>
      <c r="EA58" s="338"/>
      <c r="EB58" s="338"/>
      <c r="EC58" s="338"/>
      <c r="ED58" s="338"/>
      <c r="EE58" s="338"/>
      <c r="EF58" s="338"/>
      <c r="EG58" s="338"/>
      <c r="EH58" s="338"/>
      <c r="EI58" s="338"/>
      <c r="EJ58" s="338"/>
      <c r="EK58" s="338"/>
      <c r="EL58" s="338"/>
      <c r="EM58" s="338"/>
      <c r="EN58" s="338"/>
      <c r="EO58" s="338"/>
      <c r="EP58" s="338"/>
      <c r="EQ58" s="338"/>
      <c r="ER58" s="338"/>
      <c r="ES58" s="338"/>
      <c r="ET58" s="338"/>
      <c r="EU58" s="338"/>
      <c r="EV58" s="338"/>
      <c r="EW58" s="338"/>
      <c r="EX58" s="338"/>
      <c r="EY58" s="338"/>
      <c r="EZ58" s="338"/>
      <c r="FA58" s="338"/>
      <c r="FB58" s="338"/>
      <c r="FC58" s="338"/>
      <c r="FD58" s="338"/>
      <c r="FE58" s="338"/>
      <c r="FF58" s="338"/>
      <c r="FG58" s="338"/>
      <c r="FH58" s="338"/>
      <c r="FI58" s="338"/>
      <c r="FJ58" s="338"/>
      <c r="FK58" s="338"/>
      <c r="FL58" s="338"/>
      <c r="FM58" s="338"/>
      <c r="FN58" s="338"/>
      <c r="FO58" s="338"/>
      <c r="FP58" s="338"/>
      <c r="FQ58" s="338"/>
      <c r="FR58" s="338"/>
      <c r="FS58" s="338"/>
      <c r="FT58" s="338"/>
      <c r="FU58" s="338"/>
      <c r="FV58" s="338"/>
      <c r="FW58" s="338"/>
      <c r="FX58" s="338"/>
      <c r="FY58" s="338"/>
      <c r="FZ58" s="338"/>
      <c r="GA58" s="338"/>
      <c r="GB58" s="338"/>
      <c r="GC58" s="338"/>
      <c r="GD58" s="338"/>
      <c r="GE58" s="338"/>
      <c r="GF58" s="338"/>
      <c r="GG58" s="338"/>
      <c r="GH58" s="338"/>
      <c r="GI58" s="338"/>
      <c r="GJ58" s="338"/>
      <c r="GK58" s="338"/>
      <c r="GL58" s="338"/>
      <c r="GM58" s="338"/>
      <c r="GN58" s="338"/>
      <c r="GO58" s="338"/>
    </row>
    <row r="59" spans="1:197" s="361" customFormat="1" ht="46.8" x14ac:dyDescent="0.3">
      <c r="A59" s="357"/>
      <c r="B59" s="357"/>
      <c r="C59" s="367">
        <f>+'PLAN DE CARGAS'!B58</f>
        <v>1</v>
      </c>
      <c r="D59" s="469" t="s">
        <v>72</v>
      </c>
      <c r="E59" s="467" t="s">
        <v>73</v>
      </c>
      <c r="F59" s="468">
        <f>+'PLAN DE CARGAS'!D58/1.19</f>
        <v>890450.47647058836</v>
      </c>
      <c r="G59" s="384">
        <f>+'PLAN DE CARGAS'!Q58</f>
        <v>1.9999999999999998</v>
      </c>
      <c r="H59" s="370">
        <f t="shared" si="2"/>
        <v>1780900.9529411765</v>
      </c>
      <c r="I59" s="338"/>
      <c r="J59" s="393"/>
      <c r="K59" s="352"/>
      <c r="L59" s="338"/>
      <c r="M59" s="338"/>
      <c r="N59" s="338"/>
      <c r="O59" s="338"/>
      <c r="P59" s="338"/>
      <c r="Q59" s="338"/>
      <c r="R59" s="338"/>
      <c r="S59" s="338"/>
      <c r="T59" s="338"/>
      <c r="U59" s="338"/>
      <c r="V59" s="338"/>
      <c r="W59" s="338"/>
      <c r="X59" s="338"/>
      <c r="Y59" s="338"/>
      <c r="Z59" s="338"/>
      <c r="AA59" s="338"/>
      <c r="AB59" s="338"/>
      <c r="AC59" s="338"/>
      <c r="AD59" s="338"/>
      <c r="AE59" s="338"/>
      <c r="AF59" s="338"/>
      <c r="AG59" s="338"/>
      <c r="AH59" s="338"/>
      <c r="AI59" s="338"/>
      <c r="AJ59" s="338"/>
      <c r="AK59" s="338"/>
      <c r="AL59" s="338"/>
      <c r="AM59" s="338"/>
      <c r="AN59" s="338"/>
      <c r="AO59" s="338"/>
      <c r="AP59" s="338"/>
      <c r="AQ59" s="338"/>
      <c r="AR59" s="338"/>
      <c r="AS59" s="338"/>
      <c r="AT59" s="338"/>
      <c r="AU59" s="338"/>
      <c r="AV59" s="338"/>
      <c r="AW59" s="338"/>
      <c r="AX59" s="338"/>
      <c r="AY59" s="338"/>
      <c r="AZ59" s="338"/>
      <c r="BA59" s="338"/>
      <c r="BB59" s="338"/>
      <c r="BC59" s="338"/>
      <c r="BD59" s="338"/>
      <c r="BE59" s="338"/>
      <c r="BF59" s="338"/>
      <c r="BG59" s="338"/>
      <c r="BH59" s="338"/>
      <c r="BI59" s="338"/>
      <c r="BJ59" s="338"/>
      <c r="BK59" s="338"/>
      <c r="BL59" s="338"/>
      <c r="BM59" s="338"/>
      <c r="BN59" s="338"/>
      <c r="BO59" s="338"/>
      <c r="BP59" s="338"/>
      <c r="BQ59" s="338"/>
      <c r="BR59" s="338"/>
      <c r="BS59" s="338"/>
      <c r="BT59" s="338"/>
      <c r="BU59" s="338"/>
      <c r="BV59" s="338"/>
      <c r="BW59" s="338"/>
      <c r="BX59" s="338"/>
      <c r="BY59" s="338"/>
      <c r="BZ59" s="338"/>
      <c r="CA59" s="338"/>
      <c r="CB59" s="338"/>
      <c r="CC59" s="338"/>
      <c r="CD59" s="338"/>
      <c r="CE59" s="338"/>
      <c r="CF59" s="338"/>
      <c r="CG59" s="338"/>
      <c r="CH59" s="338"/>
      <c r="CI59" s="338"/>
      <c r="CJ59" s="338"/>
      <c r="CK59" s="338"/>
      <c r="CL59" s="338"/>
      <c r="CM59" s="338"/>
      <c r="CN59" s="338"/>
      <c r="CO59" s="338"/>
      <c r="CP59" s="338"/>
      <c r="CQ59" s="338"/>
      <c r="CR59" s="338"/>
      <c r="CS59" s="338"/>
      <c r="CT59" s="338"/>
      <c r="CU59" s="338"/>
      <c r="CV59" s="338"/>
      <c r="CW59" s="338"/>
      <c r="CX59" s="338"/>
      <c r="CY59" s="338"/>
      <c r="CZ59" s="338"/>
      <c r="DA59" s="338"/>
      <c r="DB59" s="338"/>
      <c r="DC59" s="338"/>
      <c r="DD59" s="338"/>
      <c r="DE59" s="338"/>
      <c r="DF59" s="338"/>
      <c r="DG59" s="338"/>
      <c r="DH59" s="338"/>
      <c r="DI59" s="338"/>
      <c r="DJ59" s="338"/>
      <c r="DK59" s="338"/>
      <c r="DL59" s="338"/>
      <c r="DM59" s="338"/>
      <c r="DN59" s="338"/>
      <c r="DO59" s="338"/>
      <c r="DP59" s="338"/>
      <c r="DQ59" s="338"/>
      <c r="DR59" s="338"/>
      <c r="DS59" s="338"/>
      <c r="DT59" s="338"/>
      <c r="DU59" s="338"/>
      <c r="DV59" s="338"/>
      <c r="DW59" s="338"/>
      <c r="DX59" s="338"/>
      <c r="DY59" s="338"/>
      <c r="DZ59" s="338"/>
      <c r="EA59" s="338"/>
      <c r="EB59" s="338"/>
      <c r="EC59" s="338"/>
      <c r="ED59" s="338"/>
      <c r="EE59" s="338"/>
      <c r="EF59" s="338"/>
      <c r="EG59" s="338"/>
      <c r="EH59" s="338"/>
      <c r="EI59" s="338"/>
      <c r="EJ59" s="338"/>
      <c r="EK59" s="338"/>
      <c r="EL59" s="338"/>
      <c r="EM59" s="338"/>
      <c r="EN59" s="338"/>
      <c r="EO59" s="338"/>
      <c r="EP59" s="338"/>
      <c r="EQ59" s="338"/>
      <c r="ER59" s="338"/>
      <c r="ES59" s="338"/>
      <c r="ET59" s="338"/>
      <c r="EU59" s="338"/>
      <c r="EV59" s="338"/>
      <c r="EW59" s="338"/>
      <c r="EX59" s="338"/>
      <c r="EY59" s="338"/>
      <c r="EZ59" s="338"/>
      <c r="FA59" s="338"/>
      <c r="FB59" s="338"/>
      <c r="FC59" s="338"/>
      <c r="FD59" s="338"/>
      <c r="FE59" s="338"/>
      <c r="FF59" s="338"/>
      <c r="FG59" s="338"/>
      <c r="FH59" s="338"/>
      <c r="FI59" s="338"/>
      <c r="FJ59" s="338"/>
      <c r="FK59" s="338"/>
      <c r="FL59" s="338"/>
      <c r="FM59" s="338"/>
      <c r="FN59" s="338"/>
      <c r="FO59" s="338"/>
      <c r="FP59" s="338"/>
      <c r="FQ59" s="338"/>
      <c r="FR59" s="338"/>
      <c r="FS59" s="338"/>
      <c r="FT59" s="338"/>
      <c r="FU59" s="338"/>
      <c r="FV59" s="338"/>
      <c r="FW59" s="338"/>
      <c r="FX59" s="338"/>
      <c r="FY59" s="338"/>
      <c r="FZ59" s="338"/>
      <c r="GA59" s="338"/>
      <c r="GB59" s="338"/>
      <c r="GC59" s="338"/>
      <c r="GD59" s="338"/>
      <c r="GE59" s="338"/>
      <c r="GF59" s="338"/>
      <c r="GG59" s="338"/>
      <c r="GH59" s="338"/>
      <c r="GI59" s="338"/>
      <c r="GJ59" s="338"/>
      <c r="GK59" s="338"/>
      <c r="GL59" s="338"/>
      <c r="GM59" s="338"/>
      <c r="GN59" s="338"/>
      <c r="GO59" s="338"/>
    </row>
    <row r="60" spans="1:197" s="361" customFormat="1" ht="31.2" x14ac:dyDescent="0.3">
      <c r="A60" s="357"/>
      <c r="B60" s="357"/>
      <c r="C60" s="367">
        <f>+'PLAN DE CARGAS'!B59</f>
        <v>2</v>
      </c>
      <c r="D60" s="469" t="s">
        <v>154</v>
      </c>
      <c r="E60" s="467" t="s">
        <v>73</v>
      </c>
      <c r="F60" s="468">
        <f>+'PLAN DE CARGAS'!D59/1.19</f>
        <v>38131.941176470595</v>
      </c>
      <c r="G60" s="384">
        <f>+'PLAN DE CARGAS'!Q59</f>
        <v>10</v>
      </c>
      <c r="H60" s="370">
        <f t="shared" si="2"/>
        <v>762638.82352941192</v>
      </c>
      <c r="I60" s="338"/>
      <c r="J60" s="393"/>
      <c r="K60" s="352"/>
      <c r="L60" s="338"/>
      <c r="M60" s="338"/>
      <c r="N60" s="338"/>
      <c r="O60" s="338"/>
      <c r="P60" s="338"/>
      <c r="Q60" s="338"/>
      <c r="R60" s="338"/>
      <c r="S60" s="338"/>
      <c r="T60" s="338"/>
      <c r="U60" s="338"/>
      <c r="V60" s="338"/>
      <c r="W60" s="338"/>
      <c r="X60" s="338"/>
      <c r="Y60" s="338"/>
      <c r="Z60" s="338"/>
      <c r="AA60" s="338"/>
      <c r="AB60" s="338"/>
      <c r="AC60" s="338"/>
      <c r="AD60" s="338"/>
      <c r="AE60" s="338"/>
      <c r="AF60" s="338"/>
      <c r="AG60" s="338"/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338"/>
      <c r="AT60" s="338"/>
      <c r="AU60" s="338"/>
      <c r="AV60" s="338"/>
      <c r="AW60" s="338"/>
      <c r="AX60" s="338"/>
      <c r="AY60" s="338"/>
      <c r="AZ60" s="338"/>
      <c r="BA60" s="338"/>
      <c r="BB60" s="338"/>
      <c r="BC60" s="338"/>
      <c r="BD60" s="338"/>
      <c r="BE60" s="338"/>
      <c r="BF60" s="338"/>
      <c r="BG60" s="338"/>
      <c r="BH60" s="338"/>
      <c r="BI60" s="338"/>
      <c r="BJ60" s="338"/>
      <c r="BK60" s="338"/>
      <c r="BL60" s="338"/>
      <c r="BM60" s="338"/>
      <c r="BN60" s="338"/>
      <c r="BO60" s="338"/>
      <c r="BP60" s="338"/>
      <c r="BQ60" s="338"/>
      <c r="BR60" s="338"/>
      <c r="BS60" s="338"/>
      <c r="BT60" s="338"/>
      <c r="BU60" s="338"/>
      <c r="BV60" s="338"/>
      <c r="BW60" s="338"/>
      <c r="BX60" s="338"/>
      <c r="BY60" s="338"/>
      <c r="BZ60" s="338"/>
      <c r="CA60" s="338"/>
      <c r="CB60" s="338"/>
      <c r="CC60" s="338"/>
      <c r="CD60" s="338"/>
      <c r="CE60" s="338"/>
      <c r="CF60" s="338"/>
      <c r="CG60" s="338"/>
      <c r="CH60" s="338"/>
      <c r="CI60" s="338"/>
      <c r="CJ60" s="338"/>
      <c r="CK60" s="338"/>
      <c r="CL60" s="338"/>
      <c r="CM60" s="338"/>
      <c r="CN60" s="338"/>
      <c r="CO60" s="338"/>
      <c r="CP60" s="338"/>
      <c r="CQ60" s="338"/>
      <c r="CR60" s="338"/>
      <c r="CS60" s="338"/>
      <c r="CT60" s="338"/>
      <c r="CU60" s="338"/>
      <c r="CV60" s="338"/>
      <c r="CW60" s="338"/>
      <c r="CX60" s="338"/>
      <c r="CY60" s="338"/>
      <c r="CZ60" s="338"/>
      <c r="DA60" s="338"/>
      <c r="DB60" s="338"/>
      <c r="DC60" s="338"/>
      <c r="DD60" s="338"/>
      <c r="DE60" s="338"/>
      <c r="DF60" s="338"/>
      <c r="DG60" s="338"/>
      <c r="DH60" s="338"/>
      <c r="DI60" s="338"/>
      <c r="DJ60" s="338"/>
      <c r="DK60" s="338"/>
      <c r="DL60" s="338"/>
      <c r="DM60" s="338"/>
      <c r="DN60" s="338"/>
      <c r="DO60" s="338"/>
      <c r="DP60" s="338"/>
      <c r="DQ60" s="338"/>
      <c r="DR60" s="338"/>
      <c r="DS60" s="338"/>
      <c r="DT60" s="338"/>
      <c r="DU60" s="338"/>
      <c r="DV60" s="338"/>
      <c r="DW60" s="338"/>
      <c r="DX60" s="338"/>
      <c r="DY60" s="338"/>
      <c r="DZ60" s="338"/>
      <c r="EA60" s="338"/>
      <c r="EB60" s="338"/>
      <c r="EC60" s="338"/>
      <c r="ED60" s="338"/>
      <c r="EE60" s="338"/>
      <c r="EF60" s="338"/>
      <c r="EG60" s="338"/>
      <c r="EH60" s="338"/>
      <c r="EI60" s="338"/>
      <c r="EJ60" s="338"/>
      <c r="EK60" s="338"/>
      <c r="EL60" s="338"/>
      <c r="EM60" s="338"/>
      <c r="EN60" s="338"/>
      <c r="EO60" s="338"/>
      <c r="EP60" s="338"/>
      <c r="EQ60" s="338"/>
      <c r="ER60" s="338"/>
      <c r="ES60" s="338"/>
      <c r="ET60" s="338"/>
      <c r="EU60" s="338"/>
      <c r="EV60" s="338"/>
      <c r="EW60" s="338"/>
      <c r="EX60" s="338"/>
      <c r="EY60" s="338"/>
      <c r="EZ60" s="338"/>
      <c r="FA60" s="338"/>
      <c r="FB60" s="338"/>
      <c r="FC60" s="338"/>
      <c r="FD60" s="338"/>
      <c r="FE60" s="338"/>
      <c r="FF60" s="338"/>
      <c r="FG60" s="338"/>
      <c r="FH60" s="338"/>
      <c r="FI60" s="338"/>
      <c r="FJ60" s="338"/>
      <c r="FK60" s="338"/>
      <c r="FL60" s="338"/>
      <c r="FM60" s="338"/>
      <c r="FN60" s="338"/>
      <c r="FO60" s="338"/>
      <c r="FP60" s="338"/>
      <c r="FQ60" s="338"/>
      <c r="FR60" s="338"/>
      <c r="FS60" s="338"/>
      <c r="FT60" s="338"/>
      <c r="FU60" s="338"/>
      <c r="FV60" s="338"/>
      <c r="FW60" s="338"/>
      <c r="FX60" s="338"/>
      <c r="FY60" s="338"/>
      <c r="FZ60" s="338"/>
      <c r="GA60" s="338"/>
      <c r="GB60" s="338"/>
      <c r="GC60" s="338"/>
      <c r="GD60" s="338"/>
      <c r="GE60" s="338"/>
      <c r="GF60" s="338"/>
      <c r="GG60" s="338"/>
      <c r="GH60" s="338"/>
      <c r="GI60" s="338"/>
      <c r="GJ60" s="338"/>
      <c r="GK60" s="338"/>
      <c r="GL60" s="338"/>
      <c r="GM60" s="338"/>
      <c r="GN60" s="338"/>
      <c r="GO60" s="338"/>
    </row>
    <row r="61" spans="1:197" s="361" customFormat="1" ht="46.8" x14ac:dyDescent="0.3">
      <c r="A61" s="357"/>
      <c r="B61" s="357"/>
      <c r="C61" s="367">
        <f>+'PLAN DE CARGAS'!B60</f>
        <v>2</v>
      </c>
      <c r="D61" s="470" t="s">
        <v>155</v>
      </c>
      <c r="E61" s="467" t="s">
        <v>64</v>
      </c>
      <c r="F61" s="468">
        <f>+'PLAN DE CARGAS'!D60/1.19</f>
        <v>331518.72352941177</v>
      </c>
      <c r="G61" s="384">
        <f>+'PLAN DE CARGAS'!Q60</f>
        <v>10</v>
      </c>
      <c r="H61" s="370">
        <f t="shared" si="2"/>
        <v>6630374.4705882352</v>
      </c>
      <c r="I61" s="338"/>
      <c r="J61" s="393"/>
      <c r="K61" s="352"/>
      <c r="L61" s="338"/>
      <c r="M61" s="338"/>
      <c r="N61" s="338"/>
      <c r="O61" s="338"/>
      <c r="P61" s="338"/>
      <c r="Q61" s="338"/>
      <c r="R61" s="338"/>
      <c r="S61" s="338"/>
      <c r="T61" s="338"/>
      <c r="U61" s="338"/>
      <c r="V61" s="338"/>
      <c r="W61" s="338"/>
      <c r="X61" s="338"/>
      <c r="Y61" s="338"/>
      <c r="Z61" s="338"/>
      <c r="AA61" s="338"/>
      <c r="AB61" s="338"/>
      <c r="AC61" s="338"/>
      <c r="AD61" s="338"/>
      <c r="AE61" s="338"/>
      <c r="AF61" s="338"/>
      <c r="AG61" s="338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8"/>
      <c r="AT61" s="338"/>
      <c r="AU61" s="338"/>
      <c r="AV61" s="338"/>
      <c r="AW61" s="338"/>
      <c r="AX61" s="338"/>
      <c r="AY61" s="338"/>
      <c r="AZ61" s="338"/>
      <c r="BA61" s="338"/>
      <c r="BB61" s="338"/>
      <c r="BC61" s="338"/>
      <c r="BD61" s="338"/>
      <c r="BE61" s="338"/>
      <c r="BF61" s="338"/>
      <c r="BG61" s="338"/>
      <c r="BH61" s="338"/>
      <c r="BI61" s="338"/>
      <c r="BJ61" s="338"/>
      <c r="BK61" s="338"/>
      <c r="BL61" s="338"/>
      <c r="BM61" s="338"/>
      <c r="BN61" s="338"/>
      <c r="BO61" s="338"/>
      <c r="BP61" s="338"/>
      <c r="BQ61" s="338"/>
      <c r="BR61" s="338"/>
      <c r="BS61" s="338"/>
      <c r="BT61" s="338"/>
      <c r="BU61" s="338"/>
      <c r="BV61" s="338"/>
      <c r="BW61" s="338"/>
      <c r="BX61" s="338"/>
      <c r="BY61" s="338"/>
      <c r="BZ61" s="338"/>
      <c r="CA61" s="338"/>
      <c r="CB61" s="338"/>
      <c r="CC61" s="338"/>
      <c r="CD61" s="338"/>
      <c r="CE61" s="338"/>
      <c r="CF61" s="338"/>
      <c r="CG61" s="338"/>
      <c r="CH61" s="338"/>
      <c r="CI61" s="338"/>
      <c r="CJ61" s="338"/>
      <c r="CK61" s="338"/>
      <c r="CL61" s="338"/>
      <c r="CM61" s="338"/>
      <c r="CN61" s="338"/>
      <c r="CO61" s="338"/>
      <c r="CP61" s="338"/>
      <c r="CQ61" s="338"/>
      <c r="CR61" s="338"/>
      <c r="CS61" s="338"/>
      <c r="CT61" s="338"/>
      <c r="CU61" s="338"/>
      <c r="CV61" s="338"/>
      <c r="CW61" s="338"/>
      <c r="CX61" s="338"/>
      <c r="CY61" s="338"/>
      <c r="CZ61" s="338"/>
      <c r="DA61" s="338"/>
      <c r="DB61" s="338"/>
      <c r="DC61" s="338"/>
      <c r="DD61" s="338"/>
      <c r="DE61" s="338"/>
      <c r="DF61" s="338"/>
      <c r="DG61" s="338"/>
      <c r="DH61" s="338"/>
      <c r="DI61" s="338"/>
      <c r="DJ61" s="338"/>
      <c r="DK61" s="338"/>
      <c r="DL61" s="338"/>
      <c r="DM61" s="338"/>
      <c r="DN61" s="338"/>
      <c r="DO61" s="338"/>
      <c r="DP61" s="338"/>
      <c r="DQ61" s="338"/>
      <c r="DR61" s="338"/>
      <c r="DS61" s="338"/>
      <c r="DT61" s="338"/>
      <c r="DU61" s="338"/>
      <c r="DV61" s="338"/>
      <c r="DW61" s="338"/>
      <c r="DX61" s="338"/>
      <c r="DY61" s="338"/>
      <c r="DZ61" s="338"/>
      <c r="EA61" s="338"/>
      <c r="EB61" s="338"/>
      <c r="EC61" s="338"/>
      <c r="ED61" s="338"/>
      <c r="EE61" s="338"/>
      <c r="EF61" s="338"/>
      <c r="EG61" s="338"/>
      <c r="EH61" s="338"/>
      <c r="EI61" s="338"/>
      <c r="EJ61" s="338"/>
      <c r="EK61" s="338"/>
      <c r="EL61" s="338"/>
      <c r="EM61" s="338"/>
      <c r="EN61" s="338"/>
      <c r="EO61" s="338"/>
      <c r="EP61" s="338"/>
      <c r="EQ61" s="338"/>
      <c r="ER61" s="338"/>
      <c r="ES61" s="338"/>
      <c r="ET61" s="338"/>
      <c r="EU61" s="338"/>
      <c r="EV61" s="338"/>
      <c r="EW61" s="338"/>
      <c r="EX61" s="338"/>
      <c r="EY61" s="338"/>
      <c r="EZ61" s="338"/>
      <c r="FA61" s="338"/>
      <c r="FB61" s="338"/>
      <c r="FC61" s="338"/>
      <c r="FD61" s="338"/>
      <c r="FE61" s="338"/>
      <c r="FF61" s="338"/>
      <c r="FG61" s="338"/>
      <c r="FH61" s="338"/>
      <c r="FI61" s="338"/>
      <c r="FJ61" s="338"/>
      <c r="FK61" s="338"/>
      <c r="FL61" s="338"/>
      <c r="FM61" s="338"/>
      <c r="FN61" s="338"/>
      <c r="FO61" s="338"/>
      <c r="FP61" s="338"/>
      <c r="FQ61" s="338"/>
      <c r="FR61" s="338"/>
      <c r="FS61" s="338"/>
      <c r="FT61" s="338"/>
      <c r="FU61" s="338"/>
      <c r="FV61" s="338"/>
      <c r="FW61" s="338"/>
      <c r="FX61" s="338"/>
      <c r="FY61" s="338"/>
      <c r="FZ61" s="338"/>
      <c r="GA61" s="338"/>
      <c r="GB61" s="338"/>
      <c r="GC61" s="338"/>
      <c r="GD61" s="338"/>
      <c r="GE61" s="338"/>
      <c r="GF61" s="338"/>
      <c r="GG61" s="338"/>
      <c r="GH61" s="338"/>
      <c r="GI61" s="338"/>
      <c r="GJ61" s="338"/>
      <c r="GK61" s="338"/>
      <c r="GL61" s="338"/>
      <c r="GM61" s="338"/>
      <c r="GN61" s="338"/>
      <c r="GO61" s="338"/>
    </row>
    <row r="62" spans="1:197" s="361" customFormat="1" x14ac:dyDescent="0.3">
      <c r="A62" s="357"/>
      <c r="B62" s="357"/>
      <c r="C62" s="367">
        <f>+'PLAN DE CARGAS'!B61</f>
        <v>5</v>
      </c>
      <c r="D62" s="469" t="s">
        <v>156</v>
      </c>
      <c r="E62" s="467" t="s">
        <v>70</v>
      </c>
      <c r="F62" s="468">
        <f>+'PLAN DE CARGAS'!D61/1.19</f>
        <v>1915.035294117647</v>
      </c>
      <c r="G62" s="384">
        <f>+'PLAN DE CARGAS'!Q61</f>
        <v>10</v>
      </c>
      <c r="H62" s="370">
        <f t="shared" si="2"/>
        <v>95751.76470588235</v>
      </c>
      <c r="I62" s="338"/>
      <c r="J62" s="393"/>
      <c r="K62" s="352"/>
      <c r="L62" s="338"/>
      <c r="M62" s="338"/>
      <c r="N62" s="338"/>
      <c r="O62" s="338"/>
      <c r="P62" s="338"/>
      <c r="Q62" s="338"/>
      <c r="R62" s="338"/>
      <c r="S62" s="338"/>
      <c r="T62" s="338"/>
      <c r="U62" s="338"/>
      <c r="V62" s="338"/>
      <c r="W62" s="338"/>
      <c r="X62" s="338"/>
      <c r="Y62" s="338"/>
      <c r="Z62" s="338"/>
      <c r="AA62" s="338"/>
      <c r="AB62" s="338"/>
      <c r="AC62" s="338"/>
      <c r="AD62" s="338"/>
      <c r="AE62" s="338"/>
      <c r="AF62" s="338"/>
      <c r="AG62" s="338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8"/>
      <c r="AT62" s="338"/>
      <c r="AU62" s="338"/>
      <c r="AV62" s="338"/>
      <c r="AW62" s="338"/>
      <c r="AX62" s="338"/>
      <c r="AY62" s="338"/>
      <c r="AZ62" s="338"/>
      <c r="BA62" s="338"/>
      <c r="BB62" s="338"/>
      <c r="BC62" s="338"/>
      <c r="BD62" s="338"/>
      <c r="BE62" s="338"/>
      <c r="BF62" s="338"/>
      <c r="BG62" s="338"/>
      <c r="BH62" s="338"/>
      <c r="BI62" s="338"/>
      <c r="BJ62" s="338"/>
      <c r="BK62" s="338"/>
      <c r="BL62" s="338"/>
      <c r="BM62" s="338"/>
      <c r="BN62" s="338"/>
      <c r="BO62" s="338"/>
      <c r="BP62" s="338"/>
      <c r="BQ62" s="338"/>
      <c r="BR62" s="338"/>
      <c r="BS62" s="338"/>
      <c r="BT62" s="338"/>
      <c r="BU62" s="338"/>
      <c r="BV62" s="338"/>
      <c r="BW62" s="338"/>
      <c r="BX62" s="338"/>
      <c r="BY62" s="338"/>
      <c r="BZ62" s="338"/>
      <c r="CA62" s="338"/>
      <c r="CB62" s="338"/>
      <c r="CC62" s="338"/>
      <c r="CD62" s="338"/>
      <c r="CE62" s="338"/>
      <c r="CF62" s="338"/>
      <c r="CG62" s="338"/>
      <c r="CH62" s="338"/>
      <c r="CI62" s="338"/>
      <c r="CJ62" s="338"/>
      <c r="CK62" s="338"/>
      <c r="CL62" s="338"/>
      <c r="CM62" s="338"/>
      <c r="CN62" s="338"/>
      <c r="CO62" s="338"/>
      <c r="CP62" s="338"/>
      <c r="CQ62" s="338"/>
      <c r="CR62" s="338"/>
      <c r="CS62" s="338"/>
      <c r="CT62" s="338"/>
      <c r="CU62" s="338"/>
      <c r="CV62" s="338"/>
      <c r="CW62" s="338"/>
      <c r="CX62" s="338"/>
      <c r="CY62" s="338"/>
      <c r="CZ62" s="338"/>
      <c r="DA62" s="338"/>
      <c r="DB62" s="338"/>
      <c r="DC62" s="338"/>
      <c r="DD62" s="338"/>
      <c r="DE62" s="338"/>
      <c r="DF62" s="338"/>
      <c r="DG62" s="338"/>
      <c r="DH62" s="338"/>
      <c r="DI62" s="338"/>
      <c r="DJ62" s="338"/>
      <c r="DK62" s="338"/>
      <c r="DL62" s="338"/>
      <c r="DM62" s="338"/>
      <c r="DN62" s="338"/>
      <c r="DO62" s="338"/>
      <c r="DP62" s="338"/>
      <c r="DQ62" s="338"/>
      <c r="DR62" s="338"/>
      <c r="DS62" s="338"/>
      <c r="DT62" s="338"/>
      <c r="DU62" s="338"/>
      <c r="DV62" s="338"/>
      <c r="DW62" s="338"/>
      <c r="DX62" s="338"/>
      <c r="DY62" s="338"/>
      <c r="DZ62" s="338"/>
      <c r="EA62" s="338"/>
      <c r="EB62" s="338"/>
      <c r="EC62" s="338"/>
      <c r="ED62" s="338"/>
      <c r="EE62" s="338"/>
      <c r="EF62" s="338"/>
      <c r="EG62" s="338"/>
      <c r="EH62" s="338"/>
      <c r="EI62" s="338"/>
      <c r="EJ62" s="338"/>
      <c r="EK62" s="338"/>
      <c r="EL62" s="338"/>
      <c r="EM62" s="338"/>
      <c r="EN62" s="338"/>
      <c r="EO62" s="338"/>
      <c r="EP62" s="338"/>
      <c r="EQ62" s="338"/>
      <c r="ER62" s="338"/>
      <c r="ES62" s="338"/>
      <c r="ET62" s="338"/>
      <c r="EU62" s="338"/>
      <c r="EV62" s="338"/>
      <c r="EW62" s="338"/>
      <c r="EX62" s="338"/>
      <c r="EY62" s="338"/>
      <c r="EZ62" s="338"/>
      <c r="FA62" s="338"/>
      <c r="FB62" s="338"/>
      <c r="FC62" s="338"/>
      <c r="FD62" s="338"/>
      <c r="FE62" s="338"/>
      <c r="FF62" s="338"/>
      <c r="FG62" s="338"/>
      <c r="FH62" s="338"/>
      <c r="FI62" s="338"/>
      <c r="FJ62" s="338"/>
      <c r="FK62" s="338"/>
      <c r="FL62" s="338"/>
      <c r="FM62" s="338"/>
      <c r="FN62" s="338"/>
      <c r="FO62" s="338"/>
      <c r="FP62" s="338"/>
      <c r="FQ62" s="338"/>
      <c r="FR62" s="338"/>
      <c r="FS62" s="338"/>
      <c r="FT62" s="338"/>
      <c r="FU62" s="338"/>
      <c r="FV62" s="338"/>
      <c r="FW62" s="338"/>
      <c r="FX62" s="338"/>
      <c r="FY62" s="338"/>
      <c r="FZ62" s="338"/>
      <c r="GA62" s="338"/>
      <c r="GB62" s="338"/>
      <c r="GC62" s="338"/>
      <c r="GD62" s="338"/>
      <c r="GE62" s="338"/>
      <c r="GF62" s="338"/>
      <c r="GG62" s="338"/>
      <c r="GH62" s="338"/>
      <c r="GI62" s="338"/>
      <c r="GJ62" s="338"/>
      <c r="GK62" s="338"/>
      <c r="GL62" s="338"/>
      <c r="GM62" s="338"/>
      <c r="GN62" s="338"/>
      <c r="GO62" s="338"/>
    </row>
    <row r="63" spans="1:197" s="361" customFormat="1" x14ac:dyDescent="0.3">
      <c r="A63" s="357"/>
      <c r="B63" s="357"/>
      <c r="C63" s="367">
        <f>+'PLAN DE CARGAS'!B62</f>
        <v>1</v>
      </c>
      <c r="D63" s="469" t="s">
        <v>157</v>
      </c>
      <c r="E63" s="467" t="s">
        <v>70</v>
      </c>
      <c r="F63" s="468">
        <f>+'PLAN DE CARGAS'!D62/1.19</f>
        <v>9428.6176470588234</v>
      </c>
      <c r="G63" s="384">
        <f>+'PLAN DE CARGAS'!Q62</f>
        <v>10</v>
      </c>
      <c r="H63" s="370">
        <f t="shared" si="2"/>
        <v>94286.176470588238</v>
      </c>
      <c r="I63" s="338"/>
      <c r="J63" s="393"/>
      <c r="K63" s="352"/>
      <c r="L63" s="338"/>
      <c r="M63" s="338"/>
      <c r="N63" s="338"/>
      <c r="O63" s="338"/>
      <c r="P63" s="338"/>
      <c r="Q63" s="338"/>
      <c r="R63" s="338"/>
      <c r="S63" s="338"/>
      <c r="T63" s="338"/>
      <c r="U63" s="338"/>
      <c r="V63" s="338"/>
      <c r="W63" s="338"/>
      <c r="X63" s="338"/>
      <c r="Y63" s="338"/>
      <c r="Z63" s="338"/>
      <c r="AA63" s="338"/>
      <c r="AB63" s="338"/>
      <c r="AC63" s="338"/>
      <c r="AD63" s="338"/>
      <c r="AE63" s="338"/>
      <c r="AF63" s="338"/>
      <c r="AG63" s="338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8"/>
      <c r="AT63" s="338"/>
      <c r="AU63" s="338"/>
      <c r="AV63" s="338"/>
      <c r="AW63" s="338"/>
      <c r="AX63" s="338"/>
      <c r="AY63" s="338"/>
      <c r="AZ63" s="338"/>
      <c r="BA63" s="338"/>
      <c r="BB63" s="338"/>
      <c r="BC63" s="338"/>
      <c r="BD63" s="338"/>
      <c r="BE63" s="338"/>
      <c r="BF63" s="338"/>
      <c r="BG63" s="338"/>
      <c r="BH63" s="338"/>
      <c r="BI63" s="338"/>
      <c r="BJ63" s="338"/>
      <c r="BK63" s="338"/>
      <c r="BL63" s="338"/>
      <c r="BM63" s="338"/>
      <c r="BN63" s="338"/>
      <c r="BO63" s="338"/>
      <c r="BP63" s="338"/>
      <c r="BQ63" s="338"/>
      <c r="BR63" s="338"/>
      <c r="BS63" s="338"/>
      <c r="BT63" s="338"/>
      <c r="BU63" s="338"/>
      <c r="BV63" s="338"/>
      <c r="BW63" s="338"/>
      <c r="BX63" s="338"/>
      <c r="BY63" s="338"/>
      <c r="BZ63" s="338"/>
      <c r="CA63" s="338"/>
      <c r="CB63" s="338"/>
      <c r="CC63" s="338"/>
      <c r="CD63" s="338"/>
      <c r="CE63" s="338"/>
      <c r="CF63" s="338"/>
      <c r="CG63" s="338"/>
      <c r="CH63" s="338"/>
      <c r="CI63" s="338"/>
      <c r="CJ63" s="338"/>
      <c r="CK63" s="338"/>
      <c r="CL63" s="338"/>
      <c r="CM63" s="338"/>
      <c r="CN63" s="338"/>
      <c r="CO63" s="338"/>
      <c r="CP63" s="338"/>
      <c r="CQ63" s="338"/>
      <c r="CR63" s="338"/>
      <c r="CS63" s="338"/>
      <c r="CT63" s="338"/>
      <c r="CU63" s="338"/>
      <c r="CV63" s="338"/>
      <c r="CW63" s="338"/>
      <c r="CX63" s="338"/>
      <c r="CY63" s="338"/>
      <c r="CZ63" s="338"/>
      <c r="DA63" s="338"/>
      <c r="DB63" s="338"/>
      <c r="DC63" s="338"/>
      <c r="DD63" s="338"/>
      <c r="DE63" s="338"/>
      <c r="DF63" s="338"/>
      <c r="DG63" s="338"/>
      <c r="DH63" s="338"/>
      <c r="DI63" s="338"/>
      <c r="DJ63" s="338"/>
      <c r="DK63" s="338"/>
      <c r="DL63" s="338"/>
      <c r="DM63" s="338"/>
      <c r="DN63" s="338"/>
      <c r="DO63" s="338"/>
      <c r="DP63" s="338"/>
      <c r="DQ63" s="338"/>
      <c r="DR63" s="338"/>
      <c r="DS63" s="338"/>
      <c r="DT63" s="338"/>
      <c r="DU63" s="338"/>
      <c r="DV63" s="338"/>
      <c r="DW63" s="338"/>
      <c r="DX63" s="338"/>
      <c r="DY63" s="338"/>
      <c r="DZ63" s="338"/>
      <c r="EA63" s="338"/>
      <c r="EB63" s="338"/>
      <c r="EC63" s="338"/>
      <c r="ED63" s="338"/>
      <c r="EE63" s="338"/>
      <c r="EF63" s="338"/>
      <c r="EG63" s="338"/>
      <c r="EH63" s="338"/>
      <c r="EI63" s="338"/>
      <c r="EJ63" s="338"/>
      <c r="EK63" s="338"/>
      <c r="EL63" s="338"/>
      <c r="EM63" s="338"/>
      <c r="EN63" s="338"/>
      <c r="EO63" s="338"/>
      <c r="EP63" s="338"/>
      <c r="EQ63" s="338"/>
      <c r="ER63" s="338"/>
      <c r="ES63" s="338"/>
      <c r="ET63" s="338"/>
      <c r="EU63" s="338"/>
      <c r="EV63" s="338"/>
      <c r="EW63" s="338"/>
      <c r="EX63" s="338"/>
      <c r="EY63" s="338"/>
      <c r="EZ63" s="338"/>
      <c r="FA63" s="338"/>
      <c r="FB63" s="338"/>
      <c r="FC63" s="338"/>
      <c r="FD63" s="338"/>
      <c r="FE63" s="338"/>
      <c r="FF63" s="338"/>
      <c r="FG63" s="338"/>
      <c r="FH63" s="338"/>
      <c r="FI63" s="338"/>
      <c r="FJ63" s="338"/>
      <c r="FK63" s="338"/>
      <c r="FL63" s="338"/>
      <c r="FM63" s="338"/>
      <c r="FN63" s="338"/>
      <c r="FO63" s="338"/>
      <c r="FP63" s="338"/>
      <c r="FQ63" s="338"/>
      <c r="FR63" s="338"/>
      <c r="FS63" s="338"/>
      <c r="FT63" s="338"/>
      <c r="FU63" s="338"/>
      <c r="FV63" s="338"/>
      <c r="FW63" s="338"/>
      <c r="FX63" s="338"/>
      <c r="FY63" s="338"/>
      <c r="FZ63" s="338"/>
      <c r="GA63" s="338"/>
      <c r="GB63" s="338"/>
      <c r="GC63" s="338"/>
      <c r="GD63" s="338"/>
      <c r="GE63" s="338"/>
      <c r="GF63" s="338"/>
      <c r="GG63" s="338"/>
      <c r="GH63" s="338"/>
      <c r="GI63" s="338"/>
      <c r="GJ63" s="338"/>
      <c r="GK63" s="338"/>
      <c r="GL63" s="338"/>
      <c r="GM63" s="338"/>
      <c r="GN63" s="338"/>
      <c r="GO63" s="338"/>
    </row>
    <row r="64" spans="1:197" s="361" customFormat="1" ht="13.8" x14ac:dyDescent="0.3">
      <c r="A64" s="357"/>
      <c r="B64" s="357"/>
      <c r="C64" s="519" t="s">
        <v>158</v>
      </c>
      <c r="D64" s="520"/>
      <c r="E64" s="520"/>
      <c r="F64" s="520"/>
      <c r="G64" s="520"/>
      <c r="H64" s="521"/>
      <c r="I64" s="338"/>
      <c r="J64" s="342"/>
      <c r="K64" s="352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8"/>
      <c r="AE64" s="338"/>
      <c r="AF64" s="338"/>
      <c r="AG64" s="338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8"/>
      <c r="AT64" s="338"/>
      <c r="AU64" s="338"/>
      <c r="AV64" s="338"/>
      <c r="AW64" s="338"/>
      <c r="AX64" s="338"/>
      <c r="AY64" s="338"/>
      <c r="AZ64" s="338"/>
      <c r="BA64" s="338"/>
      <c r="BB64" s="338"/>
      <c r="BC64" s="338"/>
      <c r="BD64" s="338"/>
      <c r="BE64" s="338"/>
      <c r="BF64" s="338"/>
      <c r="BG64" s="338"/>
      <c r="BH64" s="338"/>
      <c r="BI64" s="338"/>
      <c r="BJ64" s="338"/>
      <c r="BK64" s="338"/>
      <c r="BL64" s="338"/>
      <c r="BM64" s="338"/>
      <c r="BN64" s="338"/>
      <c r="BO64" s="338"/>
      <c r="BP64" s="338"/>
      <c r="BQ64" s="338"/>
      <c r="BR64" s="338"/>
      <c r="BS64" s="338"/>
      <c r="BT64" s="338"/>
      <c r="BU64" s="338"/>
      <c r="BV64" s="338"/>
      <c r="BW64" s="338"/>
      <c r="BX64" s="338"/>
      <c r="BY64" s="338"/>
      <c r="BZ64" s="338"/>
      <c r="CA64" s="338"/>
      <c r="CB64" s="338"/>
      <c r="CC64" s="338"/>
      <c r="CD64" s="338"/>
      <c r="CE64" s="338"/>
      <c r="CF64" s="338"/>
      <c r="CG64" s="338"/>
      <c r="CH64" s="338"/>
      <c r="CI64" s="338"/>
      <c r="CJ64" s="338"/>
      <c r="CK64" s="338"/>
      <c r="CL64" s="338"/>
      <c r="CM64" s="338"/>
      <c r="CN64" s="338"/>
      <c r="CO64" s="338"/>
      <c r="CP64" s="338"/>
      <c r="CQ64" s="338"/>
      <c r="CR64" s="338"/>
      <c r="CS64" s="338"/>
      <c r="CT64" s="338"/>
      <c r="CU64" s="338"/>
      <c r="CV64" s="338"/>
      <c r="CW64" s="338"/>
      <c r="CX64" s="338"/>
      <c r="CY64" s="338"/>
      <c r="CZ64" s="338"/>
      <c r="DA64" s="338"/>
      <c r="DB64" s="338"/>
      <c r="DC64" s="338"/>
      <c r="DD64" s="338"/>
      <c r="DE64" s="338"/>
      <c r="DF64" s="338"/>
      <c r="DG64" s="338"/>
      <c r="DH64" s="338"/>
      <c r="DI64" s="338"/>
      <c r="DJ64" s="338"/>
      <c r="DK64" s="338"/>
      <c r="DL64" s="338"/>
      <c r="DM64" s="338"/>
      <c r="DN64" s="338"/>
      <c r="DO64" s="338"/>
      <c r="DP64" s="338"/>
      <c r="DQ64" s="338"/>
      <c r="DR64" s="338"/>
      <c r="DS64" s="338"/>
      <c r="DT64" s="338"/>
      <c r="DU64" s="338"/>
      <c r="DV64" s="338"/>
      <c r="DW64" s="338"/>
      <c r="DX64" s="338"/>
      <c r="DY64" s="338"/>
      <c r="DZ64" s="338"/>
      <c r="EA64" s="338"/>
      <c r="EB64" s="338"/>
      <c r="EC64" s="338"/>
      <c r="ED64" s="338"/>
      <c r="EE64" s="338"/>
      <c r="EF64" s="338"/>
      <c r="EG64" s="338"/>
      <c r="EH64" s="338"/>
      <c r="EI64" s="338"/>
      <c r="EJ64" s="338"/>
      <c r="EK64" s="338"/>
      <c r="EL64" s="338"/>
      <c r="EM64" s="338"/>
      <c r="EN64" s="338"/>
      <c r="EO64" s="338"/>
      <c r="EP64" s="338"/>
      <c r="EQ64" s="338"/>
      <c r="ER64" s="338"/>
      <c r="ES64" s="338"/>
      <c r="ET64" s="338"/>
      <c r="EU64" s="338"/>
      <c r="EV64" s="338"/>
      <c r="EW64" s="338"/>
      <c r="EX64" s="338"/>
      <c r="EY64" s="338"/>
      <c r="EZ64" s="338"/>
      <c r="FA64" s="338"/>
      <c r="FB64" s="338"/>
      <c r="FC64" s="338"/>
      <c r="FD64" s="338"/>
      <c r="FE64" s="338"/>
      <c r="FF64" s="338"/>
      <c r="FG64" s="338"/>
      <c r="FH64" s="338"/>
      <c r="FI64" s="338"/>
      <c r="FJ64" s="338"/>
      <c r="FK64" s="338"/>
      <c r="FL64" s="338"/>
      <c r="FM64" s="338"/>
      <c r="FN64" s="338"/>
      <c r="FO64" s="338"/>
      <c r="FP64" s="338"/>
      <c r="FQ64" s="338"/>
      <c r="FR64" s="338"/>
      <c r="FS64" s="338"/>
      <c r="FT64" s="338"/>
      <c r="FU64" s="338"/>
      <c r="FV64" s="338"/>
      <c r="FW64" s="338"/>
      <c r="FX64" s="338"/>
      <c r="FY64" s="338"/>
      <c r="FZ64" s="338"/>
      <c r="GA64" s="338"/>
      <c r="GB64" s="338"/>
      <c r="GC64" s="338"/>
      <c r="GD64" s="338"/>
      <c r="GE64" s="338"/>
      <c r="GF64" s="338"/>
      <c r="GG64" s="338"/>
      <c r="GH64" s="338"/>
      <c r="GI64" s="338"/>
      <c r="GJ64" s="338"/>
      <c r="GK64" s="338"/>
      <c r="GL64" s="338"/>
      <c r="GM64" s="338"/>
      <c r="GN64" s="338"/>
      <c r="GO64" s="338"/>
    </row>
    <row r="65" spans="1:197" s="361" customFormat="1" ht="31.2" x14ac:dyDescent="0.3">
      <c r="A65" s="357"/>
      <c r="B65" s="357"/>
      <c r="C65" s="367">
        <f>+'PLAN DE CARGAS'!B68</f>
        <v>9</v>
      </c>
      <c r="D65" s="466" t="s">
        <v>159</v>
      </c>
      <c r="E65" s="467" t="s">
        <v>64</v>
      </c>
      <c r="F65" s="468">
        <f>+'PLAN DE CARGAS'!D68/1.19</f>
        <v>58513.445378151264</v>
      </c>
      <c r="G65" s="384">
        <v>1</v>
      </c>
      <c r="H65" s="370">
        <f t="shared" ref="H65:H69" si="3">+C65*F65*G65</f>
        <v>526621.00840336143</v>
      </c>
      <c r="I65" s="338"/>
      <c r="J65" s="393"/>
      <c r="K65" s="352"/>
      <c r="L65" s="338"/>
      <c r="M65" s="338"/>
      <c r="N65" s="338"/>
      <c r="O65" s="338"/>
      <c r="P65" s="338"/>
      <c r="Q65" s="338"/>
      <c r="R65" s="338"/>
      <c r="S65" s="338"/>
      <c r="T65" s="338"/>
      <c r="U65" s="338"/>
      <c r="V65" s="338"/>
      <c r="W65" s="338"/>
      <c r="X65" s="338"/>
      <c r="Y65" s="338"/>
      <c r="Z65" s="338"/>
      <c r="AA65" s="338"/>
      <c r="AB65" s="338"/>
      <c r="AC65" s="338"/>
      <c r="AD65" s="338"/>
      <c r="AE65" s="338"/>
      <c r="AF65" s="338"/>
      <c r="AG65" s="338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8"/>
      <c r="AT65" s="338"/>
      <c r="AU65" s="338"/>
      <c r="AV65" s="338"/>
      <c r="AW65" s="338"/>
      <c r="AX65" s="338"/>
      <c r="AY65" s="338"/>
      <c r="AZ65" s="338"/>
      <c r="BA65" s="338"/>
      <c r="BB65" s="338"/>
      <c r="BC65" s="338"/>
      <c r="BD65" s="338"/>
      <c r="BE65" s="338"/>
      <c r="BF65" s="338"/>
      <c r="BG65" s="338"/>
      <c r="BH65" s="338"/>
      <c r="BI65" s="338"/>
      <c r="BJ65" s="338"/>
      <c r="BK65" s="338"/>
      <c r="BL65" s="338"/>
      <c r="BM65" s="338"/>
      <c r="BN65" s="338"/>
      <c r="BO65" s="338"/>
      <c r="BP65" s="338"/>
      <c r="BQ65" s="338"/>
      <c r="BR65" s="338"/>
      <c r="BS65" s="338"/>
      <c r="BT65" s="338"/>
      <c r="BU65" s="338"/>
      <c r="BV65" s="338"/>
      <c r="BW65" s="338"/>
      <c r="BX65" s="338"/>
      <c r="BY65" s="338"/>
      <c r="BZ65" s="338"/>
      <c r="CA65" s="338"/>
      <c r="CB65" s="338"/>
      <c r="CC65" s="338"/>
      <c r="CD65" s="338"/>
      <c r="CE65" s="338"/>
      <c r="CF65" s="338"/>
      <c r="CG65" s="338"/>
      <c r="CH65" s="338"/>
      <c r="CI65" s="338"/>
      <c r="CJ65" s="338"/>
      <c r="CK65" s="338"/>
      <c r="CL65" s="338"/>
      <c r="CM65" s="338"/>
      <c r="CN65" s="338"/>
      <c r="CO65" s="338"/>
      <c r="CP65" s="338"/>
      <c r="CQ65" s="338"/>
      <c r="CR65" s="338"/>
      <c r="CS65" s="338"/>
      <c r="CT65" s="338"/>
      <c r="CU65" s="338"/>
      <c r="CV65" s="338"/>
      <c r="CW65" s="338"/>
      <c r="CX65" s="338"/>
      <c r="CY65" s="338"/>
      <c r="CZ65" s="338"/>
      <c r="DA65" s="338"/>
      <c r="DB65" s="338"/>
      <c r="DC65" s="338"/>
      <c r="DD65" s="338"/>
      <c r="DE65" s="338"/>
      <c r="DF65" s="338"/>
      <c r="DG65" s="338"/>
      <c r="DH65" s="338"/>
      <c r="DI65" s="338"/>
      <c r="DJ65" s="338"/>
      <c r="DK65" s="338"/>
      <c r="DL65" s="338"/>
      <c r="DM65" s="338"/>
      <c r="DN65" s="338"/>
      <c r="DO65" s="338"/>
      <c r="DP65" s="338"/>
      <c r="DQ65" s="338"/>
      <c r="DR65" s="338"/>
      <c r="DS65" s="338"/>
      <c r="DT65" s="338"/>
      <c r="DU65" s="338"/>
      <c r="DV65" s="338"/>
      <c r="DW65" s="338"/>
      <c r="DX65" s="338"/>
      <c r="DY65" s="338"/>
      <c r="DZ65" s="338"/>
      <c r="EA65" s="338"/>
      <c r="EB65" s="338"/>
      <c r="EC65" s="338"/>
      <c r="ED65" s="338"/>
      <c r="EE65" s="338"/>
      <c r="EF65" s="338"/>
      <c r="EG65" s="338"/>
      <c r="EH65" s="338"/>
      <c r="EI65" s="338"/>
      <c r="EJ65" s="338"/>
      <c r="EK65" s="338"/>
      <c r="EL65" s="338"/>
      <c r="EM65" s="338"/>
      <c r="EN65" s="338"/>
      <c r="EO65" s="338"/>
      <c r="EP65" s="338"/>
      <c r="EQ65" s="338"/>
      <c r="ER65" s="338"/>
      <c r="ES65" s="338"/>
      <c r="ET65" s="338"/>
      <c r="EU65" s="338"/>
      <c r="EV65" s="338"/>
      <c r="EW65" s="338"/>
      <c r="EX65" s="338"/>
      <c r="EY65" s="338"/>
      <c r="EZ65" s="338"/>
      <c r="FA65" s="338"/>
      <c r="FB65" s="338"/>
      <c r="FC65" s="338"/>
      <c r="FD65" s="338"/>
      <c r="FE65" s="338"/>
      <c r="FF65" s="338"/>
      <c r="FG65" s="338"/>
      <c r="FH65" s="338"/>
      <c r="FI65" s="338"/>
      <c r="FJ65" s="338"/>
      <c r="FK65" s="338"/>
      <c r="FL65" s="338"/>
      <c r="FM65" s="338"/>
      <c r="FN65" s="338"/>
      <c r="FO65" s="338"/>
      <c r="FP65" s="338"/>
      <c r="FQ65" s="338"/>
      <c r="FR65" s="338"/>
      <c r="FS65" s="338"/>
      <c r="FT65" s="338"/>
      <c r="FU65" s="338"/>
      <c r="FV65" s="338"/>
      <c r="FW65" s="338"/>
      <c r="FX65" s="338"/>
      <c r="FY65" s="338"/>
      <c r="FZ65" s="338"/>
      <c r="GA65" s="338"/>
      <c r="GB65" s="338"/>
      <c r="GC65" s="338"/>
      <c r="GD65" s="338"/>
      <c r="GE65" s="338"/>
      <c r="GF65" s="338"/>
      <c r="GG65" s="338"/>
      <c r="GH65" s="338"/>
      <c r="GI65" s="338"/>
      <c r="GJ65" s="338"/>
      <c r="GK65" s="338"/>
      <c r="GL65" s="338"/>
      <c r="GM65" s="338"/>
      <c r="GN65" s="338"/>
      <c r="GO65" s="338"/>
    </row>
    <row r="66" spans="1:197" s="361" customFormat="1" ht="46.8" x14ac:dyDescent="0.3">
      <c r="A66" s="357"/>
      <c r="B66" s="357"/>
      <c r="C66" s="367">
        <f>+'PLAN DE CARGAS'!B69</f>
        <v>9</v>
      </c>
      <c r="D66" s="466" t="s">
        <v>160</v>
      </c>
      <c r="E66" s="467" t="s">
        <v>64</v>
      </c>
      <c r="F66" s="468">
        <f>+'PLAN DE CARGAS'!D69/1.19</f>
        <v>112186.78235294118</v>
      </c>
      <c r="G66" s="384">
        <v>1</v>
      </c>
      <c r="H66" s="370">
        <f t="shared" si="3"/>
        <v>1009681.0411764707</v>
      </c>
      <c r="I66" s="338"/>
      <c r="J66" s="393"/>
      <c r="K66" s="352"/>
      <c r="L66" s="338"/>
      <c r="M66" s="338"/>
      <c r="N66" s="338"/>
      <c r="O66" s="338"/>
      <c r="P66" s="338"/>
      <c r="Q66" s="338"/>
      <c r="R66" s="338"/>
      <c r="S66" s="338"/>
      <c r="T66" s="338"/>
      <c r="U66" s="338"/>
      <c r="V66" s="338"/>
      <c r="W66" s="338"/>
      <c r="X66" s="338"/>
      <c r="Y66" s="338"/>
      <c r="Z66" s="338"/>
      <c r="AA66" s="338"/>
      <c r="AB66" s="338"/>
      <c r="AC66" s="338"/>
      <c r="AD66" s="338"/>
      <c r="AE66" s="338"/>
      <c r="AF66" s="338"/>
      <c r="AG66" s="338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8"/>
      <c r="AT66" s="338"/>
      <c r="AU66" s="338"/>
      <c r="AV66" s="338"/>
      <c r="AW66" s="338"/>
      <c r="AX66" s="338"/>
      <c r="AY66" s="338"/>
      <c r="AZ66" s="338"/>
      <c r="BA66" s="338"/>
      <c r="BB66" s="338"/>
      <c r="BC66" s="338"/>
      <c r="BD66" s="338"/>
      <c r="BE66" s="338"/>
      <c r="BF66" s="338"/>
      <c r="BG66" s="338"/>
      <c r="BH66" s="338"/>
      <c r="BI66" s="338"/>
      <c r="BJ66" s="338"/>
      <c r="BK66" s="338"/>
      <c r="BL66" s="338"/>
      <c r="BM66" s="338"/>
      <c r="BN66" s="338"/>
      <c r="BO66" s="338"/>
      <c r="BP66" s="338"/>
      <c r="BQ66" s="338"/>
      <c r="BR66" s="338"/>
      <c r="BS66" s="338"/>
      <c r="BT66" s="338"/>
      <c r="BU66" s="338"/>
      <c r="BV66" s="338"/>
      <c r="BW66" s="338"/>
      <c r="BX66" s="338"/>
      <c r="BY66" s="338"/>
      <c r="BZ66" s="338"/>
      <c r="CA66" s="338"/>
      <c r="CB66" s="338"/>
      <c r="CC66" s="338"/>
      <c r="CD66" s="338"/>
      <c r="CE66" s="338"/>
      <c r="CF66" s="338"/>
      <c r="CG66" s="338"/>
      <c r="CH66" s="338"/>
      <c r="CI66" s="338"/>
      <c r="CJ66" s="338"/>
      <c r="CK66" s="338"/>
      <c r="CL66" s="338"/>
      <c r="CM66" s="338"/>
      <c r="CN66" s="338"/>
      <c r="CO66" s="338"/>
      <c r="CP66" s="338"/>
      <c r="CQ66" s="338"/>
      <c r="CR66" s="338"/>
      <c r="CS66" s="338"/>
      <c r="CT66" s="338"/>
      <c r="CU66" s="338"/>
      <c r="CV66" s="338"/>
      <c r="CW66" s="338"/>
      <c r="CX66" s="338"/>
      <c r="CY66" s="338"/>
      <c r="CZ66" s="338"/>
      <c r="DA66" s="338"/>
      <c r="DB66" s="338"/>
      <c r="DC66" s="338"/>
      <c r="DD66" s="338"/>
      <c r="DE66" s="338"/>
      <c r="DF66" s="338"/>
      <c r="DG66" s="338"/>
      <c r="DH66" s="338"/>
      <c r="DI66" s="338"/>
      <c r="DJ66" s="338"/>
      <c r="DK66" s="338"/>
      <c r="DL66" s="338"/>
      <c r="DM66" s="338"/>
      <c r="DN66" s="338"/>
      <c r="DO66" s="338"/>
      <c r="DP66" s="338"/>
      <c r="DQ66" s="338"/>
      <c r="DR66" s="338"/>
      <c r="DS66" s="338"/>
      <c r="DT66" s="338"/>
      <c r="DU66" s="338"/>
      <c r="DV66" s="338"/>
      <c r="DW66" s="338"/>
      <c r="DX66" s="338"/>
      <c r="DY66" s="338"/>
      <c r="DZ66" s="338"/>
      <c r="EA66" s="338"/>
      <c r="EB66" s="338"/>
      <c r="EC66" s="338"/>
      <c r="ED66" s="338"/>
      <c r="EE66" s="338"/>
      <c r="EF66" s="338"/>
      <c r="EG66" s="338"/>
      <c r="EH66" s="338"/>
      <c r="EI66" s="338"/>
      <c r="EJ66" s="338"/>
      <c r="EK66" s="338"/>
      <c r="EL66" s="338"/>
      <c r="EM66" s="338"/>
      <c r="EN66" s="338"/>
      <c r="EO66" s="338"/>
      <c r="EP66" s="338"/>
      <c r="EQ66" s="338"/>
      <c r="ER66" s="338"/>
      <c r="ES66" s="338"/>
      <c r="ET66" s="338"/>
      <c r="EU66" s="338"/>
      <c r="EV66" s="338"/>
      <c r="EW66" s="338"/>
      <c r="EX66" s="338"/>
      <c r="EY66" s="338"/>
      <c r="EZ66" s="338"/>
      <c r="FA66" s="338"/>
      <c r="FB66" s="338"/>
      <c r="FC66" s="338"/>
      <c r="FD66" s="338"/>
      <c r="FE66" s="338"/>
      <c r="FF66" s="338"/>
      <c r="FG66" s="338"/>
      <c r="FH66" s="338"/>
      <c r="FI66" s="338"/>
      <c r="FJ66" s="338"/>
      <c r="FK66" s="338"/>
      <c r="FL66" s="338"/>
      <c r="FM66" s="338"/>
      <c r="FN66" s="338"/>
      <c r="FO66" s="338"/>
      <c r="FP66" s="338"/>
      <c r="FQ66" s="338"/>
      <c r="FR66" s="338"/>
      <c r="FS66" s="338"/>
      <c r="FT66" s="338"/>
      <c r="FU66" s="338"/>
      <c r="FV66" s="338"/>
      <c r="FW66" s="338"/>
      <c r="FX66" s="338"/>
      <c r="FY66" s="338"/>
      <c r="FZ66" s="338"/>
      <c r="GA66" s="338"/>
      <c r="GB66" s="338"/>
      <c r="GC66" s="338"/>
      <c r="GD66" s="338"/>
      <c r="GE66" s="338"/>
      <c r="GF66" s="338"/>
      <c r="GG66" s="338"/>
      <c r="GH66" s="338"/>
      <c r="GI66" s="338"/>
      <c r="GJ66" s="338"/>
      <c r="GK66" s="338"/>
      <c r="GL66" s="338"/>
      <c r="GM66" s="338"/>
      <c r="GN66" s="338"/>
      <c r="GO66" s="338"/>
    </row>
    <row r="67" spans="1:197" s="361" customFormat="1" ht="31.2" x14ac:dyDescent="0.3">
      <c r="A67" s="357"/>
      <c r="B67" s="357"/>
      <c r="C67" s="367">
        <f>+'PLAN DE CARGAS'!B70</f>
        <v>9</v>
      </c>
      <c r="D67" s="466" t="s">
        <v>161</v>
      </c>
      <c r="E67" s="467" t="s">
        <v>162</v>
      </c>
      <c r="F67" s="468">
        <f>+'PLAN DE CARGAS'!D70/1.19</f>
        <v>194138.92352941175</v>
      </c>
      <c r="G67" s="384">
        <v>1</v>
      </c>
      <c r="H67" s="370">
        <f t="shared" si="3"/>
        <v>1747250.3117647057</v>
      </c>
      <c r="I67" s="338"/>
      <c r="J67" s="393"/>
      <c r="K67" s="352"/>
      <c r="L67" s="338"/>
      <c r="M67" s="338"/>
      <c r="N67" s="338"/>
      <c r="O67" s="338"/>
      <c r="P67" s="338"/>
      <c r="Q67" s="338"/>
      <c r="R67" s="338"/>
      <c r="S67" s="338"/>
      <c r="T67" s="338"/>
      <c r="U67" s="338"/>
      <c r="V67" s="338"/>
      <c r="W67" s="338"/>
      <c r="X67" s="338"/>
      <c r="Y67" s="338"/>
      <c r="Z67" s="338"/>
      <c r="AA67" s="338"/>
      <c r="AB67" s="338"/>
      <c r="AC67" s="338"/>
      <c r="AD67" s="338"/>
      <c r="AE67" s="338"/>
      <c r="AF67" s="338"/>
      <c r="AG67" s="338"/>
      <c r="AH67" s="338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38"/>
      <c r="AT67" s="338"/>
      <c r="AU67" s="338"/>
      <c r="AV67" s="338"/>
      <c r="AW67" s="338"/>
      <c r="AX67" s="338"/>
      <c r="AY67" s="338"/>
      <c r="AZ67" s="338"/>
      <c r="BA67" s="338"/>
      <c r="BB67" s="338"/>
      <c r="BC67" s="338"/>
      <c r="BD67" s="338"/>
      <c r="BE67" s="338"/>
      <c r="BF67" s="338"/>
      <c r="BG67" s="338"/>
      <c r="BH67" s="338"/>
      <c r="BI67" s="338"/>
      <c r="BJ67" s="338"/>
      <c r="BK67" s="338"/>
      <c r="BL67" s="338"/>
      <c r="BM67" s="338"/>
      <c r="BN67" s="338"/>
      <c r="BO67" s="338"/>
      <c r="BP67" s="338"/>
      <c r="BQ67" s="338"/>
      <c r="BR67" s="338"/>
      <c r="BS67" s="338"/>
      <c r="BT67" s="338"/>
      <c r="BU67" s="338"/>
      <c r="BV67" s="338"/>
      <c r="BW67" s="338"/>
      <c r="BX67" s="338"/>
      <c r="BY67" s="338"/>
      <c r="BZ67" s="338"/>
      <c r="CA67" s="338"/>
      <c r="CB67" s="338"/>
      <c r="CC67" s="338"/>
      <c r="CD67" s="338"/>
      <c r="CE67" s="338"/>
      <c r="CF67" s="338"/>
      <c r="CG67" s="338"/>
      <c r="CH67" s="338"/>
      <c r="CI67" s="338"/>
      <c r="CJ67" s="338"/>
      <c r="CK67" s="338"/>
      <c r="CL67" s="338"/>
      <c r="CM67" s="338"/>
      <c r="CN67" s="338"/>
      <c r="CO67" s="338"/>
      <c r="CP67" s="338"/>
      <c r="CQ67" s="338"/>
      <c r="CR67" s="338"/>
      <c r="CS67" s="338"/>
      <c r="CT67" s="338"/>
      <c r="CU67" s="338"/>
      <c r="CV67" s="338"/>
      <c r="CW67" s="338"/>
      <c r="CX67" s="338"/>
      <c r="CY67" s="338"/>
      <c r="CZ67" s="338"/>
      <c r="DA67" s="338"/>
      <c r="DB67" s="338"/>
      <c r="DC67" s="338"/>
      <c r="DD67" s="338"/>
      <c r="DE67" s="338"/>
      <c r="DF67" s="338"/>
      <c r="DG67" s="338"/>
      <c r="DH67" s="338"/>
      <c r="DI67" s="338"/>
      <c r="DJ67" s="338"/>
      <c r="DK67" s="338"/>
      <c r="DL67" s="338"/>
      <c r="DM67" s="338"/>
      <c r="DN67" s="338"/>
      <c r="DO67" s="338"/>
      <c r="DP67" s="338"/>
      <c r="DQ67" s="338"/>
      <c r="DR67" s="338"/>
      <c r="DS67" s="338"/>
      <c r="DT67" s="338"/>
      <c r="DU67" s="338"/>
      <c r="DV67" s="338"/>
      <c r="DW67" s="338"/>
      <c r="DX67" s="338"/>
      <c r="DY67" s="338"/>
      <c r="DZ67" s="338"/>
      <c r="EA67" s="338"/>
      <c r="EB67" s="338"/>
      <c r="EC67" s="338"/>
      <c r="ED67" s="338"/>
      <c r="EE67" s="338"/>
      <c r="EF67" s="338"/>
      <c r="EG67" s="338"/>
      <c r="EH67" s="338"/>
      <c r="EI67" s="338"/>
      <c r="EJ67" s="338"/>
      <c r="EK67" s="338"/>
      <c r="EL67" s="338"/>
      <c r="EM67" s="338"/>
      <c r="EN67" s="338"/>
      <c r="EO67" s="338"/>
      <c r="EP67" s="338"/>
      <c r="EQ67" s="338"/>
      <c r="ER67" s="338"/>
      <c r="ES67" s="338"/>
      <c r="ET67" s="338"/>
      <c r="EU67" s="338"/>
      <c r="EV67" s="338"/>
      <c r="EW67" s="338"/>
      <c r="EX67" s="338"/>
      <c r="EY67" s="338"/>
      <c r="EZ67" s="338"/>
      <c r="FA67" s="338"/>
      <c r="FB67" s="338"/>
      <c r="FC67" s="338"/>
      <c r="FD67" s="338"/>
      <c r="FE67" s="338"/>
      <c r="FF67" s="338"/>
      <c r="FG67" s="338"/>
      <c r="FH67" s="338"/>
      <c r="FI67" s="338"/>
      <c r="FJ67" s="338"/>
      <c r="FK67" s="338"/>
      <c r="FL67" s="338"/>
      <c r="FM67" s="338"/>
      <c r="FN67" s="338"/>
      <c r="FO67" s="338"/>
      <c r="FP67" s="338"/>
      <c r="FQ67" s="338"/>
      <c r="FR67" s="338"/>
      <c r="FS67" s="338"/>
      <c r="FT67" s="338"/>
      <c r="FU67" s="338"/>
      <c r="FV67" s="338"/>
      <c r="FW67" s="338"/>
      <c r="FX67" s="338"/>
      <c r="FY67" s="338"/>
      <c r="FZ67" s="338"/>
      <c r="GA67" s="338"/>
      <c r="GB67" s="338"/>
      <c r="GC67" s="338"/>
      <c r="GD67" s="338"/>
      <c r="GE67" s="338"/>
      <c r="GF67" s="338"/>
      <c r="GG67" s="338"/>
      <c r="GH67" s="338"/>
      <c r="GI67" s="338"/>
      <c r="GJ67" s="338"/>
      <c r="GK67" s="338"/>
      <c r="GL67" s="338"/>
      <c r="GM67" s="338"/>
      <c r="GN67" s="338"/>
      <c r="GO67" s="338"/>
    </row>
    <row r="68" spans="1:197" s="361" customFormat="1" ht="31.2" x14ac:dyDescent="0.3">
      <c r="A68" s="357"/>
      <c r="B68" s="357"/>
      <c r="C68" s="367">
        <f>+'PLAN DE CARGAS'!B71</f>
        <v>9</v>
      </c>
      <c r="D68" s="466" t="s">
        <v>163</v>
      </c>
      <c r="E68" s="467" t="s">
        <v>64</v>
      </c>
      <c r="F68" s="468">
        <f>+'PLAN DE CARGAS'!D71/1.19</f>
        <v>10507.823529411764</v>
      </c>
      <c r="G68" s="384">
        <v>1</v>
      </c>
      <c r="H68" s="370">
        <f t="shared" si="3"/>
        <v>94570.411764705874</v>
      </c>
      <c r="I68" s="338"/>
      <c r="J68" s="393"/>
      <c r="K68" s="352"/>
      <c r="L68" s="338"/>
      <c r="M68" s="338"/>
      <c r="N68" s="338"/>
      <c r="O68" s="338"/>
      <c r="P68" s="338"/>
      <c r="Q68" s="338"/>
      <c r="R68" s="338"/>
      <c r="S68" s="338"/>
      <c r="T68" s="338"/>
      <c r="U68" s="338"/>
      <c r="V68" s="338"/>
      <c r="W68" s="338"/>
      <c r="X68" s="338"/>
      <c r="Y68" s="338"/>
      <c r="Z68" s="338"/>
      <c r="AA68" s="338"/>
      <c r="AB68" s="338"/>
      <c r="AC68" s="338"/>
      <c r="AD68" s="338"/>
      <c r="AE68" s="338"/>
      <c r="AF68" s="338"/>
      <c r="AG68" s="338"/>
      <c r="AH68" s="338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38"/>
      <c r="AT68" s="338"/>
      <c r="AU68" s="338"/>
      <c r="AV68" s="338"/>
      <c r="AW68" s="338"/>
      <c r="AX68" s="338"/>
      <c r="AY68" s="338"/>
      <c r="AZ68" s="338"/>
      <c r="BA68" s="338"/>
      <c r="BB68" s="338"/>
      <c r="BC68" s="338"/>
      <c r="BD68" s="338"/>
      <c r="BE68" s="338"/>
      <c r="BF68" s="338"/>
      <c r="BG68" s="338"/>
      <c r="BH68" s="338"/>
      <c r="BI68" s="338"/>
      <c r="BJ68" s="338"/>
      <c r="BK68" s="338"/>
      <c r="BL68" s="338"/>
      <c r="BM68" s="338"/>
      <c r="BN68" s="338"/>
      <c r="BO68" s="338"/>
      <c r="BP68" s="338"/>
      <c r="BQ68" s="338"/>
      <c r="BR68" s="338"/>
      <c r="BS68" s="338"/>
      <c r="BT68" s="338"/>
      <c r="BU68" s="338"/>
      <c r="BV68" s="338"/>
      <c r="BW68" s="338"/>
      <c r="BX68" s="338"/>
      <c r="BY68" s="338"/>
      <c r="BZ68" s="338"/>
      <c r="CA68" s="338"/>
      <c r="CB68" s="338"/>
      <c r="CC68" s="338"/>
      <c r="CD68" s="338"/>
      <c r="CE68" s="338"/>
      <c r="CF68" s="338"/>
      <c r="CG68" s="338"/>
      <c r="CH68" s="338"/>
      <c r="CI68" s="338"/>
      <c r="CJ68" s="338"/>
      <c r="CK68" s="338"/>
      <c r="CL68" s="338"/>
      <c r="CM68" s="338"/>
      <c r="CN68" s="338"/>
      <c r="CO68" s="338"/>
      <c r="CP68" s="338"/>
      <c r="CQ68" s="338"/>
      <c r="CR68" s="338"/>
      <c r="CS68" s="338"/>
      <c r="CT68" s="338"/>
      <c r="CU68" s="338"/>
      <c r="CV68" s="338"/>
      <c r="CW68" s="338"/>
      <c r="CX68" s="338"/>
      <c r="CY68" s="338"/>
      <c r="CZ68" s="338"/>
      <c r="DA68" s="338"/>
      <c r="DB68" s="338"/>
      <c r="DC68" s="338"/>
      <c r="DD68" s="338"/>
      <c r="DE68" s="338"/>
      <c r="DF68" s="338"/>
      <c r="DG68" s="338"/>
      <c r="DH68" s="338"/>
      <c r="DI68" s="338"/>
      <c r="DJ68" s="338"/>
      <c r="DK68" s="338"/>
      <c r="DL68" s="338"/>
      <c r="DM68" s="338"/>
      <c r="DN68" s="338"/>
      <c r="DO68" s="338"/>
      <c r="DP68" s="338"/>
      <c r="DQ68" s="338"/>
      <c r="DR68" s="338"/>
      <c r="DS68" s="338"/>
      <c r="DT68" s="338"/>
      <c r="DU68" s="338"/>
      <c r="DV68" s="338"/>
      <c r="DW68" s="338"/>
      <c r="DX68" s="338"/>
      <c r="DY68" s="338"/>
      <c r="DZ68" s="338"/>
      <c r="EA68" s="338"/>
      <c r="EB68" s="338"/>
      <c r="EC68" s="338"/>
      <c r="ED68" s="338"/>
      <c r="EE68" s="338"/>
      <c r="EF68" s="338"/>
      <c r="EG68" s="338"/>
      <c r="EH68" s="338"/>
      <c r="EI68" s="338"/>
      <c r="EJ68" s="338"/>
      <c r="EK68" s="338"/>
      <c r="EL68" s="338"/>
      <c r="EM68" s="338"/>
      <c r="EN68" s="338"/>
      <c r="EO68" s="338"/>
      <c r="EP68" s="338"/>
      <c r="EQ68" s="338"/>
      <c r="ER68" s="338"/>
      <c r="ES68" s="338"/>
      <c r="ET68" s="338"/>
      <c r="EU68" s="338"/>
      <c r="EV68" s="338"/>
      <c r="EW68" s="338"/>
      <c r="EX68" s="338"/>
      <c r="EY68" s="338"/>
      <c r="EZ68" s="338"/>
      <c r="FA68" s="338"/>
      <c r="FB68" s="338"/>
      <c r="FC68" s="338"/>
      <c r="FD68" s="338"/>
      <c r="FE68" s="338"/>
      <c r="FF68" s="338"/>
      <c r="FG68" s="338"/>
      <c r="FH68" s="338"/>
      <c r="FI68" s="338"/>
      <c r="FJ68" s="338"/>
      <c r="FK68" s="338"/>
      <c r="FL68" s="338"/>
      <c r="FM68" s="338"/>
      <c r="FN68" s="338"/>
      <c r="FO68" s="338"/>
      <c r="FP68" s="338"/>
      <c r="FQ68" s="338"/>
      <c r="FR68" s="338"/>
      <c r="FS68" s="338"/>
      <c r="FT68" s="338"/>
      <c r="FU68" s="338"/>
      <c r="FV68" s="338"/>
      <c r="FW68" s="338"/>
      <c r="FX68" s="338"/>
      <c r="FY68" s="338"/>
      <c r="FZ68" s="338"/>
      <c r="GA68" s="338"/>
      <c r="GB68" s="338"/>
      <c r="GC68" s="338"/>
      <c r="GD68" s="338"/>
      <c r="GE68" s="338"/>
      <c r="GF68" s="338"/>
      <c r="GG68" s="338"/>
      <c r="GH68" s="338"/>
      <c r="GI68" s="338"/>
      <c r="GJ68" s="338"/>
      <c r="GK68" s="338"/>
      <c r="GL68" s="338"/>
      <c r="GM68" s="338"/>
      <c r="GN68" s="338"/>
      <c r="GO68" s="338"/>
    </row>
    <row r="69" spans="1:197" s="361" customFormat="1" x14ac:dyDescent="0.3">
      <c r="A69" s="357"/>
      <c r="B69" s="357"/>
      <c r="C69" s="367">
        <f>+'PLAN DE CARGAS'!B72</f>
        <v>9</v>
      </c>
      <c r="D69" s="466" t="s">
        <v>164</v>
      </c>
      <c r="E69" s="467" t="s">
        <v>162</v>
      </c>
      <c r="F69" s="468">
        <f>+'PLAN DE CARGAS'!D72/1.19</f>
        <v>5996.4764705882353</v>
      </c>
      <c r="G69" s="384">
        <v>1</v>
      </c>
      <c r="H69" s="370">
        <f t="shared" si="3"/>
        <v>53968.288235294116</v>
      </c>
      <c r="I69" s="338"/>
      <c r="J69" s="393"/>
      <c r="K69" s="352"/>
      <c r="L69" s="338"/>
      <c r="M69" s="338"/>
      <c r="N69" s="338"/>
      <c r="O69" s="338"/>
      <c r="P69" s="338"/>
      <c r="Q69" s="338"/>
      <c r="R69" s="338"/>
      <c r="S69" s="338"/>
      <c r="T69" s="338"/>
      <c r="U69" s="338"/>
      <c r="V69" s="338"/>
      <c r="W69" s="338"/>
      <c r="X69" s="338"/>
      <c r="Y69" s="338"/>
      <c r="Z69" s="338"/>
      <c r="AA69" s="338"/>
      <c r="AB69" s="338"/>
      <c r="AC69" s="338"/>
      <c r="AD69" s="338"/>
      <c r="AE69" s="338"/>
      <c r="AF69" s="338"/>
      <c r="AG69" s="338"/>
      <c r="AH69" s="338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38"/>
      <c r="AT69" s="338"/>
      <c r="AU69" s="338"/>
      <c r="AV69" s="338"/>
      <c r="AW69" s="338"/>
      <c r="AX69" s="338"/>
      <c r="AY69" s="338"/>
      <c r="AZ69" s="338"/>
      <c r="BA69" s="338"/>
      <c r="BB69" s="338"/>
      <c r="BC69" s="338"/>
      <c r="BD69" s="338"/>
      <c r="BE69" s="338"/>
      <c r="BF69" s="338"/>
      <c r="BG69" s="338"/>
      <c r="BH69" s="338"/>
      <c r="BI69" s="338"/>
      <c r="BJ69" s="338"/>
      <c r="BK69" s="338"/>
      <c r="BL69" s="338"/>
      <c r="BM69" s="338"/>
      <c r="BN69" s="338"/>
      <c r="BO69" s="338"/>
      <c r="BP69" s="338"/>
      <c r="BQ69" s="338"/>
      <c r="BR69" s="338"/>
      <c r="BS69" s="338"/>
      <c r="BT69" s="338"/>
      <c r="BU69" s="338"/>
      <c r="BV69" s="338"/>
      <c r="BW69" s="338"/>
      <c r="BX69" s="338"/>
      <c r="BY69" s="338"/>
      <c r="BZ69" s="338"/>
      <c r="CA69" s="338"/>
      <c r="CB69" s="338"/>
      <c r="CC69" s="338"/>
      <c r="CD69" s="338"/>
      <c r="CE69" s="338"/>
      <c r="CF69" s="338"/>
      <c r="CG69" s="338"/>
      <c r="CH69" s="338"/>
      <c r="CI69" s="338"/>
      <c r="CJ69" s="338"/>
      <c r="CK69" s="338"/>
      <c r="CL69" s="338"/>
      <c r="CM69" s="338"/>
      <c r="CN69" s="338"/>
      <c r="CO69" s="338"/>
      <c r="CP69" s="338"/>
      <c r="CQ69" s="338"/>
      <c r="CR69" s="338"/>
      <c r="CS69" s="338"/>
      <c r="CT69" s="338"/>
      <c r="CU69" s="338"/>
      <c r="CV69" s="338"/>
      <c r="CW69" s="338"/>
      <c r="CX69" s="338"/>
      <c r="CY69" s="338"/>
      <c r="CZ69" s="338"/>
      <c r="DA69" s="338"/>
      <c r="DB69" s="338"/>
      <c r="DC69" s="338"/>
      <c r="DD69" s="338"/>
      <c r="DE69" s="338"/>
      <c r="DF69" s="338"/>
      <c r="DG69" s="338"/>
      <c r="DH69" s="338"/>
      <c r="DI69" s="338"/>
      <c r="DJ69" s="338"/>
      <c r="DK69" s="338"/>
      <c r="DL69" s="338"/>
      <c r="DM69" s="338"/>
      <c r="DN69" s="338"/>
      <c r="DO69" s="338"/>
      <c r="DP69" s="338"/>
      <c r="DQ69" s="338"/>
      <c r="DR69" s="338"/>
      <c r="DS69" s="338"/>
      <c r="DT69" s="338"/>
      <c r="DU69" s="338"/>
      <c r="DV69" s="338"/>
      <c r="DW69" s="338"/>
      <c r="DX69" s="338"/>
      <c r="DY69" s="338"/>
      <c r="DZ69" s="338"/>
      <c r="EA69" s="338"/>
      <c r="EB69" s="338"/>
      <c r="EC69" s="338"/>
      <c r="ED69" s="338"/>
      <c r="EE69" s="338"/>
      <c r="EF69" s="338"/>
      <c r="EG69" s="338"/>
      <c r="EH69" s="338"/>
      <c r="EI69" s="338"/>
      <c r="EJ69" s="338"/>
      <c r="EK69" s="338"/>
      <c r="EL69" s="338"/>
      <c r="EM69" s="338"/>
      <c r="EN69" s="338"/>
      <c r="EO69" s="338"/>
      <c r="EP69" s="338"/>
      <c r="EQ69" s="338"/>
      <c r="ER69" s="338"/>
      <c r="ES69" s="338"/>
      <c r="ET69" s="338"/>
      <c r="EU69" s="338"/>
      <c r="EV69" s="338"/>
      <c r="EW69" s="338"/>
      <c r="EX69" s="338"/>
      <c r="EY69" s="338"/>
      <c r="EZ69" s="338"/>
      <c r="FA69" s="338"/>
      <c r="FB69" s="338"/>
      <c r="FC69" s="338"/>
      <c r="FD69" s="338"/>
      <c r="FE69" s="338"/>
      <c r="FF69" s="338"/>
      <c r="FG69" s="338"/>
      <c r="FH69" s="338"/>
      <c r="FI69" s="338"/>
      <c r="FJ69" s="338"/>
      <c r="FK69" s="338"/>
      <c r="FL69" s="338"/>
      <c r="FM69" s="338"/>
      <c r="FN69" s="338"/>
      <c r="FO69" s="338"/>
      <c r="FP69" s="338"/>
      <c r="FQ69" s="338"/>
      <c r="FR69" s="338"/>
      <c r="FS69" s="338"/>
      <c r="FT69" s="338"/>
      <c r="FU69" s="338"/>
      <c r="FV69" s="338"/>
      <c r="FW69" s="338"/>
      <c r="FX69" s="338"/>
      <c r="FY69" s="338"/>
      <c r="FZ69" s="338"/>
      <c r="GA69" s="338"/>
      <c r="GB69" s="338"/>
      <c r="GC69" s="338"/>
      <c r="GD69" s="338"/>
      <c r="GE69" s="338"/>
      <c r="GF69" s="338"/>
      <c r="GG69" s="338"/>
      <c r="GH69" s="338"/>
      <c r="GI69" s="338"/>
      <c r="GJ69" s="338"/>
      <c r="GK69" s="338"/>
      <c r="GL69" s="338"/>
      <c r="GM69" s="338"/>
      <c r="GN69" s="338"/>
      <c r="GO69" s="338"/>
    </row>
    <row r="70" spans="1:197" s="361" customFormat="1" ht="13.95" customHeight="1" x14ac:dyDescent="0.3">
      <c r="A70" s="357"/>
      <c r="B70" s="357"/>
      <c r="C70" s="367">
        <f>+'PLAN DE CARGAS'!B74</f>
        <v>42</v>
      </c>
      <c r="D70" s="454" t="s">
        <v>165</v>
      </c>
      <c r="E70" s="467" t="s">
        <v>166</v>
      </c>
      <c r="F70" s="468">
        <f>+'PLAN DE CARGAS'!D74/1.19</f>
        <v>26647.058823529413</v>
      </c>
      <c r="G70" s="384">
        <v>1</v>
      </c>
      <c r="H70" s="370">
        <f t="shared" si="2"/>
        <v>1119176.4705882354</v>
      </c>
      <c r="I70" s="338"/>
      <c r="J70" s="342"/>
      <c r="K70" s="352"/>
      <c r="L70" s="338"/>
      <c r="M70" s="338"/>
      <c r="N70" s="338"/>
      <c r="O70" s="338"/>
      <c r="Q70" s="338"/>
      <c r="R70" s="338"/>
      <c r="S70" s="338"/>
      <c r="T70" s="338"/>
      <c r="U70" s="338"/>
      <c r="V70" s="338"/>
      <c r="W70" s="338"/>
      <c r="X70" s="338"/>
      <c r="Y70" s="338"/>
      <c r="Z70" s="338"/>
      <c r="AA70" s="338"/>
      <c r="AB70" s="338"/>
      <c r="AC70" s="338"/>
      <c r="AD70" s="338"/>
      <c r="AE70" s="338"/>
      <c r="AF70" s="338"/>
      <c r="AG70" s="338"/>
      <c r="AH70" s="338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38"/>
      <c r="AT70" s="338"/>
      <c r="AU70" s="338"/>
      <c r="AV70" s="338"/>
      <c r="AW70" s="338"/>
      <c r="AX70" s="338"/>
      <c r="AY70" s="338"/>
      <c r="AZ70" s="338"/>
      <c r="BA70" s="338"/>
      <c r="BB70" s="338"/>
      <c r="BC70" s="338"/>
      <c r="BD70" s="338"/>
      <c r="BE70" s="338"/>
      <c r="BF70" s="338"/>
      <c r="BG70" s="338"/>
      <c r="BH70" s="338"/>
      <c r="BI70" s="338"/>
      <c r="BJ70" s="338"/>
      <c r="BK70" s="338"/>
      <c r="BL70" s="338"/>
      <c r="BM70" s="338"/>
      <c r="BN70" s="338"/>
      <c r="BO70" s="338"/>
      <c r="BP70" s="338"/>
      <c r="BQ70" s="338"/>
      <c r="BR70" s="338"/>
      <c r="BS70" s="338"/>
      <c r="BT70" s="338"/>
      <c r="BU70" s="338"/>
      <c r="BV70" s="338"/>
      <c r="BW70" s="338"/>
      <c r="BX70" s="338"/>
      <c r="BY70" s="338"/>
      <c r="BZ70" s="338"/>
      <c r="CA70" s="338"/>
      <c r="CB70" s="338"/>
      <c r="CC70" s="338"/>
      <c r="CD70" s="338"/>
      <c r="CE70" s="338"/>
      <c r="CF70" s="338"/>
      <c r="CG70" s="338"/>
      <c r="CH70" s="338"/>
      <c r="CI70" s="338"/>
      <c r="CJ70" s="338"/>
      <c r="CK70" s="338"/>
      <c r="CL70" s="338"/>
      <c r="CM70" s="338"/>
      <c r="CN70" s="338"/>
      <c r="CO70" s="338"/>
      <c r="CP70" s="338"/>
      <c r="CQ70" s="338"/>
      <c r="CR70" s="338"/>
      <c r="CS70" s="338"/>
      <c r="CT70" s="338"/>
      <c r="CU70" s="338"/>
      <c r="CV70" s="338"/>
      <c r="CW70" s="338"/>
      <c r="CX70" s="338"/>
      <c r="CY70" s="338"/>
      <c r="CZ70" s="338"/>
      <c r="DA70" s="338"/>
      <c r="DB70" s="338"/>
      <c r="DC70" s="338"/>
      <c r="DD70" s="338"/>
      <c r="DE70" s="338"/>
      <c r="DF70" s="338"/>
      <c r="DG70" s="338"/>
      <c r="DH70" s="338"/>
      <c r="DI70" s="338"/>
      <c r="DJ70" s="338"/>
      <c r="DK70" s="338"/>
      <c r="DL70" s="338"/>
      <c r="DM70" s="338"/>
      <c r="DN70" s="338"/>
      <c r="DO70" s="338"/>
      <c r="DP70" s="338"/>
      <c r="DQ70" s="338"/>
      <c r="DR70" s="338"/>
      <c r="DS70" s="338"/>
      <c r="DT70" s="338"/>
      <c r="DU70" s="338"/>
      <c r="DV70" s="338"/>
      <c r="DW70" s="338"/>
      <c r="DX70" s="338"/>
      <c r="DY70" s="338"/>
      <c r="DZ70" s="338"/>
      <c r="EA70" s="338"/>
      <c r="EB70" s="338"/>
      <c r="EC70" s="338"/>
      <c r="ED70" s="338"/>
      <c r="EE70" s="338"/>
      <c r="EF70" s="338"/>
      <c r="EG70" s="338"/>
      <c r="EH70" s="338"/>
      <c r="EI70" s="338"/>
      <c r="EJ70" s="338"/>
      <c r="EK70" s="338"/>
      <c r="EL70" s="338"/>
      <c r="EM70" s="338"/>
      <c r="EN70" s="338"/>
      <c r="EO70" s="338"/>
      <c r="EP70" s="338"/>
      <c r="EQ70" s="338"/>
      <c r="ER70" s="338"/>
      <c r="ES70" s="338"/>
      <c r="ET70" s="338"/>
      <c r="EU70" s="338"/>
      <c r="EV70" s="338"/>
      <c r="EW70" s="338"/>
      <c r="EX70" s="338"/>
      <c r="EY70" s="338"/>
      <c r="EZ70" s="338"/>
      <c r="FA70" s="338"/>
      <c r="FB70" s="338"/>
      <c r="FC70" s="338"/>
      <c r="FD70" s="338"/>
      <c r="FE70" s="338"/>
      <c r="FF70" s="338"/>
      <c r="FG70" s="338"/>
      <c r="FH70" s="338"/>
      <c r="FI70" s="338"/>
      <c r="FJ70" s="338"/>
      <c r="FK70" s="338"/>
      <c r="FL70" s="338"/>
      <c r="FM70" s="338"/>
      <c r="FN70" s="338"/>
      <c r="FO70" s="338"/>
      <c r="FP70" s="338"/>
      <c r="FQ70" s="338"/>
      <c r="FR70" s="338"/>
      <c r="FS70" s="338"/>
      <c r="FT70" s="338"/>
      <c r="FU70" s="338"/>
      <c r="FV70" s="338"/>
      <c r="FW70" s="338"/>
      <c r="FX70" s="338"/>
      <c r="FY70" s="338"/>
      <c r="FZ70" s="338"/>
      <c r="GA70" s="338"/>
      <c r="GB70" s="338"/>
      <c r="GC70" s="338"/>
      <c r="GD70" s="338"/>
      <c r="GE70" s="338"/>
      <c r="GF70" s="338"/>
      <c r="GG70" s="338"/>
      <c r="GH70" s="338"/>
      <c r="GI70" s="338"/>
      <c r="GJ70" s="338"/>
      <c r="GK70" s="338"/>
      <c r="GL70" s="338"/>
      <c r="GM70" s="338"/>
      <c r="GN70" s="338"/>
      <c r="GO70" s="338"/>
    </row>
    <row r="71" spans="1:197" s="361" customFormat="1" ht="27.6" x14ac:dyDescent="0.3">
      <c r="A71" s="357"/>
      <c r="B71" s="357"/>
      <c r="C71" s="367">
        <f>+'PLAN DE CARGAS'!B75</f>
        <v>42</v>
      </c>
      <c r="D71" s="378" t="s">
        <v>167</v>
      </c>
      <c r="E71" s="467" t="s">
        <v>166</v>
      </c>
      <c r="F71" s="468">
        <f>+'PLAN DE CARGAS'!D75/1.19</f>
        <v>22205.882352941178</v>
      </c>
      <c r="G71" s="384">
        <v>1</v>
      </c>
      <c r="H71" s="370">
        <f t="shared" si="2"/>
        <v>932647.05882352951</v>
      </c>
      <c r="I71" s="338"/>
      <c r="J71" s="393"/>
      <c r="K71" s="342"/>
      <c r="L71" s="338"/>
      <c r="M71" s="338"/>
      <c r="N71" s="338"/>
      <c r="O71" s="338"/>
      <c r="Q71" s="338"/>
      <c r="R71" s="338"/>
      <c r="S71" s="338"/>
      <c r="T71" s="338"/>
      <c r="U71" s="338"/>
      <c r="V71" s="338"/>
      <c r="W71" s="338"/>
      <c r="X71" s="338"/>
      <c r="Y71" s="338"/>
      <c r="Z71" s="338"/>
      <c r="AA71" s="338"/>
      <c r="AB71" s="338"/>
      <c r="AC71" s="338"/>
      <c r="AD71" s="338"/>
      <c r="AE71" s="338"/>
      <c r="AF71" s="338"/>
      <c r="AG71" s="338"/>
      <c r="AH71" s="338"/>
      <c r="AI71" s="338"/>
      <c r="AJ71" s="338"/>
      <c r="AK71" s="338"/>
      <c r="AL71" s="338"/>
      <c r="AM71" s="338"/>
      <c r="AN71" s="338"/>
      <c r="AO71" s="338"/>
      <c r="AP71" s="338"/>
      <c r="AQ71" s="338"/>
      <c r="AR71" s="338"/>
      <c r="AS71" s="338"/>
      <c r="AT71" s="338"/>
      <c r="AU71" s="338"/>
      <c r="AV71" s="338"/>
      <c r="AW71" s="338"/>
      <c r="AX71" s="338"/>
      <c r="AY71" s="338"/>
      <c r="AZ71" s="338"/>
      <c r="BA71" s="338"/>
      <c r="BB71" s="338"/>
      <c r="BC71" s="338"/>
      <c r="BD71" s="338"/>
      <c r="BE71" s="338"/>
      <c r="BF71" s="338"/>
      <c r="BG71" s="338"/>
      <c r="BH71" s="338"/>
      <c r="BI71" s="338"/>
      <c r="BJ71" s="338"/>
      <c r="BK71" s="338"/>
      <c r="BL71" s="338"/>
      <c r="BM71" s="338"/>
      <c r="BN71" s="338"/>
      <c r="BO71" s="338"/>
      <c r="BP71" s="338"/>
      <c r="BQ71" s="338"/>
      <c r="BR71" s="338"/>
      <c r="BS71" s="338"/>
      <c r="BT71" s="338"/>
      <c r="BU71" s="338"/>
      <c r="BV71" s="338"/>
      <c r="BW71" s="338"/>
      <c r="BX71" s="338"/>
      <c r="BY71" s="338"/>
      <c r="BZ71" s="338"/>
      <c r="CA71" s="338"/>
      <c r="CB71" s="338"/>
      <c r="CC71" s="338"/>
      <c r="CD71" s="338"/>
      <c r="CE71" s="338"/>
      <c r="CF71" s="338"/>
      <c r="CG71" s="338"/>
      <c r="CH71" s="338"/>
      <c r="CI71" s="338"/>
      <c r="CJ71" s="338"/>
      <c r="CK71" s="338"/>
      <c r="CL71" s="338"/>
      <c r="CM71" s="338"/>
      <c r="CN71" s="338"/>
      <c r="CO71" s="338"/>
      <c r="CP71" s="338"/>
      <c r="CQ71" s="338"/>
      <c r="CR71" s="338"/>
      <c r="CS71" s="338"/>
      <c r="CT71" s="338"/>
      <c r="CU71" s="338"/>
      <c r="CV71" s="338"/>
      <c r="CW71" s="338"/>
      <c r="CX71" s="338"/>
      <c r="CY71" s="338"/>
      <c r="CZ71" s="338"/>
      <c r="DA71" s="338"/>
      <c r="DB71" s="338"/>
      <c r="DC71" s="338"/>
      <c r="DD71" s="338"/>
      <c r="DE71" s="338"/>
      <c r="DF71" s="338"/>
      <c r="DG71" s="338"/>
      <c r="DH71" s="338"/>
      <c r="DI71" s="338"/>
      <c r="DJ71" s="338"/>
      <c r="DK71" s="338"/>
      <c r="DL71" s="338"/>
      <c r="DM71" s="338"/>
      <c r="DN71" s="338"/>
      <c r="DO71" s="338"/>
      <c r="DP71" s="338"/>
      <c r="DQ71" s="338"/>
      <c r="DR71" s="338"/>
      <c r="DS71" s="338"/>
      <c r="DT71" s="338"/>
      <c r="DU71" s="338"/>
      <c r="DV71" s="338"/>
      <c r="DW71" s="338"/>
      <c r="DX71" s="338"/>
      <c r="DY71" s="338"/>
      <c r="DZ71" s="338"/>
      <c r="EA71" s="338"/>
      <c r="EB71" s="338"/>
      <c r="EC71" s="338"/>
      <c r="ED71" s="338"/>
      <c r="EE71" s="338"/>
      <c r="EF71" s="338"/>
      <c r="EG71" s="338"/>
      <c r="EH71" s="338"/>
      <c r="EI71" s="338"/>
      <c r="EJ71" s="338"/>
      <c r="EK71" s="338"/>
      <c r="EL71" s="338"/>
      <c r="EM71" s="338"/>
      <c r="EN71" s="338"/>
      <c r="EO71" s="338"/>
      <c r="EP71" s="338"/>
      <c r="EQ71" s="338"/>
      <c r="ER71" s="338"/>
      <c r="ES71" s="338"/>
      <c r="ET71" s="338"/>
      <c r="EU71" s="338"/>
      <c r="EV71" s="338"/>
      <c r="EW71" s="338"/>
      <c r="EX71" s="338"/>
      <c r="EY71" s="338"/>
      <c r="EZ71" s="338"/>
      <c r="FA71" s="338"/>
      <c r="FB71" s="338"/>
      <c r="FC71" s="338"/>
      <c r="FD71" s="338"/>
      <c r="FE71" s="338"/>
      <c r="FF71" s="338"/>
      <c r="FG71" s="338"/>
      <c r="FH71" s="338"/>
      <c r="FI71" s="338"/>
      <c r="FJ71" s="338"/>
      <c r="FK71" s="338"/>
      <c r="FL71" s="338"/>
      <c r="FM71" s="338"/>
      <c r="FN71" s="338"/>
      <c r="FO71" s="338"/>
      <c r="FP71" s="338"/>
      <c r="FQ71" s="338"/>
      <c r="FR71" s="338"/>
      <c r="FS71" s="338"/>
      <c r="FT71" s="338"/>
      <c r="FU71" s="338"/>
      <c r="FV71" s="338"/>
      <c r="FW71" s="338"/>
      <c r="FX71" s="338"/>
      <c r="FY71" s="338"/>
      <c r="FZ71" s="338"/>
      <c r="GA71" s="338"/>
      <c r="GB71" s="338"/>
      <c r="GC71" s="338"/>
      <c r="GD71" s="338"/>
      <c r="GE71" s="338"/>
      <c r="GF71" s="338"/>
      <c r="GG71" s="338"/>
      <c r="GH71" s="338"/>
      <c r="GI71" s="338"/>
      <c r="GJ71" s="338"/>
      <c r="GK71" s="338"/>
      <c r="GL71" s="338"/>
      <c r="GM71" s="338"/>
      <c r="GN71" s="338"/>
      <c r="GO71" s="338"/>
    </row>
    <row r="72" spans="1:197" s="361" customFormat="1" ht="27.6" x14ac:dyDescent="0.3">
      <c r="A72" s="357"/>
      <c r="B72" s="357"/>
      <c r="C72" s="367">
        <f>+'PLAN DE CARGAS'!B76</f>
        <v>42</v>
      </c>
      <c r="D72" s="378" t="s">
        <v>168</v>
      </c>
      <c r="E72" s="467" t="s">
        <v>166</v>
      </c>
      <c r="F72" s="468">
        <f>+'PLAN DE CARGAS'!D76/1.19</f>
        <v>22738.823529411766</v>
      </c>
      <c r="G72" s="384">
        <v>1</v>
      </c>
      <c r="H72" s="370">
        <f t="shared" si="2"/>
        <v>955030.58823529421</v>
      </c>
      <c r="I72" s="338"/>
      <c r="J72" s="393"/>
      <c r="K72" s="342"/>
      <c r="L72" s="338"/>
      <c r="M72" s="338"/>
      <c r="N72" s="338"/>
      <c r="O72" s="338"/>
      <c r="Q72" s="338"/>
      <c r="R72" s="338"/>
      <c r="S72" s="338"/>
      <c r="T72" s="338"/>
      <c r="U72" s="338"/>
      <c r="V72" s="338"/>
      <c r="W72" s="338"/>
      <c r="X72" s="338"/>
      <c r="Y72" s="338"/>
      <c r="Z72" s="338"/>
      <c r="AA72" s="338"/>
      <c r="AB72" s="338"/>
      <c r="AC72" s="338"/>
      <c r="AD72" s="338"/>
      <c r="AE72" s="338"/>
      <c r="AF72" s="338"/>
      <c r="AG72" s="338"/>
      <c r="AH72" s="338"/>
      <c r="AI72" s="338"/>
      <c r="AJ72" s="338"/>
      <c r="AK72" s="338"/>
      <c r="AL72" s="338"/>
      <c r="AM72" s="338"/>
      <c r="AN72" s="338"/>
      <c r="AO72" s="338"/>
      <c r="AP72" s="338"/>
      <c r="AQ72" s="338"/>
      <c r="AR72" s="338"/>
      <c r="AS72" s="338"/>
      <c r="AT72" s="338"/>
      <c r="AU72" s="338"/>
      <c r="AV72" s="338"/>
      <c r="AW72" s="338"/>
      <c r="AX72" s="338"/>
      <c r="AY72" s="338"/>
      <c r="AZ72" s="338"/>
      <c r="BA72" s="338"/>
      <c r="BB72" s="338"/>
      <c r="BC72" s="338"/>
      <c r="BD72" s="338"/>
      <c r="BE72" s="338"/>
      <c r="BF72" s="338"/>
      <c r="BG72" s="338"/>
      <c r="BH72" s="338"/>
      <c r="BI72" s="338"/>
      <c r="BJ72" s="338"/>
      <c r="BK72" s="338"/>
      <c r="BL72" s="338"/>
      <c r="BM72" s="338"/>
      <c r="BN72" s="338"/>
      <c r="BO72" s="338"/>
      <c r="BP72" s="338"/>
      <c r="BQ72" s="338"/>
      <c r="BR72" s="338"/>
      <c r="BS72" s="338"/>
      <c r="BT72" s="338"/>
      <c r="BU72" s="338"/>
      <c r="BV72" s="338"/>
      <c r="BW72" s="338"/>
      <c r="BX72" s="338"/>
      <c r="BY72" s="338"/>
      <c r="BZ72" s="338"/>
      <c r="CA72" s="338"/>
      <c r="CB72" s="338"/>
      <c r="CC72" s="338"/>
      <c r="CD72" s="338"/>
      <c r="CE72" s="338"/>
      <c r="CF72" s="338"/>
      <c r="CG72" s="338"/>
      <c r="CH72" s="338"/>
      <c r="CI72" s="338"/>
      <c r="CJ72" s="338"/>
      <c r="CK72" s="338"/>
      <c r="CL72" s="338"/>
      <c r="CM72" s="338"/>
      <c r="CN72" s="338"/>
      <c r="CO72" s="338"/>
      <c r="CP72" s="338"/>
      <c r="CQ72" s="338"/>
      <c r="CR72" s="338"/>
      <c r="CS72" s="338"/>
      <c r="CT72" s="338"/>
      <c r="CU72" s="338"/>
      <c r="CV72" s="338"/>
      <c r="CW72" s="338"/>
      <c r="CX72" s="338"/>
      <c r="CY72" s="338"/>
      <c r="CZ72" s="338"/>
      <c r="DA72" s="338"/>
      <c r="DB72" s="338"/>
      <c r="DC72" s="338"/>
      <c r="DD72" s="338"/>
      <c r="DE72" s="338"/>
      <c r="DF72" s="338"/>
      <c r="DG72" s="338"/>
      <c r="DH72" s="338"/>
      <c r="DI72" s="338"/>
      <c r="DJ72" s="338"/>
      <c r="DK72" s="338"/>
      <c r="DL72" s="338"/>
      <c r="DM72" s="338"/>
      <c r="DN72" s="338"/>
      <c r="DO72" s="338"/>
      <c r="DP72" s="338"/>
      <c r="DQ72" s="338"/>
      <c r="DR72" s="338"/>
      <c r="DS72" s="338"/>
      <c r="DT72" s="338"/>
      <c r="DU72" s="338"/>
      <c r="DV72" s="338"/>
      <c r="DW72" s="338"/>
      <c r="DX72" s="338"/>
      <c r="DY72" s="338"/>
      <c r="DZ72" s="338"/>
      <c r="EA72" s="338"/>
      <c r="EB72" s="338"/>
      <c r="EC72" s="338"/>
      <c r="ED72" s="338"/>
      <c r="EE72" s="338"/>
      <c r="EF72" s="338"/>
      <c r="EG72" s="338"/>
      <c r="EH72" s="338"/>
      <c r="EI72" s="338"/>
      <c r="EJ72" s="338"/>
      <c r="EK72" s="338"/>
      <c r="EL72" s="338"/>
      <c r="EM72" s="338"/>
      <c r="EN72" s="338"/>
      <c r="EO72" s="338"/>
      <c r="EP72" s="338"/>
      <c r="EQ72" s="338"/>
      <c r="ER72" s="338"/>
      <c r="ES72" s="338"/>
      <c r="ET72" s="338"/>
      <c r="EU72" s="338"/>
      <c r="EV72" s="338"/>
      <c r="EW72" s="338"/>
      <c r="EX72" s="338"/>
      <c r="EY72" s="338"/>
      <c r="EZ72" s="338"/>
      <c r="FA72" s="338"/>
      <c r="FB72" s="338"/>
      <c r="FC72" s="338"/>
      <c r="FD72" s="338"/>
      <c r="FE72" s="338"/>
      <c r="FF72" s="338"/>
      <c r="FG72" s="338"/>
      <c r="FH72" s="338"/>
      <c r="FI72" s="338"/>
      <c r="FJ72" s="338"/>
      <c r="FK72" s="338"/>
      <c r="FL72" s="338"/>
      <c r="FM72" s="338"/>
      <c r="FN72" s="338"/>
      <c r="FO72" s="338"/>
      <c r="FP72" s="338"/>
      <c r="FQ72" s="338"/>
      <c r="FR72" s="338"/>
      <c r="FS72" s="338"/>
      <c r="FT72" s="338"/>
      <c r="FU72" s="338"/>
      <c r="FV72" s="338"/>
      <c r="FW72" s="338"/>
      <c r="FX72" s="338"/>
      <c r="FY72" s="338"/>
      <c r="FZ72" s="338"/>
      <c r="GA72" s="338"/>
      <c r="GB72" s="338"/>
      <c r="GC72" s="338"/>
      <c r="GD72" s="338"/>
      <c r="GE72" s="338"/>
      <c r="GF72" s="338"/>
      <c r="GG72" s="338"/>
      <c r="GH72" s="338"/>
      <c r="GI72" s="338"/>
      <c r="GJ72" s="338"/>
      <c r="GK72" s="338"/>
      <c r="GL72" s="338"/>
      <c r="GM72" s="338"/>
      <c r="GN72" s="338"/>
      <c r="GO72" s="338"/>
    </row>
    <row r="73" spans="1:197" s="361" customFormat="1" ht="27.6" x14ac:dyDescent="0.3">
      <c r="A73" s="357"/>
      <c r="B73" s="357"/>
      <c r="C73" s="367">
        <f>+'PLAN DE CARGAS'!B77</f>
        <v>42</v>
      </c>
      <c r="D73" s="378" t="s">
        <v>169</v>
      </c>
      <c r="E73" s="467" t="s">
        <v>166</v>
      </c>
      <c r="F73" s="468">
        <f>+'PLAN DE CARGAS'!D77/1.19</f>
        <v>26647.058823529413</v>
      </c>
      <c r="G73" s="384">
        <v>1</v>
      </c>
      <c r="H73" s="370">
        <f t="shared" si="2"/>
        <v>1119176.4705882354</v>
      </c>
      <c r="I73" s="338"/>
      <c r="J73" s="393"/>
      <c r="K73" s="342"/>
      <c r="L73" s="338"/>
      <c r="M73" s="338"/>
      <c r="N73" s="338"/>
      <c r="O73" s="338"/>
      <c r="Q73" s="338"/>
      <c r="R73" s="338"/>
      <c r="S73" s="338"/>
      <c r="T73" s="338"/>
      <c r="U73" s="338"/>
      <c r="V73" s="338"/>
      <c r="W73" s="338"/>
      <c r="X73" s="338"/>
      <c r="Y73" s="338"/>
      <c r="Z73" s="338"/>
      <c r="AA73" s="338"/>
      <c r="AB73" s="338"/>
      <c r="AC73" s="338"/>
      <c r="AD73" s="338"/>
      <c r="AE73" s="338"/>
      <c r="AF73" s="338"/>
      <c r="AG73" s="338"/>
      <c r="AH73" s="338"/>
      <c r="AI73" s="338"/>
      <c r="AJ73" s="338"/>
      <c r="AK73" s="338"/>
      <c r="AL73" s="338"/>
      <c r="AM73" s="338"/>
      <c r="AN73" s="338"/>
      <c r="AO73" s="338"/>
      <c r="AP73" s="338"/>
      <c r="AQ73" s="338"/>
      <c r="AR73" s="338"/>
      <c r="AS73" s="338"/>
      <c r="AT73" s="338"/>
      <c r="AU73" s="338"/>
      <c r="AV73" s="338"/>
      <c r="AW73" s="338"/>
      <c r="AX73" s="338"/>
      <c r="AY73" s="338"/>
      <c r="AZ73" s="338"/>
      <c r="BA73" s="338"/>
      <c r="BB73" s="338"/>
      <c r="BC73" s="338"/>
      <c r="BD73" s="338"/>
      <c r="BE73" s="338"/>
      <c r="BF73" s="338"/>
      <c r="BG73" s="338"/>
      <c r="BH73" s="338"/>
      <c r="BI73" s="338"/>
      <c r="BJ73" s="338"/>
      <c r="BK73" s="338"/>
      <c r="BL73" s="338"/>
      <c r="BM73" s="338"/>
      <c r="BN73" s="338"/>
      <c r="BO73" s="338"/>
      <c r="BP73" s="338"/>
      <c r="BQ73" s="338"/>
      <c r="BR73" s="338"/>
      <c r="BS73" s="338"/>
      <c r="BT73" s="338"/>
      <c r="BU73" s="338"/>
      <c r="BV73" s="338"/>
      <c r="BW73" s="338"/>
      <c r="BX73" s="338"/>
      <c r="BY73" s="338"/>
      <c r="BZ73" s="338"/>
      <c r="CA73" s="338"/>
      <c r="CB73" s="338"/>
      <c r="CC73" s="338"/>
      <c r="CD73" s="338"/>
      <c r="CE73" s="338"/>
      <c r="CF73" s="338"/>
      <c r="CG73" s="338"/>
      <c r="CH73" s="338"/>
      <c r="CI73" s="338"/>
      <c r="CJ73" s="338"/>
      <c r="CK73" s="338"/>
      <c r="CL73" s="338"/>
      <c r="CM73" s="338"/>
      <c r="CN73" s="338"/>
      <c r="CO73" s="338"/>
      <c r="CP73" s="338"/>
      <c r="CQ73" s="338"/>
      <c r="CR73" s="338"/>
      <c r="CS73" s="338"/>
      <c r="CT73" s="338"/>
      <c r="CU73" s="338"/>
      <c r="CV73" s="338"/>
      <c r="CW73" s="338"/>
      <c r="CX73" s="338"/>
      <c r="CY73" s="338"/>
      <c r="CZ73" s="338"/>
      <c r="DA73" s="338"/>
      <c r="DB73" s="338"/>
      <c r="DC73" s="338"/>
      <c r="DD73" s="338"/>
      <c r="DE73" s="338"/>
      <c r="DF73" s="338"/>
      <c r="DG73" s="338"/>
      <c r="DH73" s="338"/>
      <c r="DI73" s="338"/>
      <c r="DJ73" s="338"/>
      <c r="DK73" s="338"/>
      <c r="DL73" s="338"/>
      <c r="DM73" s="338"/>
      <c r="DN73" s="338"/>
      <c r="DO73" s="338"/>
      <c r="DP73" s="338"/>
      <c r="DQ73" s="338"/>
      <c r="DR73" s="338"/>
      <c r="DS73" s="338"/>
      <c r="DT73" s="338"/>
      <c r="DU73" s="338"/>
      <c r="DV73" s="338"/>
      <c r="DW73" s="338"/>
      <c r="DX73" s="338"/>
      <c r="DY73" s="338"/>
      <c r="DZ73" s="338"/>
      <c r="EA73" s="338"/>
      <c r="EB73" s="338"/>
      <c r="EC73" s="338"/>
      <c r="ED73" s="338"/>
      <c r="EE73" s="338"/>
      <c r="EF73" s="338"/>
      <c r="EG73" s="338"/>
      <c r="EH73" s="338"/>
      <c r="EI73" s="338"/>
      <c r="EJ73" s="338"/>
      <c r="EK73" s="338"/>
      <c r="EL73" s="338"/>
      <c r="EM73" s="338"/>
      <c r="EN73" s="338"/>
      <c r="EO73" s="338"/>
      <c r="EP73" s="338"/>
      <c r="EQ73" s="338"/>
      <c r="ER73" s="338"/>
      <c r="ES73" s="338"/>
      <c r="ET73" s="338"/>
      <c r="EU73" s="338"/>
      <c r="EV73" s="338"/>
      <c r="EW73" s="338"/>
      <c r="EX73" s="338"/>
      <c r="EY73" s="338"/>
      <c r="EZ73" s="338"/>
      <c r="FA73" s="338"/>
      <c r="FB73" s="338"/>
      <c r="FC73" s="338"/>
      <c r="FD73" s="338"/>
      <c r="FE73" s="338"/>
      <c r="FF73" s="338"/>
      <c r="FG73" s="338"/>
      <c r="FH73" s="338"/>
      <c r="FI73" s="338"/>
      <c r="FJ73" s="338"/>
      <c r="FK73" s="338"/>
      <c r="FL73" s="338"/>
      <c r="FM73" s="338"/>
      <c r="FN73" s="338"/>
      <c r="FO73" s="338"/>
      <c r="FP73" s="338"/>
      <c r="FQ73" s="338"/>
      <c r="FR73" s="338"/>
      <c r="FS73" s="338"/>
      <c r="FT73" s="338"/>
      <c r="FU73" s="338"/>
      <c r="FV73" s="338"/>
      <c r="FW73" s="338"/>
      <c r="FX73" s="338"/>
      <c r="FY73" s="338"/>
      <c r="FZ73" s="338"/>
      <c r="GA73" s="338"/>
      <c r="GB73" s="338"/>
      <c r="GC73" s="338"/>
      <c r="GD73" s="338"/>
      <c r="GE73" s="338"/>
      <c r="GF73" s="338"/>
      <c r="GG73" s="338"/>
      <c r="GH73" s="338"/>
      <c r="GI73" s="338"/>
      <c r="GJ73" s="338"/>
      <c r="GK73" s="338"/>
      <c r="GL73" s="338"/>
      <c r="GM73" s="338"/>
      <c r="GN73" s="338"/>
      <c r="GO73" s="338"/>
    </row>
    <row r="74" spans="1:197" s="361" customFormat="1" ht="13.8" x14ac:dyDescent="0.3">
      <c r="A74" s="358"/>
      <c r="C74" s="519" t="s">
        <v>170</v>
      </c>
      <c r="D74" s="520"/>
      <c r="E74" s="520"/>
      <c r="F74" s="520"/>
      <c r="G74" s="520"/>
      <c r="H74" s="521"/>
      <c r="I74" s="338"/>
      <c r="J74" s="342"/>
      <c r="K74" s="342"/>
      <c r="L74" s="338"/>
      <c r="M74" s="338"/>
      <c r="N74" s="338"/>
      <c r="O74" s="338"/>
      <c r="Q74" s="338"/>
      <c r="R74" s="338"/>
      <c r="S74" s="338"/>
      <c r="T74" s="338"/>
      <c r="U74" s="338"/>
      <c r="V74" s="338"/>
      <c r="W74" s="338"/>
      <c r="X74" s="338"/>
      <c r="Y74" s="338"/>
      <c r="Z74" s="338"/>
      <c r="AA74" s="338"/>
      <c r="AB74" s="338"/>
      <c r="AC74" s="338"/>
      <c r="AD74" s="338"/>
      <c r="AE74" s="338"/>
      <c r="AF74" s="338"/>
      <c r="AG74" s="338"/>
      <c r="AH74" s="338"/>
      <c r="AI74" s="338"/>
      <c r="AJ74" s="338"/>
      <c r="AK74" s="338"/>
      <c r="AL74" s="338"/>
      <c r="AM74" s="338"/>
      <c r="AN74" s="338"/>
      <c r="AO74" s="338"/>
      <c r="AP74" s="338"/>
      <c r="AQ74" s="338"/>
      <c r="AR74" s="338"/>
      <c r="AS74" s="338"/>
      <c r="AT74" s="338"/>
      <c r="AU74" s="338"/>
      <c r="AV74" s="338"/>
      <c r="AW74" s="338"/>
      <c r="AX74" s="338"/>
      <c r="AY74" s="338"/>
      <c r="AZ74" s="338"/>
      <c r="BA74" s="338"/>
      <c r="BB74" s="338"/>
      <c r="BC74" s="338"/>
      <c r="BD74" s="338"/>
      <c r="BE74" s="338"/>
      <c r="BF74" s="338"/>
      <c r="BG74" s="338"/>
      <c r="BH74" s="338"/>
      <c r="BI74" s="338"/>
      <c r="BJ74" s="338"/>
      <c r="BK74" s="338"/>
      <c r="BL74" s="338"/>
      <c r="BM74" s="338"/>
      <c r="BN74" s="338"/>
      <c r="BO74" s="338"/>
      <c r="BP74" s="338"/>
      <c r="BQ74" s="338"/>
      <c r="BR74" s="338"/>
      <c r="BS74" s="338"/>
      <c r="BT74" s="338"/>
      <c r="BU74" s="338"/>
      <c r="BV74" s="338"/>
      <c r="BW74" s="338"/>
      <c r="BX74" s="338"/>
      <c r="BY74" s="338"/>
      <c r="BZ74" s="338"/>
      <c r="CA74" s="338"/>
      <c r="CB74" s="338"/>
      <c r="CC74" s="338"/>
      <c r="CD74" s="338"/>
      <c r="CE74" s="338"/>
      <c r="CF74" s="338"/>
      <c r="CG74" s="338"/>
      <c r="CH74" s="338"/>
      <c r="CI74" s="338"/>
      <c r="CJ74" s="338"/>
      <c r="CK74" s="338"/>
      <c r="CL74" s="338"/>
      <c r="CM74" s="338"/>
      <c r="CN74" s="338"/>
      <c r="CO74" s="338"/>
      <c r="CP74" s="338"/>
      <c r="CQ74" s="338"/>
      <c r="CR74" s="338"/>
      <c r="CS74" s="338"/>
      <c r="CT74" s="338"/>
      <c r="CU74" s="338"/>
      <c r="CV74" s="338"/>
      <c r="CW74" s="338"/>
      <c r="CX74" s="338"/>
      <c r="CY74" s="338"/>
      <c r="CZ74" s="338"/>
      <c r="DA74" s="338"/>
      <c r="DB74" s="338"/>
      <c r="DC74" s="338"/>
      <c r="DD74" s="338"/>
      <c r="DE74" s="338"/>
      <c r="DF74" s="338"/>
      <c r="DG74" s="338"/>
      <c r="DH74" s="338"/>
      <c r="DI74" s="338"/>
      <c r="DJ74" s="338"/>
      <c r="DK74" s="338"/>
      <c r="DL74" s="338"/>
      <c r="DM74" s="338"/>
      <c r="DN74" s="338"/>
      <c r="DO74" s="338"/>
      <c r="DP74" s="338"/>
      <c r="DQ74" s="338"/>
      <c r="DR74" s="338"/>
      <c r="DS74" s="338"/>
      <c r="DT74" s="338"/>
      <c r="DU74" s="338"/>
      <c r="DV74" s="338"/>
      <c r="DW74" s="338"/>
      <c r="DX74" s="338"/>
      <c r="DY74" s="338"/>
      <c r="DZ74" s="338"/>
      <c r="EA74" s="338"/>
      <c r="EB74" s="338"/>
      <c r="EC74" s="338"/>
      <c r="ED74" s="338"/>
      <c r="EE74" s="338"/>
      <c r="EF74" s="338"/>
      <c r="EG74" s="338"/>
      <c r="EH74" s="338"/>
      <c r="EI74" s="338"/>
      <c r="EJ74" s="338"/>
      <c r="EK74" s="338"/>
      <c r="EL74" s="338"/>
      <c r="EM74" s="338"/>
      <c r="EN74" s="338"/>
      <c r="EO74" s="338"/>
      <c r="EP74" s="338"/>
      <c r="EQ74" s="338"/>
      <c r="ER74" s="338"/>
      <c r="ES74" s="338"/>
      <c r="ET74" s="338"/>
      <c r="EU74" s="338"/>
      <c r="EV74" s="338"/>
      <c r="EW74" s="338"/>
      <c r="EX74" s="338"/>
      <c r="EY74" s="338"/>
      <c r="EZ74" s="338"/>
      <c r="FA74" s="338"/>
      <c r="FB74" s="338"/>
      <c r="FC74" s="338"/>
      <c r="FD74" s="338"/>
      <c r="FE74" s="338"/>
      <c r="FF74" s="338"/>
      <c r="FG74" s="338"/>
      <c r="FH74" s="338"/>
      <c r="FI74" s="338"/>
      <c r="FJ74" s="338"/>
      <c r="FK74" s="338"/>
      <c r="FL74" s="338"/>
      <c r="FM74" s="338"/>
      <c r="FN74" s="338"/>
      <c r="FO74" s="338"/>
      <c r="FP74" s="338"/>
      <c r="FQ74" s="338"/>
      <c r="FR74" s="338"/>
      <c r="FS74" s="338"/>
      <c r="FT74" s="338"/>
      <c r="FU74" s="338"/>
      <c r="FV74" s="338"/>
      <c r="FW74" s="338"/>
      <c r="FX74" s="338"/>
      <c r="FY74" s="338"/>
      <c r="FZ74" s="338"/>
      <c r="GA74" s="338"/>
      <c r="GB74" s="338"/>
      <c r="GC74" s="338"/>
      <c r="GD74" s="338"/>
      <c r="GE74" s="338"/>
      <c r="GF74" s="338"/>
      <c r="GG74" s="338"/>
      <c r="GH74" s="338"/>
      <c r="GI74" s="338"/>
      <c r="GJ74" s="338"/>
      <c r="GK74" s="338"/>
      <c r="GL74" s="338"/>
      <c r="GM74" s="338"/>
      <c r="GN74" s="338"/>
      <c r="GO74" s="338"/>
    </row>
    <row r="75" spans="1:197" s="361" customFormat="1" ht="13.8" x14ac:dyDescent="0.3">
      <c r="A75" s="358"/>
      <c r="C75" s="367"/>
      <c r="D75" s="454"/>
      <c r="E75" s="467"/>
      <c r="F75" s="471"/>
      <c r="G75" s="384"/>
      <c r="H75" s="370"/>
      <c r="I75" s="338"/>
      <c r="J75" s="342"/>
      <c r="K75" s="342"/>
      <c r="L75" s="338"/>
      <c r="M75" s="338"/>
      <c r="N75" s="338"/>
      <c r="O75" s="338"/>
      <c r="Q75" s="338"/>
      <c r="R75" s="338"/>
      <c r="S75" s="338"/>
      <c r="T75" s="338"/>
      <c r="U75" s="338"/>
      <c r="V75" s="338"/>
      <c r="W75" s="338"/>
      <c r="X75" s="338"/>
      <c r="Y75" s="338"/>
      <c r="Z75" s="338"/>
      <c r="AA75" s="338"/>
      <c r="AB75" s="338"/>
      <c r="AC75" s="338"/>
      <c r="AD75" s="338"/>
      <c r="AE75" s="338"/>
      <c r="AF75" s="338"/>
      <c r="AG75" s="338"/>
      <c r="AH75" s="338"/>
      <c r="AI75" s="338"/>
      <c r="AJ75" s="338"/>
      <c r="AK75" s="338"/>
      <c r="AL75" s="338"/>
      <c r="AM75" s="338"/>
      <c r="AN75" s="338"/>
      <c r="AO75" s="338"/>
      <c r="AP75" s="338"/>
      <c r="AQ75" s="338"/>
      <c r="AR75" s="338"/>
      <c r="AS75" s="338"/>
      <c r="AT75" s="338"/>
      <c r="AU75" s="338"/>
      <c r="AV75" s="338"/>
      <c r="AW75" s="338"/>
      <c r="AX75" s="338"/>
      <c r="AY75" s="338"/>
      <c r="AZ75" s="338"/>
      <c r="BA75" s="338"/>
      <c r="BB75" s="338"/>
      <c r="BC75" s="338"/>
      <c r="BD75" s="338"/>
      <c r="BE75" s="338"/>
      <c r="BF75" s="338"/>
      <c r="BG75" s="338"/>
      <c r="BH75" s="338"/>
      <c r="BI75" s="338"/>
      <c r="BJ75" s="338"/>
      <c r="BK75" s="338"/>
      <c r="BL75" s="338"/>
      <c r="BM75" s="338"/>
      <c r="BN75" s="338"/>
      <c r="BO75" s="338"/>
      <c r="BP75" s="338"/>
      <c r="BQ75" s="338"/>
      <c r="BR75" s="338"/>
      <c r="BS75" s="338"/>
      <c r="BT75" s="338"/>
      <c r="BU75" s="338"/>
      <c r="BV75" s="338"/>
      <c r="BW75" s="338"/>
      <c r="BX75" s="338"/>
      <c r="BY75" s="338"/>
      <c r="BZ75" s="338"/>
      <c r="CA75" s="338"/>
      <c r="CB75" s="338"/>
      <c r="CC75" s="338"/>
      <c r="CD75" s="338"/>
      <c r="CE75" s="338"/>
      <c r="CF75" s="338"/>
      <c r="CG75" s="338"/>
      <c r="CH75" s="338"/>
      <c r="CI75" s="338"/>
      <c r="CJ75" s="338"/>
      <c r="CK75" s="338"/>
      <c r="CL75" s="338"/>
      <c r="CM75" s="338"/>
      <c r="CN75" s="338"/>
      <c r="CO75" s="338"/>
      <c r="CP75" s="338"/>
      <c r="CQ75" s="338"/>
      <c r="CR75" s="338"/>
      <c r="CS75" s="338"/>
      <c r="CT75" s="338"/>
      <c r="CU75" s="338"/>
      <c r="CV75" s="338"/>
      <c r="CW75" s="338"/>
      <c r="CX75" s="338"/>
      <c r="CY75" s="338"/>
      <c r="CZ75" s="338"/>
      <c r="DA75" s="338"/>
      <c r="DB75" s="338"/>
      <c r="DC75" s="338"/>
      <c r="DD75" s="338"/>
      <c r="DE75" s="338"/>
      <c r="DF75" s="338"/>
      <c r="DG75" s="338"/>
      <c r="DH75" s="338"/>
      <c r="DI75" s="338"/>
      <c r="DJ75" s="338"/>
      <c r="DK75" s="338"/>
      <c r="DL75" s="338"/>
      <c r="DM75" s="338"/>
      <c r="DN75" s="338"/>
      <c r="DO75" s="338"/>
      <c r="DP75" s="338"/>
      <c r="DQ75" s="338"/>
      <c r="DR75" s="338"/>
      <c r="DS75" s="338"/>
      <c r="DT75" s="338"/>
      <c r="DU75" s="338"/>
      <c r="DV75" s="338"/>
      <c r="DW75" s="338"/>
      <c r="DX75" s="338"/>
      <c r="DY75" s="338"/>
      <c r="DZ75" s="338"/>
      <c r="EA75" s="338"/>
      <c r="EB75" s="338"/>
      <c r="EC75" s="338"/>
      <c r="ED75" s="338"/>
      <c r="EE75" s="338"/>
      <c r="EF75" s="338"/>
      <c r="EG75" s="338"/>
      <c r="EH75" s="338"/>
      <c r="EI75" s="338"/>
      <c r="EJ75" s="338"/>
      <c r="EK75" s="338"/>
      <c r="EL75" s="338"/>
      <c r="EM75" s="338"/>
      <c r="EN75" s="338"/>
      <c r="EO75" s="338"/>
      <c r="EP75" s="338"/>
      <c r="EQ75" s="338"/>
      <c r="ER75" s="338"/>
      <c r="ES75" s="338"/>
      <c r="ET75" s="338"/>
      <c r="EU75" s="338"/>
      <c r="EV75" s="338"/>
      <c r="EW75" s="338"/>
      <c r="EX75" s="338"/>
      <c r="EY75" s="338"/>
      <c r="EZ75" s="338"/>
      <c r="FA75" s="338"/>
      <c r="FB75" s="338"/>
      <c r="FC75" s="338"/>
      <c r="FD75" s="338"/>
      <c r="FE75" s="338"/>
      <c r="FF75" s="338"/>
      <c r="FG75" s="338"/>
      <c r="FH75" s="338"/>
      <c r="FI75" s="338"/>
      <c r="FJ75" s="338"/>
      <c r="FK75" s="338"/>
      <c r="FL75" s="338"/>
      <c r="FM75" s="338"/>
      <c r="FN75" s="338"/>
      <c r="FO75" s="338"/>
      <c r="FP75" s="338"/>
      <c r="FQ75" s="338"/>
      <c r="FR75" s="338"/>
      <c r="FS75" s="338"/>
      <c r="FT75" s="338"/>
      <c r="FU75" s="338"/>
      <c r="FV75" s="338"/>
      <c r="FW75" s="338"/>
      <c r="FX75" s="338"/>
      <c r="FY75" s="338"/>
      <c r="FZ75" s="338"/>
      <c r="GA75" s="338"/>
      <c r="GB75" s="338"/>
      <c r="GC75" s="338"/>
      <c r="GD75" s="338"/>
      <c r="GE75" s="338"/>
      <c r="GF75" s="338"/>
      <c r="GG75" s="338"/>
      <c r="GH75" s="338"/>
      <c r="GI75" s="338"/>
      <c r="GJ75" s="338"/>
      <c r="GK75" s="338"/>
      <c r="GL75" s="338"/>
      <c r="GM75" s="338"/>
      <c r="GN75" s="338"/>
      <c r="GO75" s="338"/>
    </row>
    <row r="76" spans="1:197" s="361" customFormat="1" ht="13.8" x14ac:dyDescent="0.3">
      <c r="A76" s="357"/>
      <c r="B76" s="357"/>
      <c r="C76" s="522" t="s">
        <v>171</v>
      </c>
      <c r="D76" s="523"/>
      <c r="E76" s="523"/>
      <c r="F76" s="523"/>
      <c r="G76" s="524"/>
      <c r="H76" s="385">
        <f>+SUM(H53:H63,H65:H73)</f>
        <v>72425306.434453815</v>
      </c>
      <c r="I76" s="386"/>
      <c r="J76" s="342"/>
      <c r="K76" s="342"/>
      <c r="L76" s="338"/>
      <c r="M76" s="338"/>
      <c r="N76" s="338"/>
      <c r="O76" s="338"/>
      <c r="Q76" s="338"/>
      <c r="R76" s="338"/>
      <c r="S76" s="338"/>
      <c r="T76" s="338"/>
      <c r="U76" s="338"/>
      <c r="V76" s="338"/>
      <c r="W76" s="338"/>
      <c r="X76" s="338"/>
      <c r="Y76" s="338"/>
      <c r="Z76" s="338"/>
      <c r="AA76" s="338"/>
      <c r="AB76" s="338"/>
      <c r="AC76" s="338"/>
      <c r="AD76" s="338"/>
      <c r="AE76" s="338"/>
      <c r="AF76" s="338"/>
      <c r="AG76" s="338"/>
      <c r="AH76" s="338"/>
      <c r="AI76" s="338"/>
      <c r="AJ76" s="338"/>
      <c r="AK76" s="338"/>
      <c r="AL76" s="338"/>
      <c r="AM76" s="338"/>
      <c r="AN76" s="338"/>
      <c r="AO76" s="338"/>
      <c r="AP76" s="338"/>
      <c r="AQ76" s="338"/>
      <c r="AR76" s="338"/>
      <c r="AS76" s="338"/>
      <c r="AT76" s="338"/>
      <c r="AU76" s="338"/>
      <c r="AV76" s="338"/>
      <c r="AW76" s="338"/>
      <c r="AX76" s="338"/>
      <c r="AY76" s="338"/>
      <c r="AZ76" s="338"/>
      <c r="BA76" s="338"/>
      <c r="BB76" s="338"/>
      <c r="BC76" s="338"/>
      <c r="BD76" s="338"/>
      <c r="BE76" s="338"/>
      <c r="BF76" s="338"/>
      <c r="BG76" s="338"/>
      <c r="BH76" s="338"/>
      <c r="BI76" s="338"/>
      <c r="BJ76" s="338"/>
      <c r="BK76" s="338"/>
      <c r="BL76" s="338"/>
      <c r="BM76" s="338"/>
      <c r="BN76" s="338"/>
      <c r="BO76" s="338"/>
      <c r="BP76" s="338"/>
      <c r="BQ76" s="338"/>
      <c r="BR76" s="338"/>
      <c r="BS76" s="338"/>
      <c r="BT76" s="338"/>
      <c r="BU76" s="338"/>
      <c r="BV76" s="338"/>
      <c r="BW76" s="338"/>
      <c r="BX76" s="338"/>
      <c r="BY76" s="338"/>
      <c r="BZ76" s="338"/>
      <c r="CA76" s="338"/>
      <c r="CB76" s="338"/>
      <c r="CC76" s="338"/>
      <c r="CD76" s="338"/>
      <c r="CE76" s="338"/>
      <c r="CF76" s="338"/>
      <c r="CG76" s="338"/>
      <c r="CH76" s="338"/>
      <c r="CI76" s="338"/>
      <c r="CJ76" s="338"/>
      <c r="CK76" s="338"/>
      <c r="CL76" s="338"/>
      <c r="CM76" s="338"/>
      <c r="CN76" s="338"/>
      <c r="CO76" s="338"/>
      <c r="CP76" s="338"/>
      <c r="CQ76" s="338"/>
      <c r="CR76" s="338"/>
      <c r="CS76" s="338"/>
      <c r="CT76" s="338"/>
      <c r="CU76" s="338"/>
      <c r="CV76" s="338"/>
      <c r="CW76" s="338"/>
      <c r="CX76" s="338"/>
      <c r="CY76" s="338"/>
      <c r="CZ76" s="338"/>
      <c r="DA76" s="338"/>
      <c r="DB76" s="338"/>
      <c r="DC76" s="338"/>
      <c r="DD76" s="338"/>
      <c r="DE76" s="338"/>
      <c r="DF76" s="338"/>
      <c r="DG76" s="338"/>
      <c r="DH76" s="338"/>
      <c r="DI76" s="338"/>
      <c r="DJ76" s="338"/>
      <c r="DK76" s="338"/>
      <c r="DL76" s="338"/>
      <c r="DM76" s="338"/>
      <c r="DN76" s="338"/>
      <c r="DO76" s="338"/>
      <c r="DP76" s="338"/>
      <c r="DQ76" s="338"/>
      <c r="DR76" s="338"/>
      <c r="DS76" s="338"/>
      <c r="DT76" s="338"/>
      <c r="DU76" s="338"/>
      <c r="DV76" s="338"/>
      <c r="DW76" s="338"/>
      <c r="DX76" s="338"/>
      <c r="DY76" s="338"/>
      <c r="DZ76" s="338"/>
      <c r="EA76" s="338"/>
      <c r="EB76" s="338"/>
      <c r="EC76" s="338"/>
      <c r="ED76" s="338"/>
      <c r="EE76" s="338"/>
      <c r="EF76" s="338"/>
      <c r="EG76" s="338"/>
      <c r="EH76" s="338"/>
      <c r="EI76" s="338"/>
      <c r="EJ76" s="338"/>
      <c r="EK76" s="338"/>
      <c r="EL76" s="338"/>
      <c r="EM76" s="338"/>
      <c r="EN76" s="338"/>
      <c r="EO76" s="338"/>
      <c r="EP76" s="338"/>
      <c r="EQ76" s="338"/>
      <c r="ER76" s="338"/>
      <c r="ES76" s="338"/>
      <c r="ET76" s="338"/>
      <c r="EU76" s="338"/>
      <c r="EV76" s="338"/>
      <c r="EW76" s="338"/>
      <c r="EX76" s="338"/>
      <c r="EY76" s="338"/>
      <c r="EZ76" s="338"/>
      <c r="FA76" s="338"/>
      <c r="FB76" s="338"/>
      <c r="FC76" s="338"/>
      <c r="FD76" s="338"/>
      <c r="FE76" s="338"/>
      <c r="FF76" s="338"/>
      <c r="FG76" s="338"/>
      <c r="FH76" s="338"/>
      <c r="FI76" s="338"/>
      <c r="FJ76" s="338"/>
      <c r="FK76" s="338"/>
      <c r="FL76" s="338"/>
      <c r="FM76" s="338"/>
      <c r="FN76" s="338"/>
      <c r="FO76" s="338"/>
      <c r="FP76" s="338"/>
      <c r="FQ76" s="338"/>
      <c r="FR76" s="338"/>
      <c r="FS76" s="338"/>
      <c r="FT76" s="338"/>
      <c r="FU76" s="338"/>
      <c r="FV76" s="338"/>
      <c r="FW76" s="338"/>
      <c r="FX76" s="338"/>
      <c r="FY76" s="338"/>
      <c r="FZ76" s="338"/>
      <c r="GA76" s="338"/>
      <c r="GB76" s="338"/>
      <c r="GC76" s="338"/>
      <c r="GD76" s="338"/>
      <c r="GE76" s="338"/>
      <c r="GF76" s="338"/>
      <c r="GG76" s="338"/>
      <c r="GH76" s="338"/>
      <c r="GI76" s="338"/>
      <c r="GJ76" s="338"/>
      <c r="GK76" s="338"/>
      <c r="GL76" s="338"/>
      <c r="GM76" s="338"/>
      <c r="GN76" s="338"/>
      <c r="GO76" s="338"/>
    </row>
    <row r="77" spans="1:197" s="361" customFormat="1" ht="13.8" x14ac:dyDescent="0.3">
      <c r="A77" s="357"/>
      <c r="B77" s="357"/>
      <c r="C77" s="545" t="s">
        <v>172</v>
      </c>
      <c r="D77" s="508"/>
      <c r="E77" s="508"/>
      <c r="F77" s="508"/>
      <c r="G77" s="509"/>
      <c r="H77" s="387">
        <f>+H47+H76</f>
        <v>672268907.56302547</v>
      </c>
      <c r="I77" s="388"/>
      <c r="J77" s="472"/>
      <c r="K77" s="342"/>
      <c r="L77" s="338"/>
      <c r="M77" s="338"/>
      <c r="N77" s="338"/>
      <c r="O77" s="338"/>
      <c r="Q77" s="338"/>
      <c r="R77" s="338"/>
      <c r="S77" s="338"/>
      <c r="T77" s="338"/>
      <c r="U77" s="338"/>
      <c r="V77" s="338"/>
      <c r="W77" s="338"/>
      <c r="X77" s="338"/>
      <c r="Y77" s="338"/>
      <c r="Z77" s="338"/>
      <c r="AA77" s="338"/>
      <c r="AB77" s="338"/>
      <c r="AC77" s="338"/>
      <c r="AD77" s="338"/>
      <c r="AE77" s="338"/>
      <c r="AF77" s="338"/>
      <c r="AG77" s="338"/>
      <c r="AH77" s="338"/>
      <c r="AI77" s="338"/>
      <c r="AJ77" s="338"/>
      <c r="AK77" s="338"/>
      <c r="AL77" s="338"/>
      <c r="AM77" s="338"/>
      <c r="AN77" s="338"/>
      <c r="AO77" s="338"/>
      <c r="AP77" s="338"/>
      <c r="AQ77" s="338"/>
      <c r="AR77" s="338"/>
      <c r="AS77" s="338"/>
      <c r="AT77" s="338"/>
      <c r="AU77" s="338"/>
      <c r="AV77" s="338"/>
      <c r="AW77" s="338"/>
      <c r="AX77" s="338"/>
      <c r="AY77" s="338"/>
      <c r="AZ77" s="338"/>
      <c r="BA77" s="338"/>
      <c r="BB77" s="338"/>
      <c r="BC77" s="338"/>
      <c r="BD77" s="338"/>
      <c r="BE77" s="338"/>
      <c r="BF77" s="338"/>
      <c r="BG77" s="338"/>
      <c r="BH77" s="338"/>
      <c r="BI77" s="338"/>
      <c r="BJ77" s="338"/>
      <c r="BK77" s="338"/>
      <c r="BL77" s="338"/>
      <c r="BM77" s="338"/>
      <c r="BN77" s="338"/>
      <c r="BO77" s="338"/>
      <c r="BP77" s="338"/>
      <c r="BQ77" s="338"/>
      <c r="BR77" s="338"/>
      <c r="BS77" s="338"/>
      <c r="BT77" s="338"/>
      <c r="BU77" s="338"/>
      <c r="BV77" s="338"/>
      <c r="BW77" s="338"/>
      <c r="BX77" s="338"/>
      <c r="BY77" s="338"/>
      <c r="BZ77" s="338"/>
      <c r="CA77" s="338"/>
      <c r="CB77" s="338"/>
      <c r="CC77" s="338"/>
      <c r="CD77" s="338"/>
      <c r="CE77" s="338"/>
      <c r="CF77" s="338"/>
      <c r="CG77" s="338"/>
      <c r="CH77" s="338"/>
      <c r="CI77" s="338"/>
      <c r="CJ77" s="338"/>
      <c r="CK77" s="338"/>
      <c r="CL77" s="338"/>
      <c r="CM77" s="338"/>
      <c r="CN77" s="338"/>
      <c r="CO77" s="338"/>
      <c r="CP77" s="338"/>
      <c r="CQ77" s="338"/>
      <c r="CR77" s="338"/>
      <c r="CS77" s="338"/>
      <c r="CT77" s="338"/>
      <c r="CU77" s="338"/>
      <c r="CV77" s="338"/>
      <c r="CW77" s="338"/>
      <c r="CX77" s="338"/>
      <c r="CY77" s="338"/>
      <c r="CZ77" s="338"/>
      <c r="DA77" s="338"/>
      <c r="DB77" s="338"/>
      <c r="DC77" s="338"/>
      <c r="DD77" s="338"/>
      <c r="DE77" s="338"/>
      <c r="DF77" s="338"/>
      <c r="DG77" s="338"/>
      <c r="DH77" s="338"/>
      <c r="DI77" s="338"/>
      <c r="DJ77" s="338"/>
      <c r="DK77" s="338"/>
      <c r="DL77" s="338"/>
      <c r="DM77" s="338"/>
      <c r="DN77" s="338"/>
      <c r="DO77" s="338"/>
      <c r="DP77" s="338"/>
      <c r="DQ77" s="338"/>
      <c r="DR77" s="338"/>
      <c r="DS77" s="338"/>
      <c r="DT77" s="338"/>
      <c r="DU77" s="338"/>
      <c r="DV77" s="338"/>
      <c r="DW77" s="338"/>
      <c r="DX77" s="338"/>
      <c r="DY77" s="338"/>
      <c r="DZ77" s="338"/>
      <c r="EA77" s="338"/>
      <c r="EB77" s="338"/>
      <c r="EC77" s="338"/>
      <c r="ED77" s="338"/>
      <c r="EE77" s="338"/>
      <c r="EF77" s="338"/>
      <c r="EG77" s="338"/>
      <c r="EH77" s="338"/>
      <c r="EI77" s="338"/>
      <c r="EJ77" s="338"/>
      <c r="EK77" s="338"/>
      <c r="EL77" s="338"/>
      <c r="EM77" s="338"/>
      <c r="EN77" s="338"/>
      <c r="EO77" s="338"/>
      <c r="EP77" s="338"/>
      <c r="EQ77" s="338"/>
      <c r="ER77" s="338"/>
      <c r="ES77" s="338"/>
      <c r="ET77" s="338"/>
      <c r="EU77" s="338"/>
      <c r="EV77" s="338"/>
      <c r="EW77" s="338"/>
      <c r="EX77" s="338"/>
      <c r="EY77" s="338"/>
      <c r="EZ77" s="338"/>
      <c r="FA77" s="338"/>
      <c r="FB77" s="338"/>
      <c r="FC77" s="338"/>
      <c r="FD77" s="338"/>
      <c r="FE77" s="338"/>
      <c r="FF77" s="338"/>
      <c r="FG77" s="338"/>
      <c r="FH77" s="338"/>
      <c r="FI77" s="338"/>
      <c r="FJ77" s="338"/>
      <c r="FK77" s="338"/>
      <c r="FL77" s="338"/>
      <c r="FM77" s="338"/>
      <c r="FN77" s="338"/>
      <c r="FO77" s="338"/>
      <c r="FP77" s="338"/>
      <c r="FQ77" s="338"/>
      <c r="FR77" s="338"/>
      <c r="FS77" s="338"/>
      <c r="FT77" s="338"/>
      <c r="FU77" s="338"/>
      <c r="FV77" s="338"/>
      <c r="FW77" s="338"/>
      <c r="FX77" s="338"/>
      <c r="FY77" s="338"/>
      <c r="FZ77" s="338"/>
      <c r="GA77" s="338"/>
      <c r="GB77" s="338"/>
      <c r="GC77" s="338"/>
      <c r="GD77" s="338"/>
      <c r="GE77" s="338"/>
      <c r="GF77" s="338"/>
      <c r="GG77" s="338"/>
      <c r="GH77" s="338"/>
      <c r="GI77" s="338"/>
      <c r="GJ77" s="338"/>
      <c r="GK77" s="338"/>
      <c r="GL77" s="338"/>
      <c r="GM77" s="338"/>
      <c r="GN77" s="338"/>
      <c r="GO77" s="338"/>
    </row>
    <row r="78" spans="1:197" s="361" customFormat="1" ht="13.8" x14ac:dyDescent="0.3">
      <c r="A78" s="357"/>
      <c r="B78" s="357"/>
      <c r="C78" s="507" t="s">
        <v>173</v>
      </c>
      <c r="D78" s="508"/>
      <c r="E78" s="508"/>
      <c r="F78" s="508"/>
      <c r="G78" s="509"/>
      <c r="H78" s="473">
        <v>0</v>
      </c>
      <c r="I78" s="379"/>
      <c r="J78" s="472"/>
      <c r="K78" s="342"/>
      <c r="L78" s="338"/>
      <c r="M78" s="338"/>
      <c r="N78" s="338"/>
      <c r="O78" s="338"/>
      <c r="Q78" s="338"/>
      <c r="R78" s="338"/>
      <c r="S78" s="338"/>
      <c r="T78" s="338"/>
      <c r="U78" s="338"/>
      <c r="V78" s="338"/>
      <c r="W78" s="338"/>
      <c r="X78" s="338"/>
      <c r="Y78" s="338"/>
      <c r="Z78" s="338"/>
      <c r="AA78" s="338"/>
      <c r="AB78" s="338"/>
      <c r="AC78" s="338"/>
      <c r="AD78" s="338"/>
      <c r="AE78" s="338"/>
      <c r="AF78" s="338"/>
      <c r="AG78" s="338"/>
      <c r="AH78" s="338"/>
      <c r="AI78" s="338"/>
      <c r="AJ78" s="338"/>
      <c r="AK78" s="338"/>
      <c r="AL78" s="338"/>
      <c r="AM78" s="338"/>
      <c r="AN78" s="338"/>
      <c r="AO78" s="338"/>
      <c r="AP78" s="338"/>
      <c r="AQ78" s="338"/>
      <c r="AR78" s="338"/>
      <c r="AS78" s="338"/>
      <c r="AT78" s="338"/>
      <c r="AU78" s="338"/>
      <c r="AV78" s="338"/>
      <c r="AW78" s="338"/>
      <c r="AX78" s="338"/>
      <c r="AY78" s="338"/>
      <c r="AZ78" s="338"/>
      <c r="BA78" s="338"/>
      <c r="BB78" s="338"/>
      <c r="BC78" s="338"/>
      <c r="BD78" s="338"/>
      <c r="BE78" s="338"/>
      <c r="BF78" s="338"/>
      <c r="BG78" s="338"/>
      <c r="BH78" s="338"/>
      <c r="BI78" s="338"/>
      <c r="BJ78" s="338"/>
      <c r="BK78" s="338"/>
      <c r="BL78" s="338"/>
      <c r="BM78" s="338"/>
      <c r="BN78" s="338"/>
      <c r="BO78" s="338"/>
      <c r="BP78" s="338"/>
      <c r="BQ78" s="338"/>
      <c r="BR78" s="338"/>
      <c r="BS78" s="338"/>
      <c r="BT78" s="338"/>
      <c r="BU78" s="338"/>
      <c r="BV78" s="338"/>
      <c r="BW78" s="338"/>
      <c r="BX78" s="338"/>
      <c r="BY78" s="338"/>
      <c r="BZ78" s="338"/>
      <c r="CA78" s="338"/>
      <c r="CB78" s="338"/>
      <c r="CC78" s="338"/>
      <c r="CD78" s="338"/>
      <c r="CE78" s="338"/>
      <c r="CF78" s="338"/>
      <c r="CG78" s="338"/>
      <c r="CH78" s="338"/>
      <c r="CI78" s="338"/>
      <c r="CJ78" s="338"/>
      <c r="CK78" s="338"/>
      <c r="CL78" s="338"/>
      <c r="CM78" s="338"/>
      <c r="CN78" s="338"/>
      <c r="CO78" s="338"/>
      <c r="CP78" s="338"/>
      <c r="CQ78" s="338"/>
      <c r="CR78" s="338"/>
      <c r="CS78" s="338"/>
      <c r="CT78" s="338"/>
      <c r="CU78" s="338"/>
      <c r="CV78" s="338"/>
      <c r="CW78" s="338"/>
      <c r="CX78" s="338"/>
      <c r="CY78" s="338"/>
      <c r="CZ78" s="338"/>
      <c r="DA78" s="338"/>
      <c r="DB78" s="338"/>
      <c r="DC78" s="338"/>
      <c r="DD78" s="338"/>
      <c r="DE78" s="338"/>
      <c r="DF78" s="338"/>
      <c r="DG78" s="338"/>
      <c r="DH78" s="338"/>
      <c r="DI78" s="338"/>
      <c r="DJ78" s="338"/>
      <c r="DK78" s="338"/>
      <c r="DL78" s="338"/>
      <c r="DM78" s="338"/>
      <c r="DN78" s="338"/>
      <c r="DO78" s="338"/>
      <c r="DP78" s="338"/>
      <c r="DQ78" s="338"/>
      <c r="DR78" s="338"/>
      <c r="DS78" s="338"/>
      <c r="DT78" s="338"/>
      <c r="DU78" s="338"/>
      <c r="DV78" s="338"/>
      <c r="DW78" s="338"/>
      <c r="DX78" s="338"/>
      <c r="DY78" s="338"/>
      <c r="DZ78" s="338"/>
      <c r="EA78" s="338"/>
      <c r="EB78" s="338"/>
      <c r="EC78" s="338"/>
      <c r="ED78" s="338"/>
      <c r="EE78" s="338"/>
      <c r="EF78" s="338"/>
      <c r="EG78" s="338"/>
      <c r="EH78" s="338"/>
      <c r="EI78" s="338"/>
      <c r="EJ78" s="338"/>
      <c r="EK78" s="338"/>
      <c r="EL78" s="338"/>
      <c r="EM78" s="338"/>
      <c r="EN78" s="338"/>
      <c r="EO78" s="338"/>
      <c r="EP78" s="338"/>
      <c r="EQ78" s="338"/>
      <c r="ER78" s="338"/>
      <c r="ES78" s="338"/>
      <c r="ET78" s="338"/>
      <c r="EU78" s="338"/>
      <c r="EV78" s="338"/>
      <c r="EW78" s="338"/>
      <c r="EX78" s="338"/>
      <c r="EY78" s="338"/>
      <c r="EZ78" s="338"/>
      <c r="FA78" s="338"/>
      <c r="FB78" s="338"/>
      <c r="FC78" s="338"/>
      <c r="FD78" s="338"/>
      <c r="FE78" s="338"/>
      <c r="FF78" s="338"/>
      <c r="FG78" s="338"/>
      <c r="FH78" s="338"/>
      <c r="FI78" s="338"/>
      <c r="FJ78" s="338"/>
      <c r="FK78" s="338"/>
      <c r="FL78" s="338"/>
      <c r="FM78" s="338"/>
      <c r="FN78" s="338"/>
      <c r="FO78" s="338"/>
      <c r="FP78" s="338"/>
      <c r="FQ78" s="338"/>
      <c r="FR78" s="338"/>
      <c r="FS78" s="338"/>
      <c r="FT78" s="338"/>
      <c r="FU78" s="338"/>
      <c r="FV78" s="338"/>
      <c r="FW78" s="338"/>
      <c r="FX78" s="338"/>
      <c r="FY78" s="338"/>
      <c r="FZ78" s="338"/>
      <c r="GA78" s="338"/>
      <c r="GB78" s="338"/>
      <c r="GC78" s="338"/>
      <c r="GD78" s="338"/>
      <c r="GE78" s="338"/>
      <c r="GF78" s="338"/>
      <c r="GG78" s="338"/>
      <c r="GH78" s="338"/>
      <c r="GI78" s="338"/>
      <c r="GJ78" s="338"/>
      <c r="GK78" s="338"/>
      <c r="GL78" s="338"/>
      <c r="GM78" s="338"/>
      <c r="GN78" s="338"/>
      <c r="GO78" s="338"/>
    </row>
    <row r="79" spans="1:197" s="361" customFormat="1" ht="16.5" customHeight="1" x14ac:dyDescent="0.3">
      <c r="A79" s="357"/>
      <c r="B79" s="357"/>
      <c r="C79" s="507" t="s">
        <v>174</v>
      </c>
      <c r="D79" s="508"/>
      <c r="E79" s="508"/>
      <c r="F79" s="508"/>
      <c r="G79" s="509"/>
      <c r="H79" s="387">
        <f>+SUM(H77:H78)</f>
        <v>672268907.56302547</v>
      </c>
      <c r="I79" s="388"/>
      <c r="J79" s="472"/>
      <c r="K79" s="342"/>
      <c r="L79" s="338"/>
      <c r="M79" s="338"/>
      <c r="N79" s="338"/>
      <c r="O79" s="338"/>
      <c r="Q79" s="338"/>
      <c r="R79" s="338"/>
      <c r="S79" s="338"/>
      <c r="T79" s="338"/>
      <c r="U79" s="338"/>
      <c r="V79" s="338"/>
      <c r="W79" s="338"/>
      <c r="X79" s="338"/>
      <c r="Y79" s="338"/>
      <c r="Z79" s="338"/>
      <c r="AA79" s="338"/>
      <c r="AB79" s="338"/>
      <c r="AC79" s="338"/>
      <c r="AD79" s="338"/>
      <c r="AE79" s="338"/>
      <c r="AF79" s="338"/>
      <c r="AG79" s="338"/>
      <c r="AH79" s="338"/>
      <c r="AI79" s="338"/>
      <c r="AJ79" s="338"/>
      <c r="AK79" s="338"/>
      <c r="AL79" s="338"/>
      <c r="AM79" s="338"/>
      <c r="AN79" s="338"/>
      <c r="AO79" s="338"/>
      <c r="AP79" s="338"/>
      <c r="AQ79" s="338"/>
      <c r="AR79" s="338"/>
      <c r="AS79" s="338"/>
      <c r="AT79" s="338"/>
      <c r="AU79" s="338"/>
      <c r="AV79" s="338"/>
      <c r="AW79" s="338"/>
      <c r="AX79" s="338"/>
      <c r="AY79" s="338"/>
      <c r="AZ79" s="338"/>
      <c r="BA79" s="338"/>
      <c r="BB79" s="338"/>
      <c r="BC79" s="338"/>
      <c r="BD79" s="338"/>
      <c r="BE79" s="338"/>
      <c r="BF79" s="338"/>
      <c r="BG79" s="338"/>
      <c r="BH79" s="338"/>
      <c r="BI79" s="338"/>
      <c r="BJ79" s="338"/>
      <c r="BK79" s="338"/>
      <c r="BL79" s="338"/>
      <c r="BM79" s="338"/>
      <c r="BN79" s="338"/>
      <c r="BO79" s="338"/>
      <c r="BP79" s="338"/>
      <c r="BQ79" s="338"/>
      <c r="BR79" s="338"/>
      <c r="BS79" s="338"/>
      <c r="BT79" s="338"/>
      <c r="BU79" s="338"/>
      <c r="BV79" s="338"/>
      <c r="BW79" s="338"/>
      <c r="BX79" s="338"/>
      <c r="BY79" s="338"/>
      <c r="BZ79" s="338"/>
      <c r="CA79" s="338"/>
      <c r="CB79" s="338"/>
      <c r="CC79" s="338"/>
      <c r="CD79" s="338"/>
      <c r="CE79" s="338"/>
      <c r="CF79" s="338"/>
      <c r="CG79" s="338"/>
      <c r="CH79" s="338"/>
      <c r="CI79" s="338"/>
      <c r="CJ79" s="338"/>
      <c r="CK79" s="338"/>
      <c r="CL79" s="338"/>
      <c r="CM79" s="338"/>
      <c r="CN79" s="338"/>
      <c r="CO79" s="338"/>
      <c r="CP79" s="338"/>
      <c r="CQ79" s="338"/>
      <c r="CR79" s="338"/>
      <c r="CS79" s="338"/>
      <c r="CT79" s="338"/>
      <c r="CU79" s="338"/>
      <c r="CV79" s="338"/>
      <c r="CW79" s="338"/>
      <c r="CX79" s="338"/>
      <c r="CY79" s="338"/>
      <c r="CZ79" s="338"/>
      <c r="DA79" s="338"/>
      <c r="DB79" s="338"/>
      <c r="DC79" s="338"/>
      <c r="DD79" s="338"/>
      <c r="DE79" s="338"/>
      <c r="DF79" s="338"/>
      <c r="DG79" s="338"/>
      <c r="DH79" s="338"/>
      <c r="DI79" s="338"/>
      <c r="DJ79" s="338"/>
      <c r="DK79" s="338"/>
      <c r="DL79" s="338"/>
      <c r="DM79" s="338"/>
      <c r="DN79" s="338"/>
      <c r="DO79" s="338"/>
      <c r="DP79" s="338"/>
      <c r="DQ79" s="338"/>
      <c r="DR79" s="338"/>
      <c r="DS79" s="338"/>
      <c r="DT79" s="338"/>
      <c r="DU79" s="338"/>
      <c r="DV79" s="338"/>
      <c r="DW79" s="338"/>
      <c r="DX79" s="338"/>
      <c r="DY79" s="338"/>
      <c r="DZ79" s="338"/>
      <c r="EA79" s="338"/>
      <c r="EB79" s="338"/>
      <c r="EC79" s="338"/>
      <c r="ED79" s="338"/>
      <c r="EE79" s="338"/>
      <c r="EF79" s="338"/>
      <c r="EG79" s="338"/>
      <c r="EH79" s="338"/>
      <c r="EI79" s="338"/>
      <c r="EJ79" s="338"/>
      <c r="EK79" s="338"/>
      <c r="EL79" s="338"/>
      <c r="EM79" s="338"/>
      <c r="EN79" s="338"/>
      <c r="EO79" s="338"/>
      <c r="EP79" s="338"/>
      <c r="EQ79" s="338"/>
      <c r="ER79" s="338"/>
      <c r="ES79" s="338"/>
      <c r="ET79" s="338"/>
      <c r="EU79" s="338"/>
      <c r="EV79" s="338"/>
      <c r="EW79" s="338"/>
      <c r="EX79" s="338"/>
      <c r="EY79" s="338"/>
      <c r="EZ79" s="338"/>
      <c r="FA79" s="338"/>
      <c r="FB79" s="338"/>
      <c r="FC79" s="338"/>
      <c r="FD79" s="338"/>
      <c r="FE79" s="338"/>
      <c r="FF79" s="338"/>
      <c r="FG79" s="338"/>
      <c r="FH79" s="338"/>
      <c r="FI79" s="338"/>
      <c r="FJ79" s="338"/>
      <c r="FK79" s="338"/>
      <c r="FL79" s="338"/>
      <c r="FM79" s="338"/>
      <c r="FN79" s="338"/>
      <c r="FO79" s="338"/>
      <c r="FP79" s="338"/>
      <c r="FQ79" s="338"/>
      <c r="FR79" s="338"/>
      <c r="FS79" s="338"/>
      <c r="FT79" s="338"/>
      <c r="FU79" s="338"/>
      <c r="FV79" s="338"/>
      <c r="FW79" s="338"/>
      <c r="FX79" s="338"/>
      <c r="FY79" s="338"/>
      <c r="FZ79" s="338"/>
      <c r="GA79" s="338"/>
      <c r="GB79" s="338"/>
      <c r="GC79" s="338"/>
      <c r="GD79" s="338"/>
      <c r="GE79" s="338"/>
      <c r="GF79" s="338"/>
      <c r="GG79" s="338"/>
      <c r="GH79" s="338"/>
      <c r="GI79" s="338"/>
      <c r="GJ79" s="338"/>
      <c r="GK79" s="338"/>
      <c r="GL79" s="338"/>
      <c r="GM79" s="338"/>
      <c r="GN79" s="338"/>
      <c r="GO79" s="338"/>
    </row>
    <row r="80" spans="1:197" s="361" customFormat="1" ht="16.5" customHeight="1" x14ac:dyDescent="0.3">
      <c r="A80" s="358"/>
      <c r="C80" s="545" t="s">
        <v>175</v>
      </c>
      <c r="D80" s="508"/>
      <c r="E80" s="508"/>
      <c r="F80" s="508"/>
      <c r="G80" s="509"/>
      <c r="H80" s="390">
        <f>+H79*0.19</f>
        <v>127731092.43697484</v>
      </c>
      <c r="I80" s="375"/>
      <c r="J80" s="342"/>
      <c r="K80" s="352"/>
      <c r="L80" s="338"/>
      <c r="M80" s="338"/>
      <c r="N80" s="338"/>
      <c r="O80" s="338"/>
      <c r="P80" s="338"/>
      <c r="Q80" s="338"/>
      <c r="R80" s="338"/>
      <c r="S80" s="338"/>
      <c r="T80" s="338"/>
      <c r="U80" s="338"/>
      <c r="V80" s="338"/>
      <c r="W80" s="338"/>
      <c r="X80" s="338"/>
      <c r="Y80" s="338"/>
      <c r="Z80" s="338"/>
      <c r="AA80" s="338"/>
      <c r="AB80" s="338"/>
      <c r="AC80" s="338"/>
      <c r="AD80" s="338"/>
      <c r="AE80" s="338"/>
      <c r="AF80" s="338"/>
      <c r="AG80" s="338"/>
      <c r="AH80" s="338"/>
      <c r="AI80" s="338"/>
      <c r="AJ80" s="338"/>
      <c r="AK80" s="338"/>
      <c r="AL80" s="338"/>
      <c r="AM80" s="338"/>
      <c r="AN80" s="338"/>
      <c r="AO80" s="338"/>
      <c r="AP80" s="338"/>
      <c r="AQ80" s="338"/>
      <c r="AR80" s="338"/>
      <c r="AS80" s="338"/>
      <c r="AT80" s="338"/>
      <c r="AU80" s="338"/>
      <c r="AV80" s="338"/>
      <c r="AW80" s="338"/>
      <c r="AX80" s="338"/>
      <c r="AY80" s="338"/>
      <c r="AZ80" s="338"/>
      <c r="BA80" s="338"/>
      <c r="BB80" s="338"/>
      <c r="BC80" s="338"/>
      <c r="BD80" s="338"/>
      <c r="BE80" s="338"/>
      <c r="BF80" s="338"/>
      <c r="BG80" s="338"/>
      <c r="BH80" s="338"/>
      <c r="BI80" s="338"/>
      <c r="BJ80" s="338"/>
      <c r="BK80" s="338"/>
      <c r="BL80" s="338"/>
      <c r="BM80" s="338"/>
      <c r="BN80" s="338"/>
      <c r="BO80" s="338"/>
      <c r="BP80" s="338"/>
      <c r="BQ80" s="338"/>
      <c r="BR80" s="338"/>
      <c r="BS80" s="338"/>
      <c r="BT80" s="338"/>
      <c r="BU80" s="338"/>
      <c r="BV80" s="338"/>
      <c r="BW80" s="338"/>
      <c r="BX80" s="338"/>
      <c r="BY80" s="338"/>
      <c r="BZ80" s="338"/>
      <c r="CA80" s="338"/>
      <c r="CB80" s="338"/>
      <c r="CC80" s="338"/>
      <c r="CD80" s="338"/>
      <c r="CE80" s="338"/>
      <c r="CF80" s="338"/>
      <c r="CG80" s="338"/>
      <c r="CH80" s="338"/>
      <c r="CI80" s="338"/>
      <c r="CJ80" s="338"/>
      <c r="CK80" s="338"/>
      <c r="CL80" s="338"/>
      <c r="CM80" s="338"/>
      <c r="CN80" s="338"/>
      <c r="CO80" s="338"/>
      <c r="CP80" s="338"/>
      <c r="CQ80" s="338"/>
      <c r="CR80" s="338"/>
      <c r="CS80" s="338"/>
      <c r="CT80" s="338"/>
      <c r="CU80" s="338"/>
      <c r="CV80" s="338"/>
      <c r="CW80" s="338"/>
      <c r="CX80" s="338"/>
      <c r="CY80" s="338"/>
      <c r="CZ80" s="338"/>
      <c r="DA80" s="338"/>
      <c r="DB80" s="338"/>
      <c r="DC80" s="338"/>
      <c r="DD80" s="338"/>
      <c r="DE80" s="338"/>
      <c r="DF80" s="338"/>
      <c r="DG80" s="338"/>
      <c r="DH80" s="338"/>
      <c r="DI80" s="338"/>
      <c r="DJ80" s="338"/>
      <c r="DK80" s="338"/>
      <c r="DL80" s="338"/>
      <c r="DM80" s="338"/>
      <c r="DN80" s="338"/>
      <c r="DO80" s="338"/>
      <c r="DP80" s="338"/>
      <c r="DQ80" s="338"/>
      <c r="DR80" s="338"/>
      <c r="DS80" s="338"/>
      <c r="DT80" s="338"/>
      <c r="DU80" s="338"/>
      <c r="DV80" s="338"/>
      <c r="DW80" s="338"/>
      <c r="DX80" s="338"/>
      <c r="DY80" s="338"/>
      <c r="DZ80" s="338"/>
      <c r="EA80" s="338"/>
      <c r="EB80" s="338"/>
      <c r="EC80" s="338"/>
      <c r="ED80" s="338"/>
      <c r="EE80" s="338"/>
      <c r="EF80" s="338"/>
      <c r="EG80" s="338"/>
      <c r="EH80" s="338"/>
      <c r="EI80" s="338"/>
      <c r="EJ80" s="338"/>
      <c r="EK80" s="338"/>
      <c r="EL80" s="338"/>
      <c r="EM80" s="338"/>
      <c r="EN80" s="338"/>
      <c r="EO80" s="338"/>
      <c r="EP80" s="338"/>
      <c r="EQ80" s="338"/>
      <c r="ER80" s="338"/>
      <c r="ES80" s="338"/>
      <c r="ET80" s="338"/>
      <c r="EU80" s="338"/>
      <c r="EV80" s="338"/>
      <c r="EW80" s="338"/>
      <c r="EX80" s="338"/>
      <c r="EY80" s="338"/>
      <c r="EZ80" s="338"/>
      <c r="FA80" s="338"/>
      <c r="FB80" s="338"/>
      <c r="FC80" s="338"/>
      <c r="FD80" s="338"/>
      <c r="FE80" s="338"/>
      <c r="FF80" s="338"/>
      <c r="FG80" s="338"/>
      <c r="FH80" s="338"/>
      <c r="FI80" s="338"/>
      <c r="FJ80" s="338"/>
      <c r="FK80" s="338"/>
      <c r="FL80" s="338"/>
      <c r="FM80" s="338"/>
      <c r="FN80" s="338"/>
      <c r="FO80" s="338"/>
      <c r="FP80" s="338"/>
      <c r="FQ80" s="338"/>
      <c r="FR80" s="338"/>
      <c r="FS80" s="338"/>
      <c r="FT80" s="338"/>
      <c r="FU80" s="338"/>
      <c r="FV80" s="338"/>
      <c r="FW80" s="338"/>
      <c r="FX80" s="338"/>
      <c r="FY80" s="338"/>
      <c r="FZ80" s="338"/>
      <c r="GA80" s="338"/>
      <c r="GB80" s="338"/>
      <c r="GC80" s="338"/>
      <c r="GD80" s="338"/>
      <c r="GE80" s="338"/>
      <c r="GF80" s="338"/>
      <c r="GG80" s="338"/>
      <c r="GH80" s="338"/>
      <c r="GI80" s="338"/>
      <c r="GJ80" s="338"/>
      <c r="GK80" s="338"/>
      <c r="GL80" s="338"/>
      <c r="GM80" s="338"/>
      <c r="GN80" s="338"/>
      <c r="GO80" s="338"/>
    </row>
    <row r="81" spans="1:197" s="361" customFormat="1" ht="16.5" customHeight="1" x14ac:dyDescent="0.3">
      <c r="A81" s="357"/>
      <c r="B81" s="357"/>
      <c r="C81" s="546" t="s">
        <v>176</v>
      </c>
      <c r="D81" s="497"/>
      <c r="E81" s="497"/>
      <c r="F81" s="497"/>
      <c r="G81" s="498"/>
      <c r="H81" s="391">
        <f>+H79+H80</f>
        <v>800000000.00000036</v>
      </c>
      <c r="I81" s="392"/>
      <c r="J81" s="393"/>
      <c r="K81" s="352"/>
      <c r="L81" s="389"/>
      <c r="M81" s="338"/>
      <c r="N81" s="338"/>
      <c r="O81" s="338"/>
      <c r="P81" s="338"/>
      <c r="Q81" s="338"/>
      <c r="R81" s="338"/>
      <c r="S81" s="338"/>
      <c r="T81" s="338"/>
      <c r="U81" s="338"/>
      <c r="V81" s="338"/>
      <c r="W81" s="338"/>
      <c r="X81" s="338"/>
      <c r="Y81" s="338"/>
      <c r="Z81" s="338"/>
      <c r="AA81" s="338"/>
      <c r="AB81" s="338"/>
      <c r="AC81" s="338"/>
      <c r="AD81" s="338"/>
      <c r="AE81" s="338"/>
      <c r="AF81" s="338"/>
      <c r="AG81" s="338"/>
      <c r="AH81" s="338"/>
      <c r="AI81" s="338"/>
      <c r="AJ81" s="338"/>
      <c r="AK81" s="338"/>
      <c r="AL81" s="338"/>
      <c r="AM81" s="338"/>
      <c r="AN81" s="338"/>
      <c r="AO81" s="338"/>
      <c r="AP81" s="338"/>
      <c r="AQ81" s="338"/>
      <c r="AR81" s="338"/>
      <c r="AS81" s="338"/>
      <c r="AT81" s="338"/>
      <c r="AU81" s="338"/>
      <c r="AV81" s="338"/>
      <c r="AW81" s="338"/>
      <c r="AX81" s="338"/>
      <c r="AY81" s="338"/>
      <c r="AZ81" s="338"/>
      <c r="BA81" s="338"/>
      <c r="BB81" s="338"/>
      <c r="BC81" s="338"/>
      <c r="BD81" s="338"/>
      <c r="BE81" s="338"/>
      <c r="BF81" s="338"/>
      <c r="BG81" s="338"/>
      <c r="BH81" s="338"/>
      <c r="BI81" s="338"/>
      <c r="BJ81" s="338"/>
      <c r="BK81" s="338"/>
      <c r="BL81" s="338"/>
      <c r="BM81" s="338"/>
      <c r="BN81" s="338"/>
      <c r="BO81" s="338"/>
      <c r="BP81" s="338"/>
      <c r="BQ81" s="338"/>
      <c r="BR81" s="338"/>
      <c r="BS81" s="338"/>
      <c r="BT81" s="338"/>
      <c r="BU81" s="338"/>
      <c r="BV81" s="338"/>
      <c r="BW81" s="338"/>
      <c r="BX81" s="338"/>
      <c r="BY81" s="338"/>
      <c r="BZ81" s="338"/>
      <c r="CA81" s="338"/>
      <c r="CB81" s="338"/>
      <c r="CC81" s="338"/>
      <c r="CD81" s="338"/>
      <c r="CE81" s="338"/>
      <c r="CF81" s="338"/>
      <c r="CG81" s="338"/>
      <c r="CH81" s="338"/>
      <c r="CI81" s="338"/>
      <c r="CJ81" s="338"/>
      <c r="CK81" s="338"/>
      <c r="CL81" s="338"/>
      <c r="CM81" s="338"/>
      <c r="CN81" s="338"/>
      <c r="CO81" s="338"/>
      <c r="CP81" s="338"/>
      <c r="CQ81" s="338"/>
      <c r="CR81" s="338"/>
      <c r="CS81" s="338"/>
      <c r="CT81" s="338"/>
      <c r="CU81" s="338"/>
      <c r="CV81" s="338"/>
      <c r="CW81" s="338"/>
      <c r="CX81" s="338"/>
      <c r="CY81" s="338"/>
      <c r="CZ81" s="338"/>
      <c r="DA81" s="338"/>
      <c r="DB81" s="338"/>
      <c r="DC81" s="338"/>
      <c r="DD81" s="338"/>
      <c r="DE81" s="338"/>
      <c r="DF81" s="338"/>
      <c r="DG81" s="338"/>
      <c r="DH81" s="338"/>
      <c r="DI81" s="338"/>
      <c r="DJ81" s="338"/>
      <c r="DK81" s="338"/>
      <c r="DL81" s="338"/>
      <c r="DM81" s="338"/>
      <c r="DN81" s="338"/>
      <c r="DO81" s="338"/>
      <c r="DP81" s="338"/>
      <c r="DQ81" s="338"/>
      <c r="DR81" s="338"/>
      <c r="DS81" s="338"/>
      <c r="DT81" s="338"/>
      <c r="DU81" s="338"/>
      <c r="DV81" s="338"/>
      <c r="DW81" s="338"/>
      <c r="DX81" s="338"/>
      <c r="DY81" s="338"/>
      <c r="DZ81" s="338"/>
      <c r="EA81" s="338"/>
      <c r="EB81" s="338"/>
      <c r="EC81" s="338"/>
      <c r="ED81" s="338"/>
      <c r="EE81" s="338"/>
      <c r="EF81" s="338"/>
      <c r="EG81" s="338"/>
      <c r="EH81" s="338"/>
      <c r="EI81" s="338"/>
      <c r="EJ81" s="338"/>
      <c r="EK81" s="338"/>
      <c r="EL81" s="338"/>
      <c r="EM81" s="338"/>
      <c r="EN81" s="338"/>
      <c r="EO81" s="338"/>
      <c r="EP81" s="338"/>
      <c r="EQ81" s="338"/>
      <c r="ER81" s="338"/>
      <c r="ES81" s="338"/>
      <c r="ET81" s="338"/>
      <c r="EU81" s="338"/>
      <c r="EV81" s="338"/>
      <c r="EW81" s="338"/>
      <c r="EX81" s="338"/>
      <c r="EY81" s="338"/>
      <c r="EZ81" s="338"/>
      <c r="FA81" s="338"/>
      <c r="FB81" s="338"/>
      <c r="FC81" s="338"/>
      <c r="FD81" s="338"/>
      <c r="FE81" s="338"/>
      <c r="FF81" s="338"/>
      <c r="FG81" s="338"/>
      <c r="FH81" s="338"/>
      <c r="FI81" s="338"/>
      <c r="FJ81" s="338"/>
      <c r="FK81" s="338"/>
      <c r="FL81" s="338"/>
      <c r="FM81" s="338"/>
      <c r="FN81" s="338"/>
      <c r="FO81" s="338"/>
      <c r="FP81" s="338"/>
      <c r="FQ81" s="338"/>
      <c r="FR81" s="338"/>
      <c r="FS81" s="338"/>
      <c r="FT81" s="338"/>
      <c r="FU81" s="338"/>
      <c r="FV81" s="338"/>
      <c r="FW81" s="338"/>
      <c r="FX81" s="338"/>
      <c r="FY81" s="338"/>
      <c r="FZ81" s="338"/>
      <c r="GA81" s="338"/>
      <c r="GB81" s="338"/>
      <c r="GC81" s="338"/>
      <c r="GD81" s="338"/>
      <c r="GE81" s="338"/>
      <c r="GF81" s="338"/>
      <c r="GG81" s="338"/>
      <c r="GH81" s="338"/>
      <c r="GI81" s="338"/>
      <c r="GJ81" s="338"/>
      <c r="GK81" s="338"/>
      <c r="GL81" s="338"/>
      <c r="GM81" s="338"/>
      <c r="GN81" s="338"/>
      <c r="GO81" s="338"/>
    </row>
    <row r="82" spans="1:197" s="361" customFormat="1" x14ac:dyDescent="0.3">
      <c r="A82" s="340"/>
      <c r="B82" s="357"/>
      <c r="C82" s="395"/>
      <c r="D82" s="396"/>
      <c r="E82" s="396"/>
      <c r="F82" s="396"/>
      <c r="G82" s="396"/>
      <c r="H82" s="397"/>
      <c r="I82" s="338"/>
      <c r="J82" s="342"/>
      <c r="K82" s="352"/>
      <c r="L82" s="389"/>
      <c r="M82" s="338"/>
      <c r="N82" s="338"/>
      <c r="O82" s="338"/>
      <c r="P82" s="338"/>
      <c r="Q82" s="338"/>
      <c r="R82" s="338"/>
      <c r="S82" s="338"/>
      <c r="T82" s="338"/>
      <c r="U82" s="338"/>
      <c r="V82" s="338"/>
      <c r="W82" s="338"/>
      <c r="X82" s="338"/>
      <c r="Y82" s="338"/>
      <c r="Z82" s="338"/>
      <c r="AA82" s="338"/>
      <c r="AB82" s="338"/>
      <c r="AC82" s="338"/>
      <c r="AD82" s="338"/>
      <c r="AE82" s="338"/>
      <c r="AF82" s="338"/>
      <c r="AG82" s="338"/>
      <c r="AH82" s="338"/>
      <c r="AI82" s="338"/>
      <c r="AJ82" s="338"/>
      <c r="AK82" s="338"/>
      <c r="AL82" s="338"/>
      <c r="AM82" s="338"/>
      <c r="AN82" s="338"/>
      <c r="AO82" s="338"/>
      <c r="AP82" s="338"/>
      <c r="AQ82" s="338"/>
      <c r="AR82" s="338"/>
      <c r="AS82" s="338"/>
      <c r="AT82" s="338"/>
      <c r="AU82" s="338"/>
      <c r="AV82" s="338"/>
      <c r="AW82" s="338"/>
      <c r="AX82" s="338"/>
      <c r="AY82" s="338"/>
      <c r="AZ82" s="338"/>
      <c r="BA82" s="338"/>
      <c r="BB82" s="338"/>
      <c r="BC82" s="338"/>
      <c r="BD82" s="338"/>
      <c r="BE82" s="338"/>
      <c r="BF82" s="338"/>
      <c r="BG82" s="338"/>
      <c r="BH82" s="338"/>
      <c r="BI82" s="338"/>
      <c r="BJ82" s="338"/>
      <c r="BK82" s="338"/>
      <c r="BL82" s="338"/>
      <c r="BM82" s="338"/>
      <c r="BN82" s="338"/>
      <c r="BO82" s="338"/>
      <c r="BP82" s="338"/>
      <c r="BQ82" s="338"/>
      <c r="BR82" s="338"/>
      <c r="BS82" s="338"/>
      <c r="BT82" s="338"/>
      <c r="BU82" s="338"/>
      <c r="BV82" s="338"/>
      <c r="BW82" s="338"/>
      <c r="BX82" s="338"/>
      <c r="BY82" s="338"/>
      <c r="BZ82" s="338"/>
      <c r="CA82" s="338"/>
      <c r="CB82" s="338"/>
      <c r="CC82" s="338"/>
      <c r="CD82" s="338"/>
      <c r="CE82" s="338"/>
      <c r="CF82" s="338"/>
      <c r="CG82" s="338"/>
      <c r="CH82" s="338"/>
      <c r="CI82" s="338"/>
      <c r="CJ82" s="338"/>
      <c r="CK82" s="338"/>
      <c r="CL82" s="338"/>
      <c r="CM82" s="338"/>
      <c r="CN82" s="338"/>
      <c r="CO82" s="338"/>
      <c r="CP82" s="338"/>
      <c r="CQ82" s="338"/>
      <c r="CR82" s="338"/>
      <c r="CS82" s="338"/>
      <c r="CT82" s="338"/>
      <c r="CU82" s="338"/>
      <c r="CV82" s="338"/>
      <c r="CW82" s="338"/>
      <c r="CX82" s="338"/>
      <c r="CY82" s="338"/>
      <c r="CZ82" s="338"/>
      <c r="DA82" s="338"/>
      <c r="DB82" s="338"/>
      <c r="DC82" s="338"/>
      <c r="DD82" s="338"/>
      <c r="DE82" s="338"/>
      <c r="DF82" s="338"/>
      <c r="DG82" s="338"/>
      <c r="DH82" s="338"/>
      <c r="DI82" s="338"/>
      <c r="DJ82" s="338"/>
      <c r="DK82" s="338"/>
      <c r="DL82" s="338"/>
      <c r="DM82" s="338"/>
      <c r="DN82" s="338"/>
      <c r="DO82" s="338"/>
      <c r="DP82" s="338"/>
      <c r="DQ82" s="338"/>
      <c r="DR82" s="338"/>
      <c r="DS82" s="338"/>
      <c r="DT82" s="338"/>
      <c r="DU82" s="338"/>
      <c r="DV82" s="338"/>
      <c r="DW82" s="338"/>
      <c r="DX82" s="338"/>
      <c r="DY82" s="338"/>
      <c r="DZ82" s="338"/>
      <c r="EA82" s="338"/>
      <c r="EB82" s="338"/>
      <c r="EC82" s="338"/>
      <c r="ED82" s="338"/>
      <c r="EE82" s="338"/>
      <c r="EF82" s="338"/>
      <c r="EG82" s="338"/>
      <c r="EH82" s="338"/>
      <c r="EI82" s="338"/>
      <c r="EJ82" s="338"/>
      <c r="EK82" s="338"/>
      <c r="EL82" s="338"/>
      <c r="EM82" s="338"/>
      <c r="EN82" s="338"/>
      <c r="EO82" s="338"/>
      <c r="EP82" s="338"/>
      <c r="EQ82" s="338"/>
      <c r="ER82" s="338"/>
      <c r="ES82" s="338"/>
      <c r="ET82" s="338"/>
      <c r="EU82" s="338"/>
      <c r="EV82" s="338"/>
      <c r="EW82" s="338"/>
      <c r="EX82" s="338"/>
      <c r="EY82" s="338"/>
      <c r="EZ82" s="338"/>
      <c r="FA82" s="338"/>
      <c r="FB82" s="338"/>
      <c r="FC82" s="338"/>
      <c r="FD82" s="338"/>
      <c r="FE82" s="338"/>
      <c r="FF82" s="338"/>
      <c r="FG82" s="338"/>
      <c r="FH82" s="338"/>
      <c r="FI82" s="338"/>
      <c r="FJ82" s="338"/>
      <c r="FK82" s="338"/>
      <c r="FL82" s="338"/>
      <c r="FM82" s="338"/>
      <c r="FN82" s="338"/>
      <c r="FO82" s="338"/>
      <c r="FP82" s="338"/>
      <c r="FQ82" s="338"/>
      <c r="FR82" s="338"/>
      <c r="FS82" s="338"/>
      <c r="FT82" s="338"/>
      <c r="FU82" s="338"/>
      <c r="FV82" s="338"/>
      <c r="FW82" s="338"/>
      <c r="FX82" s="338"/>
      <c r="FY82" s="338"/>
      <c r="FZ82" s="338"/>
      <c r="GA82" s="338"/>
      <c r="GB82" s="338"/>
      <c r="GC82" s="338"/>
      <c r="GD82" s="338"/>
      <c r="GE82" s="338"/>
      <c r="GF82" s="338"/>
      <c r="GG82" s="338"/>
      <c r="GH82" s="338"/>
      <c r="GI82" s="338"/>
      <c r="GJ82" s="338"/>
      <c r="GK82" s="338"/>
      <c r="GL82" s="338"/>
      <c r="GM82" s="338"/>
      <c r="GN82" s="338"/>
      <c r="GO82" s="338"/>
    </row>
    <row r="83" spans="1:197" s="361" customFormat="1" hidden="1" x14ac:dyDescent="0.3">
      <c r="A83" s="354"/>
      <c r="B83" s="339"/>
      <c r="C83" s="398" t="s">
        <v>177</v>
      </c>
      <c r="D83" s="399"/>
      <c r="E83" s="399"/>
      <c r="F83" s="400"/>
      <c r="G83" s="401"/>
      <c r="H83" s="402"/>
      <c r="I83" s="338"/>
      <c r="J83" s="474"/>
      <c r="K83" s="352"/>
      <c r="L83" s="389"/>
      <c r="M83" s="338"/>
      <c r="N83" s="338"/>
      <c r="O83" s="338"/>
      <c r="P83" s="338"/>
      <c r="Q83" s="338"/>
      <c r="R83" s="338"/>
      <c r="S83" s="338"/>
      <c r="T83" s="338"/>
      <c r="U83" s="338"/>
      <c r="V83" s="338"/>
      <c r="W83" s="338"/>
      <c r="X83" s="338"/>
      <c r="Y83" s="338"/>
      <c r="Z83" s="338"/>
      <c r="AA83" s="338"/>
      <c r="AB83" s="338"/>
      <c r="AC83" s="338"/>
      <c r="AD83" s="338"/>
      <c r="AE83" s="338"/>
      <c r="AF83" s="338"/>
      <c r="AG83" s="338"/>
      <c r="AH83" s="338"/>
      <c r="AI83" s="338"/>
      <c r="AJ83" s="338"/>
      <c r="AK83" s="338"/>
      <c r="AL83" s="338"/>
      <c r="AM83" s="338"/>
      <c r="AN83" s="338"/>
      <c r="AO83" s="338"/>
      <c r="AP83" s="338"/>
      <c r="AQ83" s="338"/>
      <c r="AR83" s="338"/>
      <c r="AS83" s="338"/>
      <c r="AT83" s="338"/>
      <c r="AU83" s="338"/>
      <c r="AV83" s="338"/>
      <c r="AW83" s="338"/>
      <c r="AX83" s="338"/>
      <c r="AY83" s="338"/>
      <c r="AZ83" s="338"/>
      <c r="BA83" s="338"/>
      <c r="BB83" s="338"/>
      <c r="BC83" s="338"/>
      <c r="BD83" s="338"/>
      <c r="BE83" s="338"/>
      <c r="BF83" s="338"/>
      <c r="BG83" s="338"/>
      <c r="BH83" s="338"/>
      <c r="BI83" s="338"/>
      <c r="BJ83" s="338"/>
      <c r="BK83" s="338"/>
      <c r="BL83" s="338"/>
      <c r="BM83" s="338"/>
      <c r="BN83" s="338"/>
      <c r="BO83" s="338"/>
      <c r="BP83" s="338"/>
      <c r="BQ83" s="338"/>
      <c r="BR83" s="338"/>
      <c r="BS83" s="338"/>
      <c r="BT83" s="338"/>
      <c r="BU83" s="338"/>
      <c r="BV83" s="338"/>
      <c r="BW83" s="338"/>
      <c r="BX83" s="338"/>
      <c r="BY83" s="338"/>
      <c r="BZ83" s="338"/>
      <c r="CA83" s="338"/>
      <c r="CB83" s="338"/>
      <c r="CC83" s="338"/>
      <c r="CD83" s="338"/>
      <c r="CE83" s="338"/>
      <c r="CF83" s="338"/>
      <c r="CG83" s="338"/>
      <c r="CH83" s="338"/>
      <c r="CI83" s="338"/>
      <c r="CJ83" s="338"/>
      <c r="CK83" s="338"/>
      <c r="CL83" s="338"/>
      <c r="CM83" s="338"/>
      <c r="CN83" s="338"/>
      <c r="CO83" s="338"/>
      <c r="CP83" s="338"/>
      <c r="CQ83" s="338"/>
      <c r="CR83" s="338"/>
      <c r="CS83" s="338"/>
      <c r="CT83" s="338"/>
      <c r="CU83" s="338"/>
      <c r="CV83" s="338"/>
      <c r="CW83" s="338"/>
      <c r="CX83" s="338"/>
      <c r="CY83" s="338"/>
      <c r="CZ83" s="338"/>
      <c r="DA83" s="338"/>
      <c r="DB83" s="338"/>
      <c r="DC83" s="338"/>
      <c r="DD83" s="338"/>
      <c r="DE83" s="338"/>
      <c r="DF83" s="338"/>
      <c r="DG83" s="338"/>
      <c r="DH83" s="338"/>
      <c r="DI83" s="338"/>
      <c r="DJ83" s="338"/>
      <c r="DK83" s="338"/>
      <c r="DL83" s="338"/>
      <c r="DM83" s="338"/>
      <c r="DN83" s="338"/>
      <c r="DO83" s="338"/>
      <c r="DP83" s="338"/>
      <c r="DQ83" s="338"/>
      <c r="DR83" s="338"/>
      <c r="DS83" s="338"/>
      <c r="DT83" s="338"/>
      <c r="DU83" s="338"/>
      <c r="DV83" s="338"/>
      <c r="DW83" s="338"/>
      <c r="DX83" s="338"/>
      <c r="DY83" s="338"/>
      <c r="DZ83" s="338"/>
      <c r="EA83" s="338"/>
      <c r="EB83" s="338"/>
      <c r="EC83" s="338"/>
      <c r="ED83" s="338"/>
      <c r="EE83" s="338"/>
      <c r="EF83" s="338"/>
      <c r="EG83" s="338"/>
      <c r="EH83" s="338"/>
      <c r="EI83" s="338"/>
      <c r="EJ83" s="338"/>
      <c r="EK83" s="338"/>
      <c r="EL83" s="338"/>
      <c r="EM83" s="338"/>
      <c r="EN83" s="338"/>
      <c r="EO83" s="338"/>
      <c r="EP83" s="338"/>
      <c r="EQ83" s="338"/>
      <c r="ER83" s="338"/>
      <c r="ES83" s="338"/>
      <c r="ET83" s="338"/>
      <c r="EU83" s="338"/>
      <c r="EV83" s="338"/>
      <c r="EW83" s="338"/>
      <c r="EX83" s="338"/>
      <c r="EY83" s="338"/>
      <c r="EZ83" s="338"/>
      <c r="FA83" s="338"/>
      <c r="FB83" s="338"/>
      <c r="FC83" s="338"/>
      <c r="FD83" s="338"/>
      <c r="FE83" s="338"/>
      <c r="FF83" s="338"/>
      <c r="FG83" s="338"/>
      <c r="FH83" s="338"/>
      <c r="FI83" s="338"/>
      <c r="FJ83" s="338"/>
      <c r="FK83" s="338"/>
      <c r="FL83" s="338"/>
      <c r="FM83" s="338"/>
      <c r="FN83" s="338"/>
      <c r="FO83" s="338"/>
      <c r="FP83" s="338"/>
      <c r="FQ83" s="338"/>
      <c r="FR83" s="338"/>
      <c r="FS83" s="338"/>
      <c r="FT83" s="338"/>
      <c r="FU83" s="338"/>
      <c r="FV83" s="338"/>
      <c r="FW83" s="338"/>
      <c r="FX83" s="338"/>
      <c r="FY83" s="338"/>
      <c r="FZ83" s="338"/>
      <c r="GA83" s="338"/>
      <c r="GB83" s="338"/>
      <c r="GC83" s="338"/>
      <c r="GD83" s="338"/>
      <c r="GE83" s="338"/>
      <c r="GF83" s="338"/>
      <c r="GG83" s="338"/>
      <c r="GH83" s="338"/>
      <c r="GI83" s="338"/>
      <c r="GJ83" s="338"/>
      <c r="GK83" s="338"/>
      <c r="GL83" s="338"/>
      <c r="GM83" s="338"/>
      <c r="GN83" s="338"/>
      <c r="GO83" s="338"/>
    </row>
    <row r="84" spans="1:197" s="361" customFormat="1" hidden="1" x14ac:dyDescent="0.3">
      <c r="A84" s="354"/>
      <c r="B84" s="339"/>
      <c r="C84" s="403"/>
      <c r="D84" s="404"/>
      <c r="E84" s="404"/>
      <c r="F84" s="405"/>
      <c r="G84" s="406"/>
      <c r="H84" s="407"/>
      <c r="I84" s="338"/>
      <c r="J84" s="474"/>
      <c r="K84" s="352"/>
      <c r="L84" s="338"/>
      <c r="M84" s="338"/>
      <c r="N84" s="338"/>
      <c r="O84" s="338"/>
      <c r="P84" s="338"/>
      <c r="Q84" s="338"/>
      <c r="R84" s="338"/>
      <c r="S84" s="338"/>
      <c r="T84" s="338"/>
      <c r="U84" s="338"/>
      <c r="V84" s="338"/>
      <c r="W84" s="338"/>
      <c r="X84" s="338"/>
      <c r="Y84" s="338"/>
      <c r="Z84" s="338"/>
      <c r="AA84" s="338"/>
      <c r="AB84" s="338"/>
      <c r="AC84" s="338"/>
      <c r="AD84" s="338"/>
      <c r="AE84" s="338"/>
      <c r="AF84" s="338"/>
      <c r="AG84" s="338"/>
      <c r="AH84" s="338"/>
      <c r="AI84" s="338"/>
      <c r="AJ84" s="338"/>
      <c r="AK84" s="338"/>
      <c r="AL84" s="338"/>
      <c r="AM84" s="338"/>
      <c r="AN84" s="338"/>
      <c r="AO84" s="338"/>
      <c r="AP84" s="338"/>
      <c r="AQ84" s="338"/>
      <c r="AR84" s="338"/>
      <c r="AS84" s="338"/>
      <c r="AT84" s="338"/>
      <c r="AU84" s="338"/>
      <c r="AV84" s="338"/>
      <c r="AW84" s="338"/>
      <c r="AX84" s="338"/>
      <c r="AY84" s="338"/>
      <c r="AZ84" s="338"/>
      <c r="BA84" s="338"/>
      <c r="BB84" s="338"/>
      <c r="BC84" s="338"/>
      <c r="BD84" s="338"/>
      <c r="BE84" s="338"/>
      <c r="BF84" s="338"/>
      <c r="BG84" s="338"/>
      <c r="BH84" s="338"/>
      <c r="BI84" s="338"/>
      <c r="BJ84" s="338"/>
      <c r="BK84" s="338"/>
      <c r="BL84" s="338"/>
      <c r="BM84" s="338"/>
      <c r="BN84" s="338"/>
      <c r="BO84" s="338"/>
      <c r="BP84" s="338"/>
      <c r="BQ84" s="338"/>
      <c r="BR84" s="338"/>
      <c r="BS84" s="338"/>
      <c r="BT84" s="338"/>
      <c r="BU84" s="338"/>
      <c r="BV84" s="338"/>
      <c r="BW84" s="338"/>
      <c r="BX84" s="338"/>
      <c r="BY84" s="338"/>
      <c r="BZ84" s="338"/>
      <c r="CA84" s="338"/>
      <c r="CB84" s="338"/>
      <c r="CC84" s="338"/>
      <c r="CD84" s="338"/>
      <c r="CE84" s="338"/>
      <c r="CF84" s="338"/>
      <c r="CG84" s="338"/>
      <c r="CH84" s="338"/>
      <c r="CI84" s="338"/>
      <c r="CJ84" s="338"/>
      <c r="CK84" s="338"/>
      <c r="CL84" s="338"/>
      <c r="CM84" s="338"/>
      <c r="CN84" s="338"/>
      <c r="CO84" s="338"/>
      <c r="CP84" s="338"/>
      <c r="CQ84" s="338"/>
      <c r="CR84" s="338"/>
      <c r="CS84" s="338"/>
      <c r="CT84" s="338"/>
      <c r="CU84" s="338"/>
      <c r="CV84" s="338"/>
      <c r="CW84" s="338"/>
      <c r="CX84" s="338"/>
      <c r="CY84" s="338"/>
      <c r="CZ84" s="338"/>
      <c r="DA84" s="338"/>
      <c r="DB84" s="338"/>
      <c r="DC84" s="338"/>
      <c r="DD84" s="338"/>
      <c r="DE84" s="338"/>
      <c r="DF84" s="338"/>
      <c r="DG84" s="338"/>
      <c r="DH84" s="338"/>
      <c r="DI84" s="338"/>
      <c r="DJ84" s="338"/>
      <c r="DK84" s="338"/>
      <c r="DL84" s="338"/>
      <c r="DM84" s="338"/>
      <c r="DN84" s="338"/>
      <c r="DO84" s="338"/>
      <c r="DP84" s="338"/>
      <c r="DQ84" s="338"/>
      <c r="DR84" s="338"/>
      <c r="DS84" s="338"/>
      <c r="DT84" s="338"/>
      <c r="DU84" s="338"/>
      <c r="DV84" s="338"/>
      <c r="DW84" s="338"/>
      <c r="DX84" s="338"/>
      <c r="DY84" s="338"/>
      <c r="DZ84" s="338"/>
      <c r="EA84" s="338"/>
      <c r="EB84" s="338"/>
      <c r="EC84" s="338"/>
      <c r="ED84" s="338"/>
      <c r="EE84" s="338"/>
      <c r="EF84" s="338"/>
      <c r="EG84" s="338"/>
      <c r="EH84" s="338"/>
      <c r="EI84" s="338"/>
      <c r="EJ84" s="338"/>
      <c r="EK84" s="338"/>
      <c r="EL84" s="338"/>
      <c r="EM84" s="338"/>
      <c r="EN84" s="338"/>
      <c r="EO84" s="338"/>
      <c r="EP84" s="338"/>
      <c r="EQ84" s="338"/>
      <c r="ER84" s="338"/>
      <c r="ES84" s="338"/>
      <c r="ET84" s="338"/>
      <c r="EU84" s="338"/>
      <c r="EV84" s="338"/>
      <c r="EW84" s="338"/>
      <c r="EX84" s="338"/>
      <c r="EY84" s="338"/>
      <c r="EZ84" s="338"/>
      <c r="FA84" s="338"/>
      <c r="FB84" s="338"/>
      <c r="FC84" s="338"/>
      <c r="FD84" s="338"/>
      <c r="FE84" s="338"/>
      <c r="FF84" s="338"/>
      <c r="FG84" s="338"/>
      <c r="FH84" s="338"/>
      <c r="FI84" s="338"/>
      <c r="FJ84" s="338"/>
      <c r="FK84" s="338"/>
      <c r="FL84" s="338"/>
      <c r="FM84" s="338"/>
      <c r="FN84" s="338"/>
      <c r="FO84" s="338"/>
      <c r="FP84" s="338"/>
      <c r="FQ84" s="338"/>
      <c r="FR84" s="338"/>
      <c r="FS84" s="338"/>
      <c r="FT84" s="338"/>
      <c r="FU84" s="338"/>
      <c r="FV84" s="338"/>
      <c r="FW84" s="338"/>
      <c r="FX84" s="338"/>
      <c r="FY84" s="338"/>
      <c r="FZ84" s="338"/>
      <c r="GA84" s="338"/>
      <c r="GB84" s="338"/>
      <c r="GC84" s="338"/>
      <c r="GD84" s="338"/>
      <c r="GE84" s="338"/>
      <c r="GF84" s="338"/>
      <c r="GG84" s="338"/>
      <c r="GH84" s="338"/>
      <c r="GI84" s="338"/>
      <c r="GJ84" s="338"/>
      <c r="GK84" s="338"/>
      <c r="GL84" s="338"/>
      <c r="GM84" s="338"/>
      <c r="GN84" s="338"/>
      <c r="GO84" s="338"/>
    </row>
    <row r="85" spans="1:197" s="361" customFormat="1" ht="20.399999999999999" hidden="1" customHeight="1" x14ac:dyDescent="0.3">
      <c r="A85" s="340"/>
      <c r="B85" s="340"/>
      <c r="C85" s="403"/>
      <c r="D85" s="404"/>
      <c r="E85" s="404"/>
      <c r="F85" s="405"/>
      <c r="G85" s="406"/>
      <c r="H85" s="407"/>
      <c r="I85" s="338"/>
      <c r="J85" s="474"/>
      <c r="K85" s="342"/>
      <c r="L85" s="394"/>
      <c r="M85" s="338"/>
      <c r="N85" s="338"/>
      <c r="O85" s="338"/>
      <c r="P85" s="338"/>
      <c r="Q85" s="338"/>
      <c r="R85" s="338"/>
      <c r="S85" s="338"/>
      <c r="T85" s="338"/>
      <c r="U85" s="338"/>
      <c r="V85" s="338"/>
      <c r="W85" s="338"/>
      <c r="X85" s="338"/>
      <c r="Y85" s="338"/>
      <c r="Z85" s="338"/>
      <c r="AA85" s="338"/>
      <c r="AB85" s="338"/>
      <c r="AC85" s="338"/>
      <c r="AD85" s="338"/>
      <c r="AE85" s="338"/>
      <c r="AF85" s="338"/>
      <c r="AG85" s="338"/>
      <c r="AH85" s="338"/>
      <c r="AI85" s="338"/>
      <c r="AJ85" s="338"/>
      <c r="AK85" s="338"/>
      <c r="AL85" s="338"/>
      <c r="AM85" s="338"/>
      <c r="AN85" s="338"/>
      <c r="AO85" s="338"/>
      <c r="AP85" s="338"/>
      <c r="AQ85" s="338"/>
      <c r="AR85" s="338"/>
      <c r="AS85" s="338"/>
      <c r="AT85" s="338"/>
      <c r="AU85" s="338"/>
      <c r="AV85" s="338"/>
      <c r="AW85" s="338"/>
      <c r="AX85" s="338"/>
      <c r="AY85" s="338"/>
      <c r="AZ85" s="338"/>
      <c r="BA85" s="338"/>
      <c r="BB85" s="338"/>
      <c r="BC85" s="338"/>
      <c r="BD85" s="338"/>
      <c r="BE85" s="338"/>
      <c r="BF85" s="338"/>
      <c r="BG85" s="338"/>
      <c r="BH85" s="338"/>
      <c r="BI85" s="338"/>
      <c r="BJ85" s="338"/>
      <c r="BK85" s="338"/>
      <c r="BL85" s="338"/>
      <c r="BM85" s="338"/>
      <c r="BN85" s="338"/>
      <c r="BO85" s="338"/>
      <c r="BP85" s="338"/>
      <c r="BQ85" s="338"/>
      <c r="BR85" s="338"/>
      <c r="BS85" s="338"/>
      <c r="BT85" s="338"/>
      <c r="BU85" s="338"/>
      <c r="BV85" s="338"/>
      <c r="BW85" s="338"/>
      <c r="BX85" s="338"/>
      <c r="BY85" s="338"/>
      <c r="BZ85" s="338"/>
      <c r="CA85" s="338"/>
      <c r="CB85" s="338"/>
      <c r="CC85" s="338"/>
      <c r="CD85" s="338"/>
      <c r="CE85" s="338"/>
      <c r="CF85" s="338"/>
      <c r="CG85" s="338"/>
      <c r="CH85" s="338"/>
      <c r="CI85" s="338"/>
      <c r="CJ85" s="338"/>
      <c r="CK85" s="338"/>
      <c r="CL85" s="338"/>
      <c r="CM85" s="338"/>
      <c r="CN85" s="338"/>
      <c r="CO85" s="338"/>
      <c r="CP85" s="338"/>
      <c r="CQ85" s="338"/>
      <c r="CR85" s="338"/>
      <c r="CS85" s="338"/>
      <c r="CT85" s="338"/>
      <c r="CU85" s="338"/>
      <c r="CV85" s="338"/>
      <c r="CW85" s="338"/>
      <c r="CX85" s="338"/>
      <c r="CY85" s="338"/>
      <c r="CZ85" s="338"/>
      <c r="DA85" s="338"/>
      <c r="DB85" s="338"/>
      <c r="DC85" s="338"/>
      <c r="DD85" s="338"/>
      <c r="DE85" s="338"/>
      <c r="DF85" s="338"/>
      <c r="DG85" s="338"/>
      <c r="DH85" s="338"/>
      <c r="DI85" s="338"/>
      <c r="DJ85" s="338"/>
      <c r="DK85" s="338"/>
      <c r="DL85" s="338"/>
      <c r="DM85" s="338"/>
      <c r="DN85" s="338"/>
      <c r="DO85" s="338"/>
      <c r="DP85" s="338"/>
      <c r="DQ85" s="338"/>
      <c r="DR85" s="338"/>
      <c r="DS85" s="338"/>
      <c r="DT85" s="338"/>
      <c r="DU85" s="338"/>
      <c r="DV85" s="338"/>
      <c r="DW85" s="338"/>
      <c r="DX85" s="338"/>
      <c r="DY85" s="338"/>
      <c r="DZ85" s="338"/>
      <c r="EA85" s="338"/>
      <c r="EB85" s="338"/>
      <c r="EC85" s="338"/>
      <c r="ED85" s="338"/>
      <c r="EE85" s="338"/>
      <c r="EF85" s="338"/>
      <c r="EG85" s="338"/>
      <c r="EH85" s="338"/>
      <c r="EI85" s="338"/>
      <c r="EJ85" s="338"/>
      <c r="EK85" s="338"/>
      <c r="EL85" s="338"/>
      <c r="EM85" s="338"/>
      <c r="EN85" s="338"/>
      <c r="EO85" s="338"/>
      <c r="EP85" s="338"/>
      <c r="EQ85" s="338"/>
      <c r="ER85" s="338"/>
      <c r="ES85" s="338"/>
      <c r="ET85" s="338"/>
      <c r="EU85" s="338"/>
      <c r="EV85" s="338"/>
      <c r="EW85" s="338"/>
      <c r="EX85" s="338"/>
      <c r="EY85" s="338"/>
      <c r="EZ85" s="338"/>
      <c r="FA85" s="338"/>
      <c r="FB85" s="338"/>
      <c r="FC85" s="338"/>
      <c r="FD85" s="338"/>
      <c r="FE85" s="338"/>
      <c r="FF85" s="338"/>
      <c r="FG85" s="338"/>
      <c r="FH85" s="338"/>
      <c r="FI85" s="338"/>
      <c r="FJ85" s="338"/>
      <c r="FK85" s="338"/>
      <c r="FL85" s="338"/>
      <c r="FM85" s="338"/>
      <c r="FN85" s="338"/>
      <c r="FO85" s="338"/>
      <c r="FP85" s="338"/>
      <c r="FQ85" s="338"/>
      <c r="FR85" s="338"/>
      <c r="FS85" s="338"/>
      <c r="FT85" s="338"/>
      <c r="FU85" s="338"/>
      <c r="FV85" s="338"/>
      <c r="FW85" s="338"/>
      <c r="FX85" s="338"/>
      <c r="FY85" s="338"/>
      <c r="FZ85" s="338"/>
      <c r="GA85" s="338"/>
      <c r="GB85" s="338"/>
      <c r="GC85" s="338"/>
      <c r="GD85" s="338"/>
      <c r="GE85" s="338"/>
      <c r="GF85" s="338"/>
      <c r="GG85" s="338"/>
      <c r="GH85" s="338"/>
      <c r="GI85" s="338"/>
      <c r="GJ85" s="338"/>
      <c r="GK85" s="338"/>
      <c r="GL85" s="338"/>
      <c r="GM85" s="338"/>
      <c r="GN85" s="338"/>
      <c r="GO85" s="338"/>
    </row>
    <row r="86" spans="1:197" s="361" customFormat="1" ht="20.399999999999999" hidden="1" customHeight="1" x14ac:dyDescent="0.3">
      <c r="A86" s="340"/>
      <c r="B86" s="340"/>
      <c r="C86" s="403"/>
      <c r="D86" s="404"/>
      <c r="E86" s="404"/>
      <c r="F86" s="405"/>
      <c r="G86" s="406"/>
      <c r="H86" s="407"/>
      <c r="I86" s="338"/>
      <c r="J86" s="474"/>
      <c r="K86" s="342"/>
      <c r="L86" s="394"/>
      <c r="M86" s="338"/>
      <c r="N86" s="338"/>
      <c r="O86" s="338"/>
      <c r="P86" s="338"/>
      <c r="Q86" s="338"/>
      <c r="R86" s="338"/>
      <c r="S86" s="338"/>
      <c r="T86" s="338"/>
      <c r="U86" s="338"/>
      <c r="V86" s="338"/>
      <c r="W86" s="338"/>
      <c r="X86" s="338"/>
      <c r="Y86" s="338"/>
      <c r="Z86" s="338"/>
      <c r="AA86" s="338"/>
      <c r="AB86" s="338"/>
      <c r="AC86" s="338"/>
      <c r="AD86" s="338"/>
      <c r="AE86" s="338"/>
      <c r="AF86" s="338"/>
      <c r="AG86" s="338"/>
      <c r="AH86" s="338"/>
      <c r="AI86" s="338"/>
      <c r="AJ86" s="338"/>
      <c r="AK86" s="338"/>
      <c r="AL86" s="338"/>
      <c r="AM86" s="338"/>
      <c r="AN86" s="338"/>
      <c r="AO86" s="338"/>
      <c r="AP86" s="338"/>
      <c r="AQ86" s="338"/>
      <c r="AR86" s="338"/>
      <c r="AS86" s="338"/>
      <c r="AT86" s="338"/>
      <c r="AU86" s="338"/>
      <c r="AV86" s="338"/>
      <c r="AW86" s="338"/>
      <c r="AX86" s="338"/>
      <c r="AY86" s="338"/>
      <c r="AZ86" s="338"/>
      <c r="BA86" s="338"/>
      <c r="BB86" s="338"/>
      <c r="BC86" s="338"/>
      <c r="BD86" s="338"/>
      <c r="BE86" s="338"/>
      <c r="BF86" s="338"/>
      <c r="BG86" s="338"/>
      <c r="BH86" s="338"/>
      <c r="BI86" s="338"/>
      <c r="BJ86" s="338"/>
      <c r="BK86" s="338"/>
      <c r="BL86" s="338"/>
      <c r="BM86" s="338"/>
      <c r="BN86" s="338"/>
      <c r="BO86" s="338"/>
      <c r="BP86" s="338"/>
      <c r="BQ86" s="338"/>
      <c r="BR86" s="338"/>
      <c r="BS86" s="338"/>
      <c r="BT86" s="338"/>
      <c r="BU86" s="338"/>
      <c r="BV86" s="338"/>
      <c r="BW86" s="338"/>
      <c r="BX86" s="338"/>
      <c r="BY86" s="338"/>
      <c r="BZ86" s="338"/>
      <c r="CA86" s="338"/>
      <c r="CB86" s="338"/>
      <c r="CC86" s="338"/>
      <c r="CD86" s="338"/>
      <c r="CE86" s="338"/>
      <c r="CF86" s="338"/>
      <c r="CG86" s="338"/>
      <c r="CH86" s="338"/>
      <c r="CI86" s="338"/>
      <c r="CJ86" s="338"/>
      <c r="CK86" s="338"/>
      <c r="CL86" s="338"/>
      <c r="CM86" s="338"/>
      <c r="CN86" s="338"/>
      <c r="CO86" s="338"/>
      <c r="CP86" s="338"/>
      <c r="CQ86" s="338"/>
      <c r="CR86" s="338"/>
      <c r="CS86" s="338"/>
      <c r="CT86" s="338"/>
      <c r="CU86" s="338"/>
      <c r="CV86" s="338"/>
      <c r="CW86" s="338"/>
      <c r="CX86" s="338"/>
      <c r="CY86" s="338"/>
      <c r="CZ86" s="338"/>
      <c r="DA86" s="338"/>
      <c r="DB86" s="338"/>
      <c r="DC86" s="338"/>
      <c r="DD86" s="338"/>
      <c r="DE86" s="338"/>
      <c r="DF86" s="338"/>
      <c r="DG86" s="338"/>
      <c r="DH86" s="338"/>
      <c r="DI86" s="338"/>
      <c r="DJ86" s="338"/>
      <c r="DK86" s="338"/>
      <c r="DL86" s="338"/>
      <c r="DM86" s="338"/>
      <c r="DN86" s="338"/>
      <c r="DO86" s="338"/>
      <c r="DP86" s="338"/>
      <c r="DQ86" s="338"/>
      <c r="DR86" s="338"/>
      <c r="DS86" s="338"/>
      <c r="DT86" s="338"/>
      <c r="DU86" s="338"/>
      <c r="DV86" s="338"/>
      <c r="DW86" s="338"/>
      <c r="DX86" s="338"/>
      <c r="DY86" s="338"/>
      <c r="DZ86" s="338"/>
      <c r="EA86" s="338"/>
      <c r="EB86" s="338"/>
      <c r="EC86" s="338"/>
      <c r="ED86" s="338"/>
      <c r="EE86" s="338"/>
      <c r="EF86" s="338"/>
      <c r="EG86" s="338"/>
      <c r="EH86" s="338"/>
      <c r="EI86" s="338"/>
      <c r="EJ86" s="338"/>
      <c r="EK86" s="338"/>
      <c r="EL86" s="338"/>
      <c r="EM86" s="338"/>
      <c r="EN86" s="338"/>
      <c r="EO86" s="338"/>
      <c r="EP86" s="338"/>
      <c r="EQ86" s="338"/>
      <c r="ER86" s="338"/>
      <c r="ES86" s="338"/>
      <c r="ET86" s="338"/>
      <c r="EU86" s="338"/>
      <c r="EV86" s="338"/>
      <c r="EW86" s="338"/>
      <c r="EX86" s="338"/>
      <c r="EY86" s="338"/>
      <c r="EZ86" s="338"/>
      <c r="FA86" s="338"/>
      <c r="FB86" s="338"/>
      <c r="FC86" s="338"/>
      <c r="FD86" s="338"/>
      <c r="FE86" s="338"/>
      <c r="FF86" s="338"/>
      <c r="FG86" s="338"/>
      <c r="FH86" s="338"/>
      <c r="FI86" s="338"/>
      <c r="FJ86" s="338"/>
      <c r="FK86" s="338"/>
      <c r="FL86" s="338"/>
      <c r="FM86" s="338"/>
      <c r="FN86" s="338"/>
      <c r="FO86" s="338"/>
      <c r="FP86" s="338"/>
      <c r="FQ86" s="338"/>
      <c r="FR86" s="338"/>
      <c r="FS86" s="338"/>
      <c r="FT86" s="338"/>
      <c r="FU86" s="338"/>
      <c r="FV86" s="338"/>
      <c r="FW86" s="338"/>
      <c r="FX86" s="338"/>
      <c r="FY86" s="338"/>
      <c r="FZ86" s="338"/>
      <c r="GA86" s="338"/>
      <c r="GB86" s="338"/>
      <c r="GC86" s="338"/>
      <c r="GD86" s="338"/>
      <c r="GE86" s="338"/>
      <c r="GF86" s="338"/>
      <c r="GG86" s="338"/>
      <c r="GH86" s="338"/>
      <c r="GI86" s="338"/>
      <c r="GJ86" s="338"/>
      <c r="GK86" s="338"/>
      <c r="GL86" s="338"/>
      <c r="GM86" s="338"/>
      <c r="GN86" s="338"/>
      <c r="GO86" s="338"/>
    </row>
    <row r="87" spans="1:197" s="361" customFormat="1" ht="20.399999999999999" hidden="1" customHeight="1" x14ac:dyDescent="0.3">
      <c r="A87" s="340"/>
      <c r="B87" s="340"/>
      <c r="C87" s="408"/>
      <c r="D87" s="409"/>
      <c r="E87" s="404"/>
      <c r="F87" s="410"/>
      <c r="G87" s="411"/>
      <c r="H87" s="412"/>
      <c r="I87" s="338"/>
      <c r="J87" s="474"/>
      <c r="K87" s="342"/>
      <c r="L87" s="394"/>
      <c r="M87" s="338"/>
      <c r="N87" s="338"/>
      <c r="O87" s="338"/>
      <c r="P87" s="338"/>
      <c r="Q87" s="338"/>
      <c r="R87" s="338"/>
      <c r="S87" s="338"/>
      <c r="T87" s="338"/>
      <c r="U87" s="338"/>
      <c r="V87" s="338"/>
      <c r="W87" s="338"/>
      <c r="X87" s="338"/>
      <c r="Y87" s="338"/>
      <c r="Z87" s="338"/>
      <c r="AA87" s="338"/>
      <c r="AB87" s="338"/>
      <c r="AC87" s="338"/>
      <c r="AD87" s="338"/>
      <c r="AE87" s="338"/>
      <c r="AF87" s="338"/>
      <c r="AG87" s="338"/>
      <c r="AH87" s="338"/>
      <c r="AI87" s="338"/>
      <c r="AJ87" s="338"/>
      <c r="AK87" s="338"/>
      <c r="AL87" s="338"/>
      <c r="AM87" s="338"/>
      <c r="AN87" s="338"/>
      <c r="AO87" s="338"/>
      <c r="AP87" s="338"/>
      <c r="AQ87" s="338"/>
      <c r="AR87" s="338"/>
      <c r="AS87" s="338"/>
      <c r="AT87" s="338"/>
      <c r="AU87" s="338"/>
      <c r="AV87" s="338"/>
      <c r="AW87" s="338"/>
      <c r="AX87" s="338"/>
      <c r="AY87" s="338"/>
      <c r="AZ87" s="338"/>
      <c r="BA87" s="338"/>
      <c r="BB87" s="338"/>
      <c r="BC87" s="338"/>
      <c r="BD87" s="338"/>
      <c r="BE87" s="338"/>
      <c r="BF87" s="338"/>
      <c r="BG87" s="338"/>
      <c r="BH87" s="338"/>
      <c r="BI87" s="338"/>
      <c r="BJ87" s="338"/>
      <c r="BK87" s="338"/>
      <c r="BL87" s="338"/>
      <c r="BM87" s="338"/>
      <c r="BN87" s="338"/>
      <c r="BO87" s="338"/>
      <c r="BP87" s="338"/>
      <c r="BQ87" s="338"/>
      <c r="BR87" s="338"/>
      <c r="BS87" s="338"/>
      <c r="BT87" s="338"/>
      <c r="BU87" s="338"/>
      <c r="BV87" s="338"/>
      <c r="BW87" s="338"/>
      <c r="BX87" s="338"/>
      <c r="BY87" s="338"/>
      <c r="BZ87" s="338"/>
      <c r="CA87" s="338"/>
      <c r="CB87" s="338"/>
      <c r="CC87" s="338"/>
      <c r="CD87" s="338"/>
      <c r="CE87" s="338"/>
      <c r="CF87" s="338"/>
      <c r="CG87" s="338"/>
      <c r="CH87" s="338"/>
      <c r="CI87" s="338"/>
      <c r="CJ87" s="338"/>
      <c r="CK87" s="338"/>
      <c r="CL87" s="338"/>
      <c r="CM87" s="338"/>
      <c r="CN87" s="338"/>
      <c r="CO87" s="338"/>
      <c r="CP87" s="338"/>
      <c r="CQ87" s="338"/>
      <c r="CR87" s="338"/>
      <c r="CS87" s="338"/>
      <c r="CT87" s="338"/>
      <c r="CU87" s="338"/>
      <c r="CV87" s="338"/>
      <c r="CW87" s="338"/>
      <c r="CX87" s="338"/>
      <c r="CY87" s="338"/>
      <c r="CZ87" s="338"/>
      <c r="DA87" s="338"/>
      <c r="DB87" s="338"/>
      <c r="DC87" s="338"/>
      <c r="DD87" s="338"/>
      <c r="DE87" s="338"/>
      <c r="DF87" s="338"/>
      <c r="DG87" s="338"/>
      <c r="DH87" s="338"/>
      <c r="DI87" s="338"/>
      <c r="DJ87" s="338"/>
      <c r="DK87" s="338"/>
      <c r="DL87" s="338"/>
      <c r="DM87" s="338"/>
      <c r="DN87" s="338"/>
      <c r="DO87" s="338"/>
      <c r="DP87" s="338"/>
      <c r="DQ87" s="338"/>
      <c r="DR87" s="338"/>
      <c r="DS87" s="338"/>
      <c r="DT87" s="338"/>
      <c r="DU87" s="338"/>
      <c r="DV87" s="338"/>
      <c r="DW87" s="338"/>
      <c r="DX87" s="338"/>
      <c r="DY87" s="338"/>
      <c r="DZ87" s="338"/>
      <c r="EA87" s="338"/>
      <c r="EB87" s="338"/>
      <c r="EC87" s="338"/>
      <c r="ED87" s="338"/>
      <c r="EE87" s="338"/>
      <c r="EF87" s="338"/>
      <c r="EG87" s="338"/>
      <c r="EH87" s="338"/>
      <c r="EI87" s="338"/>
      <c r="EJ87" s="338"/>
      <c r="EK87" s="338"/>
      <c r="EL87" s="338"/>
      <c r="EM87" s="338"/>
      <c r="EN87" s="338"/>
      <c r="EO87" s="338"/>
      <c r="EP87" s="338"/>
      <c r="EQ87" s="338"/>
      <c r="ER87" s="338"/>
      <c r="ES87" s="338"/>
      <c r="ET87" s="338"/>
      <c r="EU87" s="338"/>
      <c r="EV87" s="338"/>
      <c r="EW87" s="338"/>
      <c r="EX87" s="338"/>
      <c r="EY87" s="338"/>
      <c r="EZ87" s="338"/>
      <c r="FA87" s="338"/>
      <c r="FB87" s="338"/>
      <c r="FC87" s="338"/>
      <c r="FD87" s="338"/>
      <c r="FE87" s="338"/>
      <c r="FF87" s="338"/>
      <c r="FG87" s="338"/>
      <c r="FH87" s="338"/>
      <c r="FI87" s="338"/>
      <c r="FJ87" s="338"/>
      <c r="FK87" s="338"/>
      <c r="FL87" s="338"/>
      <c r="FM87" s="338"/>
      <c r="FN87" s="338"/>
      <c r="FO87" s="338"/>
      <c r="FP87" s="338"/>
      <c r="FQ87" s="338"/>
      <c r="FR87" s="338"/>
      <c r="FS87" s="338"/>
      <c r="FT87" s="338"/>
      <c r="FU87" s="338"/>
      <c r="FV87" s="338"/>
      <c r="FW87" s="338"/>
      <c r="FX87" s="338"/>
      <c r="FY87" s="338"/>
      <c r="FZ87" s="338"/>
      <c r="GA87" s="338"/>
      <c r="GB87" s="338"/>
      <c r="GC87" s="338"/>
      <c r="GD87" s="338"/>
      <c r="GE87" s="338"/>
      <c r="GF87" s="338"/>
      <c r="GG87" s="338"/>
      <c r="GH87" s="338"/>
      <c r="GI87" s="338"/>
      <c r="GJ87" s="338"/>
      <c r="GK87" s="338"/>
      <c r="GL87" s="338"/>
      <c r="GM87" s="338"/>
      <c r="GN87" s="338"/>
      <c r="GO87" s="338"/>
    </row>
    <row r="88" spans="1:197" s="361" customFormat="1" ht="20.399999999999999" hidden="1" customHeight="1" x14ac:dyDescent="0.3">
      <c r="A88" s="340"/>
      <c r="B88" s="340"/>
      <c r="C88" s="510" t="s">
        <v>178</v>
      </c>
      <c r="D88" s="511"/>
      <c r="E88" s="511"/>
      <c r="F88" s="514" t="s">
        <v>179</v>
      </c>
      <c r="G88" s="514"/>
      <c r="H88" s="515"/>
      <c r="I88" s="338"/>
      <c r="J88" s="474"/>
      <c r="K88" s="342"/>
      <c r="L88" s="394"/>
      <c r="M88" s="338"/>
      <c r="N88" s="338"/>
      <c r="O88" s="338"/>
      <c r="P88" s="338"/>
      <c r="Q88" s="338"/>
      <c r="R88" s="338"/>
      <c r="S88" s="338"/>
      <c r="T88" s="338"/>
      <c r="U88" s="338"/>
      <c r="V88" s="338"/>
      <c r="W88" s="338"/>
      <c r="X88" s="338"/>
      <c r="Y88" s="338"/>
      <c r="Z88" s="338"/>
      <c r="AA88" s="338"/>
      <c r="AB88" s="338"/>
      <c r="AC88" s="338"/>
      <c r="AD88" s="338"/>
      <c r="AE88" s="338"/>
      <c r="AF88" s="338"/>
      <c r="AG88" s="338"/>
      <c r="AH88" s="338"/>
      <c r="AI88" s="338"/>
      <c r="AJ88" s="338"/>
      <c r="AK88" s="338"/>
      <c r="AL88" s="338"/>
      <c r="AM88" s="338"/>
      <c r="AN88" s="338"/>
      <c r="AO88" s="338"/>
      <c r="AP88" s="338"/>
      <c r="AQ88" s="338"/>
      <c r="AR88" s="338"/>
      <c r="AS88" s="338"/>
      <c r="AT88" s="338"/>
      <c r="AU88" s="338"/>
      <c r="AV88" s="338"/>
      <c r="AW88" s="338"/>
      <c r="AX88" s="338"/>
      <c r="AY88" s="338"/>
      <c r="AZ88" s="338"/>
      <c r="BA88" s="338"/>
      <c r="BB88" s="338"/>
      <c r="BC88" s="338"/>
      <c r="BD88" s="338"/>
      <c r="BE88" s="338"/>
      <c r="BF88" s="338"/>
      <c r="BG88" s="338"/>
      <c r="BH88" s="338"/>
      <c r="BI88" s="338"/>
      <c r="BJ88" s="338"/>
      <c r="BK88" s="338"/>
      <c r="BL88" s="338"/>
      <c r="BM88" s="338"/>
      <c r="BN88" s="338"/>
      <c r="BO88" s="338"/>
      <c r="BP88" s="338"/>
      <c r="BQ88" s="338"/>
      <c r="BR88" s="338"/>
      <c r="BS88" s="338"/>
      <c r="BT88" s="338"/>
      <c r="BU88" s="338"/>
      <c r="BV88" s="338"/>
      <c r="BW88" s="338"/>
      <c r="BX88" s="338"/>
      <c r="BY88" s="338"/>
      <c r="BZ88" s="338"/>
      <c r="CA88" s="338"/>
      <c r="CB88" s="338"/>
      <c r="CC88" s="338"/>
      <c r="CD88" s="338"/>
      <c r="CE88" s="338"/>
      <c r="CF88" s="338"/>
      <c r="CG88" s="338"/>
      <c r="CH88" s="338"/>
      <c r="CI88" s="338"/>
      <c r="CJ88" s="338"/>
      <c r="CK88" s="338"/>
      <c r="CL88" s="338"/>
      <c r="CM88" s="338"/>
      <c r="CN88" s="338"/>
      <c r="CO88" s="338"/>
      <c r="CP88" s="338"/>
      <c r="CQ88" s="338"/>
      <c r="CR88" s="338"/>
      <c r="CS88" s="338"/>
      <c r="CT88" s="338"/>
      <c r="CU88" s="338"/>
      <c r="CV88" s="338"/>
      <c r="CW88" s="338"/>
      <c r="CX88" s="338"/>
      <c r="CY88" s="338"/>
      <c r="CZ88" s="338"/>
      <c r="DA88" s="338"/>
      <c r="DB88" s="338"/>
      <c r="DC88" s="338"/>
      <c r="DD88" s="338"/>
      <c r="DE88" s="338"/>
      <c r="DF88" s="338"/>
      <c r="DG88" s="338"/>
      <c r="DH88" s="338"/>
      <c r="DI88" s="338"/>
      <c r="DJ88" s="338"/>
      <c r="DK88" s="338"/>
      <c r="DL88" s="338"/>
      <c r="DM88" s="338"/>
      <c r="DN88" s="338"/>
      <c r="DO88" s="338"/>
      <c r="DP88" s="338"/>
      <c r="DQ88" s="338"/>
      <c r="DR88" s="338"/>
      <c r="DS88" s="338"/>
      <c r="DT88" s="338"/>
      <c r="DU88" s="338"/>
      <c r="DV88" s="338"/>
      <c r="DW88" s="338"/>
      <c r="DX88" s="338"/>
      <c r="DY88" s="338"/>
      <c r="DZ88" s="338"/>
      <c r="EA88" s="338"/>
      <c r="EB88" s="338"/>
      <c r="EC88" s="338"/>
      <c r="ED88" s="338"/>
      <c r="EE88" s="338"/>
      <c r="EF88" s="338"/>
      <c r="EG88" s="338"/>
      <c r="EH88" s="338"/>
      <c r="EI88" s="338"/>
      <c r="EJ88" s="338"/>
      <c r="EK88" s="338"/>
      <c r="EL88" s="338"/>
      <c r="EM88" s="338"/>
      <c r="EN88" s="338"/>
      <c r="EO88" s="338"/>
      <c r="EP88" s="338"/>
      <c r="EQ88" s="338"/>
      <c r="ER88" s="338"/>
      <c r="ES88" s="338"/>
      <c r="ET88" s="338"/>
      <c r="EU88" s="338"/>
      <c r="EV88" s="338"/>
      <c r="EW88" s="338"/>
      <c r="EX88" s="338"/>
      <c r="EY88" s="338"/>
      <c r="EZ88" s="338"/>
      <c r="FA88" s="338"/>
      <c r="FB88" s="338"/>
      <c r="FC88" s="338"/>
      <c r="FD88" s="338"/>
      <c r="FE88" s="338"/>
      <c r="FF88" s="338"/>
      <c r="FG88" s="338"/>
      <c r="FH88" s="338"/>
      <c r="FI88" s="338"/>
      <c r="FJ88" s="338"/>
      <c r="FK88" s="338"/>
      <c r="FL88" s="338"/>
      <c r="FM88" s="338"/>
      <c r="FN88" s="338"/>
      <c r="FO88" s="338"/>
      <c r="FP88" s="338"/>
      <c r="FQ88" s="338"/>
      <c r="FR88" s="338"/>
      <c r="FS88" s="338"/>
      <c r="FT88" s="338"/>
      <c r="FU88" s="338"/>
      <c r="FV88" s="338"/>
      <c r="FW88" s="338"/>
      <c r="FX88" s="338"/>
      <c r="FY88" s="338"/>
      <c r="FZ88" s="338"/>
      <c r="GA88" s="338"/>
      <c r="GB88" s="338"/>
      <c r="GC88" s="338"/>
      <c r="GD88" s="338"/>
      <c r="GE88" s="338"/>
      <c r="GF88" s="338"/>
      <c r="GG88" s="338"/>
      <c r="GH88" s="338"/>
      <c r="GI88" s="338"/>
      <c r="GJ88" s="338"/>
      <c r="GK88" s="338"/>
      <c r="GL88" s="338"/>
      <c r="GM88" s="338"/>
      <c r="GN88" s="338"/>
      <c r="GO88" s="338"/>
    </row>
    <row r="89" spans="1:197" s="361" customFormat="1" ht="20.399999999999999" hidden="1" customHeight="1" x14ac:dyDescent="0.3">
      <c r="A89" s="340"/>
      <c r="B89" s="340"/>
      <c r="C89" s="512"/>
      <c r="D89" s="513"/>
      <c r="E89" s="513"/>
      <c r="F89" s="413"/>
      <c r="G89" s="414"/>
      <c r="H89" s="415"/>
      <c r="I89" s="338"/>
      <c r="J89" s="342"/>
      <c r="K89" s="342"/>
      <c r="L89" s="394"/>
      <c r="M89" s="338"/>
      <c r="N89" s="338"/>
      <c r="O89" s="338"/>
      <c r="P89" s="338"/>
      <c r="Q89" s="338"/>
      <c r="R89" s="338"/>
      <c r="S89" s="338"/>
      <c r="T89" s="338"/>
      <c r="U89" s="338"/>
      <c r="V89" s="338"/>
      <c r="W89" s="338"/>
      <c r="X89" s="338"/>
      <c r="Y89" s="338"/>
      <c r="Z89" s="338"/>
      <c r="AA89" s="338"/>
      <c r="AB89" s="338"/>
      <c r="AC89" s="338"/>
      <c r="AD89" s="338"/>
      <c r="AE89" s="338"/>
      <c r="AF89" s="338"/>
      <c r="AG89" s="338"/>
      <c r="AH89" s="338"/>
      <c r="AI89" s="338"/>
      <c r="AJ89" s="338"/>
      <c r="AK89" s="338"/>
      <c r="AL89" s="338"/>
      <c r="AM89" s="338"/>
      <c r="AN89" s="338"/>
      <c r="AO89" s="338"/>
      <c r="AP89" s="338"/>
      <c r="AQ89" s="338"/>
      <c r="AR89" s="338"/>
      <c r="AS89" s="338"/>
      <c r="AT89" s="338"/>
      <c r="AU89" s="338"/>
      <c r="AV89" s="338"/>
      <c r="AW89" s="338"/>
      <c r="AX89" s="338"/>
      <c r="AY89" s="338"/>
      <c r="AZ89" s="338"/>
      <c r="BA89" s="338"/>
      <c r="BB89" s="338"/>
      <c r="BC89" s="338"/>
      <c r="BD89" s="338"/>
      <c r="BE89" s="338"/>
      <c r="BF89" s="338"/>
      <c r="BG89" s="338"/>
      <c r="BH89" s="338"/>
      <c r="BI89" s="338"/>
      <c r="BJ89" s="338"/>
      <c r="BK89" s="338"/>
      <c r="BL89" s="338"/>
      <c r="BM89" s="338"/>
      <c r="BN89" s="338"/>
      <c r="BO89" s="338"/>
      <c r="BP89" s="338"/>
      <c r="BQ89" s="338"/>
      <c r="BR89" s="338"/>
      <c r="BS89" s="338"/>
      <c r="BT89" s="338"/>
      <c r="BU89" s="338"/>
      <c r="BV89" s="338"/>
      <c r="BW89" s="338"/>
      <c r="BX89" s="338"/>
      <c r="BY89" s="338"/>
      <c r="BZ89" s="338"/>
      <c r="CA89" s="338"/>
      <c r="CB89" s="338"/>
      <c r="CC89" s="338"/>
      <c r="CD89" s="338"/>
      <c r="CE89" s="338"/>
      <c r="CF89" s="338"/>
      <c r="CG89" s="338"/>
      <c r="CH89" s="338"/>
      <c r="CI89" s="338"/>
      <c r="CJ89" s="338"/>
      <c r="CK89" s="338"/>
      <c r="CL89" s="338"/>
      <c r="CM89" s="338"/>
      <c r="CN89" s="338"/>
      <c r="CO89" s="338"/>
      <c r="CP89" s="338"/>
      <c r="CQ89" s="338"/>
      <c r="CR89" s="338"/>
      <c r="CS89" s="338"/>
      <c r="CT89" s="338"/>
      <c r="CU89" s="338"/>
      <c r="CV89" s="338"/>
      <c r="CW89" s="338"/>
      <c r="CX89" s="338"/>
      <c r="CY89" s="338"/>
      <c r="CZ89" s="338"/>
      <c r="DA89" s="338"/>
      <c r="DB89" s="338"/>
      <c r="DC89" s="338"/>
      <c r="DD89" s="338"/>
      <c r="DE89" s="338"/>
      <c r="DF89" s="338"/>
      <c r="DG89" s="338"/>
      <c r="DH89" s="338"/>
      <c r="DI89" s="338"/>
      <c r="DJ89" s="338"/>
      <c r="DK89" s="338"/>
      <c r="DL89" s="338"/>
      <c r="DM89" s="338"/>
      <c r="DN89" s="338"/>
      <c r="DO89" s="338"/>
      <c r="DP89" s="338"/>
      <c r="DQ89" s="338"/>
      <c r="DR89" s="338"/>
      <c r="DS89" s="338"/>
      <c r="DT89" s="338"/>
      <c r="DU89" s="338"/>
      <c r="DV89" s="338"/>
      <c r="DW89" s="338"/>
      <c r="DX89" s="338"/>
      <c r="DY89" s="338"/>
      <c r="DZ89" s="338"/>
      <c r="EA89" s="338"/>
      <c r="EB89" s="338"/>
      <c r="EC89" s="338"/>
      <c r="ED89" s="338"/>
      <c r="EE89" s="338"/>
      <c r="EF89" s="338"/>
      <c r="EG89" s="338"/>
      <c r="EH89" s="338"/>
      <c r="EI89" s="338"/>
      <c r="EJ89" s="338"/>
      <c r="EK89" s="338"/>
      <c r="EL89" s="338"/>
      <c r="EM89" s="338"/>
      <c r="EN89" s="338"/>
      <c r="EO89" s="338"/>
      <c r="EP89" s="338"/>
      <c r="EQ89" s="338"/>
      <c r="ER89" s="338"/>
      <c r="ES89" s="338"/>
      <c r="ET89" s="338"/>
      <c r="EU89" s="338"/>
      <c r="EV89" s="338"/>
      <c r="EW89" s="338"/>
      <c r="EX89" s="338"/>
      <c r="EY89" s="338"/>
      <c r="EZ89" s="338"/>
      <c r="FA89" s="338"/>
      <c r="FB89" s="338"/>
      <c r="FC89" s="338"/>
      <c r="FD89" s="338"/>
      <c r="FE89" s="338"/>
      <c r="FF89" s="338"/>
      <c r="FG89" s="338"/>
      <c r="FH89" s="338"/>
      <c r="FI89" s="338"/>
      <c r="FJ89" s="338"/>
      <c r="FK89" s="338"/>
      <c r="FL89" s="338"/>
      <c r="FM89" s="338"/>
      <c r="FN89" s="338"/>
      <c r="FO89" s="338"/>
      <c r="FP89" s="338"/>
      <c r="FQ89" s="338"/>
      <c r="FR89" s="338"/>
      <c r="FS89" s="338"/>
      <c r="FT89" s="338"/>
      <c r="FU89" s="338"/>
      <c r="FV89" s="338"/>
      <c r="FW89" s="338"/>
      <c r="FX89" s="338"/>
      <c r="FY89" s="338"/>
      <c r="FZ89" s="338"/>
      <c r="GA89" s="338"/>
      <c r="GB89" s="338"/>
      <c r="GC89" s="338"/>
      <c r="GD89" s="338"/>
      <c r="GE89" s="338"/>
      <c r="GF89" s="338"/>
      <c r="GG89" s="338"/>
      <c r="GH89" s="338"/>
      <c r="GI89" s="338"/>
      <c r="GJ89" s="338"/>
      <c r="GK89" s="338"/>
      <c r="GL89" s="338"/>
      <c r="GM89" s="338"/>
      <c r="GN89" s="338"/>
      <c r="GO89" s="338"/>
    </row>
    <row r="90" spans="1:197" s="361" customFormat="1" ht="20.399999999999999" customHeight="1" x14ac:dyDescent="0.3">
      <c r="A90" s="340"/>
      <c r="B90" s="340"/>
      <c r="C90" s="418"/>
      <c r="D90" s="416"/>
      <c r="E90" s="416"/>
      <c r="F90" s="419"/>
      <c r="G90" s="416"/>
      <c r="H90" s="416"/>
      <c r="I90" s="350"/>
      <c r="J90" s="475"/>
      <c r="K90" s="342"/>
      <c r="L90" s="394"/>
      <c r="M90" s="338"/>
      <c r="N90" s="338"/>
      <c r="O90" s="338"/>
      <c r="P90" s="338"/>
      <c r="Q90" s="338"/>
      <c r="R90" s="338"/>
      <c r="S90" s="338"/>
      <c r="T90" s="338"/>
      <c r="U90" s="338"/>
      <c r="V90" s="338"/>
      <c r="W90" s="338"/>
      <c r="X90" s="338"/>
      <c r="Y90" s="338"/>
      <c r="Z90" s="338"/>
      <c r="AA90" s="338"/>
      <c r="AB90" s="338"/>
      <c r="AC90" s="338"/>
      <c r="AD90" s="338"/>
      <c r="AE90" s="338"/>
      <c r="AF90" s="338"/>
      <c r="AG90" s="338"/>
      <c r="AH90" s="338"/>
      <c r="AI90" s="338"/>
      <c r="AJ90" s="338"/>
      <c r="AK90" s="338"/>
      <c r="AL90" s="338"/>
      <c r="AM90" s="338"/>
      <c r="AN90" s="338"/>
      <c r="AO90" s="338"/>
      <c r="AP90" s="338"/>
      <c r="AQ90" s="338"/>
      <c r="AR90" s="338"/>
      <c r="AS90" s="338"/>
      <c r="AT90" s="338"/>
      <c r="AU90" s="338"/>
      <c r="AV90" s="338"/>
      <c r="AW90" s="338"/>
      <c r="AX90" s="338"/>
      <c r="AY90" s="338"/>
      <c r="AZ90" s="338"/>
      <c r="BA90" s="338"/>
      <c r="BB90" s="338"/>
      <c r="BC90" s="338"/>
      <c r="BD90" s="338"/>
      <c r="BE90" s="338"/>
      <c r="BF90" s="338"/>
      <c r="BG90" s="338"/>
      <c r="BH90" s="338"/>
      <c r="BI90" s="338"/>
      <c r="BJ90" s="338"/>
      <c r="BK90" s="338"/>
      <c r="BL90" s="338"/>
      <c r="BM90" s="338"/>
      <c r="BN90" s="338"/>
      <c r="BO90" s="338"/>
      <c r="BP90" s="338"/>
      <c r="BQ90" s="338"/>
      <c r="BR90" s="338"/>
      <c r="BS90" s="338"/>
      <c r="BT90" s="338"/>
      <c r="BU90" s="338"/>
      <c r="BV90" s="338"/>
      <c r="BW90" s="338"/>
      <c r="BX90" s="338"/>
      <c r="BY90" s="338"/>
      <c r="BZ90" s="338"/>
      <c r="CA90" s="338"/>
      <c r="CB90" s="338"/>
      <c r="CC90" s="338"/>
      <c r="CD90" s="338"/>
      <c r="CE90" s="338"/>
      <c r="CF90" s="338"/>
      <c r="CG90" s="338"/>
      <c r="CH90" s="338"/>
      <c r="CI90" s="338"/>
      <c r="CJ90" s="338"/>
      <c r="CK90" s="338"/>
      <c r="CL90" s="338"/>
      <c r="CM90" s="338"/>
      <c r="CN90" s="338"/>
      <c r="CO90" s="338"/>
      <c r="CP90" s="338"/>
      <c r="CQ90" s="338"/>
      <c r="CR90" s="338"/>
      <c r="CS90" s="338"/>
      <c r="CT90" s="338"/>
      <c r="CU90" s="338"/>
      <c r="CV90" s="338"/>
      <c r="CW90" s="338"/>
      <c r="CX90" s="338"/>
      <c r="CY90" s="338"/>
      <c r="CZ90" s="338"/>
      <c r="DA90" s="338"/>
      <c r="DB90" s="338"/>
      <c r="DC90" s="338"/>
      <c r="DD90" s="338"/>
      <c r="DE90" s="338"/>
      <c r="DF90" s="338"/>
      <c r="DG90" s="338"/>
      <c r="DH90" s="338"/>
      <c r="DI90" s="338"/>
      <c r="DJ90" s="338"/>
      <c r="DK90" s="338"/>
      <c r="DL90" s="338"/>
      <c r="DM90" s="338"/>
      <c r="DN90" s="338"/>
      <c r="DO90" s="338"/>
      <c r="DP90" s="338"/>
      <c r="DQ90" s="338"/>
      <c r="DR90" s="338"/>
      <c r="DS90" s="338"/>
      <c r="DT90" s="338"/>
      <c r="DU90" s="338"/>
      <c r="DV90" s="338"/>
      <c r="DW90" s="338"/>
      <c r="DX90" s="338"/>
      <c r="DY90" s="338"/>
      <c r="DZ90" s="338"/>
      <c r="EA90" s="338"/>
      <c r="EB90" s="338"/>
      <c r="EC90" s="338"/>
      <c r="ED90" s="338"/>
      <c r="EE90" s="338"/>
      <c r="EF90" s="338"/>
      <c r="EG90" s="338"/>
      <c r="EH90" s="338"/>
      <c r="EI90" s="338"/>
      <c r="EJ90" s="338"/>
      <c r="EK90" s="338"/>
      <c r="EL90" s="338"/>
      <c r="EM90" s="338"/>
      <c r="EN90" s="338"/>
      <c r="EO90" s="338"/>
      <c r="EP90" s="338"/>
      <c r="EQ90" s="338"/>
      <c r="ER90" s="338"/>
      <c r="ES90" s="338"/>
      <c r="ET90" s="338"/>
      <c r="EU90" s="338"/>
      <c r="EV90" s="338"/>
      <c r="EW90" s="338"/>
      <c r="EX90" s="338"/>
      <c r="EY90" s="338"/>
      <c r="EZ90" s="338"/>
      <c r="FA90" s="338"/>
      <c r="FB90" s="338"/>
      <c r="FC90" s="338"/>
      <c r="FD90" s="338"/>
      <c r="FE90" s="338"/>
      <c r="FF90" s="338"/>
      <c r="FG90" s="338"/>
      <c r="FH90" s="338"/>
      <c r="FI90" s="338"/>
      <c r="FJ90" s="338"/>
      <c r="FK90" s="338"/>
      <c r="FL90" s="338"/>
      <c r="FM90" s="338"/>
      <c r="FN90" s="338"/>
      <c r="FO90" s="338"/>
      <c r="FP90" s="338"/>
      <c r="FQ90" s="338"/>
      <c r="FR90" s="338"/>
      <c r="FS90" s="338"/>
      <c r="FT90" s="338"/>
      <c r="FU90" s="338"/>
      <c r="FV90" s="338"/>
      <c r="FW90" s="338"/>
      <c r="FX90" s="338"/>
      <c r="FY90" s="338"/>
      <c r="FZ90" s="338"/>
      <c r="GA90" s="338"/>
      <c r="GB90" s="338"/>
      <c r="GC90" s="338"/>
      <c r="GD90" s="338"/>
      <c r="GE90" s="338"/>
      <c r="GF90" s="338"/>
      <c r="GG90" s="338"/>
      <c r="GH90" s="338"/>
      <c r="GI90" s="338"/>
      <c r="GJ90" s="338"/>
      <c r="GK90" s="338"/>
      <c r="GL90" s="338"/>
      <c r="GM90" s="338"/>
      <c r="GN90" s="338"/>
      <c r="GO90" s="338"/>
    </row>
    <row r="91" spans="1:197" x14ac:dyDescent="0.3">
      <c r="A91" s="340"/>
      <c r="B91" s="340"/>
      <c r="C91" s="339"/>
      <c r="D91" s="416"/>
      <c r="E91" s="416"/>
      <c r="F91" s="339"/>
      <c r="G91" s="416"/>
      <c r="H91" s="416"/>
      <c r="I91" s="350"/>
      <c r="J91" s="339"/>
      <c r="K91" s="354"/>
      <c r="L91" s="339"/>
      <c r="M91" s="339"/>
      <c r="N91" s="339"/>
      <c r="O91" s="339"/>
      <c r="P91" s="339"/>
      <c r="Q91" s="339"/>
      <c r="R91" s="339"/>
      <c r="S91" s="339"/>
      <c r="T91" s="339"/>
      <c r="U91" s="339"/>
      <c r="V91" s="339"/>
      <c r="W91" s="339"/>
      <c r="X91" s="339"/>
      <c r="Y91" s="339"/>
      <c r="Z91" s="339"/>
      <c r="AA91" s="339"/>
      <c r="AB91" s="339"/>
      <c r="AC91" s="339"/>
      <c r="AD91" s="339"/>
      <c r="AE91" s="339"/>
      <c r="AF91" s="339"/>
      <c r="AG91" s="339"/>
      <c r="AH91" s="339"/>
      <c r="AI91" s="339"/>
      <c r="AJ91" s="339"/>
      <c r="AK91" s="339"/>
      <c r="AL91" s="339"/>
      <c r="AM91" s="339"/>
      <c r="AN91" s="339"/>
      <c r="AO91" s="339"/>
      <c r="AP91" s="339"/>
      <c r="AQ91" s="339"/>
      <c r="AR91" s="339"/>
      <c r="AS91" s="339"/>
      <c r="AT91" s="339"/>
      <c r="AU91" s="339"/>
      <c r="AV91" s="339"/>
      <c r="AW91" s="339"/>
      <c r="AX91" s="339"/>
      <c r="AY91" s="339"/>
      <c r="AZ91" s="339"/>
      <c r="BA91" s="339"/>
      <c r="BB91" s="339"/>
      <c r="BC91" s="339"/>
      <c r="BD91" s="339"/>
      <c r="BE91" s="339"/>
      <c r="BF91" s="339"/>
      <c r="BG91" s="339"/>
      <c r="BH91" s="339"/>
      <c r="BI91" s="339"/>
      <c r="BJ91" s="339"/>
      <c r="BK91" s="339"/>
      <c r="BL91" s="339"/>
      <c r="BM91" s="339"/>
      <c r="BN91" s="339"/>
      <c r="BO91" s="339"/>
      <c r="BP91" s="339"/>
      <c r="BQ91" s="339"/>
      <c r="BR91" s="339"/>
      <c r="BS91" s="339"/>
      <c r="BT91" s="339"/>
      <c r="BU91" s="339"/>
      <c r="BV91" s="339"/>
      <c r="BW91" s="339"/>
      <c r="BX91" s="339"/>
      <c r="BY91" s="339"/>
      <c r="BZ91" s="339"/>
      <c r="CA91" s="339"/>
      <c r="CB91" s="339"/>
      <c r="CC91" s="339"/>
      <c r="CD91" s="339"/>
      <c r="CE91" s="339"/>
      <c r="CF91" s="339"/>
      <c r="CG91" s="339"/>
      <c r="CH91" s="339"/>
      <c r="CI91" s="339"/>
      <c r="CJ91" s="339"/>
      <c r="CK91" s="339"/>
      <c r="CL91" s="339"/>
      <c r="CM91" s="339"/>
      <c r="CN91" s="339"/>
      <c r="CO91" s="339"/>
      <c r="CP91" s="339"/>
      <c r="CQ91" s="339"/>
      <c r="CR91" s="339"/>
      <c r="CS91" s="339"/>
      <c r="CT91" s="339"/>
      <c r="CU91" s="339"/>
      <c r="CV91" s="339"/>
      <c r="CW91" s="339"/>
      <c r="CX91" s="339"/>
      <c r="CY91" s="339"/>
      <c r="CZ91" s="339"/>
      <c r="DA91" s="339"/>
      <c r="DB91" s="339"/>
      <c r="DC91" s="339"/>
      <c r="DD91" s="339"/>
      <c r="DE91" s="339"/>
      <c r="DF91" s="339"/>
      <c r="DG91" s="339"/>
      <c r="DH91" s="339"/>
      <c r="DI91" s="339"/>
      <c r="DJ91" s="339"/>
      <c r="DK91" s="339"/>
      <c r="DL91" s="339"/>
      <c r="DM91" s="339"/>
      <c r="DN91" s="339"/>
      <c r="DO91" s="339"/>
      <c r="DP91" s="339"/>
      <c r="DQ91" s="339"/>
      <c r="DR91" s="339"/>
      <c r="DS91" s="339"/>
      <c r="DT91" s="339"/>
      <c r="DU91" s="339"/>
      <c r="DV91" s="339"/>
      <c r="DW91" s="339"/>
      <c r="DX91" s="339"/>
      <c r="DY91" s="339"/>
      <c r="DZ91" s="339"/>
      <c r="EA91" s="339"/>
      <c r="EB91" s="339"/>
      <c r="EC91" s="339"/>
      <c r="ED91" s="339"/>
      <c r="EE91" s="339"/>
      <c r="EF91" s="339"/>
      <c r="EG91" s="339"/>
      <c r="EH91" s="339"/>
      <c r="EI91" s="339"/>
      <c r="EJ91" s="339"/>
      <c r="EK91" s="339"/>
      <c r="EL91" s="339"/>
      <c r="EM91" s="339"/>
      <c r="EN91" s="339"/>
      <c r="EO91" s="339"/>
      <c r="EP91" s="339"/>
      <c r="EQ91" s="339"/>
      <c r="ER91" s="339"/>
      <c r="ES91" s="339"/>
      <c r="ET91" s="339"/>
      <c r="EU91" s="339"/>
      <c r="EV91" s="339"/>
      <c r="EW91" s="339"/>
      <c r="EX91" s="339"/>
      <c r="EY91" s="339"/>
      <c r="EZ91" s="339"/>
      <c r="FA91" s="339"/>
      <c r="FB91" s="339"/>
      <c r="FC91" s="339"/>
      <c r="FD91" s="339"/>
      <c r="FE91" s="339"/>
      <c r="FF91" s="339"/>
      <c r="FG91" s="339"/>
      <c r="FH91" s="339"/>
      <c r="FI91" s="339"/>
      <c r="FJ91" s="339"/>
      <c r="FK91" s="339"/>
      <c r="FL91" s="339"/>
      <c r="FM91" s="339"/>
      <c r="FN91" s="339"/>
      <c r="FO91" s="339"/>
      <c r="FP91" s="339"/>
      <c r="FQ91" s="339"/>
      <c r="FR91" s="339"/>
      <c r="FS91" s="339"/>
      <c r="FT91" s="339"/>
      <c r="FU91" s="339"/>
      <c r="FV91" s="339"/>
      <c r="FW91" s="339"/>
      <c r="FX91" s="339"/>
      <c r="FY91" s="339"/>
      <c r="FZ91" s="339"/>
      <c r="GA91" s="339"/>
      <c r="GB91" s="339"/>
      <c r="GC91" s="339"/>
      <c r="GD91" s="339"/>
      <c r="GE91" s="339"/>
      <c r="GF91" s="339"/>
      <c r="GG91" s="339"/>
      <c r="GH91" s="339"/>
      <c r="GI91" s="339"/>
      <c r="GJ91" s="339"/>
      <c r="GK91" s="339"/>
      <c r="GL91" s="339"/>
      <c r="GM91" s="339"/>
      <c r="GN91" s="339"/>
      <c r="GO91" s="339"/>
    </row>
    <row r="92" spans="1:197" ht="16.5" customHeight="1" x14ac:dyDescent="0.3">
      <c r="A92" s="340"/>
      <c r="B92" s="331"/>
      <c r="C92" s="331"/>
      <c r="D92" s="339"/>
      <c r="E92" s="339"/>
      <c r="F92" s="331"/>
      <c r="G92" s="339"/>
      <c r="H92" s="339"/>
      <c r="I92" s="338"/>
      <c r="J92" s="331"/>
      <c r="K92" s="417"/>
      <c r="L92" s="339"/>
      <c r="M92" s="339"/>
      <c r="N92" s="339"/>
      <c r="O92" s="339"/>
      <c r="P92" s="339"/>
      <c r="Q92" s="339"/>
      <c r="R92" s="339"/>
      <c r="S92" s="339"/>
      <c r="T92" s="339"/>
      <c r="U92" s="339"/>
      <c r="V92" s="339"/>
      <c r="W92" s="339"/>
      <c r="X92" s="339"/>
      <c r="Y92" s="339"/>
      <c r="Z92" s="339"/>
      <c r="AA92" s="339"/>
      <c r="AB92" s="339"/>
      <c r="AC92" s="339"/>
      <c r="AD92" s="339"/>
      <c r="AE92" s="339"/>
      <c r="AF92" s="339"/>
      <c r="AG92" s="339"/>
      <c r="AH92" s="339"/>
      <c r="AI92" s="339"/>
      <c r="AJ92" s="339"/>
      <c r="AK92" s="339"/>
      <c r="AL92" s="339"/>
      <c r="AM92" s="339"/>
      <c r="AN92" s="339"/>
      <c r="AO92" s="339"/>
      <c r="AP92" s="339"/>
      <c r="AQ92" s="339"/>
      <c r="AR92" s="339"/>
      <c r="AS92" s="339"/>
      <c r="AT92" s="339"/>
      <c r="AU92" s="339"/>
      <c r="AV92" s="339"/>
      <c r="AW92" s="339"/>
      <c r="AX92" s="339"/>
      <c r="AY92" s="339"/>
      <c r="AZ92" s="339"/>
      <c r="BA92" s="339"/>
      <c r="BB92" s="339"/>
      <c r="BC92" s="339"/>
      <c r="BD92" s="339"/>
      <c r="BE92" s="339"/>
      <c r="BF92" s="339"/>
      <c r="BG92" s="339"/>
      <c r="BH92" s="339"/>
      <c r="BI92" s="339"/>
      <c r="BJ92" s="339"/>
      <c r="BK92" s="339"/>
      <c r="BL92" s="339"/>
      <c r="BM92" s="339"/>
      <c r="BN92" s="339"/>
      <c r="BO92" s="339"/>
      <c r="BP92" s="339"/>
      <c r="BQ92" s="339"/>
      <c r="BR92" s="339"/>
      <c r="BS92" s="339"/>
      <c r="BT92" s="339"/>
      <c r="BU92" s="339"/>
      <c r="BV92" s="339"/>
      <c r="BW92" s="339"/>
      <c r="BX92" s="339"/>
      <c r="BY92" s="339"/>
      <c r="BZ92" s="339"/>
      <c r="CA92" s="339"/>
      <c r="CB92" s="339"/>
      <c r="CC92" s="339"/>
      <c r="CD92" s="339"/>
      <c r="CE92" s="339"/>
      <c r="CF92" s="339"/>
      <c r="CG92" s="339"/>
      <c r="CH92" s="339"/>
      <c r="CI92" s="339"/>
      <c r="CJ92" s="339"/>
      <c r="CK92" s="339"/>
      <c r="CL92" s="339"/>
      <c r="CM92" s="339"/>
      <c r="CN92" s="339"/>
      <c r="CO92" s="339"/>
      <c r="CP92" s="339"/>
      <c r="CQ92" s="339"/>
      <c r="CR92" s="339"/>
      <c r="CS92" s="339"/>
      <c r="CT92" s="339"/>
      <c r="CU92" s="339"/>
      <c r="CV92" s="339"/>
      <c r="CW92" s="339"/>
      <c r="CX92" s="339"/>
      <c r="CY92" s="339"/>
      <c r="CZ92" s="339"/>
      <c r="DA92" s="339"/>
      <c r="DB92" s="339"/>
      <c r="DC92" s="339"/>
      <c r="DD92" s="339"/>
      <c r="DE92" s="339"/>
      <c r="DF92" s="339"/>
      <c r="DG92" s="339"/>
      <c r="DH92" s="339"/>
      <c r="DI92" s="339"/>
      <c r="DJ92" s="339"/>
      <c r="DK92" s="339"/>
      <c r="DL92" s="339"/>
      <c r="DM92" s="339"/>
      <c r="DN92" s="339"/>
      <c r="DO92" s="339"/>
      <c r="DP92" s="339"/>
      <c r="DQ92" s="339"/>
      <c r="DR92" s="339"/>
      <c r="DS92" s="339"/>
      <c r="DT92" s="339"/>
      <c r="DU92" s="339"/>
      <c r="DV92" s="339"/>
      <c r="DW92" s="339"/>
      <c r="DX92" s="339"/>
      <c r="DY92" s="339"/>
      <c r="DZ92" s="339"/>
      <c r="EA92" s="339"/>
      <c r="EB92" s="339"/>
      <c r="EC92" s="339"/>
      <c r="ED92" s="339"/>
      <c r="EE92" s="339"/>
      <c r="EF92" s="339"/>
      <c r="EG92" s="339"/>
      <c r="EH92" s="339"/>
      <c r="EI92" s="339"/>
      <c r="EJ92" s="339"/>
      <c r="EK92" s="339"/>
      <c r="EL92" s="339"/>
      <c r="EM92" s="339"/>
      <c r="EN92" s="339"/>
      <c r="EO92" s="339"/>
      <c r="EP92" s="339"/>
      <c r="EQ92" s="339"/>
      <c r="ER92" s="339"/>
      <c r="ES92" s="339"/>
      <c r="ET92" s="339"/>
      <c r="EU92" s="339"/>
      <c r="EV92" s="339"/>
      <c r="EW92" s="339"/>
      <c r="EX92" s="339"/>
      <c r="EY92" s="339"/>
      <c r="EZ92" s="339"/>
      <c r="FA92" s="339"/>
      <c r="FB92" s="339"/>
      <c r="FC92" s="339"/>
      <c r="FD92" s="339"/>
      <c r="FE92" s="339"/>
      <c r="FF92" s="339"/>
      <c r="FG92" s="339"/>
      <c r="FH92" s="339"/>
      <c r="FI92" s="339"/>
      <c r="FJ92" s="339"/>
      <c r="FK92" s="339"/>
      <c r="FL92" s="339"/>
      <c r="FM92" s="339"/>
      <c r="FN92" s="339"/>
      <c r="FO92" s="339"/>
      <c r="FP92" s="339"/>
      <c r="FQ92" s="339"/>
      <c r="FR92" s="339"/>
      <c r="FS92" s="339"/>
      <c r="FT92" s="339"/>
      <c r="FU92" s="339"/>
      <c r="FV92" s="339"/>
      <c r="FW92" s="339"/>
      <c r="FX92" s="339"/>
      <c r="FY92" s="339"/>
      <c r="FZ92" s="339"/>
      <c r="GA92" s="339"/>
      <c r="GB92" s="339"/>
      <c r="GC92" s="339"/>
      <c r="GD92" s="339"/>
      <c r="GE92" s="339"/>
      <c r="GF92" s="339"/>
      <c r="GG92" s="339"/>
      <c r="GH92" s="339"/>
      <c r="GI92" s="339"/>
      <c r="GJ92" s="339"/>
      <c r="GK92" s="339"/>
      <c r="GL92" s="339"/>
      <c r="GM92" s="339"/>
      <c r="GN92" s="339"/>
      <c r="GO92" s="339"/>
    </row>
    <row r="93" spans="1:197" x14ac:dyDescent="0.3">
      <c r="A93" s="418"/>
      <c r="B93" s="419"/>
      <c r="C93" s="420"/>
      <c r="D93" s="421"/>
      <c r="E93" s="421"/>
      <c r="F93" s="422"/>
      <c r="G93" s="350"/>
      <c r="H93" s="350"/>
      <c r="I93" s="350"/>
      <c r="J93" s="350"/>
      <c r="K93" s="423"/>
    </row>
    <row r="94" spans="1:197" x14ac:dyDescent="0.3">
      <c r="I94" s="338"/>
    </row>
    <row r="95" spans="1:197" x14ac:dyDescent="0.3">
      <c r="I95" s="338"/>
    </row>
    <row r="96" spans="1:197" x14ac:dyDescent="0.3">
      <c r="I96" s="338"/>
    </row>
    <row r="97" spans="2:9" x14ac:dyDescent="0.3">
      <c r="I97" s="338"/>
    </row>
    <row r="98" spans="2:9" x14ac:dyDescent="0.3">
      <c r="I98" s="338"/>
    </row>
    <row r="99" spans="2:9" x14ac:dyDescent="0.3">
      <c r="I99" s="338"/>
    </row>
    <row r="100" spans="2:9" x14ac:dyDescent="0.3">
      <c r="I100" s="338"/>
    </row>
    <row r="101" spans="2:9" x14ac:dyDescent="0.3">
      <c r="I101" s="338"/>
    </row>
    <row r="102" spans="2:9" x14ac:dyDescent="0.3">
      <c r="I102" s="338"/>
    </row>
    <row r="103" spans="2:9" s="338" customFormat="1" x14ac:dyDescent="0.3">
      <c r="B103" s="339"/>
      <c r="C103" s="353"/>
      <c r="D103" s="348"/>
      <c r="E103" s="348"/>
      <c r="F103" s="349"/>
    </row>
    <row r="104" spans="2:9" s="338" customFormat="1" x14ac:dyDescent="0.3">
      <c r="C104" s="353"/>
      <c r="D104" s="348"/>
      <c r="E104" s="348"/>
      <c r="F104" s="349"/>
    </row>
    <row r="105" spans="2:9" s="338" customFormat="1" x14ac:dyDescent="0.3">
      <c r="C105" s="353"/>
      <c r="D105" s="348"/>
      <c r="E105" s="348"/>
      <c r="F105" s="349"/>
    </row>
    <row r="106" spans="2:9" s="338" customFormat="1" x14ac:dyDescent="0.3">
      <c r="C106" s="353"/>
      <c r="D106" s="348"/>
      <c r="E106" s="348"/>
      <c r="F106" s="349"/>
    </row>
    <row r="107" spans="2:9" s="338" customFormat="1" x14ac:dyDescent="0.3">
      <c r="C107" s="353"/>
      <c r="D107" s="348"/>
      <c r="E107" s="348"/>
      <c r="F107" s="349"/>
    </row>
    <row r="108" spans="2:9" s="338" customFormat="1" x14ac:dyDescent="0.3">
      <c r="C108" s="353"/>
      <c r="D108" s="348"/>
      <c r="E108" s="348"/>
      <c r="F108" s="349"/>
    </row>
    <row r="109" spans="2:9" s="338" customFormat="1" x14ac:dyDescent="0.3">
      <c r="C109" s="353"/>
      <c r="D109" s="348"/>
      <c r="E109" s="348"/>
      <c r="F109" s="349"/>
    </row>
    <row r="110" spans="2:9" s="338" customFormat="1" x14ac:dyDescent="0.3">
      <c r="C110" s="353"/>
      <c r="D110" s="348"/>
      <c r="E110" s="348"/>
      <c r="F110" s="349"/>
    </row>
    <row r="111" spans="2:9" s="338" customFormat="1" x14ac:dyDescent="0.3">
      <c r="C111" s="353"/>
      <c r="D111" s="348"/>
      <c r="E111" s="348"/>
      <c r="F111" s="349"/>
    </row>
    <row r="112" spans="2:9" s="338" customFormat="1" x14ac:dyDescent="0.3">
      <c r="C112" s="353"/>
      <c r="D112" s="348"/>
      <c r="E112" s="348"/>
      <c r="F112" s="349"/>
    </row>
    <row r="113" spans="3:6" s="338" customFormat="1" x14ac:dyDescent="0.3">
      <c r="C113" s="353"/>
      <c r="D113" s="348"/>
      <c r="E113" s="348"/>
      <c r="F113" s="349"/>
    </row>
    <row r="114" spans="3:6" s="338" customFormat="1" x14ac:dyDescent="0.3">
      <c r="C114" s="353"/>
      <c r="D114" s="348"/>
      <c r="E114" s="348"/>
      <c r="F114" s="349"/>
    </row>
    <row r="115" spans="3:6" s="338" customFormat="1" x14ac:dyDescent="0.3">
      <c r="C115" s="353"/>
      <c r="D115" s="348"/>
      <c r="E115" s="348"/>
      <c r="F115" s="349"/>
    </row>
    <row r="116" spans="3:6" s="338" customFormat="1" x14ac:dyDescent="0.3">
      <c r="C116" s="353"/>
      <c r="D116" s="348"/>
      <c r="E116" s="348"/>
      <c r="F116" s="349"/>
    </row>
    <row r="117" spans="3:6" s="338" customFormat="1" x14ac:dyDescent="0.3">
      <c r="C117" s="353"/>
      <c r="D117" s="348"/>
      <c r="E117" s="348"/>
      <c r="F117" s="349"/>
    </row>
    <row r="118" spans="3:6" s="338" customFormat="1" x14ac:dyDescent="0.3">
      <c r="C118" s="353"/>
      <c r="D118" s="348"/>
      <c r="E118" s="348"/>
      <c r="F118" s="349"/>
    </row>
    <row r="119" spans="3:6" s="338" customFormat="1" x14ac:dyDescent="0.3">
      <c r="C119" s="353"/>
      <c r="D119" s="348"/>
      <c r="E119" s="348"/>
      <c r="F119" s="349"/>
    </row>
    <row r="120" spans="3:6" s="338" customFormat="1" x14ac:dyDescent="0.3">
      <c r="C120" s="353"/>
      <c r="D120" s="348"/>
      <c r="E120" s="348"/>
      <c r="F120" s="349"/>
    </row>
    <row r="121" spans="3:6" s="338" customFormat="1" x14ac:dyDescent="0.3">
      <c r="C121" s="353"/>
      <c r="D121" s="348"/>
      <c r="E121" s="348"/>
      <c r="F121" s="349"/>
    </row>
    <row r="122" spans="3:6" s="338" customFormat="1" x14ac:dyDescent="0.3">
      <c r="C122" s="353"/>
      <c r="D122" s="348"/>
      <c r="E122" s="348"/>
      <c r="F122" s="349"/>
    </row>
    <row r="123" spans="3:6" s="338" customFormat="1" x14ac:dyDescent="0.3">
      <c r="C123" s="353"/>
      <c r="D123" s="348"/>
      <c r="E123" s="348"/>
      <c r="F123" s="349"/>
    </row>
    <row r="124" spans="3:6" s="338" customFormat="1" x14ac:dyDescent="0.3">
      <c r="C124" s="353"/>
      <c r="D124" s="348"/>
      <c r="E124" s="348"/>
      <c r="F124" s="349"/>
    </row>
    <row r="125" spans="3:6" s="338" customFormat="1" x14ac:dyDescent="0.3">
      <c r="C125" s="353"/>
      <c r="D125" s="348"/>
      <c r="E125" s="348"/>
      <c r="F125" s="349"/>
    </row>
    <row r="126" spans="3:6" s="338" customFormat="1" x14ac:dyDescent="0.3">
      <c r="C126" s="353"/>
      <c r="D126" s="348"/>
      <c r="E126" s="348"/>
      <c r="F126" s="349"/>
    </row>
    <row r="127" spans="3:6" s="338" customFormat="1" x14ac:dyDescent="0.3">
      <c r="C127" s="353"/>
      <c r="D127" s="348"/>
      <c r="E127" s="348"/>
      <c r="F127" s="349"/>
    </row>
    <row r="128" spans="3:6" s="338" customFormat="1" x14ac:dyDescent="0.3">
      <c r="C128" s="353"/>
      <c r="D128" s="348"/>
      <c r="E128" s="348"/>
      <c r="F128" s="349"/>
    </row>
    <row r="129" spans="3:6" s="338" customFormat="1" x14ac:dyDescent="0.3">
      <c r="C129" s="353"/>
      <c r="D129" s="348"/>
      <c r="E129" s="348"/>
      <c r="F129" s="349"/>
    </row>
    <row r="130" spans="3:6" s="338" customFormat="1" x14ac:dyDescent="0.3">
      <c r="C130" s="353"/>
      <c r="D130" s="348"/>
      <c r="E130" s="348"/>
      <c r="F130" s="349"/>
    </row>
    <row r="131" spans="3:6" s="338" customFormat="1" x14ac:dyDescent="0.3">
      <c r="C131" s="353"/>
      <c r="D131" s="348"/>
      <c r="E131" s="348"/>
      <c r="F131" s="349"/>
    </row>
    <row r="132" spans="3:6" s="338" customFormat="1" x14ac:dyDescent="0.3">
      <c r="C132" s="353"/>
      <c r="D132" s="348"/>
      <c r="E132" s="348"/>
      <c r="F132" s="349"/>
    </row>
    <row r="133" spans="3:6" s="338" customFormat="1" x14ac:dyDescent="0.3">
      <c r="C133" s="353"/>
      <c r="D133" s="348"/>
      <c r="E133" s="348"/>
      <c r="F133" s="349"/>
    </row>
    <row r="134" spans="3:6" s="338" customFormat="1" x14ac:dyDescent="0.3">
      <c r="C134" s="353"/>
      <c r="D134" s="348"/>
      <c r="E134" s="348"/>
      <c r="F134" s="349"/>
    </row>
    <row r="135" spans="3:6" s="338" customFormat="1" x14ac:dyDescent="0.3">
      <c r="C135" s="353"/>
      <c r="D135" s="348"/>
      <c r="E135" s="348"/>
      <c r="F135" s="349"/>
    </row>
    <row r="136" spans="3:6" s="338" customFormat="1" x14ac:dyDescent="0.3">
      <c r="C136" s="353"/>
      <c r="D136" s="348"/>
      <c r="E136" s="348"/>
      <c r="F136" s="349"/>
    </row>
    <row r="137" spans="3:6" s="338" customFormat="1" x14ac:dyDescent="0.3">
      <c r="C137" s="353"/>
      <c r="D137" s="348"/>
      <c r="E137" s="348"/>
      <c r="F137" s="349"/>
    </row>
    <row r="138" spans="3:6" s="338" customFormat="1" x14ac:dyDescent="0.3">
      <c r="C138" s="353"/>
      <c r="D138" s="348"/>
      <c r="E138" s="348"/>
      <c r="F138" s="349"/>
    </row>
    <row r="139" spans="3:6" s="338" customFormat="1" x14ac:dyDescent="0.3">
      <c r="C139" s="353"/>
      <c r="D139" s="348"/>
      <c r="E139" s="348"/>
      <c r="F139" s="349"/>
    </row>
    <row r="140" spans="3:6" s="338" customFormat="1" x14ac:dyDescent="0.3">
      <c r="C140" s="353"/>
      <c r="D140" s="348"/>
      <c r="E140" s="348"/>
      <c r="F140" s="349"/>
    </row>
    <row r="141" spans="3:6" s="338" customFormat="1" x14ac:dyDescent="0.3">
      <c r="C141" s="353"/>
      <c r="D141" s="348"/>
      <c r="E141" s="348"/>
      <c r="F141" s="349"/>
    </row>
    <row r="142" spans="3:6" s="338" customFormat="1" x14ac:dyDescent="0.3">
      <c r="C142" s="353"/>
      <c r="D142" s="348"/>
      <c r="E142" s="348"/>
      <c r="F142" s="349"/>
    </row>
    <row r="143" spans="3:6" s="338" customFormat="1" x14ac:dyDescent="0.3">
      <c r="C143" s="353"/>
      <c r="D143" s="348"/>
      <c r="E143" s="348"/>
      <c r="F143" s="349"/>
    </row>
    <row r="144" spans="3:6" s="338" customFormat="1" x14ac:dyDescent="0.3">
      <c r="C144" s="353"/>
      <c r="D144" s="348"/>
      <c r="E144" s="348"/>
      <c r="F144" s="349"/>
    </row>
    <row r="145" spans="3:6" s="338" customFormat="1" x14ac:dyDescent="0.3">
      <c r="C145" s="353"/>
      <c r="D145" s="348"/>
      <c r="E145" s="348"/>
      <c r="F145" s="349"/>
    </row>
    <row r="146" spans="3:6" s="338" customFormat="1" x14ac:dyDescent="0.3">
      <c r="C146" s="353"/>
      <c r="D146" s="348"/>
      <c r="E146" s="348"/>
      <c r="F146" s="349"/>
    </row>
    <row r="147" spans="3:6" s="338" customFormat="1" x14ac:dyDescent="0.3">
      <c r="C147" s="353"/>
      <c r="D147" s="348"/>
      <c r="E147" s="348"/>
      <c r="F147" s="349"/>
    </row>
    <row r="148" spans="3:6" s="338" customFormat="1" x14ac:dyDescent="0.3">
      <c r="C148" s="353"/>
      <c r="D148" s="348"/>
      <c r="E148" s="348"/>
      <c r="F148" s="349"/>
    </row>
    <row r="149" spans="3:6" s="338" customFormat="1" x14ac:dyDescent="0.3">
      <c r="C149" s="353"/>
      <c r="D149" s="348"/>
      <c r="E149" s="348"/>
      <c r="F149" s="349"/>
    </row>
    <row r="150" spans="3:6" s="338" customFormat="1" x14ac:dyDescent="0.3">
      <c r="C150" s="353"/>
      <c r="D150" s="348"/>
      <c r="E150" s="348"/>
      <c r="F150" s="349"/>
    </row>
    <row r="151" spans="3:6" s="338" customFormat="1" x14ac:dyDescent="0.3">
      <c r="C151" s="353"/>
      <c r="D151" s="348"/>
      <c r="E151" s="348"/>
      <c r="F151" s="349"/>
    </row>
    <row r="152" spans="3:6" s="338" customFormat="1" x14ac:dyDescent="0.3">
      <c r="C152" s="353"/>
      <c r="D152" s="348"/>
      <c r="E152" s="348"/>
      <c r="F152" s="349"/>
    </row>
    <row r="153" spans="3:6" s="338" customFormat="1" x14ac:dyDescent="0.3">
      <c r="C153" s="353"/>
      <c r="D153" s="348"/>
      <c r="E153" s="348"/>
      <c r="F153" s="349"/>
    </row>
    <row r="154" spans="3:6" s="338" customFormat="1" x14ac:dyDescent="0.3">
      <c r="C154" s="353"/>
      <c r="D154" s="348"/>
      <c r="E154" s="348"/>
      <c r="F154" s="349"/>
    </row>
    <row r="155" spans="3:6" s="338" customFormat="1" x14ac:dyDescent="0.3">
      <c r="C155" s="353"/>
      <c r="D155" s="348"/>
      <c r="E155" s="348"/>
      <c r="F155" s="349"/>
    </row>
    <row r="156" spans="3:6" s="338" customFormat="1" x14ac:dyDescent="0.3">
      <c r="C156" s="353"/>
      <c r="D156" s="348"/>
      <c r="E156" s="348"/>
      <c r="F156" s="349"/>
    </row>
    <row r="157" spans="3:6" s="338" customFormat="1" x14ac:dyDescent="0.3">
      <c r="C157" s="353"/>
      <c r="D157" s="348"/>
      <c r="E157" s="348"/>
      <c r="F157" s="349"/>
    </row>
    <row r="158" spans="3:6" s="338" customFormat="1" x14ac:dyDescent="0.3">
      <c r="C158" s="353"/>
      <c r="D158" s="348"/>
      <c r="E158" s="348"/>
      <c r="F158" s="349"/>
    </row>
    <row r="159" spans="3:6" s="338" customFormat="1" x14ac:dyDescent="0.3">
      <c r="C159" s="353"/>
      <c r="D159" s="348"/>
      <c r="E159" s="348"/>
      <c r="F159" s="349"/>
    </row>
    <row r="160" spans="3:6" s="338" customFormat="1" x14ac:dyDescent="0.3">
      <c r="C160" s="353"/>
      <c r="D160" s="348"/>
      <c r="E160" s="348"/>
      <c r="F160" s="349"/>
    </row>
    <row r="161" spans="3:6" s="338" customFormat="1" x14ac:dyDescent="0.3">
      <c r="C161" s="353"/>
      <c r="D161" s="348"/>
      <c r="E161" s="348"/>
      <c r="F161" s="349"/>
    </row>
    <row r="162" spans="3:6" s="338" customFormat="1" x14ac:dyDescent="0.3">
      <c r="C162" s="353"/>
      <c r="D162" s="348"/>
      <c r="E162" s="348"/>
      <c r="F162" s="349"/>
    </row>
    <row r="163" spans="3:6" s="338" customFormat="1" x14ac:dyDescent="0.3">
      <c r="C163" s="353"/>
      <c r="D163" s="348"/>
      <c r="E163" s="348"/>
      <c r="F163" s="349"/>
    </row>
    <row r="164" spans="3:6" s="338" customFormat="1" x14ac:dyDescent="0.3">
      <c r="C164" s="353"/>
      <c r="D164" s="348"/>
      <c r="E164" s="348"/>
      <c r="F164" s="349"/>
    </row>
    <row r="165" spans="3:6" s="338" customFormat="1" x14ac:dyDescent="0.3">
      <c r="C165" s="353"/>
      <c r="D165" s="348"/>
      <c r="E165" s="348"/>
      <c r="F165" s="349"/>
    </row>
    <row r="166" spans="3:6" s="338" customFormat="1" x14ac:dyDescent="0.3">
      <c r="C166" s="353"/>
      <c r="D166" s="348"/>
      <c r="E166" s="348"/>
      <c r="F166" s="349"/>
    </row>
    <row r="167" spans="3:6" s="338" customFormat="1" x14ac:dyDescent="0.3">
      <c r="C167" s="353"/>
      <c r="D167" s="348"/>
      <c r="E167" s="348"/>
      <c r="F167" s="349"/>
    </row>
    <row r="168" spans="3:6" s="338" customFormat="1" x14ac:dyDescent="0.3">
      <c r="C168" s="353"/>
      <c r="D168" s="348"/>
      <c r="E168" s="348"/>
      <c r="F168" s="349"/>
    </row>
    <row r="169" spans="3:6" s="338" customFormat="1" x14ac:dyDescent="0.3">
      <c r="C169" s="353"/>
      <c r="D169" s="348"/>
      <c r="E169" s="348"/>
      <c r="F169" s="349"/>
    </row>
    <row r="170" spans="3:6" s="338" customFormat="1" x14ac:dyDescent="0.3">
      <c r="C170" s="353"/>
      <c r="D170" s="348"/>
      <c r="E170" s="348"/>
      <c r="F170" s="349"/>
    </row>
    <row r="171" spans="3:6" s="338" customFormat="1" x14ac:dyDescent="0.3">
      <c r="C171" s="353"/>
      <c r="D171" s="348"/>
      <c r="E171" s="348"/>
      <c r="F171" s="349"/>
    </row>
    <row r="172" spans="3:6" s="338" customFormat="1" x14ac:dyDescent="0.3">
      <c r="C172" s="353"/>
      <c r="D172" s="348"/>
      <c r="E172" s="348"/>
      <c r="F172" s="349"/>
    </row>
    <row r="173" spans="3:6" s="338" customFormat="1" x14ac:dyDescent="0.3">
      <c r="C173" s="353"/>
      <c r="D173" s="348"/>
      <c r="E173" s="348"/>
      <c r="F173" s="349"/>
    </row>
    <row r="174" spans="3:6" s="338" customFormat="1" x14ac:dyDescent="0.3">
      <c r="C174" s="353"/>
      <c r="D174" s="348"/>
      <c r="E174" s="348"/>
      <c r="F174" s="349"/>
    </row>
    <row r="175" spans="3:6" s="338" customFormat="1" x14ac:dyDescent="0.3">
      <c r="C175" s="353"/>
      <c r="D175" s="348"/>
      <c r="E175" s="348"/>
      <c r="F175" s="349"/>
    </row>
    <row r="176" spans="3:6" s="338" customFormat="1" x14ac:dyDescent="0.3">
      <c r="C176" s="353"/>
      <c r="D176" s="348"/>
      <c r="E176" s="348"/>
      <c r="F176" s="349"/>
    </row>
    <row r="177" spans="3:6" s="338" customFormat="1" x14ac:dyDescent="0.3">
      <c r="C177" s="353"/>
      <c r="D177" s="348"/>
      <c r="E177" s="348"/>
      <c r="F177" s="349"/>
    </row>
    <row r="178" spans="3:6" s="338" customFormat="1" x14ac:dyDescent="0.3">
      <c r="C178" s="353"/>
      <c r="D178" s="348"/>
      <c r="E178" s="348"/>
      <c r="F178" s="349"/>
    </row>
    <row r="179" spans="3:6" s="338" customFormat="1" x14ac:dyDescent="0.3">
      <c r="C179" s="353"/>
      <c r="D179" s="348"/>
      <c r="E179" s="348"/>
      <c r="F179" s="349"/>
    </row>
    <row r="180" spans="3:6" s="338" customFormat="1" x14ac:dyDescent="0.3">
      <c r="C180" s="353"/>
      <c r="D180" s="348"/>
      <c r="E180" s="348"/>
      <c r="F180" s="349"/>
    </row>
    <row r="181" spans="3:6" s="338" customFormat="1" x14ac:dyDescent="0.3">
      <c r="C181" s="353"/>
      <c r="D181" s="348"/>
      <c r="E181" s="348"/>
      <c r="F181" s="349"/>
    </row>
    <row r="182" spans="3:6" s="338" customFormat="1" x14ac:dyDescent="0.3">
      <c r="C182" s="353"/>
      <c r="D182" s="348"/>
      <c r="E182" s="348"/>
      <c r="F182" s="349"/>
    </row>
    <row r="183" spans="3:6" s="338" customFormat="1" x14ac:dyDescent="0.3">
      <c r="C183" s="353"/>
      <c r="D183" s="348"/>
      <c r="E183" s="348"/>
      <c r="F183" s="349"/>
    </row>
    <row r="184" spans="3:6" s="338" customFormat="1" x14ac:dyDescent="0.3">
      <c r="C184" s="353"/>
      <c r="D184" s="348"/>
      <c r="E184" s="348"/>
      <c r="F184" s="349"/>
    </row>
    <row r="185" spans="3:6" s="338" customFormat="1" x14ac:dyDescent="0.3">
      <c r="C185" s="353"/>
      <c r="D185" s="348"/>
      <c r="E185" s="348"/>
      <c r="F185" s="349"/>
    </row>
    <row r="186" spans="3:6" s="338" customFormat="1" x14ac:dyDescent="0.3">
      <c r="C186" s="353"/>
      <c r="D186" s="348"/>
      <c r="E186" s="348"/>
      <c r="F186" s="349"/>
    </row>
    <row r="187" spans="3:6" s="338" customFormat="1" x14ac:dyDescent="0.3">
      <c r="C187" s="353"/>
      <c r="D187" s="348"/>
      <c r="E187" s="348"/>
      <c r="F187" s="349"/>
    </row>
    <row r="188" spans="3:6" s="338" customFormat="1" x14ac:dyDescent="0.3">
      <c r="C188" s="353"/>
      <c r="D188" s="348"/>
      <c r="E188" s="348"/>
      <c r="F188" s="349"/>
    </row>
    <row r="189" spans="3:6" s="338" customFormat="1" x14ac:dyDescent="0.3">
      <c r="C189" s="353"/>
      <c r="D189" s="348"/>
      <c r="E189" s="348"/>
      <c r="F189" s="349"/>
    </row>
    <row r="190" spans="3:6" s="338" customFormat="1" x14ac:dyDescent="0.3">
      <c r="C190" s="353"/>
      <c r="D190" s="348"/>
      <c r="E190" s="348"/>
      <c r="F190" s="349"/>
    </row>
    <row r="191" spans="3:6" s="338" customFormat="1" x14ac:dyDescent="0.3">
      <c r="C191" s="353"/>
      <c r="D191" s="348"/>
      <c r="E191" s="348"/>
      <c r="F191" s="349"/>
    </row>
    <row r="192" spans="3:6" s="338" customFormat="1" x14ac:dyDescent="0.3">
      <c r="C192" s="353"/>
      <c r="D192" s="348"/>
      <c r="E192" s="348"/>
      <c r="F192" s="349"/>
    </row>
    <row r="193" spans="3:6" s="338" customFormat="1" x14ac:dyDescent="0.3">
      <c r="C193" s="353"/>
      <c r="D193" s="348"/>
      <c r="E193" s="348"/>
      <c r="F193" s="349"/>
    </row>
    <row r="194" spans="3:6" s="338" customFormat="1" x14ac:dyDescent="0.3">
      <c r="C194" s="353"/>
      <c r="D194" s="348"/>
      <c r="E194" s="348"/>
      <c r="F194" s="349"/>
    </row>
    <row r="195" spans="3:6" s="338" customFormat="1" x14ac:dyDescent="0.3">
      <c r="C195" s="353"/>
      <c r="D195" s="348"/>
      <c r="E195" s="348"/>
      <c r="F195" s="349"/>
    </row>
    <row r="196" spans="3:6" s="338" customFormat="1" x14ac:dyDescent="0.3">
      <c r="C196" s="353"/>
      <c r="D196" s="348"/>
      <c r="E196" s="348"/>
      <c r="F196" s="349"/>
    </row>
    <row r="197" spans="3:6" s="338" customFormat="1" x14ac:dyDescent="0.3">
      <c r="C197" s="353"/>
      <c r="D197" s="348"/>
      <c r="E197" s="348"/>
      <c r="F197" s="349"/>
    </row>
    <row r="198" spans="3:6" s="338" customFormat="1" x14ac:dyDescent="0.3">
      <c r="C198" s="353"/>
      <c r="D198" s="348"/>
      <c r="E198" s="348"/>
      <c r="F198" s="349"/>
    </row>
    <row r="199" spans="3:6" s="338" customFormat="1" x14ac:dyDescent="0.3">
      <c r="C199" s="353"/>
      <c r="D199" s="348"/>
      <c r="E199" s="348"/>
      <c r="F199" s="349"/>
    </row>
    <row r="200" spans="3:6" s="338" customFormat="1" x14ac:dyDescent="0.3">
      <c r="C200" s="353"/>
      <c r="D200" s="348"/>
      <c r="E200" s="348"/>
      <c r="F200" s="349"/>
    </row>
    <row r="201" spans="3:6" s="338" customFormat="1" x14ac:dyDescent="0.3">
      <c r="C201" s="353"/>
      <c r="D201" s="348"/>
      <c r="E201" s="348"/>
      <c r="F201" s="349"/>
    </row>
    <row r="202" spans="3:6" s="338" customFormat="1" x14ac:dyDescent="0.3">
      <c r="C202" s="353"/>
      <c r="D202" s="348"/>
      <c r="E202" s="348"/>
      <c r="F202" s="349"/>
    </row>
    <row r="203" spans="3:6" s="338" customFormat="1" x14ac:dyDescent="0.3">
      <c r="C203" s="353"/>
      <c r="D203" s="348"/>
      <c r="E203" s="348"/>
      <c r="F203" s="349"/>
    </row>
    <row r="204" spans="3:6" s="338" customFormat="1" x14ac:dyDescent="0.3">
      <c r="C204" s="353"/>
      <c r="D204" s="348"/>
      <c r="E204" s="348"/>
      <c r="F204" s="349"/>
    </row>
    <row r="205" spans="3:6" s="338" customFormat="1" x14ac:dyDescent="0.3">
      <c r="C205" s="353"/>
      <c r="D205" s="348"/>
      <c r="E205" s="348"/>
      <c r="F205" s="349"/>
    </row>
    <row r="206" spans="3:6" s="338" customFormat="1" x14ac:dyDescent="0.3">
      <c r="C206" s="353"/>
      <c r="D206" s="348"/>
      <c r="E206" s="348"/>
      <c r="F206" s="349"/>
    </row>
    <row r="207" spans="3:6" s="338" customFormat="1" x14ac:dyDescent="0.3">
      <c r="C207" s="353"/>
      <c r="D207" s="348"/>
      <c r="E207" s="348"/>
      <c r="F207" s="349"/>
    </row>
    <row r="208" spans="3:6" s="338" customFormat="1" x14ac:dyDescent="0.3">
      <c r="C208" s="353"/>
      <c r="D208" s="348"/>
      <c r="E208" s="348"/>
      <c r="F208" s="349"/>
    </row>
    <row r="209" spans="3:6" s="338" customFormat="1" x14ac:dyDescent="0.3">
      <c r="C209" s="353"/>
      <c r="D209" s="348"/>
      <c r="E209" s="348"/>
      <c r="F209" s="349"/>
    </row>
    <row r="210" spans="3:6" s="338" customFormat="1" x14ac:dyDescent="0.3">
      <c r="C210" s="353"/>
      <c r="D210" s="348"/>
      <c r="E210" s="348"/>
      <c r="F210" s="349"/>
    </row>
    <row r="211" spans="3:6" s="338" customFormat="1" x14ac:dyDescent="0.3">
      <c r="C211" s="353"/>
      <c r="D211" s="348"/>
      <c r="E211" s="348"/>
      <c r="F211" s="349"/>
    </row>
    <row r="212" spans="3:6" s="338" customFormat="1" x14ac:dyDescent="0.3">
      <c r="C212" s="353"/>
      <c r="D212" s="348"/>
      <c r="E212" s="348"/>
      <c r="F212" s="349"/>
    </row>
    <row r="213" spans="3:6" s="338" customFormat="1" x14ac:dyDescent="0.3">
      <c r="C213" s="353"/>
      <c r="D213" s="348"/>
      <c r="E213" s="348"/>
      <c r="F213" s="349"/>
    </row>
    <row r="214" spans="3:6" s="338" customFormat="1" x14ac:dyDescent="0.3">
      <c r="C214" s="353"/>
      <c r="D214" s="348"/>
      <c r="E214" s="348"/>
      <c r="F214" s="349"/>
    </row>
    <row r="215" spans="3:6" s="338" customFormat="1" x14ac:dyDescent="0.3">
      <c r="C215" s="353"/>
      <c r="D215" s="348"/>
      <c r="E215" s="348"/>
      <c r="F215" s="349"/>
    </row>
    <row r="216" spans="3:6" s="338" customFormat="1" x14ac:dyDescent="0.3">
      <c r="C216" s="353"/>
      <c r="D216" s="348"/>
      <c r="E216" s="348"/>
      <c r="F216" s="349"/>
    </row>
    <row r="217" spans="3:6" s="338" customFormat="1" x14ac:dyDescent="0.3">
      <c r="C217" s="353"/>
      <c r="D217" s="348"/>
      <c r="E217" s="348"/>
      <c r="F217" s="349"/>
    </row>
    <row r="218" spans="3:6" s="338" customFormat="1" x14ac:dyDescent="0.3">
      <c r="C218" s="353"/>
      <c r="D218" s="348"/>
      <c r="E218" s="348"/>
      <c r="F218" s="349"/>
    </row>
    <row r="219" spans="3:6" s="338" customFormat="1" x14ac:dyDescent="0.3">
      <c r="C219" s="353"/>
      <c r="D219" s="348"/>
      <c r="E219" s="348"/>
      <c r="F219" s="349"/>
    </row>
    <row r="220" spans="3:6" s="338" customFormat="1" x14ac:dyDescent="0.3">
      <c r="C220" s="353"/>
      <c r="D220" s="348"/>
      <c r="E220" s="348"/>
      <c r="F220" s="349"/>
    </row>
    <row r="221" spans="3:6" s="338" customFormat="1" x14ac:dyDescent="0.3">
      <c r="C221" s="353"/>
      <c r="D221" s="348"/>
      <c r="E221" s="348"/>
      <c r="F221" s="349"/>
    </row>
    <row r="222" spans="3:6" s="338" customFormat="1" x14ac:dyDescent="0.3">
      <c r="C222" s="353"/>
      <c r="D222" s="348"/>
      <c r="E222" s="348"/>
      <c r="F222" s="349"/>
    </row>
    <row r="223" spans="3:6" s="338" customFormat="1" x14ac:dyDescent="0.3">
      <c r="C223" s="353"/>
      <c r="D223" s="348"/>
      <c r="E223" s="348"/>
      <c r="F223" s="349"/>
    </row>
    <row r="224" spans="3:6" s="338" customFormat="1" x14ac:dyDescent="0.3">
      <c r="C224" s="353"/>
      <c r="D224" s="348"/>
      <c r="E224" s="348"/>
      <c r="F224" s="349"/>
    </row>
    <row r="225" spans="3:6" s="338" customFormat="1" x14ac:dyDescent="0.3">
      <c r="C225" s="353"/>
      <c r="D225" s="348"/>
      <c r="E225" s="348"/>
      <c r="F225" s="349"/>
    </row>
    <row r="226" spans="3:6" s="338" customFormat="1" x14ac:dyDescent="0.3">
      <c r="C226" s="353"/>
      <c r="D226" s="348"/>
      <c r="E226" s="348"/>
      <c r="F226" s="349"/>
    </row>
    <row r="227" spans="3:6" s="338" customFormat="1" x14ac:dyDescent="0.3">
      <c r="C227" s="353"/>
      <c r="D227" s="348"/>
      <c r="E227" s="348"/>
      <c r="F227" s="349"/>
    </row>
    <row r="228" spans="3:6" s="338" customFormat="1" x14ac:dyDescent="0.3">
      <c r="C228" s="353"/>
      <c r="D228" s="348"/>
      <c r="E228" s="348"/>
      <c r="F228" s="349"/>
    </row>
    <row r="229" spans="3:6" s="338" customFormat="1" x14ac:dyDescent="0.3">
      <c r="C229" s="353"/>
      <c r="D229" s="348"/>
      <c r="E229" s="348"/>
      <c r="F229" s="349"/>
    </row>
    <row r="230" spans="3:6" s="338" customFormat="1" x14ac:dyDescent="0.3">
      <c r="C230" s="353"/>
      <c r="D230" s="348"/>
      <c r="E230" s="348"/>
      <c r="F230" s="349"/>
    </row>
    <row r="231" spans="3:6" s="338" customFormat="1" x14ac:dyDescent="0.3">
      <c r="C231" s="353"/>
      <c r="D231" s="348"/>
      <c r="E231" s="348"/>
      <c r="F231" s="349"/>
    </row>
    <row r="232" spans="3:6" s="338" customFormat="1" x14ac:dyDescent="0.3">
      <c r="C232" s="353"/>
      <c r="D232" s="348"/>
      <c r="E232" s="348"/>
      <c r="F232" s="349"/>
    </row>
    <row r="233" spans="3:6" s="338" customFormat="1" x14ac:dyDescent="0.3">
      <c r="C233" s="353"/>
      <c r="D233" s="348"/>
      <c r="E233" s="348"/>
      <c r="F233" s="349"/>
    </row>
    <row r="234" spans="3:6" s="338" customFormat="1" x14ac:dyDescent="0.3">
      <c r="C234" s="353"/>
      <c r="D234" s="348"/>
      <c r="E234" s="348"/>
      <c r="F234" s="349"/>
    </row>
    <row r="235" spans="3:6" s="338" customFormat="1" x14ac:dyDescent="0.3">
      <c r="C235" s="353"/>
      <c r="D235" s="348"/>
      <c r="E235" s="348"/>
      <c r="F235" s="349"/>
    </row>
    <row r="236" spans="3:6" s="338" customFormat="1" x14ac:dyDescent="0.3">
      <c r="C236" s="353"/>
      <c r="D236" s="348"/>
      <c r="E236" s="348"/>
      <c r="F236" s="349"/>
    </row>
    <row r="237" spans="3:6" s="338" customFormat="1" x14ac:dyDescent="0.3">
      <c r="C237" s="353"/>
      <c r="D237" s="348"/>
      <c r="E237" s="348"/>
      <c r="F237" s="349"/>
    </row>
    <row r="238" spans="3:6" s="338" customFormat="1" x14ac:dyDescent="0.3">
      <c r="C238" s="353"/>
      <c r="D238" s="348"/>
      <c r="E238" s="348"/>
      <c r="F238" s="349"/>
    </row>
    <row r="239" spans="3:6" s="338" customFormat="1" x14ac:dyDescent="0.3">
      <c r="C239" s="353"/>
      <c r="D239" s="348"/>
      <c r="E239" s="348"/>
      <c r="F239" s="349"/>
    </row>
    <row r="240" spans="3:6" s="338" customFormat="1" x14ac:dyDescent="0.3">
      <c r="C240" s="353"/>
      <c r="D240" s="348"/>
      <c r="E240" s="348"/>
      <c r="F240" s="349"/>
    </row>
    <row r="241" spans="3:6" s="338" customFormat="1" x14ac:dyDescent="0.3">
      <c r="C241" s="353"/>
      <c r="D241" s="348"/>
      <c r="E241" s="348"/>
      <c r="F241" s="349"/>
    </row>
    <row r="242" spans="3:6" s="338" customFormat="1" x14ac:dyDescent="0.3">
      <c r="C242" s="353"/>
      <c r="D242" s="348"/>
      <c r="E242" s="348"/>
      <c r="F242" s="349"/>
    </row>
    <row r="243" spans="3:6" s="338" customFormat="1" x14ac:dyDescent="0.3">
      <c r="C243" s="353"/>
      <c r="D243" s="348"/>
      <c r="E243" s="348"/>
      <c r="F243" s="349"/>
    </row>
    <row r="244" spans="3:6" s="338" customFormat="1" x14ac:dyDescent="0.3">
      <c r="C244" s="353"/>
      <c r="D244" s="348"/>
      <c r="E244" s="348"/>
      <c r="F244" s="349"/>
    </row>
    <row r="245" spans="3:6" s="338" customFormat="1" x14ac:dyDescent="0.3">
      <c r="C245" s="353"/>
      <c r="D245" s="348"/>
      <c r="E245" s="348"/>
      <c r="F245" s="349"/>
    </row>
    <row r="246" spans="3:6" s="338" customFormat="1" x14ac:dyDescent="0.3">
      <c r="C246" s="353"/>
      <c r="D246" s="348"/>
      <c r="E246" s="348"/>
      <c r="F246" s="349"/>
    </row>
    <row r="247" spans="3:6" s="338" customFormat="1" x14ac:dyDescent="0.3">
      <c r="C247" s="353"/>
      <c r="D247" s="348"/>
      <c r="E247" s="348"/>
      <c r="F247" s="349"/>
    </row>
    <row r="248" spans="3:6" s="338" customFormat="1" x14ac:dyDescent="0.3">
      <c r="C248" s="353"/>
      <c r="D248" s="348"/>
      <c r="E248" s="348"/>
      <c r="F248" s="349"/>
    </row>
    <row r="249" spans="3:6" s="338" customFormat="1" x14ac:dyDescent="0.3">
      <c r="C249" s="353"/>
      <c r="D249" s="348"/>
      <c r="E249" s="348"/>
      <c r="F249" s="349"/>
    </row>
    <row r="250" spans="3:6" s="338" customFormat="1" x14ac:dyDescent="0.3">
      <c r="C250" s="353"/>
      <c r="D250" s="348"/>
      <c r="E250" s="348"/>
      <c r="F250" s="349"/>
    </row>
    <row r="251" spans="3:6" s="338" customFormat="1" x14ac:dyDescent="0.3">
      <c r="C251" s="353"/>
      <c r="D251" s="348"/>
      <c r="E251" s="348"/>
      <c r="F251" s="349"/>
    </row>
    <row r="252" spans="3:6" s="338" customFormat="1" x14ac:dyDescent="0.3">
      <c r="C252" s="353"/>
      <c r="D252" s="348"/>
      <c r="E252" s="348"/>
      <c r="F252" s="349"/>
    </row>
    <row r="253" spans="3:6" s="338" customFormat="1" x14ac:dyDescent="0.3">
      <c r="C253" s="353"/>
      <c r="D253" s="348"/>
      <c r="E253" s="348"/>
      <c r="F253" s="349"/>
    </row>
    <row r="254" spans="3:6" s="338" customFormat="1" x14ac:dyDescent="0.3">
      <c r="C254" s="353"/>
      <c r="D254" s="348"/>
      <c r="E254" s="348"/>
      <c r="F254" s="349"/>
    </row>
    <row r="255" spans="3:6" s="338" customFormat="1" x14ac:dyDescent="0.3">
      <c r="C255" s="353"/>
      <c r="D255" s="348"/>
      <c r="E255" s="348"/>
      <c r="F255" s="349"/>
    </row>
    <row r="256" spans="3:6" s="338" customFormat="1" x14ac:dyDescent="0.3">
      <c r="C256" s="353"/>
      <c r="D256" s="348"/>
      <c r="E256" s="348"/>
      <c r="F256" s="349"/>
    </row>
    <row r="257" spans="3:6" s="338" customFormat="1" x14ac:dyDescent="0.3">
      <c r="C257" s="353"/>
      <c r="D257" s="348"/>
      <c r="E257" s="348"/>
      <c r="F257" s="349"/>
    </row>
    <row r="258" spans="3:6" s="338" customFormat="1" x14ac:dyDescent="0.3">
      <c r="C258" s="353"/>
      <c r="D258" s="348"/>
      <c r="E258" s="348"/>
      <c r="F258" s="349"/>
    </row>
    <row r="259" spans="3:6" s="338" customFormat="1" x14ac:dyDescent="0.3">
      <c r="C259" s="353"/>
      <c r="D259" s="348"/>
      <c r="E259" s="348"/>
      <c r="F259" s="349"/>
    </row>
    <row r="260" spans="3:6" s="338" customFormat="1" x14ac:dyDescent="0.3">
      <c r="C260" s="353"/>
      <c r="D260" s="348"/>
      <c r="E260" s="348"/>
      <c r="F260" s="349"/>
    </row>
    <row r="261" spans="3:6" s="338" customFormat="1" x14ac:dyDescent="0.3">
      <c r="C261" s="353"/>
      <c r="D261" s="348"/>
      <c r="E261" s="348"/>
      <c r="F261" s="349"/>
    </row>
    <row r="262" spans="3:6" s="338" customFormat="1" x14ac:dyDescent="0.3">
      <c r="C262" s="353"/>
      <c r="D262" s="348"/>
      <c r="E262" s="348"/>
      <c r="F262" s="349"/>
    </row>
    <row r="263" spans="3:6" s="338" customFormat="1" x14ac:dyDescent="0.3">
      <c r="C263" s="353"/>
      <c r="D263" s="348"/>
      <c r="E263" s="348"/>
      <c r="F263" s="349"/>
    </row>
    <row r="264" spans="3:6" s="338" customFormat="1" x14ac:dyDescent="0.3">
      <c r="C264" s="353"/>
      <c r="D264" s="348"/>
      <c r="E264" s="348"/>
      <c r="F264" s="349"/>
    </row>
    <row r="265" spans="3:6" s="338" customFormat="1" x14ac:dyDescent="0.3">
      <c r="C265" s="353"/>
      <c r="D265" s="348"/>
      <c r="E265" s="348"/>
      <c r="F265" s="349"/>
    </row>
    <row r="266" spans="3:6" s="338" customFormat="1" x14ac:dyDescent="0.3">
      <c r="C266" s="353"/>
      <c r="D266" s="348"/>
      <c r="E266" s="348"/>
      <c r="F266" s="349"/>
    </row>
    <row r="267" spans="3:6" s="338" customFormat="1" x14ac:dyDescent="0.3">
      <c r="C267" s="353"/>
      <c r="D267" s="348"/>
      <c r="E267" s="348"/>
      <c r="F267" s="349"/>
    </row>
    <row r="268" spans="3:6" s="338" customFormat="1" x14ac:dyDescent="0.3">
      <c r="C268" s="353"/>
      <c r="D268" s="348"/>
      <c r="E268" s="348"/>
      <c r="F268" s="349"/>
    </row>
    <row r="269" spans="3:6" s="338" customFormat="1" x14ac:dyDescent="0.3">
      <c r="C269" s="353"/>
      <c r="D269" s="348"/>
      <c r="E269" s="348"/>
      <c r="F269" s="349"/>
    </row>
    <row r="270" spans="3:6" s="338" customFormat="1" x14ac:dyDescent="0.3">
      <c r="C270" s="353"/>
      <c r="D270" s="348"/>
      <c r="E270" s="348"/>
      <c r="F270" s="349"/>
    </row>
    <row r="271" spans="3:6" s="338" customFormat="1" x14ac:dyDescent="0.3">
      <c r="C271" s="353"/>
      <c r="D271" s="348"/>
      <c r="E271" s="348"/>
      <c r="F271" s="349"/>
    </row>
    <row r="272" spans="3:6" s="338" customFormat="1" x14ac:dyDescent="0.3">
      <c r="C272" s="353"/>
      <c r="D272" s="348"/>
      <c r="E272" s="348"/>
      <c r="F272" s="349"/>
    </row>
    <row r="273" spans="3:6" s="338" customFormat="1" x14ac:dyDescent="0.3">
      <c r="C273" s="353"/>
      <c r="D273" s="348"/>
      <c r="E273" s="348"/>
      <c r="F273" s="349"/>
    </row>
    <row r="274" spans="3:6" s="338" customFormat="1" x14ac:dyDescent="0.3">
      <c r="C274" s="353"/>
      <c r="D274" s="348"/>
      <c r="E274" s="348"/>
      <c r="F274" s="349"/>
    </row>
    <row r="275" spans="3:6" s="338" customFormat="1" x14ac:dyDescent="0.3">
      <c r="C275" s="353"/>
      <c r="D275" s="348"/>
      <c r="E275" s="348"/>
      <c r="F275" s="349"/>
    </row>
    <row r="276" spans="3:6" s="338" customFormat="1" x14ac:dyDescent="0.3">
      <c r="C276" s="353"/>
      <c r="D276" s="348"/>
      <c r="E276" s="348"/>
      <c r="F276" s="349"/>
    </row>
    <row r="277" spans="3:6" s="338" customFormat="1" x14ac:dyDescent="0.3">
      <c r="C277" s="353"/>
      <c r="D277" s="348"/>
      <c r="E277" s="348"/>
      <c r="F277" s="349"/>
    </row>
    <row r="278" spans="3:6" s="338" customFormat="1" x14ac:dyDescent="0.3">
      <c r="C278" s="353"/>
      <c r="D278" s="348"/>
      <c r="E278" s="348"/>
      <c r="F278" s="349"/>
    </row>
    <row r="279" spans="3:6" s="338" customFormat="1" x14ac:dyDescent="0.3">
      <c r="C279" s="353"/>
      <c r="D279" s="348"/>
      <c r="E279" s="348"/>
      <c r="F279" s="349"/>
    </row>
    <row r="280" spans="3:6" s="338" customFormat="1" x14ac:dyDescent="0.3">
      <c r="C280" s="353"/>
      <c r="D280" s="348"/>
      <c r="E280" s="348"/>
      <c r="F280" s="349"/>
    </row>
    <row r="281" spans="3:6" s="338" customFormat="1" x14ac:dyDescent="0.3">
      <c r="C281" s="353"/>
      <c r="D281" s="348"/>
      <c r="E281" s="348"/>
      <c r="F281" s="349"/>
    </row>
    <row r="282" spans="3:6" s="338" customFormat="1" x14ac:dyDescent="0.3">
      <c r="C282" s="353"/>
      <c r="D282" s="348"/>
      <c r="E282" s="348"/>
      <c r="F282" s="349"/>
    </row>
    <row r="283" spans="3:6" s="338" customFormat="1" x14ac:dyDescent="0.3">
      <c r="C283" s="353"/>
      <c r="D283" s="348"/>
      <c r="E283" s="348"/>
      <c r="F283" s="349"/>
    </row>
    <row r="284" spans="3:6" s="338" customFormat="1" x14ac:dyDescent="0.3">
      <c r="C284" s="353"/>
      <c r="D284" s="348"/>
      <c r="E284" s="348"/>
      <c r="F284" s="349"/>
    </row>
    <row r="285" spans="3:6" s="338" customFormat="1" x14ac:dyDescent="0.3">
      <c r="C285" s="353"/>
      <c r="D285" s="348"/>
      <c r="E285" s="348"/>
      <c r="F285" s="349"/>
    </row>
    <row r="286" spans="3:6" s="338" customFormat="1" x14ac:dyDescent="0.3">
      <c r="C286" s="353"/>
      <c r="D286" s="348"/>
      <c r="E286" s="348"/>
      <c r="F286" s="349"/>
    </row>
    <row r="287" spans="3:6" s="338" customFormat="1" x14ac:dyDescent="0.3">
      <c r="C287" s="353"/>
      <c r="D287" s="348"/>
      <c r="E287" s="348"/>
      <c r="F287" s="349"/>
    </row>
    <row r="288" spans="3:6" s="338" customFormat="1" x14ac:dyDescent="0.3">
      <c r="C288" s="353"/>
      <c r="D288" s="348"/>
      <c r="E288" s="348"/>
      <c r="F288" s="349"/>
    </row>
    <row r="289" spans="3:6" s="338" customFormat="1" x14ac:dyDescent="0.3">
      <c r="C289" s="353"/>
      <c r="D289" s="348"/>
      <c r="E289" s="348"/>
      <c r="F289" s="349"/>
    </row>
    <row r="290" spans="3:6" s="338" customFormat="1" x14ac:dyDescent="0.3">
      <c r="C290" s="353"/>
      <c r="D290" s="348"/>
      <c r="E290" s="348"/>
      <c r="F290" s="349"/>
    </row>
    <row r="291" spans="3:6" s="338" customFormat="1" x14ac:dyDescent="0.3">
      <c r="C291" s="353"/>
      <c r="D291" s="348"/>
      <c r="E291" s="348"/>
      <c r="F291" s="349"/>
    </row>
    <row r="292" spans="3:6" s="338" customFormat="1" x14ac:dyDescent="0.3">
      <c r="C292" s="353"/>
      <c r="D292" s="348"/>
      <c r="E292" s="348"/>
      <c r="F292" s="349"/>
    </row>
    <row r="293" spans="3:6" s="338" customFormat="1" x14ac:dyDescent="0.3">
      <c r="C293" s="353"/>
      <c r="D293" s="348"/>
      <c r="E293" s="348"/>
      <c r="F293" s="349"/>
    </row>
    <row r="294" spans="3:6" s="338" customFormat="1" x14ac:dyDescent="0.3">
      <c r="C294" s="353"/>
      <c r="D294" s="348"/>
      <c r="E294" s="348"/>
      <c r="F294" s="349"/>
    </row>
    <row r="295" spans="3:6" s="338" customFormat="1" x14ac:dyDescent="0.3">
      <c r="C295" s="353"/>
      <c r="D295" s="348"/>
      <c r="E295" s="348"/>
      <c r="F295" s="349"/>
    </row>
    <row r="296" spans="3:6" s="338" customFormat="1" x14ac:dyDescent="0.3">
      <c r="C296" s="353"/>
      <c r="D296" s="348"/>
      <c r="E296" s="348"/>
      <c r="F296" s="349"/>
    </row>
    <row r="297" spans="3:6" s="338" customFormat="1" x14ac:dyDescent="0.3">
      <c r="C297" s="353"/>
      <c r="D297" s="348"/>
      <c r="E297" s="348"/>
      <c r="F297" s="349"/>
    </row>
    <row r="298" spans="3:6" s="338" customFormat="1" x14ac:dyDescent="0.3">
      <c r="C298" s="353"/>
      <c r="D298" s="348"/>
      <c r="E298" s="348"/>
      <c r="F298" s="349"/>
    </row>
    <row r="299" spans="3:6" s="338" customFormat="1" x14ac:dyDescent="0.3">
      <c r="C299" s="353"/>
      <c r="D299" s="348"/>
      <c r="E299" s="348"/>
      <c r="F299" s="349"/>
    </row>
    <row r="300" spans="3:6" s="338" customFormat="1" x14ac:dyDescent="0.3">
      <c r="C300" s="353"/>
      <c r="D300" s="348"/>
      <c r="E300" s="348"/>
      <c r="F300" s="349"/>
    </row>
    <row r="301" spans="3:6" s="338" customFormat="1" x14ac:dyDescent="0.3">
      <c r="C301" s="353"/>
      <c r="D301" s="348"/>
      <c r="E301" s="348"/>
      <c r="F301" s="349"/>
    </row>
    <row r="302" spans="3:6" s="338" customFormat="1" x14ac:dyDescent="0.3">
      <c r="C302" s="353"/>
      <c r="D302" s="348"/>
      <c r="E302" s="348"/>
      <c r="F302" s="349"/>
    </row>
    <row r="303" spans="3:6" s="338" customFormat="1" x14ac:dyDescent="0.3">
      <c r="C303" s="353"/>
      <c r="D303" s="348"/>
      <c r="E303" s="348"/>
      <c r="F303" s="349"/>
    </row>
    <row r="304" spans="3:6" s="338" customFormat="1" x14ac:dyDescent="0.3">
      <c r="C304" s="353"/>
      <c r="D304" s="348"/>
      <c r="E304" s="348"/>
      <c r="F304" s="349"/>
    </row>
    <row r="305" spans="3:6" s="338" customFormat="1" x14ac:dyDescent="0.3">
      <c r="C305" s="353"/>
      <c r="D305" s="348"/>
      <c r="E305" s="348"/>
      <c r="F305" s="349"/>
    </row>
    <row r="306" spans="3:6" s="338" customFormat="1" x14ac:dyDescent="0.3">
      <c r="C306" s="353"/>
      <c r="D306" s="348"/>
      <c r="E306" s="348"/>
      <c r="F306" s="349"/>
    </row>
    <row r="307" spans="3:6" s="338" customFormat="1" x14ac:dyDescent="0.3">
      <c r="C307" s="353"/>
      <c r="D307" s="348"/>
      <c r="E307" s="348"/>
      <c r="F307" s="349"/>
    </row>
    <row r="308" spans="3:6" s="338" customFormat="1" x14ac:dyDescent="0.3">
      <c r="C308" s="353"/>
      <c r="D308" s="348"/>
      <c r="E308" s="348"/>
      <c r="F308" s="349"/>
    </row>
    <row r="309" spans="3:6" s="338" customFormat="1" x14ac:dyDescent="0.3">
      <c r="C309" s="353"/>
      <c r="D309" s="348"/>
      <c r="E309" s="348"/>
      <c r="F309" s="349"/>
    </row>
    <row r="310" spans="3:6" s="338" customFormat="1" x14ac:dyDescent="0.3">
      <c r="C310" s="353"/>
      <c r="D310" s="348"/>
      <c r="E310" s="348"/>
      <c r="F310" s="349"/>
    </row>
    <row r="311" spans="3:6" s="338" customFormat="1" x14ac:dyDescent="0.3">
      <c r="C311" s="353"/>
      <c r="D311" s="348"/>
      <c r="E311" s="348"/>
      <c r="F311" s="349"/>
    </row>
    <row r="312" spans="3:6" s="338" customFormat="1" x14ac:dyDescent="0.3">
      <c r="C312" s="353"/>
      <c r="D312" s="348"/>
      <c r="E312" s="348"/>
      <c r="F312" s="349"/>
    </row>
    <row r="313" spans="3:6" s="338" customFormat="1" x14ac:dyDescent="0.3">
      <c r="C313" s="353"/>
      <c r="D313" s="348"/>
      <c r="E313" s="348"/>
      <c r="F313" s="349"/>
    </row>
    <row r="314" spans="3:6" s="338" customFormat="1" x14ac:dyDescent="0.3">
      <c r="C314" s="353"/>
      <c r="D314" s="348"/>
      <c r="E314" s="348"/>
      <c r="F314" s="349"/>
    </row>
    <row r="315" spans="3:6" s="338" customFormat="1" x14ac:dyDescent="0.3">
      <c r="C315" s="353"/>
      <c r="D315" s="348"/>
      <c r="E315" s="348"/>
      <c r="F315" s="349"/>
    </row>
    <row r="316" spans="3:6" s="338" customFormat="1" x14ac:dyDescent="0.3">
      <c r="C316" s="353"/>
      <c r="D316" s="348"/>
      <c r="E316" s="348"/>
      <c r="F316" s="349"/>
    </row>
    <row r="317" spans="3:6" s="338" customFormat="1" x14ac:dyDescent="0.3">
      <c r="C317" s="353"/>
      <c r="D317" s="348"/>
      <c r="E317" s="348"/>
      <c r="F317" s="349"/>
    </row>
    <row r="318" spans="3:6" s="338" customFormat="1" x14ac:dyDescent="0.3">
      <c r="C318" s="353"/>
      <c r="D318" s="348"/>
      <c r="E318" s="348"/>
      <c r="F318" s="349"/>
    </row>
    <row r="319" spans="3:6" s="338" customFormat="1" x14ac:dyDescent="0.3">
      <c r="C319" s="353"/>
      <c r="D319" s="348"/>
      <c r="E319" s="348"/>
      <c r="F319" s="349"/>
    </row>
    <row r="320" spans="3:6" s="338" customFormat="1" x14ac:dyDescent="0.3">
      <c r="C320" s="353"/>
      <c r="D320" s="348"/>
      <c r="E320" s="348"/>
      <c r="F320" s="349"/>
    </row>
    <row r="321" spans="3:6" s="338" customFormat="1" x14ac:dyDescent="0.3">
      <c r="C321" s="353"/>
      <c r="D321" s="348"/>
      <c r="E321" s="348"/>
      <c r="F321" s="349"/>
    </row>
    <row r="322" spans="3:6" s="338" customFormat="1" x14ac:dyDescent="0.3">
      <c r="C322" s="353"/>
      <c r="D322" s="348"/>
      <c r="E322" s="348"/>
      <c r="F322" s="349"/>
    </row>
    <row r="323" spans="3:6" s="338" customFormat="1" x14ac:dyDescent="0.3">
      <c r="C323" s="353"/>
      <c r="D323" s="348"/>
      <c r="E323" s="348"/>
      <c r="F323" s="349"/>
    </row>
    <row r="324" spans="3:6" s="338" customFormat="1" x14ac:dyDescent="0.3">
      <c r="C324" s="353"/>
      <c r="D324" s="348"/>
      <c r="E324" s="348"/>
      <c r="F324" s="349"/>
    </row>
    <row r="325" spans="3:6" s="338" customFormat="1" x14ac:dyDescent="0.3">
      <c r="C325" s="353"/>
      <c r="D325" s="348"/>
      <c r="E325" s="348"/>
      <c r="F325" s="349"/>
    </row>
    <row r="326" spans="3:6" s="338" customFormat="1" x14ac:dyDescent="0.3">
      <c r="C326" s="353"/>
      <c r="D326" s="348"/>
      <c r="E326" s="348"/>
      <c r="F326" s="349"/>
    </row>
    <row r="327" spans="3:6" s="338" customFormat="1" x14ac:dyDescent="0.3">
      <c r="C327" s="353"/>
      <c r="D327" s="348"/>
      <c r="E327" s="348"/>
      <c r="F327" s="349"/>
    </row>
    <row r="328" spans="3:6" s="338" customFormat="1" x14ac:dyDescent="0.3">
      <c r="C328" s="353"/>
      <c r="D328" s="348"/>
      <c r="E328" s="348"/>
      <c r="F328" s="349"/>
    </row>
    <row r="329" spans="3:6" s="338" customFormat="1" x14ac:dyDescent="0.3">
      <c r="C329" s="353"/>
      <c r="D329" s="348"/>
      <c r="E329" s="348"/>
      <c r="F329" s="349"/>
    </row>
    <row r="330" spans="3:6" s="338" customFormat="1" x14ac:dyDescent="0.3">
      <c r="C330" s="353"/>
      <c r="D330" s="348"/>
      <c r="E330" s="348"/>
      <c r="F330" s="349"/>
    </row>
    <row r="331" spans="3:6" s="338" customFormat="1" x14ac:dyDescent="0.3">
      <c r="C331" s="353"/>
      <c r="D331" s="348"/>
      <c r="E331" s="348"/>
      <c r="F331" s="349"/>
    </row>
    <row r="332" spans="3:6" s="338" customFormat="1" x14ac:dyDescent="0.3">
      <c r="C332" s="353"/>
      <c r="D332" s="348"/>
      <c r="E332" s="348"/>
      <c r="F332" s="349"/>
    </row>
    <row r="333" spans="3:6" s="338" customFormat="1" x14ac:dyDescent="0.3">
      <c r="C333" s="353"/>
      <c r="D333" s="348"/>
      <c r="E333" s="348"/>
      <c r="F333" s="349"/>
    </row>
    <row r="334" spans="3:6" s="338" customFormat="1" x14ac:dyDescent="0.3">
      <c r="C334" s="353"/>
      <c r="D334" s="348"/>
      <c r="E334" s="348"/>
      <c r="F334" s="349"/>
    </row>
    <row r="335" spans="3:6" s="338" customFormat="1" x14ac:dyDescent="0.3">
      <c r="C335" s="353"/>
      <c r="D335" s="348"/>
      <c r="E335" s="348"/>
      <c r="F335" s="349"/>
    </row>
    <row r="336" spans="3:6" s="338" customFormat="1" x14ac:dyDescent="0.3">
      <c r="C336" s="353"/>
      <c r="D336" s="348"/>
      <c r="E336" s="348"/>
      <c r="F336" s="349"/>
    </row>
    <row r="337" spans="3:6" s="338" customFormat="1" x14ac:dyDescent="0.3">
      <c r="C337" s="353"/>
      <c r="D337" s="348"/>
      <c r="E337" s="348"/>
      <c r="F337" s="349"/>
    </row>
    <row r="338" spans="3:6" s="338" customFormat="1" x14ac:dyDescent="0.3">
      <c r="C338" s="353"/>
      <c r="D338" s="348"/>
      <c r="E338" s="348"/>
      <c r="F338" s="349"/>
    </row>
    <row r="339" spans="3:6" s="338" customFormat="1" x14ac:dyDescent="0.3">
      <c r="C339" s="353"/>
      <c r="D339" s="348"/>
      <c r="E339" s="348"/>
      <c r="F339" s="349"/>
    </row>
    <row r="340" spans="3:6" s="338" customFormat="1" x14ac:dyDescent="0.3">
      <c r="C340" s="353"/>
      <c r="D340" s="348"/>
      <c r="E340" s="348"/>
      <c r="F340" s="349"/>
    </row>
    <row r="341" spans="3:6" s="338" customFormat="1" x14ac:dyDescent="0.3">
      <c r="C341" s="353"/>
      <c r="D341" s="348"/>
      <c r="E341" s="348"/>
      <c r="F341" s="349"/>
    </row>
    <row r="342" spans="3:6" s="338" customFormat="1" x14ac:dyDescent="0.3">
      <c r="C342" s="353"/>
      <c r="D342" s="348"/>
      <c r="E342" s="348"/>
      <c r="F342" s="349"/>
    </row>
    <row r="343" spans="3:6" s="338" customFormat="1" x14ac:dyDescent="0.3">
      <c r="C343" s="353"/>
      <c r="D343" s="348"/>
      <c r="E343" s="348"/>
      <c r="F343" s="349"/>
    </row>
    <row r="344" spans="3:6" s="338" customFormat="1" x14ac:dyDescent="0.3">
      <c r="C344" s="353"/>
      <c r="D344" s="348"/>
      <c r="E344" s="348"/>
      <c r="F344" s="349"/>
    </row>
    <row r="345" spans="3:6" s="338" customFormat="1" x14ac:dyDescent="0.3">
      <c r="C345" s="353"/>
      <c r="D345" s="348"/>
      <c r="E345" s="348"/>
      <c r="F345" s="349"/>
    </row>
    <row r="346" spans="3:6" s="338" customFormat="1" x14ac:dyDescent="0.3">
      <c r="C346" s="353"/>
      <c r="D346" s="348"/>
      <c r="E346" s="348"/>
      <c r="F346" s="349"/>
    </row>
    <row r="347" spans="3:6" s="338" customFormat="1" x14ac:dyDescent="0.3">
      <c r="C347" s="353"/>
      <c r="D347" s="348"/>
      <c r="E347" s="348"/>
      <c r="F347" s="349"/>
    </row>
    <row r="348" spans="3:6" s="338" customFormat="1" x14ac:dyDescent="0.3">
      <c r="C348" s="353"/>
      <c r="D348" s="348"/>
      <c r="E348" s="348"/>
      <c r="F348" s="349"/>
    </row>
    <row r="349" spans="3:6" s="338" customFormat="1" x14ac:dyDescent="0.3">
      <c r="C349" s="353"/>
      <c r="D349" s="348"/>
      <c r="E349" s="348"/>
      <c r="F349" s="349"/>
    </row>
    <row r="350" spans="3:6" s="338" customFormat="1" x14ac:dyDescent="0.3">
      <c r="C350" s="353"/>
      <c r="D350" s="348"/>
      <c r="E350" s="348"/>
      <c r="F350" s="349"/>
    </row>
    <row r="351" spans="3:6" s="338" customFormat="1" x14ac:dyDescent="0.3">
      <c r="C351" s="353"/>
      <c r="D351" s="348"/>
      <c r="E351" s="348"/>
      <c r="F351" s="349"/>
    </row>
    <row r="352" spans="3:6" s="338" customFormat="1" x14ac:dyDescent="0.3">
      <c r="C352" s="353"/>
      <c r="D352" s="348"/>
      <c r="E352" s="348"/>
      <c r="F352" s="349"/>
    </row>
    <row r="353" spans="3:6" s="338" customFormat="1" x14ac:dyDescent="0.3">
      <c r="C353" s="353"/>
      <c r="D353" s="348"/>
      <c r="E353" s="348"/>
      <c r="F353" s="349"/>
    </row>
    <row r="354" spans="3:6" s="338" customFormat="1" x14ac:dyDescent="0.3">
      <c r="C354" s="353"/>
      <c r="D354" s="348"/>
      <c r="E354" s="348"/>
      <c r="F354" s="349"/>
    </row>
    <row r="355" spans="3:6" s="338" customFormat="1" x14ac:dyDescent="0.3">
      <c r="C355" s="353"/>
      <c r="D355" s="348"/>
      <c r="E355" s="348"/>
      <c r="F355" s="349"/>
    </row>
    <row r="356" spans="3:6" s="338" customFormat="1" x14ac:dyDescent="0.3">
      <c r="C356" s="353"/>
      <c r="D356" s="348"/>
      <c r="E356" s="348"/>
      <c r="F356" s="349"/>
    </row>
    <row r="357" spans="3:6" s="338" customFormat="1" x14ac:dyDescent="0.3">
      <c r="C357" s="353"/>
      <c r="D357" s="348"/>
      <c r="E357" s="348"/>
      <c r="F357" s="349"/>
    </row>
    <row r="358" spans="3:6" s="338" customFormat="1" x14ac:dyDescent="0.3">
      <c r="C358" s="353"/>
      <c r="D358" s="348"/>
      <c r="E358" s="348"/>
      <c r="F358" s="349"/>
    </row>
    <row r="359" spans="3:6" s="338" customFormat="1" x14ac:dyDescent="0.3">
      <c r="C359" s="353"/>
      <c r="D359" s="348"/>
      <c r="E359" s="348"/>
      <c r="F359" s="349"/>
    </row>
    <row r="360" spans="3:6" s="338" customFormat="1" x14ac:dyDescent="0.3">
      <c r="C360" s="353"/>
      <c r="D360" s="348"/>
      <c r="E360" s="348"/>
      <c r="F360" s="349"/>
    </row>
    <row r="361" spans="3:6" s="338" customFormat="1" x14ac:dyDescent="0.3">
      <c r="C361" s="353"/>
      <c r="D361" s="348"/>
      <c r="E361" s="348"/>
      <c r="F361" s="349"/>
    </row>
    <row r="362" spans="3:6" s="338" customFormat="1" x14ac:dyDescent="0.3">
      <c r="C362" s="353"/>
      <c r="D362" s="348"/>
      <c r="E362" s="348"/>
      <c r="F362" s="349"/>
    </row>
    <row r="363" spans="3:6" s="338" customFormat="1" x14ac:dyDescent="0.3">
      <c r="C363" s="353"/>
      <c r="D363" s="348"/>
      <c r="E363" s="348"/>
      <c r="F363" s="349"/>
    </row>
    <row r="364" spans="3:6" s="338" customFormat="1" x14ac:dyDescent="0.3">
      <c r="C364" s="353"/>
      <c r="D364" s="348"/>
      <c r="E364" s="348"/>
      <c r="F364" s="349"/>
    </row>
    <row r="365" spans="3:6" s="338" customFormat="1" x14ac:dyDescent="0.3">
      <c r="C365" s="353"/>
      <c r="D365" s="348"/>
      <c r="E365" s="348"/>
      <c r="F365" s="349"/>
    </row>
    <row r="366" spans="3:6" s="338" customFormat="1" x14ac:dyDescent="0.3">
      <c r="C366" s="353"/>
      <c r="D366" s="348"/>
      <c r="E366" s="348"/>
      <c r="F366" s="349"/>
    </row>
    <row r="367" spans="3:6" s="338" customFormat="1" x14ac:dyDescent="0.3">
      <c r="C367" s="353"/>
      <c r="D367" s="348"/>
      <c r="E367" s="348"/>
      <c r="F367" s="349"/>
    </row>
    <row r="368" spans="3:6" s="338" customFormat="1" x14ac:dyDescent="0.3">
      <c r="C368" s="353"/>
      <c r="D368" s="348"/>
      <c r="E368" s="348"/>
      <c r="F368" s="349"/>
    </row>
    <row r="369" spans="3:6" s="338" customFormat="1" x14ac:dyDescent="0.3">
      <c r="C369" s="353"/>
      <c r="D369" s="348"/>
      <c r="E369" s="348"/>
      <c r="F369" s="349"/>
    </row>
    <row r="370" spans="3:6" s="338" customFormat="1" x14ac:dyDescent="0.3">
      <c r="C370" s="353"/>
      <c r="D370" s="348"/>
      <c r="E370" s="348"/>
      <c r="F370" s="349"/>
    </row>
    <row r="371" spans="3:6" s="338" customFormat="1" x14ac:dyDescent="0.3">
      <c r="C371" s="353"/>
      <c r="D371" s="348"/>
      <c r="E371" s="348"/>
      <c r="F371" s="349"/>
    </row>
    <row r="372" spans="3:6" s="338" customFormat="1" x14ac:dyDescent="0.3">
      <c r="C372" s="353"/>
      <c r="D372" s="348"/>
      <c r="E372" s="348"/>
      <c r="F372" s="349"/>
    </row>
    <row r="373" spans="3:6" s="338" customFormat="1" x14ac:dyDescent="0.3">
      <c r="C373" s="353"/>
      <c r="D373" s="348"/>
      <c r="E373" s="348"/>
      <c r="F373" s="349"/>
    </row>
    <row r="374" spans="3:6" s="338" customFormat="1" x14ac:dyDescent="0.3">
      <c r="C374" s="353"/>
      <c r="D374" s="348"/>
      <c r="E374" s="348"/>
      <c r="F374" s="349"/>
    </row>
    <row r="375" spans="3:6" s="338" customFormat="1" x14ac:dyDescent="0.3">
      <c r="C375" s="353"/>
      <c r="D375" s="348"/>
      <c r="E375" s="348"/>
      <c r="F375" s="349"/>
    </row>
    <row r="376" spans="3:6" s="338" customFormat="1" x14ac:dyDescent="0.3">
      <c r="C376" s="353"/>
      <c r="D376" s="348"/>
      <c r="E376" s="348"/>
      <c r="F376" s="349"/>
    </row>
    <row r="377" spans="3:6" s="338" customFormat="1" x14ac:dyDescent="0.3">
      <c r="C377" s="353"/>
      <c r="D377" s="348"/>
      <c r="E377" s="348"/>
      <c r="F377" s="349"/>
    </row>
    <row r="378" spans="3:6" s="338" customFormat="1" x14ac:dyDescent="0.3">
      <c r="C378" s="353"/>
      <c r="D378" s="348"/>
      <c r="E378" s="348"/>
      <c r="F378" s="349"/>
    </row>
    <row r="379" spans="3:6" s="338" customFormat="1" x14ac:dyDescent="0.3">
      <c r="C379" s="353"/>
      <c r="D379" s="348"/>
      <c r="E379" s="348"/>
      <c r="F379" s="349"/>
    </row>
    <row r="380" spans="3:6" s="338" customFormat="1" x14ac:dyDescent="0.3">
      <c r="C380" s="353"/>
      <c r="D380" s="348"/>
      <c r="E380" s="348"/>
      <c r="F380" s="349"/>
    </row>
    <row r="381" spans="3:6" s="338" customFormat="1" x14ac:dyDescent="0.3">
      <c r="C381" s="353"/>
      <c r="D381" s="348"/>
      <c r="E381" s="348"/>
      <c r="F381" s="349"/>
    </row>
    <row r="382" spans="3:6" s="338" customFormat="1" x14ac:dyDescent="0.3">
      <c r="C382" s="353"/>
      <c r="D382" s="348"/>
      <c r="E382" s="348"/>
      <c r="F382" s="349"/>
    </row>
    <row r="383" spans="3:6" s="338" customFormat="1" x14ac:dyDescent="0.3">
      <c r="C383" s="353"/>
      <c r="D383" s="348"/>
      <c r="E383" s="348"/>
      <c r="F383" s="349"/>
    </row>
    <row r="384" spans="3:6" s="338" customFormat="1" x14ac:dyDescent="0.3">
      <c r="C384" s="353"/>
      <c r="D384" s="348"/>
      <c r="E384" s="348"/>
      <c r="F384" s="349"/>
    </row>
    <row r="385" spans="3:6" s="338" customFormat="1" x14ac:dyDescent="0.3">
      <c r="C385" s="353"/>
      <c r="D385" s="348"/>
      <c r="E385" s="348"/>
      <c r="F385" s="349"/>
    </row>
    <row r="386" spans="3:6" s="338" customFormat="1" x14ac:dyDescent="0.3">
      <c r="C386" s="353"/>
      <c r="D386" s="348"/>
      <c r="E386" s="348"/>
      <c r="F386" s="349"/>
    </row>
    <row r="387" spans="3:6" s="338" customFormat="1" x14ac:dyDescent="0.3">
      <c r="C387" s="353"/>
      <c r="D387" s="348"/>
      <c r="E387" s="348"/>
      <c r="F387" s="349"/>
    </row>
    <row r="388" spans="3:6" s="338" customFormat="1" x14ac:dyDescent="0.3">
      <c r="C388" s="353"/>
      <c r="D388" s="348"/>
      <c r="E388" s="348"/>
      <c r="F388" s="349"/>
    </row>
    <row r="389" spans="3:6" s="338" customFormat="1" x14ac:dyDescent="0.3">
      <c r="C389" s="353"/>
      <c r="D389" s="348"/>
      <c r="E389" s="348"/>
      <c r="F389" s="349"/>
    </row>
    <row r="390" spans="3:6" s="338" customFormat="1" x14ac:dyDescent="0.3">
      <c r="C390" s="353"/>
      <c r="D390" s="348"/>
      <c r="E390" s="348"/>
      <c r="F390" s="349"/>
    </row>
    <row r="391" spans="3:6" s="338" customFormat="1" x14ac:dyDescent="0.3">
      <c r="C391" s="353"/>
      <c r="D391" s="348"/>
      <c r="E391" s="348"/>
      <c r="F391" s="349"/>
    </row>
    <row r="392" spans="3:6" s="338" customFormat="1" x14ac:dyDescent="0.3">
      <c r="C392" s="353"/>
      <c r="D392" s="348"/>
      <c r="E392" s="348"/>
      <c r="F392" s="349"/>
    </row>
    <row r="393" spans="3:6" s="338" customFormat="1" x14ac:dyDescent="0.3">
      <c r="C393" s="353"/>
      <c r="D393" s="348"/>
      <c r="E393" s="348"/>
      <c r="F393" s="349"/>
    </row>
    <row r="394" spans="3:6" s="338" customFormat="1" x14ac:dyDescent="0.3">
      <c r="C394" s="353"/>
      <c r="D394" s="348"/>
      <c r="E394" s="348"/>
      <c r="F394" s="349"/>
    </row>
    <row r="395" spans="3:6" s="338" customFormat="1" x14ac:dyDescent="0.3">
      <c r="C395" s="353"/>
      <c r="D395" s="348"/>
      <c r="E395" s="348"/>
      <c r="F395" s="349"/>
    </row>
    <row r="396" spans="3:6" s="338" customFormat="1" x14ac:dyDescent="0.3">
      <c r="C396" s="353"/>
      <c r="D396" s="348"/>
      <c r="E396" s="348"/>
      <c r="F396" s="349"/>
    </row>
    <row r="397" spans="3:6" s="338" customFormat="1" x14ac:dyDescent="0.3">
      <c r="C397" s="353"/>
      <c r="D397" s="348"/>
      <c r="E397" s="348"/>
      <c r="F397" s="349"/>
    </row>
    <row r="398" spans="3:6" s="338" customFormat="1" x14ac:dyDescent="0.3">
      <c r="C398" s="353"/>
      <c r="D398" s="348"/>
      <c r="E398" s="348"/>
      <c r="F398" s="349"/>
    </row>
    <row r="399" spans="3:6" s="338" customFormat="1" x14ac:dyDescent="0.3">
      <c r="C399" s="353"/>
      <c r="D399" s="348"/>
      <c r="E399" s="348"/>
      <c r="F399" s="349"/>
    </row>
    <row r="400" spans="3:6" s="338" customFormat="1" x14ac:dyDescent="0.3">
      <c r="C400" s="353"/>
      <c r="D400" s="348"/>
      <c r="E400" s="348"/>
      <c r="F400" s="349"/>
    </row>
    <row r="401" spans="2:2" x14ac:dyDescent="0.25">
      <c r="B401" s="338"/>
    </row>
  </sheetData>
  <mergeCells count="34">
    <mergeCell ref="C33:G33"/>
    <mergeCell ref="C80:G80"/>
    <mergeCell ref="C81:G81"/>
    <mergeCell ref="D12:D13"/>
    <mergeCell ref="C14:H14"/>
    <mergeCell ref="C15:H15"/>
    <mergeCell ref="C31:G31"/>
    <mergeCell ref="C32:G32"/>
    <mergeCell ref="C47:G47"/>
    <mergeCell ref="D34:D35"/>
    <mergeCell ref="C36:H36"/>
    <mergeCell ref="C44:G44"/>
    <mergeCell ref="C45:G45"/>
    <mergeCell ref="C19:D19"/>
    <mergeCell ref="C77:G77"/>
    <mergeCell ref="C78:G78"/>
    <mergeCell ref="B2:F2"/>
    <mergeCell ref="C3:D3"/>
    <mergeCell ref="C7:H7"/>
    <mergeCell ref="C8:H9"/>
    <mergeCell ref="C10:H11"/>
    <mergeCell ref="C79:G79"/>
    <mergeCell ref="C88:E89"/>
    <mergeCell ref="F88:H88"/>
    <mergeCell ref="C51:H51"/>
    <mergeCell ref="C52:H52"/>
    <mergeCell ref="C64:H64"/>
    <mergeCell ref="C74:H74"/>
    <mergeCell ref="C76:G76"/>
    <mergeCell ref="C46:G46"/>
    <mergeCell ref="C48:C49"/>
    <mergeCell ref="D48:D50"/>
    <mergeCell ref="E48:E50"/>
    <mergeCell ref="G48:G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6F970-EE87-4F14-8785-B6CCB386DAF7}">
  <sheetPr>
    <pageSetUpPr fitToPage="1"/>
  </sheetPr>
  <dimension ref="A1:AV85"/>
  <sheetViews>
    <sheetView tabSelected="1" topLeftCell="A5" zoomScale="95" zoomScaleNormal="95" workbookViewId="0">
      <selection activeCell="D52" sqref="D52"/>
    </sheetView>
  </sheetViews>
  <sheetFormatPr baseColWidth="10" defaultColWidth="11.5546875" defaultRowHeight="13.8" x14ac:dyDescent="0.3"/>
  <cols>
    <col min="1" max="1" width="58.6640625" style="102" customWidth="1"/>
    <col min="2" max="2" width="17.33203125" style="103" customWidth="1"/>
    <col min="3" max="3" width="10.44140625" style="103" bestFit="1" customWidth="1"/>
    <col min="4" max="4" width="14.109375" style="102" customWidth="1"/>
    <col min="5" max="5" width="0.5546875" style="451" customWidth="1"/>
    <col min="6" max="8" width="7.33203125" style="102" customWidth="1"/>
    <col min="9" max="14" width="7.33203125" style="103" customWidth="1"/>
    <col min="15" max="15" width="8.6640625" style="103" customWidth="1"/>
    <col min="16" max="16" width="15.109375" style="103" bestFit="1" customWidth="1"/>
    <col min="17" max="17" width="15.109375" style="103" customWidth="1"/>
    <col min="18" max="18" width="18.33203125" style="103" customWidth="1"/>
    <col min="19" max="19" width="26.44140625" style="102" customWidth="1"/>
    <col min="20" max="20" width="15.6640625" style="102" bestFit="1" customWidth="1"/>
    <col min="21" max="16384" width="11.5546875" style="102"/>
  </cols>
  <sheetData>
    <row r="1" spans="1:21" ht="15.6" x14ac:dyDescent="0.3">
      <c r="A1" s="109"/>
      <c r="B1" s="110"/>
      <c r="C1" s="110"/>
      <c r="D1" s="109"/>
      <c r="E1" s="444"/>
      <c r="F1" s="109"/>
      <c r="G1" s="109"/>
      <c r="H1" s="109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09"/>
      <c r="T1" s="109"/>
    </row>
    <row r="2" spans="1:21" ht="15.6" x14ac:dyDescent="0.3">
      <c r="A2" s="480" t="s">
        <v>0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</row>
    <row r="3" spans="1:21" ht="15.6" x14ac:dyDescent="0.3">
      <c r="A3" s="480" t="s">
        <v>1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</row>
    <row r="4" spans="1:21" ht="16.2" thickBot="1" x14ac:dyDescent="0.35">
      <c r="A4" s="481" t="s">
        <v>2</v>
      </c>
      <c r="B4" s="480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0"/>
      <c r="S4" s="480"/>
      <c r="T4" s="480"/>
    </row>
    <row r="5" spans="1:21" ht="30.6" customHeight="1" thickBot="1" x14ac:dyDescent="0.35">
      <c r="A5" s="111" t="s">
        <v>3</v>
      </c>
      <c r="B5" s="482" t="s">
        <v>4</v>
      </c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3"/>
      <c r="R5" s="483"/>
      <c r="S5" s="483"/>
      <c r="T5" s="483"/>
    </row>
    <row r="6" spans="1:21" ht="16.2" thickBot="1" x14ac:dyDescent="0.35">
      <c r="A6" s="109"/>
      <c r="B6" s="110"/>
      <c r="C6" s="110"/>
      <c r="D6" s="109"/>
      <c r="E6" s="444"/>
      <c r="F6" s="109"/>
      <c r="G6" s="109"/>
      <c r="H6" s="109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09"/>
      <c r="T6" s="109"/>
    </row>
    <row r="7" spans="1:21" ht="16.2" thickBot="1" x14ac:dyDescent="0.35">
      <c r="A7" s="112" t="s">
        <v>5</v>
      </c>
      <c r="B7" s="484">
        <v>800000000</v>
      </c>
      <c r="C7" s="485"/>
      <c r="D7" s="486"/>
      <c r="E7" s="205"/>
      <c r="F7" s="109"/>
      <c r="G7" s="109"/>
      <c r="H7" s="109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09"/>
      <c r="T7" s="109"/>
    </row>
    <row r="8" spans="1:21" ht="16.2" thickBot="1" x14ac:dyDescent="0.35">
      <c r="A8" s="109"/>
      <c r="B8" s="110"/>
      <c r="C8" s="110"/>
      <c r="D8" s="109"/>
      <c r="E8" s="444"/>
      <c r="F8" s="109"/>
      <c r="G8" s="109"/>
      <c r="H8" s="109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09"/>
      <c r="T8" s="109"/>
    </row>
    <row r="9" spans="1:21" ht="16.2" thickBot="1" x14ac:dyDescent="0.35">
      <c r="A9" s="112" t="s">
        <v>6</v>
      </c>
      <c r="B9" s="207">
        <v>10</v>
      </c>
      <c r="C9" s="110"/>
      <c r="D9" s="109"/>
      <c r="E9" s="444"/>
      <c r="F9" s="109"/>
      <c r="G9" s="109"/>
      <c r="H9" s="109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09"/>
      <c r="T9" s="109"/>
    </row>
    <row r="10" spans="1:21" ht="16.2" thickBot="1" x14ac:dyDescent="0.35">
      <c r="A10" s="206" t="s">
        <v>180</v>
      </c>
      <c r="B10" s="208">
        <v>1750905</v>
      </c>
      <c r="C10" s="110"/>
      <c r="D10" s="109"/>
      <c r="E10" s="444"/>
      <c r="F10" s="109"/>
      <c r="G10" s="109"/>
      <c r="H10" s="109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09"/>
      <c r="T10" s="109"/>
    </row>
    <row r="11" spans="1:21" ht="15.6" customHeight="1" x14ac:dyDescent="0.3">
      <c r="A11" s="113"/>
      <c r="B11" s="110"/>
      <c r="C11" s="110"/>
      <c r="D11" s="109"/>
      <c r="E11" s="444"/>
      <c r="F11" s="477" t="s">
        <v>181</v>
      </c>
      <c r="G11" s="478"/>
      <c r="H11" s="478"/>
      <c r="I11" s="478"/>
      <c r="J11" s="478"/>
      <c r="K11" s="478"/>
      <c r="L11" s="478"/>
      <c r="M11" s="478"/>
      <c r="N11" s="479"/>
      <c r="O11" s="115" t="s">
        <v>9</v>
      </c>
      <c r="P11" s="110"/>
      <c r="Q11" s="110"/>
      <c r="R11" s="110"/>
      <c r="S11" s="109"/>
      <c r="T11" s="109"/>
    </row>
    <row r="12" spans="1:21" ht="63" thickBot="1" x14ac:dyDescent="0.35">
      <c r="A12" s="116" t="s">
        <v>10</v>
      </c>
      <c r="B12" s="117" t="s">
        <v>11</v>
      </c>
      <c r="C12" s="118" t="s">
        <v>12</v>
      </c>
      <c r="D12" s="118" t="s">
        <v>182</v>
      </c>
      <c r="E12" s="118" t="s">
        <v>183</v>
      </c>
      <c r="F12" s="118" t="s">
        <v>14</v>
      </c>
      <c r="G12" s="118" t="s">
        <v>15</v>
      </c>
      <c r="H12" s="118" t="s">
        <v>16</v>
      </c>
      <c r="I12" s="118" t="s">
        <v>17</v>
      </c>
      <c r="J12" s="118" t="s">
        <v>18</v>
      </c>
      <c r="K12" s="118" t="s">
        <v>19</v>
      </c>
      <c r="L12" s="118" t="s">
        <v>20</v>
      </c>
      <c r="M12" s="118" t="s">
        <v>21</v>
      </c>
      <c r="N12" s="118" t="s">
        <v>22</v>
      </c>
      <c r="O12" s="118" t="s">
        <v>23</v>
      </c>
      <c r="P12" s="118" t="s">
        <v>25</v>
      </c>
      <c r="Q12" s="118" t="s">
        <v>184</v>
      </c>
      <c r="R12" s="118" t="s">
        <v>185</v>
      </c>
      <c r="S12" s="118" t="s">
        <v>28</v>
      </c>
      <c r="T12" s="118" t="s">
        <v>186</v>
      </c>
      <c r="U12" s="104"/>
    </row>
    <row r="13" spans="1:21" ht="16.2" thickBot="1" x14ac:dyDescent="0.35">
      <c r="A13" s="119" t="s">
        <v>30</v>
      </c>
      <c r="B13" s="120"/>
      <c r="C13" s="121"/>
      <c r="D13" s="122"/>
      <c r="E13" s="128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23"/>
    </row>
    <row r="14" spans="1:21" s="431" customFormat="1" ht="27.6" x14ac:dyDescent="0.3">
      <c r="A14" s="377" t="s">
        <v>102</v>
      </c>
      <c r="B14" s="428">
        <v>1</v>
      </c>
      <c r="C14" s="428">
        <v>10</v>
      </c>
      <c r="D14" s="435">
        <f>+'TARIFAS M.O'!I18</f>
        <v>7323946</v>
      </c>
      <c r="E14" s="443">
        <f>+D14/$B$10</f>
        <v>4.1829488178970307</v>
      </c>
      <c r="F14" s="137">
        <v>0.4</v>
      </c>
      <c r="G14" s="137">
        <v>0.4</v>
      </c>
      <c r="H14" s="137">
        <v>0.4</v>
      </c>
      <c r="I14" s="137">
        <v>0.4</v>
      </c>
      <c r="J14" s="137">
        <v>0.4</v>
      </c>
      <c r="K14" s="137">
        <v>0.4</v>
      </c>
      <c r="L14" s="137">
        <v>0.4</v>
      </c>
      <c r="M14" s="137">
        <v>0.4</v>
      </c>
      <c r="N14" s="137">
        <v>0.4</v>
      </c>
      <c r="O14" s="137">
        <v>0.4</v>
      </c>
      <c r="P14" s="428">
        <f>+SUM(F14:O14)*B14</f>
        <v>3.9999999999999996</v>
      </c>
      <c r="Q14" s="428">
        <f>P14</f>
        <v>3.9999999999999996</v>
      </c>
      <c r="R14" s="428">
        <f>+IF(E14&gt;10,F.M!$D$41,IF(AND(E14&gt;2,E14&lt;=10),F.M!$D$29,F.M!$D$17))</f>
        <v>1.724</v>
      </c>
      <c r="S14" s="436">
        <f>(P14*D14)*R14</f>
        <v>50505931.615999989</v>
      </c>
      <c r="T14" s="430">
        <f>S14</f>
        <v>50505931.615999989</v>
      </c>
    </row>
    <row r="15" spans="1:21" s="431" customFormat="1" ht="27.6" x14ac:dyDescent="0.3">
      <c r="A15" s="378" t="s">
        <v>103</v>
      </c>
      <c r="B15" s="437">
        <v>1</v>
      </c>
      <c r="C15" s="437">
        <v>7</v>
      </c>
      <c r="D15" s="438">
        <f>+'TARIFAS M.O'!I15</f>
        <v>5757974</v>
      </c>
      <c r="E15" s="443">
        <f t="shared" ref="E15:E16" si="0">+D15/$B$10</f>
        <v>3.2885701965554954</v>
      </c>
      <c r="F15" s="137">
        <v>1</v>
      </c>
      <c r="G15" s="137">
        <v>1</v>
      </c>
      <c r="H15" s="137">
        <v>1</v>
      </c>
      <c r="I15" s="137">
        <v>1</v>
      </c>
      <c r="J15" s="137">
        <v>1</v>
      </c>
      <c r="K15" s="137">
        <v>1</v>
      </c>
      <c r="L15" s="137">
        <v>1</v>
      </c>
      <c r="M15" s="137">
        <v>1</v>
      </c>
      <c r="N15" s="137">
        <v>1</v>
      </c>
      <c r="O15" s="137">
        <v>1</v>
      </c>
      <c r="P15" s="428">
        <f t="shared" ref="P15:P16" si="1">+SUM(F15:O15)*B15</f>
        <v>10</v>
      </c>
      <c r="Q15" s="428">
        <f t="shared" ref="Q15:Q16" si="2">P15</f>
        <v>10</v>
      </c>
      <c r="R15" s="428">
        <f>+IF(E15&gt;10,F.M!$D$41,IF(AND(E15&gt;2,E15&lt;=10),F.M!$D$29,F.M!$D$17))</f>
        <v>1.724</v>
      </c>
      <c r="S15" s="439">
        <f>(P15*D15)*R15</f>
        <v>99267471.760000005</v>
      </c>
      <c r="T15" s="430">
        <f>S15</f>
        <v>99267471.760000005</v>
      </c>
    </row>
    <row r="16" spans="1:21" s="431" customFormat="1" ht="41.4" x14ac:dyDescent="0.3">
      <c r="A16" s="378" t="s">
        <v>104</v>
      </c>
      <c r="B16" s="440">
        <v>1</v>
      </c>
      <c r="C16" s="440">
        <v>6</v>
      </c>
      <c r="D16" s="441">
        <f>+'TARIFAS M.O'!I14</f>
        <v>5232329</v>
      </c>
      <c r="E16" s="443">
        <f t="shared" si="0"/>
        <v>2.9883568783000789</v>
      </c>
      <c r="F16" s="137">
        <v>0.2</v>
      </c>
      <c r="G16" s="137">
        <v>0.2</v>
      </c>
      <c r="H16" s="137">
        <v>0.2</v>
      </c>
      <c r="I16" s="137">
        <v>0.2</v>
      </c>
      <c r="J16" s="137">
        <v>0.2</v>
      </c>
      <c r="K16" s="137">
        <v>0.2</v>
      </c>
      <c r="L16" s="137">
        <v>0.2</v>
      </c>
      <c r="M16" s="137">
        <v>0.2</v>
      </c>
      <c r="N16" s="137">
        <v>0.2</v>
      </c>
      <c r="O16" s="137">
        <v>0.2</v>
      </c>
      <c r="P16" s="428">
        <f t="shared" si="1"/>
        <v>1.9999999999999998</v>
      </c>
      <c r="Q16" s="428">
        <f t="shared" si="2"/>
        <v>1.9999999999999998</v>
      </c>
      <c r="R16" s="428">
        <f>+IF(E16&gt;10,F.M!$D$41,IF(AND(E16&gt;2,E16&lt;=10),F.M!$D$29,F.M!$D$17))</f>
        <v>1.724</v>
      </c>
      <c r="S16" s="442">
        <f>(P16*D16)*R16</f>
        <v>18041070.391999997</v>
      </c>
      <c r="T16" s="430">
        <f>S16</f>
        <v>18041070.391999997</v>
      </c>
    </row>
    <row r="17" spans="1:20" ht="16.2" thickBot="1" x14ac:dyDescent="0.35">
      <c r="A17" s="127" t="s">
        <v>34</v>
      </c>
      <c r="B17" s="120"/>
      <c r="C17" s="121"/>
      <c r="D17" s="122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1"/>
      <c r="Q17" s="121"/>
      <c r="R17" s="121"/>
      <c r="S17" s="122"/>
      <c r="T17" s="123"/>
    </row>
    <row r="18" spans="1:20" ht="16.2" thickBot="1" x14ac:dyDescent="0.35">
      <c r="A18" s="129" t="s">
        <v>187</v>
      </c>
      <c r="B18" s="130"/>
      <c r="C18" s="131"/>
      <c r="D18" s="132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1"/>
      <c r="Q18" s="131"/>
      <c r="R18" s="131"/>
      <c r="S18" s="132"/>
      <c r="T18" s="134"/>
    </row>
    <row r="19" spans="1:20" ht="28.2" x14ac:dyDescent="0.3">
      <c r="A19" s="453" t="s">
        <v>105</v>
      </c>
      <c r="B19" s="135">
        <v>1</v>
      </c>
      <c r="C19" s="135">
        <v>6</v>
      </c>
      <c r="D19" s="136">
        <f>+D16</f>
        <v>5232329</v>
      </c>
      <c r="E19" s="443">
        <f>+D19/$B$10</f>
        <v>2.9883568783000789</v>
      </c>
      <c r="F19" s="137">
        <v>0.1</v>
      </c>
      <c r="G19" s="137">
        <v>0.1</v>
      </c>
      <c r="H19" s="137">
        <v>0.1</v>
      </c>
      <c r="I19" s="137">
        <v>0.1</v>
      </c>
      <c r="J19" s="137">
        <v>0.1</v>
      </c>
      <c r="K19" s="137">
        <v>0.1</v>
      </c>
      <c r="L19" s="137">
        <v>0.1</v>
      </c>
      <c r="M19" s="137">
        <v>0.1</v>
      </c>
      <c r="N19" s="137">
        <v>0.1</v>
      </c>
      <c r="O19" s="137">
        <v>0.1</v>
      </c>
      <c r="P19" s="124">
        <f>+SUM(F19:O19)*B19</f>
        <v>0.99999999999999989</v>
      </c>
      <c r="Q19" s="124">
        <f t="shared" ref="Q19:Q45" si="3">P19</f>
        <v>0.99999999999999989</v>
      </c>
      <c r="R19" s="124">
        <f>+IF(E19&gt;10,F.M!$D$41,IF(AND(E19&gt;2,E19&lt;=10),F.M!$D$29,F.M!$D$17))</f>
        <v>1.724</v>
      </c>
      <c r="S19" s="138">
        <f>(P19*D19)*R19</f>
        <v>9020535.1959999986</v>
      </c>
      <c r="T19" s="126">
        <f>S19</f>
        <v>9020535.1959999986</v>
      </c>
    </row>
    <row r="20" spans="1:20" ht="16.2" thickBot="1" x14ac:dyDescent="0.35">
      <c r="A20" s="129" t="s">
        <v>35</v>
      </c>
      <c r="B20" s="130"/>
      <c r="C20" s="131"/>
      <c r="D20" s="132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1"/>
      <c r="Q20" s="131"/>
      <c r="R20" s="131"/>
      <c r="S20" s="132"/>
      <c r="T20" s="134"/>
    </row>
    <row r="21" spans="1:20" ht="28.2" x14ac:dyDescent="0.3">
      <c r="A21" s="453" t="s">
        <v>106</v>
      </c>
      <c r="B21" s="135">
        <v>1</v>
      </c>
      <c r="C21" s="135">
        <v>6</v>
      </c>
      <c r="D21" s="136">
        <f>+D19</f>
        <v>5232329</v>
      </c>
      <c r="E21" s="443">
        <f>+D21/$B$10</f>
        <v>2.9883568783000789</v>
      </c>
      <c r="F21" s="137">
        <v>0.2</v>
      </c>
      <c r="G21" s="137">
        <v>0.2</v>
      </c>
      <c r="H21" s="137">
        <v>0.2</v>
      </c>
      <c r="I21" s="137">
        <v>0.2</v>
      </c>
      <c r="J21" s="137">
        <v>0.2</v>
      </c>
      <c r="K21" s="137">
        <v>0.2</v>
      </c>
      <c r="L21" s="137">
        <v>0.15</v>
      </c>
      <c r="M21" s="137">
        <v>0.15</v>
      </c>
      <c r="N21" s="137">
        <v>0.15</v>
      </c>
      <c r="O21" s="137">
        <v>0.15</v>
      </c>
      <c r="P21" s="124">
        <f>+SUM(F21:O21)*B21</f>
        <v>1.7999999999999996</v>
      </c>
      <c r="Q21" s="124">
        <f t="shared" si="3"/>
        <v>1.7999999999999996</v>
      </c>
      <c r="R21" s="124">
        <f>+IF(E21&gt;10,F.M!$D$41,IF(AND(E21&gt;2,E21&lt;=10),F.M!$D$29,F.M!$D$17))</f>
        <v>1.724</v>
      </c>
      <c r="S21" s="138">
        <f>(P21*D21)*R21</f>
        <v>16236963.352799995</v>
      </c>
      <c r="T21" s="126">
        <f>S21</f>
        <v>16236963.352799995</v>
      </c>
    </row>
    <row r="22" spans="1:20" ht="16.2" thickBot="1" x14ac:dyDescent="0.35">
      <c r="A22" s="129" t="s">
        <v>37</v>
      </c>
      <c r="B22" s="130"/>
      <c r="C22" s="131"/>
      <c r="D22" s="132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1"/>
      <c r="Q22" s="131"/>
      <c r="R22" s="131"/>
      <c r="S22" s="132"/>
      <c r="T22" s="134"/>
    </row>
    <row r="23" spans="1:20" ht="28.2" x14ac:dyDescent="0.3">
      <c r="A23" s="453" t="s">
        <v>107</v>
      </c>
      <c r="B23" s="140">
        <v>1</v>
      </c>
      <c r="C23" s="140">
        <v>6</v>
      </c>
      <c r="D23" s="141">
        <f>+D21</f>
        <v>5232329</v>
      </c>
      <c r="E23" s="443">
        <f>+D23/$B$10</f>
        <v>2.9883568783000789</v>
      </c>
      <c r="F23" s="142">
        <v>0.5</v>
      </c>
      <c r="G23" s="142">
        <v>0.5</v>
      </c>
      <c r="H23" s="142">
        <v>0.5</v>
      </c>
      <c r="I23" s="142">
        <v>0.5</v>
      </c>
      <c r="J23" s="142">
        <v>0.5</v>
      </c>
      <c r="K23" s="142">
        <v>0.5</v>
      </c>
      <c r="L23" s="142">
        <v>0.5</v>
      </c>
      <c r="M23" s="142">
        <v>0.5</v>
      </c>
      <c r="N23" s="142">
        <v>0.5</v>
      </c>
      <c r="O23" s="142">
        <v>0.45</v>
      </c>
      <c r="P23" s="124">
        <f>+SUM(F23:O23)*B23</f>
        <v>4.95</v>
      </c>
      <c r="Q23" s="124">
        <f t="shared" si="3"/>
        <v>4.95</v>
      </c>
      <c r="R23" s="124">
        <f>+IF(E23&gt;10,F.M!$D$41,IF(AND(E23&gt;2,E23&lt;=10),F.M!$D$29,F.M!$D$17))</f>
        <v>1.724</v>
      </c>
      <c r="S23" s="143">
        <f>(P23*D23)*R23</f>
        <v>44651649.220200002</v>
      </c>
      <c r="T23" s="126">
        <f>S23</f>
        <v>44651649.220200002</v>
      </c>
    </row>
    <row r="24" spans="1:20" ht="16.2" thickBot="1" x14ac:dyDescent="0.35">
      <c r="A24" s="129" t="s">
        <v>39</v>
      </c>
      <c r="B24" s="130"/>
      <c r="C24" s="131"/>
      <c r="D24" s="132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1"/>
      <c r="Q24" s="131"/>
      <c r="R24" s="131"/>
      <c r="S24" s="132"/>
      <c r="T24" s="134"/>
    </row>
    <row r="25" spans="1:20" ht="28.2" x14ac:dyDescent="0.3">
      <c r="A25" s="453" t="s">
        <v>108</v>
      </c>
      <c r="B25" s="140">
        <v>1</v>
      </c>
      <c r="C25" s="140">
        <v>6</v>
      </c>
      <c r="D25" s="141">
        <f>+D23</f>
        <v>5232329</v>
      </c>
      <c r="E25" s="443">
        <f>+D25/$B$10</f>
        <v>2.9883568783000789</v>
      </c>
      <c r="F25" s="142">
        <v>0.2</v>
      </c>
      <c r="G25" s="142">
        <v>0.2</v>
      </c>
      <c r="H25" s="142">
        <v>0.2</v>
      </c>
      <c r="I25" s="142">
        <v>0.2</v>
      </c>
      <c r="J25" s="142">
        <v>0.2</v>
      </c>
      <c r="K25" s="142">
        <v>0.2</v>
      </c>
      <c r="L25" s="142">
        <v>0.15</v>
      </c>
      <c r="M25" s="142">
        <v>0.15</v>
      </c>
      <c r="N25" s="142">
        <v>0.15</v>
      </c>
      <c r="O25" s="142">
        <v>0.15</v>
      </c>
      <c r="P25" s="124">
        <f>+SUM(F25:O25)*B25</f>
        <v>1.7999999999999996</v>
      </c>
      <c r="Q25" s="124">
        <f t="shared" si="3"/>
        <v>1.7999999999999996</v>
      </c>
      <c r="R25" s="124">
        <f>+IF(E25&gt;10,F.M!$D$41,IF(AND(E25&gt;2,E25&lt;=10),F.M!$D$29,F.M!$D$17))</f>
        <v>1.724</v>
      </c>
      <c r="S25" s="143">
        <f>(P25*D25)*R25</f>
        <v>16236963.352799995</v>
      </c>
      <c r="T25" s="126">
        <f>S25</f>
        <v>16236963.352799995</v>
      </c>
    </row>
    <row r="26" spans="1:20" ht="16.2" thickBot="1" x14ac:dyDescent="0.35">
      <c r="A26" s="129" t="s">
        <v>41</v>
      </c>
      <c r="B26" s="130"/>
      <c r="C26" s="131"/>
      <c r="D26" s="132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1"/>
      <c r="Q26" s="131"/>
      <c r="R26" s="131"/>
      <c r="S26" s="132"/>
      <c r="T26" s="134"/>
    </row>
    <row r="27" spans="1:20" ht="28.2" x14ac:dyDescent="0.3">
      <c r="A27" s="453" t="s">
        <v>109</v>
      </c>
      <c r="B27" s="140">
        <v>1</v>
      </c>
      <c r="C27" s="140">
        <v>6</v>
      </c>
      <c r="D27" s="141">
        <f>+D25</f>
        <v>5232329</v>
      </c>
      <c r="E27" s="443">
        <f>+D27/$B$10</f>
        <v>2.9883568783000789</v>
      </c>
      <c r="F27" s="142">
        <v>0.1</v>
      </c>
      <c r="G27" s="142">
        <v>0.1</v>
      </c>
      <c r="H27" s="142">
        <v>0.1</v>
      </c>
      <c r="I27" s="142">
        <v>0.1</v>
      </c>
      <c r="J27" s="142">
        <v>0.1</v>
      </c>
      <c r="K27" s="142">
        <v>0.1</v>
      </c>
      <c r="L27" s="142">
        <v>0.1</v>
      </c>
      <c r="M27" s="142">
        <v>0.1</v>
      </c>
      <c r="N27" s="142">
        <v>0.1</v>
      </c>
      <c r="O27" s="142">
        <v>0.1</v>
      </c>
      <c r="P27" s="124">
        <f>+SUM(F27:O27)*B27</f>
        <v>0.99999999999999989</v>
      </c>
      <c r="Q27" s="124">
        <f t="shared" si="3"/>
        <v>0.99999999999999989</v>
      </c>
      <c r="R27" s="124">
        <f>+IF(E27&gt;10,F.M!$D$41,IF(AND(E27&gt;2,E27&lt;=10),F.M!$D$29,F.M!$D$17))</f>
        <v>1.724</v>
      </c>
      <c r="S27" s="143">
        <f>(P27*D27)*R27</f>
        <v>9020535.1959999986</v>
      </c>
      <c r="T27" s="126">
        <f>S27</f>
        <v>9020535.1959999986</v>
      </c>
    </row>
    <row r="28" spans="1:20" ht="16.2" thickBot="1" x14ac:dyDescent="0.35">
      <c r="A28" s="129" t="s">
        <v>43</v>
      </c>
      <c r="B28" s="130"/>
      <c r="C28" s="131"/>
      <c r="D28" s="132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1"/>
      <c r="Q28" s="131"/>
      <c r="R28" s="131"/>
      <c r="S28" s="132"/>
      <c r="T28" s="134"/>
    </row>
    <row r="29" spans="1:20" ht="27.6" x14ac:dyDescent="0.3">
      <c r="A29" s="378" t="s">
        <v>110</v>
      </c>
      <c r="B29" s="140">
        <v>1</v>
      </c>
      <c r="C29" s="140">
        <v>6</v>
      </c>
      <c r="D29" s="141">
        <f>+D27</f>
        <v>5232329</v>
      </c>
      <c r="E29" s="443">
        <f>+D29/$B$10</f>
        <v>2.9883568783000789</v>
      </c>
      <c r="F29" s="142">
        <v>0.1</v>
      </c>
      <c r="G29" s="142">
        <v>0.1</v>
      </c>
      <c r="H29" s="142">
        <v>0.1</v>
      </c>
      <c r="I29" s="142">
        <v>0.1</v>
      </c>
      <c r="J29" s="142">
        <v>0.1</v>
      </c>
      <c r="K29" s="142">
        <v>0.1</v>
      </c>
      <c r="L29" s="142">
        <v>0.1</v>
      </c>
      <c r="M29" s="142">
        <v>0.1</v>
      </c>
      <c r="N29" s="142">
        <v>0.1</v>
      </c>
      <c r="O29" s="142">
        <v>0.1</v>
      </c>
      <c r="P29" s="124">
        <f>+SUM(F29:O29)*B29</f>
        <v>0.99999999999999989</v>
      </c>
      <c r="Q29" s="124">
        <f t="shared" si="3"/>
        <v>0.99999999999999989</v>
      </c>
      <c r="R29" s="124">
        <f>+IF(E29&gt;10,F.M!$D$41,IF(AND(E29&gt;2,E29&lt;=10),F.M!$D$29,F.M!$D$17))</f>
        <v>1.724</v>
      </c>
      <c r="S29" s="143">
        <f>(P29*D29)*R29</f>
        <v>9020535.1959999986</v>
      </c>
      <c r="T29" s="126">
        <f t="shared" ref="T29:T45" si="4">S29</f>
        <v>9020535.1959999986</v>
      </c>
    </row>
    <row r="30" spans="1:20" ht="41.4" x14ac:dyDescent="0.3">
      <c r="A30" s="377" t="s">
        <v>188</v>
      </c>
      <c r="B30" s="140">
        <v>1</v>
      </c>
      <c r="C30" s="140">
        <v>6</v>
      </c>
      <c r="D30" s="141">
        <f>+D29</f>
        <v>5232329</v>
      </c>
      <c r="E30" s="443">
        <f>+D30/$B$10</f>
        <v>2.9883568783000789</v>
      </c>
      <c r="F30" s="142">
        <v>0.1</v>
      </c>
      <c r="G30" s="142">
        <v>0.1</v>
      </c>
      <c r="H30" s="142">
        <v>0.1</v>
      </c>
      <c r="I30" s="142">
        <v>0.1</v>
      </c>
      <c r="J30" s="142">
        <v>0.1</v>
      </c>
      <c r="K30" s="142">
        <v>0.1</v>
      </c>
      <c r="L30" s="142">
        <v>0.1</v>
      </c>
      <c r="M30" s="142">
        <v>0.1</v>
      </c>
      <c r="N30" s="142">
        <v>0.1</v>
      </c>
      <c r="O30" s="142">
        <v>0.1</v>
      </c>
      <c r="P30" s="124">
        <f>+SUM(F30:O30)*B30</f>
        <v>0.99999999999999989</v>
      </c>
      <c r="Q30" s="124">
        <f t="shared" si="3"/>
        <v>0.99999999999999989</v>
      </c>
      <c r="R30" s="124">
        <f>+IF(E30&gt;10,F.M!$D$41,IF(AND(E30&gt;2,E30&lt;=10),F.M!$D$29,F.M!$D$17))</f>
        <v>1.724</v>
      </c>
      <c r="S30" s="143">
        <f>(P30*D30)*R30</f>
        <v>9020535.1959999986</v>
      </c>
      <c r="T30" s="126">
        <f t="shared" si="4"/>
        <v>9020535.1959999986</v>
      </c>
    </row>
    <row r="31" spans="1:20" ht="16.2" thickBot="1" x14ac:dyDescent="0.35">
      <c r="A31" s="129" t="s">
        <v>46</v>
      </c>
      <c r="B31" s="130"/>
      <c r="C31" s="131"/>
      <c r="D31" s="132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1"/>
      <c r="Q31" s="131"/>
      <c r="R31" s="131"/>
      <c r="S31" s="132"/>
      <c r="T31" s="134"/>
    </row>
    <row r="32" spans="1:20" ht="27.6" x14ac:dyDescent="0.3">
      <c r="A32" s="377" t="s">
        <v>112</v>
      </c>
      <c r="B32" s="140">
        <v>1</v>
      </c>
      <c r="C32" s="140">
        <v>7</v>
      </c>
      <c r="D32" s="141">
        <f>+D15</f>
        <v>5757974</v>
      </c>
      <c r="E32" s="443">
        <f t="shared" ref="E32:E34" si="5">+D32/$B$10</f>
        <v>3.2885701965554954</v>
      </c>
      <c r="F32" s="142">
        <v>0.5</v>
      </c>
      <c r="G32" s="142">
        <v>0.5</v>
      </c>
      <c r="H32" s="142">
        <v>0.5</v>
      </c>
      <c r="I32" s="142">
        <v>0.5</v>
      </c>
      <c r="J32" s="142">
        <v>0.5</v>
      </c>
      <c r="K32" s="142">
        <v>0.5</v>
      </c>
      <c r="L32" s="142">
        <v>0.5</v>
      </c>
      <c r="M32" s="142">
        <v>0.5</v>
      </c>
      <c r="N32" s="142">
        <v>0.5</v>
      </c>
      <c r="O32" s="142">
        <v>0.5</v>
      </c>
      <c r="P32" s="124">
        <f t="shared" ref="P32:P34" si="6">+SUM(F32:O32)*B32</f>
        <v>5</v>
      </c>
      <c r="Q32" s="124">
        <f t="shared" si="3"/>
        <v>5</v>
      </c>
      <c r="R32" s="124">
        <f>+IF(E32&gt;10,F.M!$D$41,IF(AND(E32&gt;2,E32&lt;=10),F.M!$D$29,F.M!$D$17))</f>
        <v>1.724</v>
      </c>
      <c r="S32" s="143">
        <f>(P32*D32)*R32</f>
        <v>49633735.880000003</v>
      </c>
      <c r="T32" s="126">
        <f t="shared" si="4"/>
        <v>49633735.880000003</v>
      </c>
    </row>
    <row r="33" spans="1:48" ht="27.6" x14ac:dyDescent="0.3">
      <c r="A33" s="377" t="s">
        <v>113</v>
      </c>
      <c r="B33" s="140">
        <v>1</v>
      </c>
      <c r="C33" s="140">
        <v>7</v>
      </c>
      <c r="D33" s="141">
        <f>+D32</f>
        <v>5757974</v>
      </c>
      <c r="E33" s="443">
        <f t="shared" si="5"/>
        <v>3.2885701965554954</v>
      </c>
      <c r="F33" s="142">
        <v>0.8</v>
      </c>
      <c r="G33" s="142">
        <v>0.8</v>
      </c>
      <c r="H33" s="142">
        <v>0.8</v>
      </c>
      <c r="I33" s="142">
        <v>0.8</v>
      </c>
      <c r="J33" s="142">
        <v>0.8</v>
      </c>
      <c r="K33" s="142">
        <v>0.8</v>
      </c>
      <c r="L33" s="142">
        <v>0.8</v>
      </c>
      <c r="M33" s="142">
        <v>0.8</v>
      </c>
      <c r="N33" s="142">
        <v>0.8</v>
      </c>
      <c r="O33" s="142">
        <v>0.8</v>
      </c>
      <c r="P33" s="124">
        <f t="shared" si="6"/>
        <v>7.9999999999999991</v>
      </c>
      <c r="Q33" s="124">
        <f t="shared" si="3"/>
        <v>7.9999999999999991</v>
      </c>
      <c r="R33" s="124">
        <f>+IF(E33&gt;10,F.M!$D$41,IF(AND(E33&gt;2,E33&lt;=10),F.M!$D$29,F.M!$D$17))</f>
        <v>1.724</v>
      </c>
      <c r="S33" s="143">
        <f>(P33*D33)*R33</f>
        <v>79413977.407999992</v>
      </c>
      <c r="T33" s="126">
        <f t="shared" si="4"/>
        <v>79413977.407999992</v>
      </c>
    </row>
    <row r="34" spans="1:48" ht="27.6" x14ac:dyDescent="0.3">
      <c r="A34" s="377" t="s">
        <v>114</v>
      </c>
      <c r="B34" s="140">
        <v>1</v>
      </c>
      <c r="C34" s="140">
        <v>7</v>
      </c>
      <c r="D34" s="141">
        <f>+D33</f>
        <v>5757974</v>
      </c>
      <c r="E34" s="443">
        <f t="shared" si="5"/>
        <v>3.2885701965554954</v>
      </c>
      <c r="F34" s="142">
        <v>0.1</v>
      </c>
      <c r="G34" s="142">
        <v>0.1</v>
      </c>
      <c r="H34" s="142">
        <v>0.1</v>
      </c>
      <c r="I34" s="142">
        <v>0.1</v>
      </c>
      <c r="J34" s="142">
        <v>0.1</v>
      </c>
      <c r="K34" s="142">
        <v>0.1</v>
      </c>
      <c r="L34" s="142">
        <v>0.1</v>
      </c>
      <c r="M34" s="142">
        <v>0.1</v>
      </c>
      <c r="N34" s="142">
        <v>0.1</v>
      </c>
      <c r="O34" s="142">
        <v>0.1</v>
      </c>
      <c r="P34" s="124">
        <f t="shared" si="6"/>
        <v>0.99999999999999989</v>
      </c>
      <c r="Q34" s="124">
        <f t="shared" si="3"/>
        <v>0.99999999999999989</v>
      </c>
      <c r="R34" s="124">
        <f>+IF(E34&gt;10,F.M!$D$41,IF(AND(E34&gt;2,E34&lt;=10),F.M!$D$29,F.M!$D$17))</f>
        <v>1.724</v>
      </c>
      <c r="S34" s="143">
        <f>(P34*D34)*R34</f>
        <v>9926747.175999999</v>
      </c>
      <c r="T34" s="126">
        <f t="shared" si="4"/>
        <v>9926747.175999999</v>
      </c>
    </row>
    <row r="35" spans="1:48" ht="16.2" thickBot="1" x14ac:dyDescent="0.35">
      <c r="A35" s="129" t="s">
        <v>50</v>
      </c>
      <c r="B35" s="130"/>
      <c r="C35" s="131"/>
      <c r="D35" s="132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1"/>
      <c r="Q35" s="131"/>
      <c r="R35" s="131"/>
      <c r="S35" s="132"/>
      <c r="T35" s="134"/>
    </row>
    <row r="36" spans="1:48" ht="27.6" x14ac:dyDescent="0.3">
      <c r="A36" s="377" t="s">
        <v>115</v>
      </c>
      <c r="B36" s="140">
        <v>1</v>
      </c>
      <c r="C36" s="140">
        <v>7</v>
      </c>
      <c r="D36" s="141">
        <f>+D34</f>
        <v>5757974</v>
      </c>
      <c r="E36" s="443">
        <f>+D36/$B$10</f>
        <v>3.2885701965554954</v>
      </c>
      <c r="F36" s="142">
        <v>0.8</v>
      </c>
      <c r="G36" s="142">
        <v>0.8</v>
      </c>
      <c r="H36" s="142">
        <v>0.8</v>
      </c>
      <c r="I36" s="142">
        <v>0.8</v>
      </c>
      <c r="J36" s="142">
        <v>0.8</v>
      </c>
      <c r="K36" s="142">
        <v>0.8</v>
      </c>
      <c r="L36" s="142">
        <v>0.8</v>
      </c>
      <c r="M36" s="142">
        <v>0.8</v>
      </c>
      <c r="N36" s="142">
        <v>0.8</v>
      </c>
      <c r="O36" s="142">
        <v>0.8</v>
      </c>
      <c r="P36" s="124">
        <f>+SUM(F36:O36)*B36</f>
        <v>7.9999999999999991</v>
      </c>
      <c r="Q36" s="124">
        <f t="shared" si="3"/>
        <v>7.9999999999999991</v>
      </c>
      <c r="R36" s="124">
        <f>+IF(E36&gt;10,F.M!$D$41,IF(AND(E36&gt;2,E36&lt;=10),F.M!$D$29,F.M!$D$17))</f>
        <v>1.724</v>
      </c>
      <c r="S36" s="143">
        <f>(P36*D36)*R36</f>
        <v>79413977.407999992</v>
      </c>
      <c r="T36" s="126">
        <f t="shared" si="4"/>
        <v>79413977.407999992</v>
      </c>
    </row>
    <row r="37" spans="1:48" ht="16.2" thickBot="1" x14ac:dyDescent="0.35">
      <c r="A37" s="127" t="s">
        <v>52</v>
      </c>
      <c r="B37" s="120"/>
      <c r="C37" s="121"/>
      <c r="D37" s="122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1"/>
      <c r="Q37" s="121"/>
      <c r="R37" s="121"/>
      <c r="S37" s="122"/>
      <c r="T37" s="123"/>
    </row>
    <row r="38" spans="1:48" s="431" customFormat="1" ht="29.25" customHeight="1" x14ac:dyDescent="0.3">
      <c r="A38" s="377" t="s">
        <v>126</v>
      </c>
      <c r="B38" s="427">
        <v>1</v>
      </c>
      <c r="C38" s="427"/>
      <c r="D38" s="214">
        <f>+'TARIFAS M.O'!I40</f>
        <v>3263447</v>
      </c>
      <c r="E38" s="443">
        <f t="shared" ref="E38:E40" si="7">+D38/$B$10</f>
        <v>1.8638629737193051</v>
      </c>
      <c r="F38" s="142">
        <v>0.2</v>
      </c>
      <c r="G38" s="142">
        <v>0.2</v>
      </c>
      <c r="H38" s="142">
        <v>0.2</v>
      </c>
      <c r="I38" s="142">
        <v>0.2</v>
      </c>
      <c r="J38" s="142">
        <v>0.2</v>
      </c>
      <c r="K38" s="142">
        <v>0.2</v>
      </c>
      <c r="L38" s="142">
        <v>0.2</v>
      </c>
      <c r="M38" s="142">
        <v>0.2</v>
      </c>
      <c r="N38" s="142">
        <v>0.2</v>
      </c>
      <c r="O38" s="142">
        <v>0.2</v>
      </c>
      <c r="P38" s="428">
        <f t="shared" ref="P38:P40" si="8">+SUM(F38:O38)*B38</f>
        <v>1.9999999999999998</v>
      </c>
      <c r="Q38" s="428">
        <f t="shared" si="3"/>
        <v>1.9999999999999998</v>
      </c>
      <c r="R38" s="428">
        <f>+IF(E38&gt;10,F.M!$D$41,IF(AND(E38&gt;2,E38&lt;=10),F.M!$D$29,F.M!$D$17))</f>
        <v>1.8160000000000001</v>
      </c>
      <c r="S38" s="429">
        <f>(P38*D38)*R38</f>
        <v>11852839.503999999</v>
      </c>
      <c r="T38" s="430">
        <f t="shared" si="4"/>
        <v>11852839.503999999</v>
      </c>
    </row>
    <row r="39" spans="1:48" s="431" customFormat="1" ht="15.6" x14ac:dyDescent="0.3">
      <c r="A39" s="376" t="s">
        <v>127</v>
      </c>
      <c r="B39" s="427">
        <v>2</v>
      </c>
      <c r="C39" s="427"/>
      <c r="D39" s="214">
        <f>+'TARIFAS M.O'!I37</f>
        <v>2405497</v>
      </c>
      <c r="E39" s="443">
        <f t="shared" si="7"/>
        <v>1.3738592327967536</v>
      </c>
      <c r="F39" s="142">
        <v>0.5</v>
      </c>
      <c r="G39" s="142">
        <v>0.5</v>
      </c>
      <c r="H39" s="142">
        <v>0.5</v>
      </c>
      <c r="I39" s="142">
        <v>0.5</v>
      </c>
      <c r="J39" s="142">
        <v>0.5</v>
      </c>
      <c r="K39" s="142">
        <v>0.5</v>
      </c>
      <c r="L39" s="142">
        <v>0.5</v>
      </c>
      <c r="M39" s="142">
        <v>0.5</v>
      </c>
      <c r="N39" s="142">
        <v>0.5</v>
      </c>
      <c r="O39" s="142">
        <v>0.5</v>
      </c>
      <c r="P39" s="428">
        <v>5</v>
      </c>
      <c r="Q39" s="428">
        <f t="shared" si="3"/>
        <v>5</v>
      </c>
      <c r="R39" s="428">
        <f>+IF(E39&gt;10,F.M!$D$41,IF(AND(E39&gt;2,E39&lt;=10),F.M!$D$29,F.M!$D$17))</f>
        <v>1.8160000000000001</v>
      </c>
      <c r="S39" s="429">
        <f>B39*(P39*D39)*R39</f>
        <v>43683825.520000003</v>
      </c>
      <c r="T39" s="430">
        <f t="shared" si="4"/>
        <v>43683825.520000003</v>
      </c>
    </row>
    <row r="40" spans="1:48" s="431" customFormat="1" ht="15.6" x14ac:dyDescent="0.3">
      <c r="A40" s="376" t="s">
        <v>128</v>
      </c>
      <c r="B40" s="427">
        <v>1</v>
      </c>
      <c r="C40" s="427"/>
      <c r="D40" s="214">
        <f>+'TARIFAS M.O'!I40</f>
        <v>3263447</v>
      </c>
      <c r="E40" s="443">
        <f t="shared" si="7"/>
        <v>1.8638629737193051</v>
      </c>
      <c r="F40" s="142">
        <v>0.2</v>
      </c>
      <c r="G40" s="142">
        <v>0.2</v>
      </c>
      <c r="H40" s="142">
        <v>0.2</v>
      </c>
      <c r="I40" s="142">
        <v>0.2</v>
      </c>
      <c r="J40" s="142">
        <v>0.2</v>
      </c>
      <c r="K40" s="142">
        <v>0.2</v>
      </c>
      <c r="L40" s="142">
        <v>0.2</v>
      </c>
      <c r="M40" s="142">
        <v>0.2</v>
      </c>
      <c r="N40" s="329">
        <v>0.2</v>
      </c>
      <c r="O40" s="329">
        <v>0.155333862887615</v>
      </c>
      <c r="P40" s="432">
        <f t="shared" si="8"/>
        <v>1.9553338628876149</v>
      </c>
      <c r="Q40" s="432">
        <f t="shared" si="3"/>
        <v>1.9553338628876149</v>
      </c>
      <c r="R40" s="428">
        <f>+IF(E40&gt;10,F.M!$D$41,IF(AND(E40&gt;2,E40&lt;=10),F.M!$D$29,F.M!$D$17))</f>
        <v>1.8160000000000001</v>
      </c>
      <c r="S40" s="429">
        <f>(P40*D40)*R40</f>
        <v>11588129.226771621</v>
      </c>
      <c r="T40" s="430">
        <f t="shared" si="4"/>
        <v>11588129.226771621</v>
      </c>
    </row>
    <row r="41" spans="1:48" ht="16.2" thickBot="1" x14ac:dyDescent="0.35">
      <c r="A41" s="127" t="s">
        <v>56</v>
      </c>
      <c r="B41" s="120"/>
      <c r="C41" s="121"/>
      <c r="D41" s="122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1"/>
      <c r="Q41" s="121"/>
      <c r="R41" s="121"/>
      <c r="S41" s="122"/>
      <c r="T41" s="123"/>
    </row>
    <row r="42" spans="1:48" s="434" customFormat="1" ht="15.6" x14ac:dyDescent="0.3">
      <c r="A42" s="376" t="s">
        <v>129</v>
      </c>
      <c r="B42" s="151">
        <v>1</v>
      </c>
      <c r="C42" s="151"/>
      <c r="D42" s="214">
        <f>+D38</f>
        <v>3263447</v>
      </c>
      <c r="E42" s="443">
        <f t="shared" ref="E42:E43" si="9">+D42/$B$10</f>
        <v>1.8638629737193051</v>
      </c>
      <c r="F42" s="142">
        <v>0.2</v>
      </c>
      <c r="G42" s="142">
        <v>0.2</v>
      </c>
      <c r="H42" s="142">
        <v>0.2</v>
      </c>
      <c r="I42" s="142">
        <v>0.2</v>
      </c>
      <c r="J42" s="142">
        <v>0.2</v>
      </c>
      <c r="K42" s="142">
        <v>0.2</v>
      </c>
      <c r="L42" s="142">
        <v>0.2</v>
      </c>
      <c r="M42" s="142">
        <v>0.2</v>
      </c>
      <c r="N42" s="142">
        <v>0.2</v>
      </c>
      <c r="O42" s="142">
        <v>0.2</v>
      </c>
      <c r="P42" s="428">
        <f t="shared" ref="P42:P43" si="10">+SUM(F42:O42)*B42</f>
        <v>1.9999999999999998</v>
      </c>
      <c r="Q42" s="428">
        <f t="shared" si="3"/>
        <v>1.9999999999999998</v>
      </c>
      <c r="R42" s="428">
        <f>+IF(E42&gt;10,F.M!$D$41,IF(AND(E42&gt;2,E42&lt;=10),F.M!$D$29,F.M!$D$17))</f>
        <v>1.8160000000000001</v>
      </c>
      <c r="S42" s="429">
        <f>(P42*D42)*R42</f>
        <v>11852839.503999999</v>
      </c>
      <c r="T42" s="430">
        <f t="shared" si="4"/>
        <v>11852839.503999999</v>
      </c>
      <c r="U42" s="433"/>
      <c r="V42" s="433"/>
      <c r="W42" s="433"/>
      <c r="X42" s="433"/>
      <c r="Y42" s="433"/>
      <c r="Z42" s="433"/>
      <c r="AA42" s="433"/>
      <c r="AB42" s="433"/>
      <c r="AC42" s="433"/>
      <c r="AD42" s="433"/>
      <c r="AE42" s="433"/>
      <c r="AF42" s="433"/>
      <c r="AG42" s="433"/>
      <c r="AH42" s="433"/>
      <c r="AI42" s="433"/>
      <c r="AJ42" s="433"/>
      <c r="AK42" s="433"/>
      <c r="AL42" s="433"/>
      <c r="AM42" s="433"/>
      <c r="AN42" s="433"/>
      <c r="AO42" s="433"/>
      <c r="AP42" s="433"/>
      <c r="AQ42" s="433"/>
      <c r="AR42" s="433"/>
      <c r="AS42" s="433"/>
      <c r="AT42" s="433"/>
      <c r="AU42" s="433"/>
      <c r="AV42" s="433"/>
    </row>
    <row r="43" spans="1:48" s="434" customFormat="1" ht="15.6" x14ac:dyDescent="0.3">
      <c r="A43" s="376" t="s">
        <v>130</v>
      </c>
      <c r="B43" s="151">
        <v>1</v>
      </c>
      <c r="C43" s="151"/>
      <c r="D43" s="214">
        <f>+D39</f>
        <v>2405497</v>
      </c>
      <c r="E43" s="443">
        <f t="shared" si="9"/>
        <v>1.3738592327967536</v>
      </c>
      <c r="F43" s="142">
        <v>0.2</v>
      </c>
      <c r="G43" s="142">
        <v>0.2</v>
      </c>
      <c r="H43" s="142">
        <v>0.2</v>
      </c>
      <c r="I43" s="142">
        <v>0.2</v>
      </c>
      <c r="J43" s="142">
        <v>0.2</v>
      </c>
      <c r="K43" s="142">
        <v>0.2</v>
      </c>
      <c r="L43" s="142">
        <v>0.2</v>
      </c>
      <c r="M43" s="142">
        <v>0.2</v>
      </c>
      <c r="N43" s="142">
        <v>0.2</v>
      </c>
      <c r="O43" s="142">
        <v>0.2</v>
      </c>
      <c r="P43" s="428">
        <f t="shared" si="10"/>
        <v>1.9999999999999998</v>
      </c>
      <c r="Q43" s="428">
        <f t="shared" si="3"/>
        <v>1.9999999999999998</v>
      </c>
      <c r="R43" s="428">
        <f>+IF(E43&gt;10,F.M!$D$41,IF(AND(E43&gt;2,E43&lt;=10),F.M!$D$29,F.M!$D$17))</f>
        <v>1.8160000000000001</v>
      </c>
      <c r="S43" s="429">
        <f>(P43*D43)*R43</f>
        <v>8736765.1039999984</v>
      </c>
      <c r="T43" s="430">
        <f t="shared" si="4"/>
        <v>8736765.1039999984</v>
      </c>
      <c r="U43" s="433"/>
      <c r="V43" s="433"/>
      <c r="W43" s="433"/>
      <c r="X43" s="433"/>
      <c r="Y43" s="433"/>
      <c r="Z43" s="433"/>
      <c r="AA43" s="433"/>
      <c r="AB43" s="433"/>
      <c r="AC43" s="433"/>
      <c r="AD43" s="433"/>
      <c r="AE43" s="433"/>
      <c r="AF43" s="433"/>
      <c r="AG43" s="433"/>
      <c r="AH43" s="433"/>
      <c r="AI43" s="433"/>
      <c r="AJ43" s="433"/>
      <c r="AK43" s="433"/>
      <c r="AL43" s="433"/>
      <c r="AM43" s="433"/>
      <c r="AN43" s="433"/>
      <c r="AO43" s="433"/>
      <c r="AP43" s="433"/>
      <c r="AQ43" s="433"/>
      <c r="AR43" s="433"/>
      <c r="AS43" s="433"/>
      <c r="AT43" s="433"/>
      <c r="AU43" s="433"/>
      <c r="AV43" s="433"/>
    </row>
    <row r="44" spans="1:48" ht="16.2" thickBot="1" x14ac:dyDescent="0.35">
      <c r="A44" s="127" t="s">
        <v>59</v>
      </c>
      <c r="B44" s="120"/>
      <c r="C44" s="121"/>
      <c r="D44" s="122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1"/>
      <c r="Q44" s="121"/>
      <c r="R44" s="121"/>
      <c r="S44" s="122"/>
      <c r="T44" s="123"/>
    </row>
    <row r="45" spans="1:48" s="434" customFormat="1" ht="15.6" x14ac:dyDescent="0.3">
      <c r="A45" s="376" t="s">
        <v>131</v>
      </c>
      <c r="B45" s="151">
        <v>1</v>
      </c>
      <c r="C45" s="151"/>
      <c r="D45" s="214">
        <v>1750905</v>
      </c>
      <c r="E45" s="443">
        <f>+D45/$B$10</f>
        <v>1</v>
      </c>
      <c r="F45" s="142">
        <v>0.4</v>
      </c>
      <c r="G45" s="142">
        <v>0.4</v>
      </c>
      <c r="H45" s="142">
        <v>0.4</v>
      </c>
      <c r="I45" s="142">
        <v>0.4</v>
      </c>
      <c r="J45" s="142">
        <v>0.4</v>
      </c>
      <c r="K45" s="142">
        <v>0.4</v>
      </c>
      <c r="L45" s="142">
        <v>0.4</v>
      </c>
      <c r="M45" s="142">
        <v>0.4</v>
      </c>
      <c r="N45" s="142">
        <v>0.4</v>
      </c>
      <c r="O45" s="142">
        <v>0.4</v>
      </c>
      <c r="P45" s="428">
        <f>+SUM(F45:O45)*B45</f>
        <v>3.9999999999999996</v>
      </c>
      <c r="Q45" s="428">
        <f t="shared" si="3"/>
        <v>3.9999999999999996</v>
      </c>
      <c r="R45" s="428">
        <f>+IF(E45&gt;10,F.M!$D$41,IF(AND(E45&gt;2,E45&lt;=10),F.M!$D$29,F.M!$D$17))</f>
        <v>1.8160000000000001</v>
      </c>
      <c r="S45" s="429">
        <f>(P45*D45)*R45</f>
        <v>12718573.919999998</v>
      </c>
      <c r="T45" s="430">
        <f t="shared" si="4"/>
        <v>12718573.919999998</v>
      </c>
      <c r="U45" s="433"/>
      <c r="V45" s="433"/>
      <c r="W45" s="433"/>
      <c r="X45" s="433"/>
      <c r="Y45" s="433"/>
      <c r="Z45" s="433"/>
      <c r="AA45" s="433"/>
      <c r="AB45" s="433"/>
      <c r="AC45" s="433"/>
      <c r="AD45" s="433"/>
      <c r="AE45" s="433"/>
      <c r="AF45" s="433"/>
      <c r="AG45" s="433"/>
      <c r="AH45" s="433"/>
      <c r="AI45" s="433"/>
      <c r="AJ45" s="433"/>
      <c r="AK45" s="433"/>
      <c r="AL45" s="433"/>
      <c r="AM45" s="433"/>
      <c r="AN45" s="433"/>
      <c r="AO45" s="433"/>
      <c r="AP45" s="433"/>
      <c r="AQ45" s="433"/>
      <c r="AR45" s="433"/>
      <c r="AS45" s="433"/>
      <c r="AT45" s="433"/>
      <c r="AU45" s="433"/>
      <c r="AV45" s="433"/>
    </row>
    <row r="46" spans="1:48" s="107" customFormat="1" ht="16.2" thickBot="1" x14ac:dyDescent="0.35">
      <c r="A46" s="210" t="s">
        <v>189</v>
      </c>
      <c r="B46" s="211"/>
      <c r="C46" s="212"/>
      <c r="D46" s="213"/>
      <c r="E46" s="445"/>
      <c r="F46" s="146"/>
      <c r="G46" s="146"/>
      <c r="H46" s="146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6"/>
      <c r="T46" s="147">
        <f>+SUM(T14:T45)</f>
        <v>599843601.12857139</v>
      </c>
    </row>
    <row r="47" spans="1:48" ht="16.2" thickBot="1" x14ac:dyDescent="0.35">
      <c r="A47" s="210" t="s">
        <v>190</v>
      </c>
      <c r="B47" s="211"/>
      <c r="C47" s="212"/>
      <c r="D47" s="213"/>
      <c r="E47" s="445"/>
      <c r="F47" s="146"/>
      <c r="G47" s="146"/>
      <c r="H47" s="146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6"/>
      <c r="T47" s="147">
        <f>+T46*0.19</f>
        <v>113970284.21442856</v>
      </c>
    </row>
    <row r="48" spans="1:48" ht="16.2" thickBot="1" x14ac:dyDescent="0.35">
      <c r="A48" s="210" t="s">
        <v>191</v>
      </c>
      <c r="B48" s="211"/>
      <c r="C48" s="212"/>
      <c r="D48" s="213"/>
      <c r="E48" s="445"/>
      <c r="F48" s="146"/>
      <c r="G48" s="146"/>
      <c r="H48" s="146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6"/>
      <c r="T48" s="147">
        <f>+T46+T47</f>
        <v>713813885.34299994</v>
      </c>
    </row>
    <row r="49" spans="1:48" ht="16.2" thickBot="1" x14ac:dyDescent="0.35">
      <c r="A49" s="148"/>
      <c r="B49" s="110"/>
      <c r="C49" s="110"/>
      <c r="D49" s="109"/>
      <c r="E49" s="444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09"/>
      <c r="T49" s="149"/>
    </row>
    <row r="50" spans="1:48" ht="16.2" thickBot="1" x14ac:dyDescent="0.35">
      <c r="A50" s="127" t="s">
        <v>192</v>
      </c>
      <c r="B50" s="120"/>
      <c r="C50" s="121"/>
      <c r="D50" s="122"/>
      <c r="E50" s="128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2"/>
      <c r="T50" s="123"/>
    </row>
    <row r="51" spans="1:48" ht="62.4" x14ac:dyDescent="0.3">
      <c r="A51" s="150" t="s">
        <v>63</v>
      </c>
      <c r="B51" s="115" t="s">
        <v>11</v>
      </c>
      <c r="C51" s="115" t="s">
        <v>64</v>
      </c>
      <c r="D51" s="114" t="s">
        <v>193</v>
      </c>
      <c r="E51" s="118"/>
      <c r="F51" s="115" t="s">
        <v>14</v>
      </c>
      <c r="G51" s="115" t="s">
        <v>15</v>
      </c>
      <c r="H51" s="115" t="s">
        <v>16</v>
      </c>
      <c r="I51" s="115" t="s">
        <v>17</v>
      </c>
      <c r="J51" s="115" t="s">
        <v>18</v>
      </c>
      <c r="K51" s="115" t="s">
        <v>19</v>
      </c>
      <c r="L51" s="115" t="s">
        <v>20</v>
      </c>
      <c r="M51" s="115" t="s">
        <v>21</v>
      </c>
      <c r="N51" s="115" t="s">
        <v>22</v>
      </c>
      <c r="O51" s="117" t="s">
        <v>23</v>
      </c>
      <c r="P51" s="118" t="s">
        <v>25</v>
      </c>
      <c r="Q51" s="118" t="s">
        <v>184</v>
      </c>
      <c r="R51" s="118" t="s">
        <v>26</v>
      </c>
      <c r="S51" s="118" t="s">
        <v>28</v>
      </c>
      <c r="T51" s="118" t="s">
        <v>29</v>
      </c>
    </row>
    <row r="52" spans="1:48" s="105" customFormat="1" ht="31.8" thickBot="1" x14ac:dyDescent="0.35">
      <c r="A52" s="139" t="s">
        <v>148</v>
      </c>
      <c r="B52" s="151">
        <v>1</v>
      </c>
      <c r="C52" s="151" t="s">
        <v>67</v>
      </c>
      <c r="D52" s="214">
        <v>6688696</v>
      </c>
      <c r="E52" s="446">
        <f>+D52/$B$10</f>
        <v>3.8201364437248166</v>
      </c>
      <c r="F52" s="142">
        <v>0.4</v>
      </c>
      <c r="G52" s="142">
        <v>0.4</v>
      </c>
      <c r="H52" s="142">
        <v>0.4</v>
      </c>
      <c r="I52" s="142">
        <v>0.4</v>
      </c>
      <c r="J52" s="142">
        <v>0.4</v>
      </c>
      <c r="K52" s="142">
        <v>0.4</v>
      </c>
      <c r="L52" s="142">
        <v>0.4</v>
      </c>
      <c r="M52" s="142">
        <v>0.4</v>
      </c>
      <c r="N52" s="142">
        <v>0.4</v>
      </c>
      <c r="O52" s="142">
        <v>0.4</v>
      </c>
      <c r="P52" s="124">
        <f>+SUM(F52:O52)</f>
        <v>3.9999999999999996</v>
      </c>
      <c r="Q52" s="124">
        <f t="shared" ref="Q52:Q62" si="11">P52</f>
        <v>3.9999999999999996</v>
      </c>
      <c r="R52" s="152">
        <v>1</v>
      </c>
      <c r="S52" s="125">
        <f>B52*(P52*D52)*R52</f>
        <v>26754783.999999996</v>
      </c>
      <c r="T52" s="126">
        <f t="shared" ref="T52:T62" si="12">S52</f>
        <v>26754783.999999996</v>
      </c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106"/>
      <c r="AU52" s="106"/>
      <c r="AV52" s="106"/>
    </row>
    <row r="53" spans="1:48" s="105" customFormat="1" ht="31.2" x14ac:dyDescent="0.3">
      <c r="A53" s="139" t="s">
        <v>149</v>
      </c>
      <c r="B53" s="151">
        <v>50</v>
      </c>
      <c r="C53" s="151" t="s">
        <v>150</v>
      </c>
      <c r="D53" s="214">
        <v>62008.659740000097</v>
      </c>
      <c r="E53" s="447"/>
      <c r="F53" s="142">
        <v>1</v>
      </c>
      <c r="G53" s="142">
        <v>1</v>
      </c>
      <c r="H53" s="142">
        <v>1</v>
      </c>
      <c r="I53" s="142">
        <v>1</v>
      </c>
      <c r="J53" s="142">
        <v>1</v>
      </c>
      <c r="K53" s="142">
        <v>1</v>
      </c>
      <c r="L53" s="142">
        <v>1</v>
      </c>
      <c r="M53" s="142">
        <v>1</v>
      </c>
      <c r="N53" s="142">
        <v>1</v>
      </c>
      <c r="O53" s="142">
        <v>1</v>
      </c>
      <c r="P53" s="124">
        <f t="shared" ref="P53:P62" si="13">+SUM(F53:O53)</f>
        <v>10</v>
      </c>
      <c r="Q53" s="124">
        <f t="shared" si="11"/>
        <v>10</v>
      </c>
      <c r="R53" s="153">
        <v>1</v>
      </c>
      <c r="S53" s="125">
        <f t="shared" ref="S53:S62" si="14">B53*(P53*D53)*R53</f>
        <v>31004329.870000049</v>
      </c>
      <c r="T53" s="126">
        <f t="shared" si="12"/>
        <v>31004329.870000049</v>
      </c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106"/>
      <c r="AU53" s="106"/>
      <c r="AV53" s="106"/>
    </row>
    <row r="54" spans="1:48" s="105" customFormat="1" ht="31.8" thickBot="1" x14ac:dyDescent="0.35">
      <c r="A54" s="139" t="s">
        <v>194</v>
      </c>
      <c r="B54" s="151">
        <v>8</v>
      </c>
      <c r="C54" s="151" t="s">
        <v>70</v>
      </c>
      <c r="D54" s="214">
        <v>25362.715</v>
      </c>
      <c r="E54" s="447"/>
      <c r="F54" s="142">
        <v>1</v>
      </c>
      <c r="G54" s="142">
        <v>1</v>
      </c>
      <c r="H54" s="142">
        <v>1</v>
      </c>
      <c r="I54" s="142">
        <v>1</v>
      </c>
      <c r="J54" s="142">
        <v>1</v>
      </c>
      <c r="K54" s="142">
        <v>1</v>
      </c>
      <c r="L54" s="142">
        <v>1</v>
      </c>
      <c r="M54" s="142">
        <v>1</v>
      </c>
      <c r="N54" s="142">
        <v>1</v>
      </c>
      <c r="O54" s="142">
        <v>1</v>
      </c>
      <c r="P54" s="124">
        <f t="shared" si="13"/>
        <v>10</v>
      </c>
      <c r="Q54" s="124">
        <f t="shared" si="11"/>
        <v>10</v>
      </c>
      <c r="R54" s="153">
        <v>1</v>
      </c>
      <c r="S54" s="125">
        <f t="shared" si="14"/>
        <v>2029017.2</v>
      </c>
      <c r="T54" s="126">
        <f t="shared" si="12"/>
        <v>2029017.2</v>
      </c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106"/>
      <c r="AU54" s="106"/>
      <c r="AV54" s="106"/>
    </row>
    <row r="55" spans="1:48" s="105" customFormat="1" ht="31.8" thickBot="1" x14ac:dyDescent="0.35">
      <c r="A55" s="139" t="s">
        <v>195</v>
      </c>
      <c r="B55" s="151">
        <v>8</v>
      </c>
      <c r="C55" s="151" t="s">
        <v>70</v>
      </c>
      <c r="D55" s="214">
        <v>25756.975999999999</v>
      </c>
      <c r="E55" s="447"/>
      <c r="F55" s="142">
        <v>1</v>
      </c>
      <c r="G55" s="142">
        <v>1</v>
      </c>
      <c r="H55" s="142">
        <v>1</v>
      </c>
      <c r="I55" s="142">
        <v>1</v>
      </c>
      <c r="J55" s="142">
        <v>1</v>
      </c>
      <c r="K55" s="142">
        <v>1</v>
      </c>
      <c r="L55" s="142">
        <v>1</v>
      </c>
      <c r="M55" s="142">
        <v>1</v>
      </c>
      <c r="N55" s="142">
        <v>1</v>
      </c>
      <c r="O55" s="142">
        <v>1</v>
      </c>
      <c r="P55" s="124">
        <f t="shared" si="13"/>
        <v>10</v>
      </c>
      <c r="Q55" s="124">
        <f t="shared" si="11"/>
        <v>10</v>
      </c>
      <c r="R55" s="153">
        <v>1</v>
      </c>
      <c r="S55" s="125">
        <f t="shared" si="14"/>
        <v>2060558.0799999998</v>
      </c>
      <c r="T55" s="126">
        <f t="shared" si="12"/>
        <v>2060558.0799999998</v>
      </c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106"/>
      <c r="AU55" s="106"/>
      <c r="AV55" s="106"/>
    </row>
    <row r="56" spans="1:48" s="105" customFormat="1" ht="46.8" x14ac:dyDescent="0.3">
      <c r="A56" s="139" t="s">
        <v>196</v>
      </c>
      <c r="B56" s="151">
        <v>8</v>
      </c>
      <c r="C56" s="151" t="s">
        <v>70</v>
      </c>
      <c r="D56" s="214">
        <v>247918.3</v>
      </c>
      <c r="E56" s="447">
        <f t="shared" ref="E56:E58" si="15">+D56/$B$10</f>
        <v>0.14159437548010886</v>
      </c>
      <c r="F56" s="142">
        <v>0.1</v>
      </c>
      <c r="G56" s="142">
        <v>0.1</v>
      </c>
      <c r="H56" s="142">
        <v>0.1</v>
      </c>
      <c r="I56" s="142">
        <v>0.1</v>
      </c>
      <c r="J56" s="142">
        <v>0.1</v>
      </c>
      <c r="K56" s="142">
        <v>0.1</v>
      </c>
      <c r="L56" s="142">
        <v>0.1</v>
      </c>
      <c r="M56" s="142">
        <v>0.1</v>
      </c>
      <c r="N56" s="142">
        <v>0.1</v>
      </c>
      <c r="O56" s="142">
        <v>0.1</v>
      </c>
      <c r="P56" s="124">
        <f t="shared" si="13"/>
        <v>0.99999999999999989</v>
      </c>
      <c r="Q56" s="124">
        <f t="shared" si="11"/>
        <v>0.99999999999999989</v>
      </c>
      <c r="R56" s="153">
        <v>1</v>
      </c>
      <c r="S56" s="125">
        <f t="shared" si="14"/>
        <v>1983346.3999999997</v>
      </c>
      <c r="T56" s="126">
        <f t="shared" si="12"/>
        <v>1983346.3999999997</v>
      </c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106"/>
      <c r="AU56" s="106"/>
      <c r="AV56" s="106"/>
    </row>
    <row r="57" spans="1:48" s="105" customFormat="1" ht="63" thickBot="1" x14ac:dyDescent="0.35">
      <c r="A57" s="139" t="s">
        <v>71</v>
      </c>
      <c r="B57" s="151">
        <v>1</v>
      </c>
      <c r="C57" s="151" t="s">
        <v>70</v>
      </c>
      <c r="D57" s="214">
        <f>210924*1.051</f>
        <v>221681.12399999998</v>
      </c>
      <c r="E57" s="447">
        <f t="shared" si="15"/>
        <v>0.12660945282582434</v>
      </c>
      <c r="F57" s="142">
        <v>1</v>
      </c>
      <c r="G57" s="142">
        <v>1</v>
      </c>
      <c r="H57" s="142">
        <v>1</v>
      </c>
      <c r="I57" s="142">
        <v>1</v>
      </c>
      <c r="J57" s="142">
        <v>1</v>
      </c>
      <c r="K57" s="142">
        <v>1</v>
      </c>
      <c r="L57" s="142">
        <v>1</v>
      </c>
      <c r="M57" s="142">
        <v>1</v>
      </c>
      <c r="N57" s="142">
        <v>1</v>
      </c>
      <c r="O57" s="142">
        <v>1</v>
      </c>
      <c r="P57" s="124">
        <f t="shared" si="13"/>
        <v>10</v>
      </c>
      <c r="Q57" s="124">
        <f t="shared" si="11"/>
        <v>10</v>
      </c>
      <c r="R57" s="153">
        <v>1</v>
      </c>
      <c r="S57" s="125">
        <f t="shared" si="14"/>
        <v>2216811.2399999998</v>
      </c>
      <c r="T57" s="126">
        <f t="shared" si="12"/>
        <v>2216811.2399999998</v>
      </c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</row>
    <row r="58" spans="1:48" s="105" customFormat="1" ht="31.8" thickBot="1" x14ac:dyDescent="0.35">
      <c r="A58" s="139" t="s">
        <v>72</v>
      </c>
      <c r="B58" s="151">
        <v>1</v>
      </c>
      <c r="C58" s="151" t="s">
        <v>73</v>
      </c>
      <c r="D58" s="214">
        <f>1008217*1.051</f>
        <v>1059636.067</v>
      </c>
      <c r="E58" s="447">
        <f t="shared" si="15"/>
        <v>0.60519335258052265</v>
      </c>
      <c r="F58" s="142">
        <v>0.2</v>
      </c>
      <c r="G58" s="142">
        <v>0.2</v>
      </c>
      <c r="H58" s="142">
        <v>0.2</v>
      </c>
      <c r="I58" s="142">
        <v>0.2</v>
      </c>
      <c r="J58" s="142">
        <v>0.2</v>
      </c>
      <c r="K58" s="142">
        <v>0.2</v>
      </c>
      <c r="L58" s="142">
        <v>0.2</v>
      </c>
      <c r="M58" s="142">
        <v>0.2</v>
      </c>
      <c r="N58" s="142">
        <v>0.2</v>
      </c>
      <c r="O58" s="142">
        <v>0.2</v>
      </c>
      <c r="P58" s="124">
        <f t="shared" si="13"/>
        <v>1.9999999999999998</v>
      </c>
      <c r="Q58" s="124">
        <f t="shared" si="11"/>
        <v>1.9999999999999998</v>
      </c>
      <c r="R58" s="154">
        <v>1</v>
      </c>
      <c r="S58" s="125">
        <f t="shared" si="14"/>
        <v>2119272.1339999996</v>
      </c>
      <c r="T58" s="126">
        <f t="shared" si="12"/>
        <v>2119272.1339999996</v>
      </c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  <c r="AQ58" s="106"/>
      <c r="AR58" s="106"/>
      <c r="AS58" s="106"/>
      <c r="AT58" s="106"/>
      <c r="AU58" s="106"/>
      <c r="AV58" s="106"/>
    </row>
    <row r="59" spans="1:48" s="106" customFormat="1" ht="15.6" x14ac:dyDescent="0.3">
      <c r="A59" s="139" t="s">
        <v>154</v>
      </c>
      <c r="B59" s="151">
        <v>2</v>
      </c>
      <c r="C59" s="151" t="s">
        <v>73</v>
      </c>
      <c r="D59" s="214">
        <v>45377.01</v>
      </c>
      <c r="E59" s="448"/>
      <c r="F59" s="142">
        <v>1</v>
      </c>
      <c r="G59" s="142">
        <v>1</v>
      </c>
      <c r="H59" s="142">
        <v>1</v>
      </c>
      <c r="I59" s="142">
        <v>1</v>
      </c>
      <c r="J59" s="142">
        <v>1</v>
      </c>
      <c r="K59" s="142">
        <v>1</v>
      </c>
      <c r="L59" s="142">
        <v>1</v>
      </c>
      <c r="M59" s="142">
        <v>1</v>
      </c>
      <c r="N59" s="142">
        <v>1</v>
      </c>
      <c r="O59" s="142">
        <v>1</v>
      </c>
      <c r="P59" s="124">
        <f t="shared" si="13"/>
        <v>10</v>
      </c>
      <c r="Q59" s="124">
        <f t="shared" si="11"/>
        <v>10</v>
      </c>
      <c r="R59" s="154">
        <v>1</v>
      </c>
      <c r="S59" s="125">
        <f t="shared" si="14"/>
        <v>907540.20000000007</v>
      </c>
      <c r="T59" s="126">
        <f t="shared" si="12"/>
        <v>907540.20000000007</v>
      </c>
    </row>
    <row r="60" spans="1:48" s="106" customFormat="1" ht="31.2" x14ac:dyDescent="0.3">
      <c r="A60" s="217" t="s">
        <v>155</v>
      </c>
      <c r="B60" s="218">
        <v>2</v>
      </c>
      <c r="C60" s="218" t="s">
        <v>64</v>
      </c>
      <c r="D60" s="219">
        <v>394507.28100000002</v>
      </c>
      <c r="E60" s="448"/>
      <c r="F60" s="142">
        <v>1</v>
      </c>
      <c r="G60" s="142">
        <v>1</v>
      </c>
      <c r="H60" s="142">
        <v>1</v>
      </c>
      <c r="I60" s="142">
        <v>1</v>
      </c>
      <c r="J60" s="142">
        <v>1</v>
      </c>
      <c r="K60" s="142">
        <v>1</v>
      </c>
      <c r="L60" s="142">
        <v>1</v>
      </c>
      <c r="M60" s="142">
        <v>1</v>
      </c>
      <c r="N60" s="142">
        <v>1</v>
      </c>
      <c r="O60" s="142">
        <v>1</v>
      </c>
      <c r="P60" s="124">
        <f t="shared" si="13"/>
        <v>10</v>
      </c>
      <c r="Q60" s="220">
        <f t="shared" si="11"/>
        <v>10</v>
      </c>
      <c r="R60" s="221">
        <v>1</v>
      </c>
      <c r="S60" s="125">
        <f>B60*(P60*D60)*R60</f>
        <v>7890145.6200000001</v>
      </c>
      <c r="T60" s="209">
        <f t="shared" si="12"/>
        <v>7890145.6200000001</v>
      </c>
    </row>
    <row r="61" spans="1:48" s="106" customFormat="1" ht="15.6" x14ac:dyDescent="0.3">
      <c r="A61" s="139" t="s">
        <v>156</v>
      </c>
      <c r="B61" s="151">
        <v>5</v>
      </c>
      <c r="C61" s="151" t="s">
        <v>70</v>
      </c>
      <c r="D61" s="214">
        <v>2278.8919999999998</v>
      </c>
      <c r="E61" s="449"/>
      <c r="F61" s="142">
        <v>1</v>
      </c>
      <c r="G61" s="142">
        <v>1</v>
      </c>
      <c r="H61" s="142">
        <v>1</v>
      </c>
      <c r="I61" s="142">
        <v>1</v>
      </c>
      <c r="J61" s="142">
        <v>1</v>
      </c>
      <c r="K61" s="142">
        <v>1</v>
      </c>
      <c r="L61" s="142">
        <v>1</v>
      </c>
      <c r="M61" s="142">
        <v>1</v>
      </c>
      <c r="N61" s="142">
        <v>1</v>
      </c>
      <c r="O61" s="142">
        <v>1</v>
      </c>
      <c r="P61" s="124">
        <f t="shared" si="13"/>
        <v>10</v>
      </c>
      <c r="Q61" s="140">
        <f t="shared" si="11"/>
        <v>10</v>
      </c>
      <c r="R61" s="144">
        <v>1</v>
      </c>
      <c r="S61" s="125">
        <f t="shared" si="14"/>
        <v>113944.59999999999</v>
      </c>
      <c r="T61" s="143">
        <f t="shared" si="12"/>
        <v>113944.59999999999</v>
      </c>
    </row>
    <row r="62" spans="1:48" s="106" customFormat="1" ht="16.2" thickBot="1" x14ac:dyDescent="0.35">
      <c r="A62" s="139" t="s">
        <v>157</v>
      </c>
      <c r="B62" s="151">
        <v>1</v>
      </c>
      <c r="C62" s="151" t="s">
        <v>70</v>
      </c>
      <c r="D62" s="214">
        <v>11220.055</v>
      </c>
      <c r="E62" s="449"/>
      <c r="F62" s="142">
        <v>1</v>
      </c>
      <c r="G62" s="142">
        <v>1</v>
      </c>
      <c r="H62" s="142">
        <v>1</v>
      </c>
      <c r="I62" s="142">
        <v>1</v>
      </c>
      <c r="J62" s="142">
        <v>1</v>
      </c>
      <c r="K62" s="142">
        <v>1</v>
      </c>
      <c r="L62" s="142">
        <v>1</v>
      </c>
      <c r="M62" s="142">
        <v>1</v>
      </c>
      <c r="N62" s="142">
        <v>1</v>
      </c>
      <c r="O62" s="142">
        <v>1</v>
      </c>
      <c r="P62" s="124">
        <f t="shared" si="13"/>
        <v>10</v>
      </c>
      <c r="Q62" s="140">
        <f t="shared" si="11"/>
        <v>10</v>
      </c>
      <c r="R62" s="144">
        <v>1</v>
      </c>
      <c r="S62" s="125">
        <f t="shared" si="14"/>
        <v>112200.55</v>
      </c>
      <c r="T62" s="143">
        <f t="shared" si="12"/>
        <v>112200.55</v>
      </c>
    </row>
    <row r="63" spans="1:48" s="107" customFormat="1" ht="31.8" thickBot="1" x14ac:dyDescent="0.35">
      <c r="A63" s="210" t="s">
        <v>197</v>
      </c>
      <c r="B63" s="211"/>
      <c r="C63" s="212"/>
      <c r="D63" s="213"/>
      <c r="E63" s="445"/>
      <c r="F63" s="146"/>
      <c r="G63" s="146"/>
      <c r="H63" s="146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6"/>
      <c r="T63" s="147">
        <f>+SUM(T52:T62)</f>
        <v>77191949.894000053</v>
      </c>
    </row>
    <row r="64" spans="1:48" ht="16.2" thickBot="1" x14ac:dyDescent="0.35">
      <c r="A64" s="148"/>
      <c r="B64" s="110"/>
      <c r="C64" s="110"/>
      <c r="D64" s="109"/>
      <c r="E64" s="444"/>
      <c r="F64" s="109"/>
      <c r="G64" s="109"/>
      <c r="H64" s="109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09"/>
      <c r="T64" s="149"/>
    </row>
    <row r="65" spans="1:20" ht="34.950000000000003" customHeight="1" thickBot="1" x14ac:dyDescent="0.35">
      <c r="A65" s="155" t="s">
        <v>198</v>
      </c>
      <c r="B65" s="156"/>
      <c r="C65" s="157"/>
      <c r="D65" s="158"/>
      <c r="E65" s="450"/>
      <c r="F65" s="158"/>
      <c r="G65" s="158"/>
      <c r="H65" s="158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8"/>
      <c r="T65" s="159">
        <f>+T46+T63</f>
        <v>677035551.02257144</v>
      </c>
    </row>
    <row r="66" spans="1:20" ht="16.2" thickBot="1" x14ac:dyDescent="0.35">
      <c r="A66" s="148"/>
      <c r="B66" s="110"/>
      <c r="C66" s="110"/>
      <c r="D66" s="109"/>
      <c r="E66" s="444"/>
      <c r="F66" s="109"/>
      <c r="G66" s="109"/>
      <c r="H66" s="109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09"/>
      <c r="T66" s="149"/>
    </row>
    <row r="67" spans="1:20" ht="63" thickBot="1" x14ac:dyDescent="0.35">
      <c r="A67" s="160" t="s">
        <v>199</v>
      </c>
      <c r="B67" s="115" t="s">
        <v>11</v>
      </c>
      <c r="C67" s="115" t="s">
        <v>64</v>
      </c>
      <c r="D67" s="114" t="s">
        <v>200</v>
      </c>
      <c r="E67" s="118"/>
      <c r="F67" s="117" t="s">
        <v>14</v>
      </c>
      <c r="G67" s="117" t="s">
        <v>15</v>
      </c>
      <c r="H67" s="117" t="s">
        <v>16</v>
      </c>
      <c r="I67" s="115" t="s">
        <v>17</v>
      </c>
      <c r="J67" s="115" t="s">
        <v>18</v>
      </c>
      <c r="K67" s="115" t="s">
        <v>19</v>
      </c>
      <c r="L67" s="115" t="s">
        <v>20</v>
      </c>
      <c r="M67" s="115" t="s">
        <v>21</v>
      </c>
      <c r="N67" s="115" t="s">
        <v>22</v>
      </c>
      <c r="O67" s="117" t="s">
        <v>23</v>
      </c>
      <c r="P67" s="118" t="s">
        <v>25</v>
      </c>
      <c r="Q67" s="118" t="s">
        <v>184</v>
      </c>
      <c r="R67" s="118" t="s">
        <v>26</v>
      </c>
      <c r="S67" s="118" t="s">
        <v>201</v>
      </c>
      <c r="T67" s="118" t="s">
        <v>202</v>
      </c>
    </row>
    <row r="68" spans="1:20" ht="31.2" x14ac:dyDescent="0.3">
      <c r="A68" s="139" t="s">
        <v>159</v>
      </c>
      <c r="B68" s="151">
        <v>9</v>
      </c>
      <c r="C68" s="151" t="s">
        <v>166</v>
      </c>
      <c r="D68" s="214">
        <v>69631</v>
      </c>
      <c r="E68" s="151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216">
        <v>1</v>
      </c>
      <c r="Q68" s="124">
        <f t="shared" ref="Q68:Q71" si="16">P68</f>
        <v>1</v>
      </c>
      <c r="R68" s="154">
        <v>1</v>
      </c>
      <c r="S68" s="125">
        <f>B68*(P68*D68)*R68</f>
        <v>626679</v>
      </c>
      <c r="T68" s="126">
        <f t="shared" ref="T68:T71" si="17">S68</f>
        <v>626679</v>
      </c>
    </row>
    <row r="69" spans="1:20" ht="31.2" x14ac:dyDescent="0.3">
      <c r="A69" s="139" t="s">
        <v>160</v>
      </c>
      <c r="B69" s="151">
        <v>9</v>
      </c>
      <c r="C69" s="151" t="s">
        <v>166</v>
      </c>
      <c r="D69" s="214">
        <v>133502.27100000001</v>
      </c>
      <c r="E69" s="151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216">
        <v>1</v>
      </c>
      <c r="Q69" s="124">
        <f t="shared" si="16"/>
        <v>1</v>
      </c>
      <c r="R69" s="154">
        <v>1</v>
      </c>
      <c r="S69" s="125">
        <f t="shared" ref="S69:S77" si="18">B69*(P69*D69)*R69</f>
        <v>1201520.439</v>
      </c>
      <c r="T69" s="126">
        <f t="shared" si="17"/>
        <v>1201520.439</v>
      </c>
    </row>
    <row r="70" spans="1:20" ht="15.6" x14ac:dyDescent="0.3">
      <c r="A70" s="139" t="s">
        <v>161</v>
      </c>
      <c r="B70" s="151">
        <v>9</v>
      </c>
      <c r="C70" s="151" t="s">
        <v>162</v>
      </c>
      <c r="D70" s="214">
        <v>231025.31899999999</v>
      </c>
      <c r="E70" s="151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216">
        <v>1</v>
      </c>
      <c r="Q70" s="124">
        <f t="shared" si="16"/>
        <v>1</v>
      </c>
      <c r="R70" s="154">
        <v>1</v>
      </c>
      <c r="S70" s="125">
        <f t="shared" si="18"/>
        <v>2079227.8709999998</v>
      </c>
      <c r="T70" s="126">
        <f t="shared" si="17"/>
        <v>2079227.8709999998</v>
      </c>
    </row>
    <row r="71" spans="1:20" ht="15.6" x14ac:dyDescent="0.3">
      <c r="A71" s="139" t="s">
        <v>163</v>
      </c>
      <c r="B71" s="151">
        <v>9</v>
      </c>
      <c r="C71" s="151" t="s">
        <v>166</v>
      </c>
      <c r="D71" s="214">
        <v>12504.31</v>
      </c>
      <c r="E71" s="151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216">
        <v>1</v>
      </c>
      <c r="Q71" s="124">
        <f t="shared" si="16"/>
        <v>1</v>
      </c>
      <c r="R71" s="154">
        <v>1</v>
      </c>
      <c r="S71" s="125">
        <f t="shared" si="18"/>
        <v>112538.79</v>
      </c>
      <c r="T71" s="126">
        <f t="shared" si="17"/>
        <v>112538.79</v>
      </c>
    </row>
    <row r="72" spans="1:20" ht="15.6" x14ac:dyDescent="0.3">
      <c r="A72" s="139" t="s">
        <v>164</v>
      </c>
      <c r="B72" s="151">
        <v>9</v>
      </c>
      <c r="C72" s="151" t="s">
        <v>162</v>
      </c>
      <c r="D72" s="214">
        <v>7135.8069999999998</v>
      </c>
      <c r="E72" s="151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216">
        <v>1</v>
      </c>
      <c r="Q72" s="124">
        <f t="shared" ref="Q72" si="19">P72</f>
        <v>1</v>
      </c>
      <c r="R72" s="154">
        <v>1</v>
      </c>
      <c r="S72" s="125">
        <f t="shared" si="18"/>
        <v>64222.262999999999</v>
      </c>
      <c r="T72" s="126">
        <f t="shared" ref="T72" si="20">S72</f>
        <v>64222.262999999999</v>
      </c>
    </row>
    <row r="73" spans="1:20" ht="16.2" thickBot="1" x14ac:dyDescent="0.35">
      <c r="A73" s="215" t="s">
        <v>203</v>
      </c>
      <c r="B73" s="151"/>
      <c r="C73" s="151"/>
      <c r="D73" s="214"/>
      <c r="E73" s="151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214"/>
      <c r="Q73" s="139"/>
      <c r="R73" s="151"/>
      <c r="S73" s="151"/>
      <c r="T73" s="214"/>
    </row>
    <row r="74" spans="1:20" ht="15.6" x14ac:dyDescent="0.3">
      <c r="A74" s="454" t="s">
        <v>165</v>
      </c>
      <c r="B74" s="151">
        <v>42</v>
      </c>
      <c r="C74" s="151" t="s">
        <v>166</v>
      </c>
      <c r="D74" s="214">
        <v>31710</v>
      </c>
      <c r="E74" s="151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216">
        <v>1</v>
      </c>
      <c r="Q74" s="124">
        <f t="shared" ref="Q74:Q77" si="21">P74</f>
        <v>1</v>
      </c>
      <c r="R74" s="154">
        <v>1</v>
      </c>
      <c r="S74" s="125">
        <f t="shared" si="18"/>
        <v>1331820</v>
      </c>
      <c r="T74" s="126">
        <f t="shared" ref="T74:T77" si="22">S74</f>
        <v>1331820</v>
      </c>
    </row>
    <row r="75" spans="1:20" ht="15.6" x14ac:dyDescent="0.3">
      <c r="A75" s="139" t="s">
        <v>167</v>
      </c>
      <c r="B75" s="151">
        <v>42</v>
      </c>
      <c r="C75" s="151" t="s">
        <v>166</v>
      </c>
      <c r="D75" s="214">
        <v>26425</v>
      </c>
      <c r="E75" s="151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216">
        <v>1</v>
      </c>
      <c r="Q75" s="124">
        <f t="shared" si="21"/>
        <v>1</v>
      </c>
      <c r="R75" s="154">
        <v>1</v>
      </c>
      <c r="S75" s="125">
        <f t="shared" si="18"/>
        <v>1109850</v>
      </c>
      <c r="T75" s="126">
        <f t="shared" si="22"/>
        <v>1109850</v>
      </c>
    </row>
    <row r="76" spans="1:20" ht="15.6" x14ac:dyDescent="0.3">
      <c r="A76" s="139" t="s">
        <v>168</v>
      </c>
      <c r="B76" s="151">
        <v>42</v>
      </c>
      <c r="C76" s="151" t="s">
        <v>166</v>
      </c>
      <c r="D76" s="214">
        <v>27059.200000000001</v>
      </c>
      <c r="E76" s="151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216">
        <v>1</v>
      </c>
      <c r="Q76" s="124">
        <f t="shared" si="21"/>
        <v>1</v>
      </c>
      <c r="R76" s="154">
        <v>1</v>
      </c>
      <c r="S76" s="125">
        <f t="shared" si="18"/>
        <v>1136486.4000000001</v>
      </c>
      <c r="T76" s="126">
        <f t="shared" si="22"/>
        <v>1136486.4000000001</v>
      </c>
    </row>
    <row r="77" spans="1:20" ht="15.6" x14ac:dyDescent="0.3">
      <c r="A77" s="139" t="s">
        <v>169</v>
      </c>
      <c r="B77" s="151">
        <v>42</v>
      </c>
      <c r="C77" s="151" t="s">
        <v>166</v>
      </c>
      <c r="D77" s="214">
        <v>31710</v>
      </c>
      <c r="E77" s="151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216">
        <v>1</v>
      </c>
      <c r="Q77" s="124">
        <f t="shared" si="21"/>
        <v>1</v>
      </c>
      <c r="R77" s="154">
        <v>1</v>
      </c>
      <c r="S77" s="125">
        <f t="shared" si="18"/>
        <v>1331820</v>
      </c>
      <c r="T77" s="126">
        <f t="shared" si="22"/>
        <v>1331820</v>
      </c>
    </row>
    <row r="78" spans="1:20" s="107" customFormat="1" ht="16.2" thickBot="1" x14ac:dyDescent="0.35">
      <c r="A78" s="210" t="s">
        <v>204</v>
      </c>
      <c r="B78" s="211"/>
      <c r="C78" s="212"/>
      <c r="D78" s="213"/>
      <c r="E78" s="445"/>
      <c r="F78" s="146"/>
      <c r="G78" s="146"/>
      <c r="H78" s="146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6"/>
      <c r="T78" s="147">
        <f>+SUM(T68:T77)</f>
        <v>8994164.7630000003</v>
      </c>
    </row>
    <row r="79" spans="1:20" ht="15.6" x14ac:dyDescent="0.3">
      <c r="A79" s="148"/>
      <c r="B79" s="110"/>
      <c r="C79" s="110"/>
      <c r="D79" s="109"/>
      <c r="E79" s="444"/>
      <c r="F79" s="109"/>
      <c r="G79" s="109"/>
      <c r="H79" s="109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09"/>
      <c r="T79" s="149"/>
    </row>
    <row r="80" spans="1:20" ht="16.2" thickBot="1" x14ac:dyDescent="0.35">
      <c r="A80" s="148"/>
      <c r="B80" s="110"/>
      <c r="C80" s="110"/>
      <c r="D80" s="109"/>
      <c r="E80" s="444"/>
      <c r="F80" s="109"/>
      <c r="G80" s="109"/>
      <c r="H80" s="109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09"/>
      <c r="T80" s="149"/>
    </row>
    <row r="81" spans="1:20" ht="47.4" thickBot="1" x14ac:dyDescent="0.35">
      <c r="A81" s="155" t="s">
        <v>205</v>
      </c>
      <c r="B81" s="156"/>
      <c r="C81" s="157"/>
      <c r="D81" s="158"/>
      <c r="E81" s="450"/>
      <c r="F81" s="158"/>
      <c r="G81" s="158"/>
      <c r="H81" s="158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8"/>
      <c r="T81" s="159">
        <f>+T48+T63+T78</f>
        <v>800000000</v>
      </c>
    </row>
    <row r="82" spans="1:20" ht="16.2" thickBot="1" x14ac:dyDescent="0.35">
      <c r="A82" s="155" t="s">
        <v>206</v>
      </c>
      <c r="B82" s="156"/>
      <c r="C82" s="157"/>
      <c r="D82" s="158"/>
      <c r="E82" s="450"/>
      <c r="F82" s="158"/>
      <c r="G82" s="158"/>
      <c r="H82" s="158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8"/>
      <c r="T82" s="159"/>
    </row>
    <row r="83" spans="1:20" x14ac:dyDescent="0.3">
      <c r="T83" s="108"/>
    </row>
    <row r="84" spans="1:20" x14ac:dyDescent="0.3">
      <c r="T84" s="108"/>
    </row>
    <row r="85" spans="1:20" x14ac:dyDescent="0.3">
      <c r="T85" s="108"/>
    </row>
  </sheetData>
  <mergeCells count="6">
    <mergeCell ref="F11:N11"/>
    <mergeCell ref="A2:T2"/>
    <mergeCell ref="A3:T3"/>
    <mergeCell ref="A4:T4"/>
    <mergeCell ref="B5:T5"/>
    <mergeCell ref="B7:D7"/>
  </mergeCells>
  <printOptions horizontalCentered="1"/>
  <pageMargins left="0.70866141732283472" right="0.70866141732283472" top="0.74803149606299213" bottom="0.74803149606299213" header="0.31496062992125984" footer="0.31496062992125984"/>
  <pageSetup scale="4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D4520-E4DB-49E9-A1C6-D678CF70822B}">
  <dimension ref="B2:G44"/>
  <sheetViews>
    <sheetView topLeftCell="A34" workbookViewId="0">
      <selection activeCell="B12" sqref="B12:C14"/>
    </sheetView>
  </sheetViews>
  <sheetFormatPr baseColWidth="10" defaultColWidth="11.44140625" defaultRowHeight="14.4" x14ac:dyDescent="0.3"/>
  <cols>
    <col min="2" max="2" width="17.5546875" customWidth="1"/>
    <col min="3" max="3" width="56.109375" customWidth="1"/>
  </cols>
  <sheetData>
    <row r="2" spans="2:7" ht="15" thickBot="1" x14ac:dyDescent="0.35"/>
    <row r="3" spans="2:7" ht="15" thickBot="1" x14ac:dyDescent="0.35">
      <c r="B3" s="161" t="s">
        <v>207</v>
      </c>
      <c r="C3" s="162" t="s">
        <v>31</v>
      </c>
    </row>
    <row r="4" spans="2:7" ht="27" thickBot="1" x14ac:dyDescent="0.35">
      <c r="B4" s="163" t="s">
        <v>208</v>
      </c>
      <c r="C4" s="164" t="s">
        <v>209</v>
      </c>
    </row>
    <row r="5" spans="2:7" ht="79.8" thickBot="1" x14ac:dyDescent="0.35">
      <c r="B5" s="163" t="s">
        <v>210</v>
      </c>
      <c r="C5" s="164" t="s">
        <v>211</v>
      </c>
    </row>
    <row r="6" spans="2:7" ht="15" thickBot="1" x14ac:dyDescent="0.35">
      <c r="B6" s="165" t="s">
        <v>212</v>
      </c>
      <c r="C6" s="162" t="s">
        <v>213</v>
      </c>
    </row>
    <row r="7" spans="2:7" ht="27" thickBot="1" x14ac:dyDescent="0.35">
      <c r="B7" s="163" t="s">
        <v>208</v>
      </c>
      <c r="C7" s="164" t="s">
        <v>214</v>
      </c>
    </row>
    <row r="8" spans="2:7" ht="40.200000000000003" thickBot="1" x14ac:dyDescent="0.35">
      <c r="B8" s="163" t="s">
        <v>210</v>
      </c>
      <c r="C8" s="164" t="s">
        <v>215</v>
      </c>
    </row>
    <row r="9" spans="2:7" ht="15" thickBot="1" x14ac:dyDescent="0.35">
      <c r="B9" s="165" t="s">
        <v>216</v>
      </c>
      <c r="C9" s="162" t="s">
        <v>217</v>
      </c>
    </row>
    <row r="10" spans="2:7" ht="27" thickBot="1" x14ac:dyDescent="0.35">
      <c r="B10" s="163" t="s">
        <v>208</v>
      </c>
      <c r="C10" s="164" t="s">
        <v>218</v>
      </c>
    </row>
    <row r="11" spans="2:7" ht="66.599999999999994" thickBot="1" x14ac:dyDescent="0.35">
      <c r="B11" s="163" t="s">
        <v>210</v>
      </c>
      <c r="C11" s="164" t="s">
        <v>219</v>
      </c>
    </row>
    <row r="12" spans="2:7" ht="15" thickBot="1" x14ac:dyDescent="0.35">
      <c r="B12" s="165" t="s">
        <v>220</v>
      </c>
      <c r="C12" s="162" t="s">
        <v>221</v>
      </c>
    </row>
    <row r="13" spans="2:7" ht="27" thickBot="1" x14ac:dyDescent="0.35">
      <c r="B13" s="163" t="s">
        <v>208</v>
      </c>
      <c r="C13" s="164" t="s">
        <v>222</v>
      </c>
    </row>
    <row r="14" spans="2:7" ht="40.200000000000003" thickBot="1" x14ac:dyDescent="0.35">
      <c r="B14" s="163" t="s">
        <v>210</v>
      </c>
      <c r="C14" s="327" t="s">
        <v>223</v>
      </c>
      <c r="G14" s="328"/>
    </row>
    <row r="15" spans="2:7" ht="15" thickBot="1" x14ac:dyDescent="0.35">
      <c r="B15" s="165" t="s">
        <v>224</v>
      </c>
      <c r="C15" s="162" t="s">
        <v>36</v>
      </c>
      <c r="G15" s="328"/>
    </row>
    <row r="16" spans="2:7" ht="27" thickBot="1" x14ac:dyDescent="0.35">
      <c r="B16" s="163" t="s">
        <v>208</v>
      </c>
      <c r="C16" s="164" t="s">
        <v>225</v>
      </c>
      <c r="G16" s="328"/>
    </row>
    <row r="17" spans="2:7" ht="53.4" thickBot="1" x14ac:dyDescent="0.35">
      <c r="B17" s="163" t="s">
        <v>210</v>
      </c>
      <c r="C17" s="164" t="s">
        <v>226</v>
      </c>
      <c r="G17" s="328"/>
    </row>
    <row r="18" spans="2:7" ht="15" thickBot="1" x14ac:dyDescent="0.35">
      <c r="B18" s="165" t="s">
        <v>227</v>
      </c>
      <c r="C18" s="162" t="s">
        <v>228</v>
      </c>
    </row>
    <row r="19" spans="2:7" ht="27" thickBot="1" x14ac:dyDescent="0.35">
      <c r="B19" s="163" t="s">
        <v>208</v>
      </c>
      <c r="C19" s="164" t="s">
        <v>229</v>
      </c>
    </row>
    <row r="20" spans="2:7" ht="119.4" thickBot="1" x14ac:dyDescent="0.35">
      <c r="B20" s="163" t="s">
        <v>210</v>
      </c>
      <c r="C20" s="164" t="s">
        <v>230</v>
      </c>
    </row>
    <row r="21" spans="2:7" ht="15" thickBot="1" x14ac:dyDescent="0.35">
      <c r="B21" s="165" t="s">
        <v>231</v>
      </c>
      <c r="C21" s="162" t="s">
        <v>232</v>
      </c>
    </row>
    <row r="22" spans="2:7" ht="27" thickBot="1" x14ac:dyDescent="0.35">
      <c r="B22" s="163" t="s">
        <v>208</v>
      </c>
      <c r="C22" s="164" t="s">
        <v>233</v>
      </c>
    </row>
    <row r="23" spans="2:7" ht="66.599999999999994" thickBot="1" x14ac:dyDescent="0.35">
      <c r="B23" s="163" t="s">
        <v>210</v>
      </c>
      <c r="C23" s="164" t="s">
        <v>234</v>
      </c>
    </row>
    <row r="24" spans="2:7" ht="15" thickBot="1" x14ac:dyDescent="0.35">
      <c r="B24" s="165" t="s">
        <v>235</v>
      </c>
      <c r="C24" s="162" t="s">
        <v>236</v>
      </c>
    </row>
    <row r="25" spans="2:7" ht="27" thickBot="1" x14ac:dyDescent="0.35">
      <c r="B25" s="163" t="s">
        <v>208</v>
      </c>
      <c r="C25" s="164" t="s">
        <v>237</v>
      </c>
    </row>
    <row r="26" spans="2:7" ht="66.599999999999994" thickBot="1" x14ac:dyDescent="0.35">
      <c r="B26" s="163" t="s">
        <v>210</v>
      </c>
      <c r="C26" s="164" t="s">
        <v>238</v>
      </c>
    </row>
    <row r="27" spans="2:7" ht="15" thickBot="1" x14ac:dyDescent="0.35">
      <c r="B27" s="165" t="s">
        <v>239</v>
      </c>
      <c r="C27" s="162" t="s">
        <v>240</v>
      </c>
    </row>
    <row r="28" spans="2:7" ht="27" thickBot="1" x14ac:dyDescent="0.35">
      <c r="B28" s="163" t="s">
        <v>208</v>
      </c>
      <c r="C28" s="164" t="s">
        <v>241</v>
      </c>
    </row>
    <row r="29" spans="2:7" ht="53.4" thickBot="1" x14ac:dyDescent="0.35">
      <c r="B29" s="163" t="s">
        <v>210</v>
      </c>
      <c r="C29" s="164" t="s">
        <v>242</v>
      </c>
    </row>
    <row r="30" spans="2:7" ht="27" thickBot="1" x14ac:dyDescent="0.35">
      <c r="B30" s="165" t="s">
        <v>243</v>
      </c>
      <c r="C30" s="162" t="s">
        <v>244</v>
      </c>
    </row>
    <row r="31" spans="2:7" ht="27" thickBot="1" x14ac:dyDescent="0.35">
      <c r="B31" s="163" t="s">
        <v>208</v>
      </c>
      <c r="C31" s="164" t="s">
        <v>245</v>
      </c>
    </row>
    <row r="32" spans="2:7" ht="66.599999999999994" thickBot="1" x14ac:dyDescent="0.35">
      <c r="B32" s="163" t="s">
        <v>210</v>
      </c>
      <c r="C32" s="164" t="s">
        <v>246</v>
      </c>
    </row>
    <row r="33" spans="2:3" ht="15" thickBot="1" x14ac:dyDescent="0.35">
      <c r="B33" s="165" t="s">
        <v>247</v>
      </c>
      <c r="C33" s="162" t="s">
        <v>47</v>
      </c>
    </row>
    <row r="34" spans="2:3" ht="27" thickBot="1" x14ac:dyDescent="0.35">
      <c r="B34" s="163" t="s">
        <v>208</v>
      </c>
      <c r="C34" s="164" t="s">
        <v>248</v>
      </c>
    </row>
    <row r="35" spans="2:3" ht="27" thickBot="1" x14ac:dyDescent="0.35">
      <c r="B35" s="163" t="s">
        <v>210</v>
      </c>
      <c r="C35" s="164" t="s">
        <v>249</v>
      </c>
    </row>
    <row r="36" spans="2:3" ht="27" thickBot="1" x14ac:dyDescent="0.35">
      <c r="B36" s="165" t="s">
        <v>250</v>
      </c>
      <c r="C36" s="162" t="s">
        <v>251</v>
      </c>
    </row>
    <row r="37" spans="2:3" ht="27" thickBot="1" x14ac:dyDescent="0.35">
      <c r="B37" s="163" t="s">
        <v>208</v>
      </c>
      <c r="C37" s="164" t="s">
        <v>252</v>
      </c>
    </row>
    <row r="38" spans="2:3" ht="40.200000000000003" thickBot="1" x14ac:dyDescent="0.35">
      <c r="B38" s="163" t="s">
        <v>210</v>
      </c>
      <c r="C38" s="164" t="s">
        <v>253</v>
      </c>
    </row>
    <row r="39" spans="2:3" ht="15" thickBot="1" x14ac:dyDescent="0.35">
      <c r="B39" s="165" t="s">
        <v>254</v>
      </c>
      <c r="C39" s="162" t="s">
        <v>255</v>
      </c>
    </row>
    <row r="40" spans="2:3" ht="27" thickBot="1" x14ac:dyDescent="0.35">
      <c r="B40" s="163" t="s">
        <v>208</v>
      </c>
      <c r="C40" s="164" t="s">
        <v>256</v>
      </c>
    </row>
    <row r="41" spans="2:3" ht="40.200000000000003" thickBot="1" x14ac:dyDescent="0.35">
      <c r="B41" s="163" t="s">
        <v>210</v>
      </c>
      <c r="C41" s="164" t="s">
        <v>257</v>
      </c>
    </row>
    <row r="42" spans="2:3" ht="15" thickBot="1" x14ac:dyDescent="0.35">
      <c r="B42" s="165" t="s">
        <v>258</v>
      </c>
      <c r="C42" s="162" t="s">
        <v>51</v>
      </c>
    </row>
    <row r="43" spans="2:3" ht="40.200000000000003" thickBot="1" x14ac:dyDescent="0.35">
      <c r="B43" s="163" t="s">
        <v>208</v>
      </c>
      <c r="C43" s="164" t="s">
        <v>259</v>
      </c>
    </row>
    <row r="44" spans="2:3" ht="53.4" thickBot="1" x14ac:dyDescent="0.35">
      <c r="B44" s="163" t="s">
        <v>210</v>
      </c>
      <c r="C44" s="164" t="s">
        <v>260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5C2E-B44A-41B8-B2A1-7BB65E59BF0C}">
  <dimension ref="A1:V243"/>
  <sheetViews>
    <sheetView topLeftCell="B29" zoomScale="69" zoomScaleNormal="69" workbookViewId="0">
      <selection activeCell="J26" sqref="J26:J55"/>
    </sheetView>
  </sheetViews>
  <sheetFormatPr baseColWidth="10" defaultColWidth="11.44140625" defaultRowHeight="13.2" x14ac:dyDescent="0.3"/>
  <cols>
    <col min="1" max="1" width="20" style="222" customWidth="1"/>
    <col min="2" max="2" width="19.6640625" style="222" customWidth="1"/>
    <col min="3" max="3" width="14.6640625" style="222" customWidth="1"/>
    <col min="4" max="4" width="55.33203125" style="323" customWidth="1"/>
    <col min="5" max="5" width="16.6640625" style="323" customWidth="1"/>
    <col min="6" max="6" width="17.44140625" style="222" customWidth="1"/>
    <col min="7" max="7" width="10.33203125" style="222" customWidth="1"/>
    <col min="8" max="8" width="20.33203125" style="222" customWidth="1"/>
    <col min="9" max="9" width="20" style="222" customWidth="1"/>
    <col min="10" max="12" width="15.33203125" style="222" customWidth="1"/>
    <col min="13" max="13" width="4.33203125" style="222" customWidth="1"/>
    <col min="14" max="14" width="16" style="222" bestFit="1" customWidth="1"/>
    <col min="15" max="15" width="11.44140625" style="222"/>
    <col min="16" max="16" width="16.5546875" style="222" bestFit="1" customWidth="1"/>
    <col min="17" max="17" width="11.44140625" style="222"/>
    <col min="18" max="18" width="12.6640625" style="222" bestFit="1" customWidth="1"/>
    <col min="19" max="19" width="11.44140625" style="222"/>
    <col min="20" max="20" width="12.33203125" style="222" bestFit="1" customWidth="1"/>
    <col min="21" max="21" width="11.44140625" style="222"/>
    <col min="22" max="22" width="16.5546875" style="222" bestFit="1" customWidth="1"/>
    <col min="23" max="233" width="11.44140625" style="222"/>
    <col min="234" max="234" width="25.6640625" style="222" bestFit="1" customWidth="1"/>
    <col min="235" max="235" width="29.6640625" style="222" bestFit="1" customWidth="1"/>
    <col min="236" max="242" width="0" style="222" hidden="1" customWidth="1"/>
    <col min="243" max="243" width="11.44140625" style="222"/>
    <col min="244" max="245" width="13.6640625" style="222" bestFit="1" customWidth="1"/>
    <col min="246" max="489" width="11.44140625" style="222"/>
    <col min="490" max="490" width="25.6640625" style="222" bestFit="1" customWidth="1"/>
    <col min="491" max="491" width="29.6640625" style="222" bestFit="1" customWidth="1"/>
    <col min="492" max="498" width="0" style="222" hidden="1" customWidth="1"/>
    <col min="499" max="499" width="11.44140625" style="222"/>
    <col min="500" max="501" width="13.6640625" style="222" bestFit="1" customWidth="1"/>
    <col min="502" max="745" width="11.44140625" style="222"/>
    <col min="746" max="746" width="25.6640625" style="222" bestFit="1" customWidth="1"/>
    <col min="747" max="747" width="29.6640625" style="222" bestFit="1" customWidth="1"/>
    <col min="748" max="754" width="0" style="222" hidden="1" customWidth="1"/>
    <col min="755" max="755" width="11.44140625" style="222"/>
    <col min="756" max="757" width="13.6640625" style="222" bestFit="1" customWidth="1"/>
    <col min="758" max="1001" width="11.44140625" style="222"/>
    <col min="1002" max="1002" width="25.6640625" style="222" bestFit="1" customWidth="1"/>
    <col min="1003" max="1003" width="29.6640625" style="222" bestFit="1" customWidth="1"/>
    <col min="1004" max="1010" width="0" style="222" hidden="1" customWidth="1"/>
    <col min="1011" max="1011" width="11.44140625" style="222"/>
    <col min="1012" max="1013" width="13.6640625" style="222" bestFit="1" customWidth="1"/>
    <col min="1014" max="1257" width="11.44140625" style="222"/>
    <col min="1258" max="1258" width="25.6640625" style="222" bestFit="1" customWidth="1"/>
    <col min="1259" max="1259" width="29.6640625" style="222" bestFit="1" customWidth="1"/>
    <col min="1260" max="1266" width="0" style="222" hidden="1" customWidth="1"/>
    <col min="1267" max="1267" width="11.44140625" style="222"/>
    <col min="1268" max="1269" width="13.6640625" style="222" bestFit="1" customWidth="1"/>
    <col min="1270" max="1513" width="11.44140625" style="222"/>
    <col min="1514" max="1514" width="25.6640625" style="222" bestFit="1" customWidth="1"/>
    <col min="1515" max="1515" width="29.6640625" style="222" bestFit="1" customWidth="1"/>
    <col min="1516" max="1522" width="0" style="222" hidden="1" customWidth="1"/>
    <col min="1523" max="1523" width="11.44140625" style="222"/>
    <col min="1524" max="1525" width="13.6640625" style="222" bestFit="1" customWidth="1"/>
    <col min="1526" max="1769" width="11.44140625" style="222"/>
    <col min="1770" max="1770" width="25.6640625" style="222" bestFit="1" customWidth="1"/>
    <col min="1771" max="1771" width="29.6640625" style="222" bestFit="1" customWidth="1"/>
    <col min="1772" max="1778" width="0" style="222" hidden="1" customWidth="1"/>
    <col min="1779" max="1779" width="11.44140625" style="222"/>
    <col min="1780" max="1781" width="13.6640625" style="222" bestFit="1" customWidth="1"/>
    <col min="1782" max="2025" width="11.44140625" style="222"/>
    <col min="2026" max="2026" width="25.6640625" style="222" bestFit="1" customWidth="1"/>
    <col min="2027" max="2027" width="29.6640625" style="222" bestFit="1" customWidth="1"/>
    <col min="2028" max="2034" width="0" style="222" hidden="1" customWidth="1"/>
    <col min="2035" max="2035" width="11.44140625" style="222"/>
    <col min="2036" max="2037" width="13.6640625" style="222" bestFit="1" customWidth="1"/>
    <col min="2038" max="2281" width="11.44140625" style="222"/>
    <col min="2282" max="2282" width="25.6640625" style="222" bestFit="1" customWidth="1"/>
    <col min="2283" max="2283" width="29.6640625" style="222" bestFit="1" customWidth="1"/>
    <col min="2284" max="2290" width="0" style="222" hidden="1" customWidth="1"/>
    <col min="2291" max="2291" width="11.44140625" style="222"/>
    <col min="2292" max="2293" width="13.6640625" style="222" bestFit="1" customWidth="1"/>
    <col min="2294" max="2537" width="11.44140625" style="222"/>
    <col min="2538" max="2538" width="25.6640625" style="222" bestFit="1" customWidth="1"/>
    <col min="2539" max="2539" width="29.6640625" style="222" bestFit="1" customWidth="1"/>
    <col min="2540" max="2546" width="0" style="222" hidden="1" customWidth="1"/>
    <col min="2547" max="2547" width="11.44140625" style="222"/>
    <col min="2548" max="2549" width="13.6640625" style="222" bestFit="1" customWidth="1"/>
    <col min="2550" max="2793" width="11.44140625" style="222"/>
    <col min="2794" max="2794" width="25.6640625" style="222" bestFit="1" customWidth="1"/>
    <col min="2795" max="2795" width="29.6640625" style="222" bestFit="1" customWidth="1"/>
    <col min="2796" max="2802" width="0" style="222" hidden="1" customWidth="1"/>
    <col min="2803" max="2803" width="11.44140625" style="222"/>
    <col min="2804" max="2805" width="13.6640625" style="222" bestFit="1" customWidth="1"/>
    <col min="2806" max="3049" width="11.44140625" style="222"/>
    <col min="3050" max="3050" width="25.6640625" style="222" bestFit="1" customWidth="1"/>
    <col min="3051" max="3051" width="29.6640625" style="222" bestFit="1" customWidth="1"/>
    <col min="3052" max="3058" width="0" style="222" hidden="1" customWidth="1"/>
    <col min="3059" max="3059" width="11.44140625" style="222"/>
    <col min="3060" max="3061" width="13.6640625" style="222" bestFit="1" customWidth="1"/>
    <col min="3062" max="3305" width="11.44140625" style="222"/>
    <col min="3306" max="3306" width="25.6640625" style="222" bestFit="1" customWidth="1"/>
    <col min="3307" max="3307" width="29.6640625" style="222" bestFit="1" customWidth="1"/>
    <col min="3308" max="3314" width="0" style="222" hidden="1" customWidth="1"/>
    <col min="3315" max="3315" width="11.44140625" style="222"/>
    <col min="3316" max="3317" width="13.6640625" style="222" bestFit="1" customWidth="1"/>
    <col min="3318" max="3561" width="11.44140625" style="222"/>
    <col min="3562" max="3562" width="25.6640625" style="222" bestFit="1" customWidth="1"/>
    <col min="3563" max="3563" width="29.6640625" style="222" bestFit="1" customWidth="1"/>
    <col min="3564" max="3570" width="0" style="222" hidden="1" customWidth="1"/>
    <col min="3571" max="3571" width="11.44140625" style="222"/>
    <col min="3572" max="3573" width="13.6640625" style="222" bestFit="1" customWidth="1"/>
    <col min="3574" max="3817" width="11.44140625" style="222"/>
    <col min="3818" max="3818" width="25.6640625" style="222" bestFit="1" customWidth="1"/>
    <col min="3819" max="3819" width="29.6640625" style="222" bestFit="1" customWidth="1"/>
    <col min="3820" max="3826" width="0" style="222" hidden="1" customWidth="1"/>
    <col min="3827" max="3827" width="11.44140625" style="222"/>
    <col min="3828" max="3829" width="13.6640625" style="222" bestFit="1" customWidth="1"/>
    <col min="3830" max="4073" width="11.44140625" style="222"/>
    <col min="4074" max="4074" width="25.6640625" style="222" bestFit="1" customWidth="1"/>
    <col min="4075" max="4075" width="29.6640625" style="222" bestFit="1" customWidth="1"/>
    <col min="4076" max="4082" width="0" style="222" hidden="1" customWidth="1"/>
    <col min="4083" max="4083" width="11.44140625" style="222"/>
    <col min="4084" max="4085" width="13.6640625" style="222" bestFit="1" customWidth="1"/>
    <col min="4086" max="4329" width="11.44140625" style="222"/>
    <col min="4330" max="4330" width="25.6640625" style="222" bestFit="1" customWidth="1"/>
    <col min="4331" max="4331" width="29.6640625" style="222" bestFit="1" customWidth="1"/>
    <col min="4332" max="4338" width="0" style="222" hidden="1" customWidth="1"/>
    <col min="4339" max="4339" width="11.44140625" style="222"/>
    <col min="4340" max="4341" width="13.6640625" style="222" bestFit="1" customWidth="1"/>
    <col min="4342" max="4585" width="11.44140625" style="222"/>
    <col min="4586" max="4586" width="25.6640625" style="222" bestFit="1" customWidth="1"/>
    <col min="4587" max="4587" width="29.6640625" style="222" bestFit="1" customWidth="1"/>
    <col min="4588" max="4594" width="0" style="222" hidden="1" customWidth="1"/>
    <col min="4595" max="4595" width="11.44140625" style="222"/>
    <col min="4596" max="4597" width="13.6640625" style="222" bestFit="1" customWidth="1"/>
    <col min="4598" max="4841" width="11.44140625" style="222"/>
    <col min="4842" max="4842" width="25.6640625" style="222" bestFit="1" customWidth="1"/>
    <col min="4843" max="4843" width="29.6640625" style="222" bestFit="1" customWidth="1"/>
    <col min="4844" max="4850" width="0" style="222" hidden="1" customWidth="1"/>
    <col min="4851" max="4851" width="11.44140625" style="222"/>
    <col min="4852" max="4853" width="13.6640625" style="222" bestFit="1" customWidth="1"/>
    <col min="4854" max="5097" width="11.44140625" style="222"/>
    <col min="5098" max="5098" width="25.6640625" style="222" bestFit="1" customWidth="1"/>
    <col min="5099" max="5099" width="29.6640625" style="222" bestFit="1" customWidth="1"/>
    <col min="5100" max="5106" width="0" style="222" hidden="1" customWidth="1"/>
    <col min="5107" max="5107" width="11.44140625" style="222"/>
    <col min="5108" max="5109" width="13.6640625" style="222" bestFit="1" customWidth="1"/>
    <col min="5110" max="5353" width="11.44140625" style="222"/>
    <col min="5354" max="5354" width="25.6640625" style="222" bestFit="1" customWidth="1"/>
    <col min="5355" max="5355" width="29.6640625" style="222" bestFit="1" customWidth="1"/>
    <col min="5356" max="5362" width="0" style="222" hidden="1" customWidth="1"/>
    <col min="5363" max="5363" width="11.44140625" style="222"/>
    <col min="5364" max="5365" width="13.6640625" style="222" bestFit="1" customWidth="1"/>
    <col min="5366" max="5609" width="11.44140625" style="222"/>
    <col min="5610" max="5610" width="25.6640625" style="222" bestFit="1" customWidth="1"/>
    <col min="5611" max="5611" width="29.6640625" style="222" bestFit="1" customWidth="1"/>
    <col min="5612" max="5618" width="0" style="222" hidden="1" customWidth="1"/>
    <col min="5619" max="5619" width="11.44140625" style="222"/>
    <col min="5620" max="5621" width="13.6640625" style="222" bestFit="1" customWidth="1"/>
    <col min="5622" max="5865" width="11.44140625" style="222"/>
    <col min="5866" max="5866" width="25.6640625" style="222" bestFit="1" customWidth="1"/>
    <col min="5867" max="5867" width="29.6640625" style="222" bestFit="1" customWidth="1"/>
    <col min="5868" max="5874" width="0" style="222" hidden="1" customWidth="1"/>
    <col min="5875" max="5875" width="11.44140625" style="222"/>
    <col min="5876" max="5877" width="13.6640625" style="222" bestFit="1" customWidth="1"/>
    <col min="5878" max="6121" width="11.44140625" style="222"/>
    <col min="6122" max="6122" width="25.6640625" style="222" bestFit="1" customWidth="1"/>
    <col min="6123" max="6123" width="29.6640625" style="222" bestFit="1" customWidth="1"/>
    <col min="6124" max="6130" width="0" style="222" hidden="1" customWidth="1"/>
    <col min="6131" max="6131" width="11.44140625" style="222"/>
    <col min="6132" max="6133" width="13.6640625" style="222" bestFit="1" customWidth="1"/>
    <col min="6134" max="6377" width="11.44140625" style="222"/>
    <col min="6378" max="6378" width="25.6640625" style="222" bestFit="1" customWidth="1"/>
    <col min="6379" max="6379" width="29.6640625" style="222" bestFit="1" customWidth="1"/>
    <col min="6380" max="6386" width="0" style="222" hidden="1" customWidth="1"/>
    <col min="6387" max="6387" width="11.44140625" style="222"/>
    <col min="6388" max="6389" width="13.6640625" style="222" bestFit="1" customWidth="1"/>
    <col min="6390" max="6633" width="11.44140625" style="222"/>
    <col min="6634" max="6634" width="25.6640625" style="222" bestFit="1" customWidth="1"/>
    <col min="6635" max="6635" width="29.6640625" style="222" bestFit="1" customWidth="1"/>
    <col min="6636" max="6642" width="0" style="222" hidden="1" customWidth="1"/>
    <col min="6643" max="6643" width="11.44140625" style="222"/>
    <col min="6644" max="6645" width="13.6640625" style="222" bestFit="1" customWidth="1"/>
    <col min="6646" max="6889" width="11.44140625" style="222"/>
    <col min="6890" max="6890" width="25.6640625" style="222" bestFit="1" customWidth="1"/>
    <col min="6891" max="6891" width="29.6640625" style="222" bestFit="1" customWidth="1"/>
    <col min="6892" max="6898" width="0" style="222" hidden="1" customWidth="1"/>
    <col min="6899" max="6899" width="11.44140625" style="222"/>
    <col min="6900" max="6901" width="13.6640625" style="222" bestFit="1" customWidth="1"/>
    <col min="6902" max="7145" width="11.44140625" style="222"/>
    <col min="7146" max="7146" width="25.6640625" style="222" bestFit="1" customWidth="1"/>
    <col min="7147" max="7147" width="29.6640625" style="222" bestFit="1" customWidth="1"/>
    <col min="7148" max="7154" width="0" style="222" hidden="1" customWidth="1"/>
    <col min="7155" max="7155" width="11.44140625" style="222"/>
    <col min="7156" max="7157" width="13.6640625" style="222" bestFit="1" customWidth="1"/>
    <col min="7158" max="7401" width="11.44140625" style="222"/>
    <col min="7402" max="7402" width="25.6640625" style="222" bestFit="1" customWidth="1"/>
    <col min="7403" max="7403" width="29.6640625" style="222" bestFit="1" customWidth="1"/>
    <col min="7404" max="7410" width="0" style="222" hidden="1" customWidth="1"/>
    <col min="7411" max="7411" width="11.44140625" style="222"/>
    <col min="7412" max="7413" width="13.6640625" style="222" bestFit="1" customWidth="1"/>
    <col min="7414" max="7657" width="11.44140625" style="222"/>
    <col min="7658" max="7658" width="25.6640625" style="222" bestFit="1" customWidth="1"/>
    <col min="7659" max="7659" width="29.6640625" style="222" bestFit="1" customWidth="1"/>
    <col min="7660" max="7666" width="0" style="222" hidden="1" customWidth="1"/>
    <col min="7667" max="7667" width="11.44140625" style="222"/>
    <col min="7668" max="7669" width="13.6640625" style="222" bestFit="1" customWidth="1"/>
    <col min="7670" max="7913" width="11.44140625" style="222"/>
    <col min="7914" max="7914" width="25.6640625" style="222" bestFit="1" customWidth="1"/>
    <col min="7915" max="7915" width="29.6640625" style="222" bestFit="1" customWidth="1"/>
    <col min="7916" max="7922" width="0" style="222" hidden="1" customWidth="1"/>
    <col min="7923" max="7923" width="11.44140625" style="222"/>
    <col min="7924" max="7925" width="13.6640625" style="222" bestFit="1" customWidth="1"/>
    <col min="7926" max="8169" width="11.44140625" style="222"/>
    <col min="8170" max="8170" width="25.6640625" style="222" bestFit="1" customWidth="1"/>
    <col min="8171" max="8171" width="29.6640625" style="222" bestFit="1" customWidth="1"/>
    <col min="8172" max="8178" width="0" style="222" hidden="1" customWidth="1"/>
    <col min="8179" max="8179" width="11.44140625" style="222"/>
    <col min="8180" max="8181" width="13.6640625" style="222" bestFit="1" customWidth="1"/>
    <col min="8182" max="8425" width="11.44140625" style="222"/>
    <col min="8426" max="8426" width="25.6640625" style="222" bestFit="1" customWidth="1"/>
    <col min="8427" max="8427" width="29.6640625" style="222" bestFit="1" customWidth="1"/>
    <col min="8428" max="8434" width="0" style="222" hidden="1" customWidth="1"/>
    <col min="8435" max="8435" width="11.44140625" style="222"/>
    <col min="8436" max="8437" width="13.6640625" style="222" bestFit="1" customWidth="1"/>
    <col min="8438" max="8681" width="11.44140625" style="222"/>
    <col min="8682" max="8682" width="25.6640625" style="222" bestFit="1" customWidth="1"/>
    <col min="8683" max="8683" width="29.6640625" style="222" bestFit="1" customWidth="1"/>
    <col min="8684" max="8690" width="0" style="222" hidden="1" customWidth="1"/>
    <col min="8691" max="8691" width="11.44140625" style="222"/>
    <col min="8692" max="8693" width="13.6640625" style="222" bestFit="1" customWidth="1"/>
    <col min="8694" max="8937" width="11.44140625" style="222"/>
    <col min="8938" max="8938" width="25.6640625" style="222" bestFit="1" customWidth="1"/>
    <col min="8939" max="8939" width="29.6640625" style="222" bestFit="1" customWidth="1"/>
    <col min="8940" max="8946" width="0" style="222" hidden="1" customWidth="1"/>
    <col min="8947" max="8947" width="11.44140625" style="222"/>
    <col min="8948" max="8949" width="13.6640625" style="222" bestFit="1" customWidth="1"/>
    <col min="8950" max="9193" width="11.44140625" style="222"/>
    <col min="9194" max="9194" width="25.6640625" style="222" bestFit="1" customWidth="1"/>
    <col min="9195" max="9195" width="29.6640625" style="222" bestFit="1" customWidth="1"/>
    <col min="9196" max="9202" width="0" style="222" hidden="1" customWidth="1"/>
    <col min="9203" max="9203" width="11.44140625" style="222"/>
    <col min="9204" max="9205" width="13.6640625" style="222" bestFit="1" customWidth="1"/>
    <col min="9206" max="9449" width="11.44140625" style="222"/>
    <col min="9450" max="9450" width="25.6640625" style="222" bestFit="1" customWidth="1"/>
    <col min="9451" max="9451" width="29.6640625" style="222" bestFit="1" customWidth="1"/>
    <col min="9452" max="9458" width="0" style="222" hidden="1" customWidth="1"/>
    <col min="9459" max="9459" width="11.44140625" style="222"/>
    <col min="9460" max="9461" width="13.6640625" style="222" bestFit="1" customWidth="1"/>
    <col min="9462" max="9705" width="11.44140625" style="222"/>
    <col min="9706" max="9706" width="25.6640625" style="222" bestFit="1" customWidth="1"/>
    <col min="9707" max="9707" width="29.6640625" style="222" bestFit="1" customWidth="1"/>
    <col min="9708" max="9714" width="0" style="222" hidden="1" customWidth="1"/>
    <col min="9715" max="9715" width="11.44140625" style="222"/>
    <col min="9716" max="9717" width="13.6640625" style="222" bestFit="1" customWidth="1"/>
    <col min="9718" max="9961" width="11.44140625" style="222"/>
    <col min="9962" max="9962" width="25.6640625" style="222" bestFit="1" customWidth="1"/>
    <col min="9963" max="9963" width="29.6640625" style="222" bestFit="1" customWidth="1"/>
    <col min="9964" max="9970" width="0" style="222" hidden="1" customWidth="1"/>
    <col min="9971" max="9971" width="11.44140625" style="222"/>
    <col min="9972" max="9973" width="13.6640625" style="222" bestFit="1" customWidth="1"/>
    <col min="9974" max="10217" width="11.44140625" style="222"/>
    <col min="10218" max="10218" width="25.6640625" style="222" bestFit="1" customWidth="1"/>
    <col min="10219" max="10219" width="29.6640625" style="222" bestFit="1" customWidth="1"/>
    <col min="10220" max="10226" width="0" style="222" hidden="1" customWidth="1"/>
    <col min="10227" max="10227" width="11.44140625" style="222"/>
    <col min="10228" max="10229" width="13.6640625" style="222" bestFit="1" customWidth="1"/>
    <col min="10230" max="10473" width="11.44140625" style="222"/>
    <col min="10474" max="10474" width="25.6640625" style="222" bestFit="1" customWidth="1"/>
    <col min="10475" max="10475" width="29.6640625" style="222" bestFit="1" customWidth="1"/>
    <col min="10476" max="10482" width="0" style="222" hidden="1" customWidth="1"/>
    <col min="10483" max="10483" width="11.44140625" style="222"/>
    <col min="10484" max="10485" width="13.6640625" style="222" bestFit="1" customWidth="1"/>
    <col min="10486" max="10729" width="11.44140625" style="222"/>
    <col min="10730" max="10730" width="25.6640625" style="222" bestFit="1" customWidth="1"/>
    <col min="10731" max="10731" width="29.6640625" style="222" bestFit="1" customWidth="1"/>
    <col min="10732" max="10738" width="0" style="222" hidden="1" customWidth="1"/>
    <col min="10739" max="10739" width="11.44140625" style="222"/>
    <col min="10740" max="10741" width="13.6640625" style="222" bestFit="1" customWidth="1"/>
    <col min="10742" max="10985" width="11.44140625" style="222"/>
    <col min="10986" max="10986" width="25.6640625" style="222" bestFit="1" customWidth="1"/>
    <col min="10987" max="10987" width="29.6640625" style="222" bestFit="1" customWidth="1"/>
    <col min="10988" max="10994" width="0" style="222" hidden="1" customWidth="1"/>
    <col min="10995" max="10995" width="11.44140625" style="222"/>
    <col min="10996" max="10997" width="13.6640625" style="222" bestFit="1" customWidth="1"/>
    <col min="10998" max="11241" width="11.44140625" style="222"/>
    <col min="11242" max="11242" width="25.6640625" style="222" bestFit="1" customWidth="1"/>
    <col min="11243" max="11243" width="29.6640625" style="222" bestFit="1" customWidth="1"/>
    <col min="11244" max="11250" width="0" style="222" hidden="1" customWidth="1"/>
    <col min="11251" max="11251" width="11.44140625" style="222"/>
    <col min="11252" max="11253" width="13.6640625" style="222" bestFit="1" customWidth="1"/>
    <col min="11254" max="11497" width="11.44140625" style="222"/>
    <col min="11498" max="11498" width="25.6640625" style="222" bestFit="1" customWidth="1"/>
    <col min="11499" max="11499" width="29.6640625" style="222" bestFit="1" customWidth="1"/>
    <col min="11500" max="11506" width="0" style="222" hidden="1" customWidth="1"/>
    <col min="11507" max="11507" width="11.44140625" style="222"/>
    <col min="11508" max="11509" width="13.6640625" style="222" bestFit="1" customWidth="1"/>
    <col min="11510" max="11753" width="11.44140625" style="222"/>
    <col min="11754" max="11754" width="25.6640625" style="222" bestFit="1" customWidth="1"/>
    <col min="11755" max="11755" width="29.6640625" style="222" bestFit="1" customWidth="1"/>
    <col min="11756" max="11762" width="0" style="222" hidden="1" customWidth="1"/>
    <col min="11763" max="11763" width="11.44140625" style="222"/>
    <col min="11764" max="11765" width="13.6640625" style="222" bestFit="1" customWidth="1"/>
    <col min="11766" max="12009" width="11.44140625" style="222"/>
    <col min="12010" max="12010" width="25.6640625" style="222" bestFit="1" customWidth="1"/>
    <col min="12011" max="12011" width="29.6640625" style="222" bestFit="1" customWidth="1"/>
    <col min="12012" max="12018" width="0" style="222" hidden="1" customWidth="1"/>
    <col min="12019" max="12019" width="11.44140625" style="222"/>
    <col min="12020" max="12021" width="13.6640625" style="222" bestFit="1" customWidth="1"/>
    <col min="12022" max="12265" width="11.44140625" style="222"/>
    <col min="12266" max="12266" width="25.6640625" style="222" bestFit="1" customWidth="1"/>
    <col min="12267" max="12267" width="29.6640625" style="222" bestFit="1" customWidth="1"/>
    <col min="12268" max="12274" width="0" style="222" hidden="1" customWidth="1"/>
    <col min="12275" max="12275" width="11.44140625" style="222"/>
    <col min="12276" max="12277" width="13.6640625" style="222" bestFit="1" customWidth="1"/>
    <col min="12278" max="12521" width="11.44140625" style="222"/>
    <col min="12522" max="12522" width="25.6640625" style="222" bestFit="1" customWidth="1"/>
    <col min="12523" max="12523" width="29.6640625" style="222" bestFit="1" customWidth="1"/>
    <col min="12524" max="12530" width="0" style="222" hidden="1" customWidth="1"/>
    <col min="12531" max="12531" width="11.44140625" style="222"/>
    <col min="12532" max="12533" width="13.6640625" style="222" bestFit="1" customWidth="1"/>
    <col min="12534" max="12777" width="11.44140625" style="222"/>
    <col min="12778" max="12778" width="25.6640625" style="222" bestFit="1" customWidth="1"/>
    <col min="12779" max="12779" width="29.6640625" style="222" bestFit="1" customWidth="1"/>
    <col min="12780" max="12786" width="0" style="222" hidden="1" customWidth="1"/>
    <col min="12787" max="12787" width="11.44140625" style="222"/>
    <col min="12788" max="12789" width="13.6640625" style="222" bestFit="1" customWidth="1"/>
    <col min="12790" max="13033" width="11.44140625" style="222"/>
    <col min="13034" max="13034" width="25.6640625" style="222" bestFit="1" customWidth="1"/>
    <col min="13035" max="13035" width="29.6640625" style="222" bestFit="1" customWidth="1"/>
    <col min="13036" max="13042" width="0" style="222" hidden="1" customWidth="1"/>
    <col min="13043" max="13043" width="11.44140625" style="222"/>
    <col min="13044" max="13045" width="13.6640625" style="222" bestFit="1" customWidth="1"/>
    <col min="13046" max="13289" width="11.44140625" style="222"/>
    <col min="13290" max="13290" width="25.6640625" style="222" bestFit="1" customWidth="1"/>
    <col min="13291" max="13291" width="29.6640625" style="222" bestFit="1" customWidth="1"/>
    <col min="13292" max="13298" width="0" style="222" hidden="1" customWidth="1"/>
    <col min="13299" max="13299" width="11.44140625" style="222"/>
    <col min="13300" max="13301" width="13.6640625" style="222" bestFit="1" customWidth="1"/>
    <col min="13302" max="13545" width="11.44140625" style="222"/>
    <col min="13546" max="13546" width="25.6640625" style="222" bestFit="1" customWidth="1"/>
    <col min="13547" max="13547" width="29.6640625" style="222" bestFit="1" customWidth="1"/>
    <col min="13548" max="13554" width="0" style="222" hidden="1" customWidth="1"/>
    <col min="13555" max="13555" width="11.44140625" style="222"/>
    <col min="13556" max="13557" width="13.6640625" style="222" bestFit="1" customWidth="1"/>
    <col min="13558" max="13801" width="11.44140625" style="222"/>
    <col min="13802" max="13802" width="25.6640625" style="222" bestFit="1" customWidth="1"/>
    <col min="13803" max="13803" width="29.6640625" style="222" bestFit="1" customWidth="1"/>
    <col min="13804" max="13810" width="0" style="222" hidden="1" customWidth="1"/>
    <col min="13811" max="13811" width="11.44140625" style="222"/>
    <col min="13812" max="13813" width="13.6640625" style="222" bestFit="1" customWidth="1"/>
    <col min="13814" max="14057" width="11.44140625" style="222"/>
    <col min="14058" max="14058" width="25.6640625" style="222" bestFit="1" customWidth="1"/>
    <col min="14059" max="14059" width="29.6640625" style="222" bestFit="1" customWidth="1"/>
    <col min="14060" max="14066" width="0" style="222" hidden="1" customWidth="1"/>
    <col min="14067" max="14067" width="11.44140625" style="222"/>
    <col min="14068" max="14069" width="13.6640625" style="222" bestFit="1" customWidth="1"/>
    <col min="14070" max="14313" width="11.44140625" style="222"/>
    <col min="14314" max="14314" width="25.6640625" style="222" bestFit="1" customWidth="1"/>
    <col min="14315" max="14315" width="29.6640625" style="222" bestFit="1" customWidth="1"/>
    <col min="14316" max="14322" width="0" style="222" hidden="1" customWidth="1"/>
    <col min="14323" max="14323" width="11.44140625" style="222"/>
    <col min="14324" max="14325" width="13.6640625" style="222" bestFit="1" customWidth="1"/>
    <col min="14326" max="14569" width="11.44140625" style="222"/>
    <col min="14570" max="14570" width="25.6640625" style="222" bestFit="1" customWidth="1"/>
    <col min="14571" max="14571" width="29.6640625" style="222" bestFit="1" customWidth="1"/>
    <col min="14572" max="14578" width="0" style="222" hidden="1" customWidth="1"/>
    <col min="14579" max="14579" width="11.44140625" style="222"/>
    <col min="14580" max="14581" width="13.6640625" style="222" bestFit="1" customWidth="1"/>
    <col min="14582" max="14825" width="11.44140625" style="222"/>
    <col min="14826" max="14826" width="25.6640625" style="222" bestFit="1" customWidth="1"/>
    <col min="14827" max="14827" width="29.6640625" style="222" bestFit="1" customWidth="1"/>
    <col min="14828" max="14834" width="0" style="222" hidden="1" customWidth="1"/>
    <col min="14835" max="14835" width="11.44140625" style="222"/>
    <col min="14836" max="14837" width="13.6640625" style="222" bestFit="1" customWidth="1"/>
    <col min="14838" max="15081" width="11.44140625" style="222"/>
    <col min="15082" max="15082" width="25.6640625" style="222" bestFit="1" customWidth="1"/>
    <col min="15083" max="15083" width="29.6640625" style="222" bestFit="1" customWidth="1"/>
    <col min="15084" max="15090" width="0" style="222" hidden="1" customWidth="1"/>
    <col min="15091" max="15091" width="11.44140625" style="222"/>
    <col min="15092" max="15093" width="13.6640625" style="222" bestFit="1" customWidth="1"/>
    <col min="15094" max="15337" width="11.44140625" style="222"/>
    <col min="15338" max="15338" width="25.6640625" style="222" bestFit="1" customWidth="1"/>
    <col min="15339" max="15339" width="29.6640625" style="222" bestFit="1" customWidth="1"/>
    <col min="15340" max="15346" width="0" style="222" hidden="1" customWidth="1"/>
    <col min="15347" max="15347" width="11.44140625" style="222"/>
    <col min="15348" max="15349" width="13.6640625" style="222" bestFit="1" customWidth="1"/>
    <col min="15350" max="15593" width="11.44140625" style="222"/>
    <col min="15594" max="15594" width="25.6640625" style="222" bestFit="1" customWidth="1"/>
    <col min="15595" max="15595" width="29.6640625" style="222" bestFit="1" customWidth="1"/>
    <col min="15596" max="15602" width="0" style="222" hidden="1" customWidth="1"/>
    <col min="15603" max="15603" width="11.44140625" style="222"/>
    <col min="15604" max="15605" width="13.6640625" style="222" bestFit="1" customWidth="1"/>
    <col min="15606" max="15849" width="11.44140625" style="222"/>
    <col min="15850" max="15850" width="25.6640625" style="222" bestFit="1" customWidth="1"/>
    <col min="15851" max="15851" width="29.6640625" style="222" bestFit="1" customWidth="1"/>
    <col min="15852" max="15858" width="0" style="222" hidden="1" customWidth="1"/>
    <col min="15859" max="15859" width="11.44140625" style="222"/>
    <col min="15860" max="15861" width="13.6640625" style="222" bestFit="1" customWidth="1"/>
    <col min="15862" max="16105" width="11.44140625" style="222"/>
    <col min="16106" max="16106" width="25.6640625" style="222" bestFit="1" customWidth="1"/>
    <col min="16107" max="16107" width="29.6640625" style="222" bestFit="1" customWidth="1"/>
    <col min="16108" max="16114" width="0" style="222" hidden="1" customWidth="1"/>
    <col min="16115" max="16115" width="11.44140625" style="222"/>
    <col min="16116" max="16117" width="13.6640625" style="222" bestFit="1" customWidth="1"/>
    <col min="16118" max="16384" width="11.44140625" style="222"/>
  </cols>
  <sheetData>
    <row r="1" spans="1:14" ht="27.75" customHeight="1" x14ac:dyDescent="0.3">
      <c r="A1" s="567"/>
      <c r="B1" s="570" t="s">
        <v>261</v>
      </c>
      <c r="C1" s="571"/>
      <c r="D1" s="571"/>
      <c r="E1" s="571"/>
      <c r="F1" s="571"/>
      <c r="G1" s="571"/>
      <c r="H1" s="571"/>
      <c r="I1" s="571"/>
      <c r="J1" s="571"/>
      <c r="K1" s="571"/>
      <c r="L1" s="572"/>
    </row>
    <row r="2" spans="1:14" ht="25.5" customHeight="1" x14ac:dyDescent="0.3">
      <c r="A2" s="568"/>
      <c r="B2" s="573" t="s">
        <v>0</v>
      </c>
      <c r="C2" s="574"/>
      <c r="D2" s="574"/>
      <c r="E2" s="574"/>
      <c r="F2" s="574"/>
      <c r="G2" s="574"/>
      <c r="H2" s="574"/>
      <c r="I2" s="574"/>
      <c r="J2" s="574"/>
      <c r="K2" s="574"/>
      <c r="L2" s="575"/>
    </row>
    <row r="3" spans="1:14" ht="27" customHeight="1" x14ac:dyDescent="0.3">
      <c r="A3" s="569"/>
      <c r="B3" s="576" t="s">
        <v>262</v>
      </c>
      <c r="C3" s="577"/>
      <c r="D3" s="577"/>
      <c r="E3" s="577"/>
      <c r="F3" s="577"/>
      <c r="G3" s="577"/>
      <c r="H3" s="577"/>
      <c r="I3" s="577"/>
      <c r="J3" s="577"/>
      <c r="K3" s="577"/>
      <c r="L3" s="578"/>
    </row>
    <row r="4" spans="1:14" x14ac:dyDescent="0.3">
      <c r="A4" s="223" t="s">
        <v>263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5"/>
    </row>
    <row r="5" spans="1:14" ht="16.5" customHeight="1" x14ac:dyDescent="0.3">
      <c r="D5" s="226"/>
      <c r="E5" s="226"/>
      <c r="F5" s="227"/>
      <c r="G5" s="227"/>
      <c r="H5" s="227"/>
      <c r="I5" s="227"/>
      <c r="J5" s="227"/>
      <c r="K5" s="227"/>
      <c r="L5" s="227"/>
    </row>
    <row r="6" spans="1:14" ht="31.5" customHeight="1" x14ac:dyDescent="0.3">
      <c r="D6" s="228" t="s">
        <v>264</v>
      </c>
      <c r="E6" s="228"/>
      <c r="F6" s="229">
        <v>1300000</v>
      </c>
      <c r="G6" s="230" t="s">
        <v>265</v>
      </c>
      <c r="H6" s="231"/>
      <c r="I6" s="232"/>
      <c r="J6" s="233" t="s">
        <v>266</v>
      </c>
      <c r="K6" s="233"/>
      <c r="L6" s="233"/>
    </row>
    <row r="7" spans="1:14" ht="60.75" customHeight="1" x14ac:dyDescent="0.3">
      <c r="B7" s="234" t="s">
        <v>267</v>
      </c>
      <c r="C7" s="235" t="s">
        <v>268</v>
      </c>
      <c r="D7" s="228" t="s">
        <v>269</v>
      </c>
      <c r="E7" s="236" t="s">
        <v>270</v>
      </c>
      <c r="F7" s="552" t="s">
        <v>271</v>
      </c>
      <c r="G7" s="553"/>
      <c r="H7" s="236" t="s">
        <v>272</v>
      </c>
      <c r="I7" s="230" t="s">
        <v>273</v>
      </c>
      <c r="J7" s="239" t="s">
        <v>274</v>
      </c>
      <c r="K7" s="239" t="s">
        <v>275</v>
      </c>
      <c r="L7" s="239" t="s">
        <v>276</v>
      </c>
    </row>
    <row r="8" spans="1:14" x14ac:dyDescent="0.3">
      <c r="B8" s="234"/>
      <c r="C8" s="235"/>
      <c r="D8" s="228"/>
      <c r="E8" s="240"/>
      <c r="F8" s="237"/>
      <c r="G8" s="238"/>
      <c r="H8" s="238"/>
      <c r="I8" s="230"/>
      <c r="J8" s="239"/>
      <c r="K8" s="239"/>
      <c r="L8" s="239"/>
    </row>
    <row r="9" spans="1:14" ht="28.5" customHeight="1" x14ac:dyDescent="0.25">
      <c r="A9" s="564" t="s">
        <v>277</v>
      </c>
      <c r="B9" s="241" t="s">
        <v>278</v>
      </c>
      <c r="C9" s="242" t="s">
        <v>279</v>
      </c>
      <c r="D9" s="243" t="s">
        <v>280</v>
      </c>
      <c r="E9" s="244" t="s">
        <v>281</v>
      </c>
      <c r="F9" s="245">
        <v>3981000</v>
      </c>
      <c r="G9" s="246"/>
      <c r="H9" s="247" t="s">
        <v>281</v>
      </c>
      <c r="I9" s="248">
        <f>ROUND(F9/J9,0)</f>
        <v>2749436</v>
      </c>
      <c r="J9" s="249">
        <v>1.4479333333333333</v>
      </c>
      <c r="K9" s="457"/>
      <c r="L9" s="457">
        <v>1.7423999999999999</v>
      </c>
    </row>
    <row r="10" spans="1:14" ht="28.5" customHeight="1" x14ac:dyDescent="0.25">
      <c r="A10" s="565"/>
      <c r="B10" s="241" t="s">
        <v>282</v>
      </c>
      <c r="C10" s="242" t="s">
        <v>283</v>
      </c>
      <c r="D10" s="243" t="s">
        <v>284</v>
      </c>
      <c r="E10" s="244" t="s">
        <v>281</v>
      </c>
      <c r="F10" s="245">
        <v>5305467</v>
      </c>
      <c r="G10" s="246"/>
      <c r="H10" s="247" t="s">
        <v>281</v>
      </c>
      <c r="I10" s="248">
        <f t="shared" ref="I10:I24" si="0">ROUND(F10/J10,0)</f>
        <v>3664165</v>
      </c>
      <c r="J10" s="249">
        <v>1.4479333333333333</v>
      </c>
      <c r="K10" s="458"/>
      <c r="L10" s="458">
        <v>1.7423999999999999</v>
      </c>
    </row>
    <row r="11" spans="1:14" ht="28.5" customHeight="1" x14ac:dyDescent="0.25">
      <c r="A11" s="565"/>
      <c r="B11" s="241" t="s">
        <v>285</v>
      </c>
      <c r="C11" s="242" t="s">
        <v>286</v>
      </c>
      <c r="D11" s="243" t="s">
        <v>287</v>
      </c>
      <c r="E11" s="244" t="s">
        <v>281</v>
      </c>
      <c r="F11" s="245">
        <v>5632102</v>
      </c>
      <c r="G11" s="246"/>
      <c r="H11" s="247" t="s">
        <v>281</v>
      </c>
      <c r="I11" s="248">
        <f t="shared" si="0"/>
        <v>3889752</v>
      </c>
      <c r="J11" s="249">
        <v>1.4479333333333333</v>
      </c>
      <c r="K11" s="458"/>
      <c r="L11" s="458">
        <v>1.6303000000000001</v>
      </c>
    </row>
    <row r="12" spans="1:14" ht="28.5" customHeight="1" x14ac:dyDescent="0.25">
      <c r="A12" s="565"/>
      <c r="B12" s="241" t="s">
        <v>288</v>
      </c>
      <c r="C12" s="242" t="s">
        <v>289</v>
      </c>
      <c r="D12" s="243" t="s">
        <v>290</v>
      </c>
      <c r="E12" s="244" t="s">
        <v>281</v>
      </c>
      <c r="F12" s="245">
        <v>6060216</v>
      </c>
      <c r="G12" s="246"/>
      <c r="H12" s="247" t="s">
        <v>281</v>
      </c>
      <c r="I12" s="248">
        <f t="shared" si="0"/>
        <v>4185425</v>
      </c>
      <c r="J12" s="249">
        <v>1.4479333333333333</v>
      </c>
      <c r="K12" s="458"/>
      <c r="L12" s="458">
        <v>1.6296999999999999</v>
      </c>
    </row>
    <row r="13" spans="1:14" ht="28.5" customHeight="1" x14ac:dyDescent="0.25">
      <c r="A13" s="565"/>
      <c r="B13" s="241" t="s">
        <v>291</v>
      </c>
      <c r="C13" s="242" t="s">
        <v>292</v>
      </c>
      <c r="D13" s="243" t="s">
        <v>293</v>
      </c>
      <c r="E13" s="244" t="s">
        <v>281</v>
      </c>
      <c r="F13" s="245">
        <v>6818140</v>
      </c>
      <c r="G13" s="246"/>
      <c r="H13" s="247" t="s">
        <v>281</v>
      </c>
      <c r="I13" s="248">
        <f t="shared" si="0"/>
        <v>4708877</v>
      </c>
      <c r="J13" s="249">
        <v>1.4479333333333333</v>
      </c>
      <c r="K13" s="458"/>
      <c r="L13" s="458">
        <v>1.629</v>
      </c>
    </row>
    <row r="14" spans="1:14" ht="28.5" customHeight="1" x14ac:dyDescent="0.25">
      <c r="A14" s="565"/>
      <c r="B14" s="241" t="s">
        <v>294</v>
      </c>
      <c r="C14" s="242" t="s">
        <v>295</v>
      </c>
      <c r="D14" s="243" t="s">
        <v>296</v>
      </c>
      <c r="E14" s="244" t="s">
        <v>281</v>
      </c>
      <c r="F14" s="245">
        <v>7576064</v>
      </c>
      <c r="G14" s="246"/>
      <c r="H14" s="247" t="s">
        <v>281</v>
      </c>
      <c r="I14" s="248">
        <f t="shared" si="0"/>
        <v>5232329</v>
      </c>
      <c r="J14" s="249">
        <v>1.4479333333333333</v>
      </c>
      <c r="K14" s="458"/>
      <c r="L14" s="458">
        <v>1.6279999999999999</v>
      </c>
      <c r="N14" s="250">
        <f>+F14-I14</f>
        <v>2343735</v>
      </c>
    </row>
    <row r="15" spans="1:14" ht="28.5" customHeight="1" x14ac:dyDescent="0.25">
      <c r="A15" s="565"/>
      <c r="B15" s="241" t="s">
        <v>297</v>
      </c>
      <c r="C15" s="242" t="s">
        <v>298</v>
      </c>
      <c r="D15" s="243" t="s">
        <v>299</v>
      </c>
      <c r="E15" s="244" t="s">
        <v>281</v>
      </c>
      <c r="F15" s="245">
        <v>8337162</v>
      </c>
      <c r="G15" s="246"/>
      <c r="H15" s="247" t="s">
        <v>281</v>
      </c>
      <c r="I15" s="248">
        <f t="shared" si="0"/>
        <v>5757974</v>
      </c>
      <c r="J15" s="249">
        <v>1.4479333333333333</v>
      </c>
      <c r="K15" s="458"/>
      <c r="L15" s="458">
        <v>1.6272</v>
      </c>
    </row>
    <row r="16" spans="1:14" ht="28.5" customHeight="1" x14ac:dyDescent="0.25">
      <c r="A16" s="565"/>
      <c r="B16" s="241" t="s">
        <v>300</v>
      </c>
      <c r="C16" s="242" t="s">
        <v>301</v>
      </c>
      <c r="D16" s="243" t="s">
        <v>302</v>
      </c>
      <c r="E16" s="244" t="s">
        <v>281</v>
      </c>
      <c r="F16" s="245">
        <v>9091912</v>
      </c>
      <c r="G16" s="246"/>
      <c r="H16" s="247" t="s">
        <v>281</v>
      </c>
      <c r="I16" s="248">
        <f>ROUND(F16/J16,0)</f>
        <v>6279234</v>
      </c>
      <c r="J16" s="249">
        <v>1.4479333333333333</v>
      </c>
      <c r="K16" s="458"/>
      <c r="L16" s="458">
        <v>1.6266</v>
      </c>
    </row>
    <row r="17" spans="1:22" ht="28.5" customHeight="1" x14ac:dyDescent="0.25">
      <c r="A17" s="565"/>
      <c r="B17" s="241" t="s">
        <v>303</v>
      </c>
      <c r="C17" s="242" t="s">
        <v>304</v>
      </c>
      <c r="D17" s="243" t="s">
        <v>305</v>
      </c>
      <c r="E17" s="244" t="s">
        <v>281</v>
      </c>
      <c r="F17" s="245">
        <v>9846661</v>
      </c>
      <c r="G17" s="246"/>
      <c r="H17" s="247" t="s">
        <v>281</v>
      </c>
      <c r="I17" s="248">
        <f t="shared" si="0"/>
        <v>6800493</v>
      </c>
      <c r="J17" s="249">
        <v>1.4479333333333333</v>
      </c>
      <c r="K17" s="458"/>
      <c r="L17" s="458" t="s">
        <v>306</v>
      </c>
      <c r="U17" s="222" t="s">
        <v>307</v>
      </c>
    </row>
    <row r="18" spans="1:22" ht="28.5" customHeight="1" x14ac:dyDescent="0.25">
      <c r="A18" s="565"/>
      <c r="B18" s="241" t="s">
        <v>308</v>
      </c>
      <c r="C18" s="242" t="s">
        <v>309</v>
      </c>
      <c r="D18" s="243" t="s">
        <v>310</v>
      </c>
      <c r="E18" s="244" t="s">
        <v>281</v>
      </c>
      <c r="F18" s="245">
        <v>10604585</v>
      </c>
      <c r="G18" s="246"/>
      <c r="H18" s="247" t="s">
        <v>281</v>
      </c>
      <c r="I18" s="248">
        <f t="shared" si="0"/>
        <v>7323946</v>
      </c>
      <c r="J18" s="249">
        <v>1.4479333333333333</v>
      </c>
      <c r="K18" s="458"/>
      <c r="L18" s="458" t="s">
        <v>306</v>
      </c>
      <c r="S18" s="222" t="s">
        <v>311</v>
      </c>
      <c r="T18" s="251">
        <v>47065</v>
      </c>
      <c r="U18" s="222">
        <v>3500</v>
      </c>
      <c r="V18" s="252">
        <f>T18*U18</f>
        <v>164727500</v>
      </c>
    </row>
    <row r="19" spans="1:22" ht="28.5" customHeight="1" x14ac:dyDescent="0.25">
      <c r="A19" s="565"/>
      <c r="B19" s="241" t="s">
        <v>312</v>
      </c>
      <c r="C19" s="242" t="s">
        <v>313</v>
      </c>
      <c r="D19" s="243" t="s">
        <v>314</v>
      </c>
      <c r="E19" s="244" t="s">
        <v>281</v>
      </c>
      <c r="F19" s="245">
        <v>12145797</v>
      </c>
      <c r="G19" s="246"/>
      <c r="H19" s="247" t="s">
        <v>281</v>
      </c>
      <c r="I19" s="248">
        <f t="shared" si="0"/>
        <v>8388368</v>
      </c>
      <c r="J19" s="249">
        <v>1.4479333333333333</v>
      </c>
      <c r="K19" s="458"/>
      <c r="L19" s="458" t="s">
        <v>306</v>
      </c>
      <c r="R19" s="250">
        <f t="shared" ref="R19:R24" si="1">F19*6</f>
        <v>72874782</v>
      </c>
    </row>
    <row r="20" spans="1:22" ht="28.5" customHeight="1" x14ac:dyDescent="0.25">
      <c r="A20" s="565"/>
      <c r="B20" s="241" t="s">
        <v>315</v>
      </c>
      <c r="C20" s="242" t="s">
        <v>316</v>
      </c>
      <c r="D20" s="243" t="s">
        <v>317</v>
      </c>
      <c r="E20" s="244" t="s">
        <v>281</v>
      </c>
      <c r="F20" s="245">
        <v>13170104</v>
      </c>
      <c r="G20" s="246"/>
      <c r="H20" s="247" t="s">
        <v>281</v>
      </c>
      <c r="I20" s="248">
        <f>ROUND(F20/J20,0)</f>
        <v>9095794</v>
      </c>
      <c r="J20" s="249">
        <v>1.4479333333333333</v>
      </c>
      <c r="K20" s="458"/>
      <c r="L20" s="458" t="s">
        <v>306</v>
      </c>
      <c r="R20" s="250">
        <f t="shared" si="1"/>
        <v>79020624</v>
      </c>
    </row>
    <row r="21" spans="1:22" ht="28.5" customHeight="1" x14ac:dyDescent="0.25">
      <c r="A21" s="566"/>
      <c r="B21" s="241" t="s">
        <v>318</v>
      </c>
      <c r="C21" s="242" t="s">
        <v>319</v>
      </c>
      <c r="D21" s="243" t="s">
        <v>320</v>
      </c>
      <c r="E21" s="245">
        <f>ROUND(F21*1.19,0)</f>
        <v>18109622</v>
      </c>
      <c r="F21" s="245">
        <v>15218170</v>
      </c>
      <c r="G21" s="246"/>
      <c r="H21" s="248">
        <f>ROUND(I21*1.19,0)</f>
        <v>11440547</v>
      </c>
      <c r="I21" s="248">
        <f t="shared" si="0"/>
        <v>9613905</v>
      </c>
      <c r="J21" s="249">
        <v>1.5829333333333333</v>
      </c>
      <c r="K21" s="458"/>
      <c r="L21" s="458" t="s">
        <v>306</v>
      </c>
      <c r="R21" s="250">
        <f t="shared" si="1"/>
        <v>91309020</v>
      </c>
    </row>
    <row r="22" spans="1:22" ht="42.75" customHeight="1" x14ac:dyDescent="0.25">
      <c r="A22" s="563" t="s">
        <v>321</v>
      </c>
      <c r="B22" s="241" t="s">
        <v>322</v>
      </c>
      <c r="C22" s="242" t="s">
        <v>323</v>
      </c>
      <c r="D22" s="243" t="s">
        <v>324</v>
      </c>
      <c r="E22" s="245">
        <f>ROUND(F22*1.19,0)</f>
        <v>20221313</v>
      </c>
      <c r="F22" s="245">
        <v>16992700</v>
      </c>
      <c r="G22" s="246"/>
      <c r="H22" s="248">
        <f>ROUND(I22*1.19,0)</f>
        <v>12774583</v>
      </c>
      <c r="I22" s="248">
        <f t="shared" si="0"/>
        <v>10734944</v>
      </c>
      <c r="J22" s="249">
        <v>1.5829333333333333</v>
      </c>
      <c r="K22" s="458"/>
      <c r="L22" s="458" t="s">
        <v>306</v>
      </c>
      <c r="R22" s="250">
        <f t="shared" si="1"/>
        <v>101956200</v>
      </c>
    </row>
    <row r="23" spans="1:22" ht="42.75" customHeight="1" x14ac:dyDescent="0.25">
      <c r="A23" s="563"/>
      <c r="B23" s="241" t="s">
        <v>325</v>
      </c>
      <c r="C23" s="242" t="s">
        <v>326</v>
      </c>
      <c r="D23" s="243" t="s">
        <v>327</v>
      </c>
      <c r="E23" s="245">
        <f>ROUND(F23*1.19,0)</f>
        <v>22579905</v>
      </c>
      <c r="F23" s="245">
        <v>18974710</v>
      </c>
      <c r="G23" s="246"/>
      <c r="H23" s="248">
        <f>ROUND(I23*1.19,0)</f>
        <v>14264597</v>
      </c>
      <c r="I23" s="248">
        <f t="shared" si="0"/>
        <v>11987056</v>
      </c>
      <c r="J23" s="249">
        <v>1.5829333333333331</v>
      </c>
      <c r="K23" s="458"/>
      <c r="L23" s="458" t="s">
        <v>306</v>
      </c>
      <c r="R23" s="250">
        <f t="shared" si="1"/>
        <v>113848260</v>
      </c>
    </row>
    <row r="24" spans="1:22" ht="42.75" customHeight="1" x14ac:dyDescent="0.25">
      <c r="A24" s="563"/>
      <c r="B24" s="241" t="s">
        <v>328</v>
      </c>
      <c r="C24" s="242" t="s">
        <v>329</v>
      </c>
      <c r="D24" s="243" t="s">
        <v>330</v>
      </c>
      <c r="E24" s="245">
        <f>ROUND(F24*1.19,0)</f>
        <v>25211221</v>
      </c>
      <c r="F24" s="245">
        <v>21185900</v>
      </c>
      <c r="G24" s="246"/>
      <c r="H24" s="248">
        <f>ROUND(I24*1.19,0)</f>
        <v>15926901</v>
      </c>
      <c r="I24" s="248">
        <f t="shared" si="0"/>
        <v>13383950</v>
      </c>
      <c r="J24" s="249">
        <v>1.5829333333333333</v>
      </c>
      <c r="K24" s="458"/>
      <c r="L24" s="458" t="s">
        <v>306</v>
      </c>
      <c r="R24" s="250">
        <f t="shared" si="1"/>
        <v>127115400</v>
      </c>
    </row>
    <row r="25" spans="1:22" ht="12.75" customHeight="1" x14ac:dyDescent="0.25">
      <c r="A25" s="253"/>
      <c r="B25" s="254"/>
      <c r="C25" s="255"/>
      <c r="D25" s="256"/>
      <c r="E25" s="256"/>
      <c r="F25" s="245"/>
      <c r="G25" s="246"/>
      <c r="H25" s="246"/>
      <c r="I25" s="248"/>
      <c r="J25" s="455" t="s">
        <v>331</v>
      </c>
      <c r="K25" s="455" t="s">
        <v>331</v>
      </c>
      <c r="L25" s="458" t="s">
        <v>331</v>
      </c>
      <c r="M25" s="232"/>
    </row>
    <row r="26" spans="1:22" ht="19.5" customHeight="1" x14ac:dyDescent="0.25">
      <c r="A26" s="554" t="s">
        <v>332</v>
      </c>
      <c r="B26" s="257" t="s">
        <v>333</v>
      </c>
      <c r="C26" s="258" t="s">
        <v>334</v>
      </c>
      <c r="D26" s="259" t="s">
        <v>335</v>
      </c>
      <c r="E26" s="259"/>
      <c r="F26" s="245">
        <v>2580000</v>
      </c>
      <c r="G26" s="246"/>
      <c r="H26" s="246"/>
      <c r="I26" s="248">
        <f t="shared" ref="I26:I44" si="2">ROUND(F26/J26,0)</f>
        <v>1624112</v>
      </c>
      <c r="J26" s="249">
        <v>1.5885608030967191</v>
      </c>
      <c r="K26" s="455">
        <v>1.8310999999999999</v>
      </c>
      <c r="L26" s="458">
        <v>1.8380000000000001</v>
      </c>
      <c r="M26" s="260"/>
    </row>
    <row r="27" spans="1:22" ht="19.5" customHeight="1" x14ac:dyDescent="0.25">
      <c r="A27" s="555"/>
      <c r="B27" s="257" t="s">
        <v>336</v>
      </c>
      <c r="C27" s="258" t="s">
        <v>337</v>
      </c>
      <c r="D27" s="259" t="s">
        <v>338</v>
      </c>
      <c r="E27" s="259"/>
      <c r="F27" s="245">
        <v>2727060</v>
      </c>
      <c r="G27" s="246"/>
      <c r="H27" s="246"/>
      <c r="I27" s="248">
        <f t="shared" si="2"/>
        <v>1737026</v>
      </c>
      <c r="J27" s="249">
        <v>1.5699588526899717</v>
      </c>
      <c r="K27" s="455">
        <v>1.8310999999999999</v>
      </c>
      <c r="L27" s="458">
        <v>1.8380000000000001</v>
      </c>
      <c r="M27" s="260"/>
    </row>
    <row r="28" spans="1:22" ht="19.5" customHeight="1" x14ac:dyDescent="0.25">
      <c r="A28" s="555"/>
      <c r="B28" s="257" t="s">
        <v>339</v>
      </c>
      <c r="C28" s="258" t="s">
        <v>340</v>
      </c>
      <c r="D28" s="259" t="s">
        <v>341</v>
      </c>
      <c r="E28" s="259"/>
      <c r="F28" s="245">
        <v>2892165</v>
      </c>
      <c r="G28" s="246"/>
      <c r="H28" s="246"/>
      <c r="I28" s="248">
        <f t="shared" si="2"/>
        <v>1863250</v>
      </c>
      <c r="J28" s="249">
        <v>1.5522150560805783</v>
      </c>
      <c r="K28" s="455">
        <v>1.8351999999999999</v>
      </c>
      <c r="L28" s="458">
        <v>1.8421000000000001</v>
      </c>
      <c r="M28" s="260"/>
    </row>
    <row r="29" spans="1:22" s="270" customFormat="1" ht="19.5" customHeight="1" x14ac:dyDescent="0.25">
      <c r="A29" s="555"/>
      <c r="B29" s="262"/>
      <c r="C29" s="263" t="s">
        <v>342</v>
      </c>
      <c r="D29" s="264" t="s">
        <v>341</v>
      </c>
      <c r="E29" s="264"/>
      <c r="F29" s="265">
        <v>2736000</v>
      </c>
      <c r="G29" s="266"/>
      <c r="H29" s="266"/>
      <c r="I29" s="267">
        <f>ROUND(F29/J29,0)</f>
        <v>1762642</v>
      </c>
      <c r="J29" s="268">
        <v>1.5522150560805783</v>
      </c>
      <c r="K29" s="456" t="s">
        <v>331</v>
      </c>
      <c r="L29" s="459">
        <v>1.6923999999999999</v>
      </c>
      <c r="M29" s="269"/>
    </row>
    <row r="30" spans="1:22" ht="19.5" customHeight="1" x14ac:dyDescent="0.25">
      <c r="A30" s="555"/>
      <c r="B30" s="257" t="s">
        <v>343</v>
      </c>
      <c r="C30" s="258" t="s">
        <v>344</v>
      </c>
      <c r="D30" s="259" t="s">
        <v>345</v>
      </c>
      <c r="E30" s="259"/>
      <c r="F30" s="245">
        <f>+F29</f>
        <v>2736000</v>
      </c>
      <c r="G30" s="246"/>
      <c r="H30" s="246"/>
      <c r="I30" s="248">
        <f t="shared" si="2"/>
        <v>1889590</v>
      </c>
      <c r="J30" s="249">
        <v>1.4479333333333333</v>
      </c>
      <c r="K30" s="455">
        <v>1.7983</v>
      </c>
      <c r="L30" s="458">
        <v>1.8052999999999999</v>
      </c>
      <c r="M30" s="260"/>
    </row>
    <row r="31" spans="1:22" s="270" customFormat="1" ht="19.5" customHeight="1" x14ac:dyDescent="0.25">
      <c r="A31" s="555"/>
      <c r="B31" s="262"/>
      <c r="C31" s="263" t="s">
        <v>346</v>
      </c>
      <c r="D31" s="264" t="s">
        <v>345</v>
      </c>
      <c r="E31" s="264"/>
      <c r="F31" s="265">
        <v>2892165</v>
      </c>
      <c r="G31" s="266"/>
      <c r="H31" s="266"/>
      <c r="I31" s="267">
        <f t="shared" si="2"/>
        <v>1997443</v>
      </c>
      <c r="J31" s="268">
        <v>1.4479333333333333</v>
      </c>
      <c r="K31" s="456" t="s">
        <v>331</v>
      </c>
      <c r="L31" s="459">
        <v>1.6556</v>
      </c>
      <c r="M31" s="269"/>
    </row>
    <row r="32" spans="1:22" ht="19.5" customHeight="1" x14ac:dyDescent="0.25">
      <c r="A32" s="555"/>
      <c r="B32" s="257" t="s">
        <v>347</v>
      </c>
      <c r="C32" s="258" t="s">
        <v>348</v>
      </c>
      <c r="D32" s="259" t="s">
        <v>349</v>
      </c>
      <c r="E32" s="259"/>
      <c r="F32" s="245">
        <f>+F31</f>
        <v>2892165</v>
      </c>
      <c r="G32" s="246"/>
      <c r="H32" s="246"/>
      <c r="I32" s="248">
        <f t="shared" si="2"/>
        <v>1997443</v>
      </c>
      <c r="J32" s="249">
        <v>1.4479333333333333</v>
      </c>
      <c r="K32" s="455">
        <v>1.7848999999999999</v>
      </c>
      <c r="L32" s="458">
        <v>1.7919</v>
      </c>
      <c r="M32" s="260"/>
    </row>
    <row r="33" spans="1:15" s="270" customFormat="1" ht="19.5" customHeight="1" x14ac:dyDescent="0.25">
      <c r="A33" s="555"/>
      <c r="B33" s="262"/>
      <c r="C33" s="263" t="s">
        <v>350</v>
      </c>
      <c r="D33" s="264" t="s">
        <v>349</v>
      </c>
      <c r="E33" s="264"/>
      <c r="F33" s="265">
        <f>+F32</f>
        <v>2892165</v>
      </c>
      <c r="G33" s="266"/>
      <c r="H33" s="266"/>
      <c r="I33" s="267">
        <f t="shared" si="2"/>
        <v>1997443</v>
      </c>
      <c r="J33" s="268">
        <v>1.4479333333333333</v>
      </c>
      <c r="K33" s="456" t="s">
        <v>331</v>
      </c>
      <c r="L33" s="459">
        <v>1.6420999999999999</v>
      </c>
      <c r="M33" s="269"/>
    </row>
    <row r="34" spans="1:15" ht="19.5" customHeight="1" x14ac:dyDescent="0.25">
      <c r="A34" s="555"/>
      <c r="B34" s="257" t="s">
        <v>351</v>
      </c>
      <c r="C34" s="258" t="s">
        <v>352</v>
      </c>
      <c r="D34" s="259" t="s">
        <v>353</v>
      </c>
      <c r="E34" s="259"/>
      <c r="F34" s="245">
        <v>3234000</v>
      </c>
      <c r="G34" s="246"/>
      <c r="H34" s="246"/>
      <c r="I34" s="248">
        <f>ROUND(F34/J34,0)</f>
        <v>2233528</v>
      </c>
      <c r="J34" s="249">
        <v>1.4479333333333333</v>
      </c>
      <c r="K34" s="455">
        <v>1.7703</v>
      </c>
      <c r="L34" s="458">
        <v>1.7771999999999999</v>
      </c>
      <c r="M34" s="260"/>
    </row>
    <row r="35" spans="1:15" s="270" customFormat="1" ht="19.5" customHeight="1" x14ac:dyDescent="0.25">
      <c r="A35" s="555"/>
      <c r="B35" s="262"/>
      <c r="C35" s="263" t="s">
        <v>354</v>
      </c>
      <c r="D35" s="264" t="s">
        <v>353</v>
      </c>
      <c r="E35" s="264"/>
      <c r="F35" s="265">
        <f>F34</f>
        <v>3234000</v>
      </c>
      <c r="G35" s="266"/>
      <c r="H35" s="266"/>
      <c r="I35" s="267">
        <f t="shared" si="2"/>
        <v>2233528</v>
      </c>
      <c r="J35" s="268">
        <v>1.4479333333333333</v>
      </c>
      <c r="K35" s="456" t="s">
        <v>331</v>
      </c>
      <c r="L35" s="459">
        <v>1.6274</v>
      </c>
      <c r="M35" s="269"/>
    </row>
    <row r="36" spans="1:15" ht="19.5" customHeight="1" x14ac:dyDescent="0.25">
      <c r="A36" s="555"/>
      <c r="B36" s="257" t="s">
        <v>355</v>
      </c>
      <c r="C36" s="258" t="s">
        <v>356</v>
      </c>
      <c r="D36" s="259" t="s">
        <v>357</v>
      </c>
      <c r="E36" s="259"/>
      <c r="F36" s="245">
        <v>3483000</v>
      </c>
      <c r="G36" s="246"/>
      <c r="H36" s="246"/>
      <c r="I36" s="248">
        <f>ROUND(F36/J36,0)</f>
        <v>2405497</v>
      </c>
      <c r="J36" s="249">
        <v>1.4479333333333333</v>
      </c>
      <c r="K36" s="455">
        <v>1.7579</v>
      </c>
      <c r="L36" s="458">
        <v>1.7647999999999999</v>
      </c>
      <c r="M36" s="260"/>
    </row>
    <row r="37" spans="1:15" s="270" customFormat="1" ht="19.5" customHeight="1" x14ac:dyDescent="0.25">
      <c r="A37" s="555"/>
      <c r="B37" s="262"/>
      <c r="C37" s="263" t="s">
        <v>358</v>
      </c>
      <c r="D37" s="264" t="s">
        <v>357</v>
      </c>
      <c r="E37" s="264"/>
      <c r="F37" s="265">
        <f>F36</f>
        <v>3483000</v>
      </c>
      <c r="G37" s="266"/>
      <c r="H37" s="266"/>
      <c r="I37" s="267">
        <f t="shared" si="2"/>
        <v>2405497</v>
      </c>
      <c r="J37" s="268">
        <v>1.4479333333333333</v>
      </c>
      <c r="K37" s="456" t="s">
        <v>331</v>
      </c>
      <c r="L37" s="459">
        <v>1.6151</v>
      </c>
      <c r="M37" s="269"/>
    </row>
    <row r="38" spans="1:15" ht="19.5" customHeight="1" x14ac:dyDescent="0.25">
      <c r="A38" s="555"/>
      <c r="B38" s="257" t="s">
        <v>359</v>
      </c>
      <c r="C38" s="258" t="s">
        <v>360</v>
      </c>
      <c r="D38" s="259" t="s">
        <v>361</v>
      </c>
      <c r="E38" s="259"/>
      <c r="F38" s="245">
        <v>3732000</v>
      </c>
      <c r="G38" s="246"/>
      <c r="H38" s="246"/>
      <c r="I38" s="248">
        <f t="shared" si="2"/>
        <v>2577467</v>
      </c>
      <c r="J38" s="249">
        <v>1.4479333333333333</v>
      </c>
      <c r="K38" s="455">
        <v>1.7473000000000001</v>
      </c>
      <c r="L38" s="458">
        <v>1.7543</v>
      </c>
      <c r="M38" s="260"/>
    </row>
    <row r="39" spans="1:15" s="270" customFormat="1" ht="19.5" customHeight="1" x14ac:dyDescent="0.25">
      <c r="A39" s="271"/>
      <c r="B39" s="262"/>
      <c r="C39" s="263" t="s">
        <v>362</v>
      </c>
      <c r="D39" s="264" t="s">
        <v>361</v>
      </c>
      <c r="E39" s="264"/>
      <c r="F39" s="265">
        <f>F38</f>
        <v>3732000</v>
      </c>
      <c r="G39" s="266"/>
      <c r="H39" s="266"/>
      <c r="I39" s="267">
        <f>ROUND(F39/J39,0)</f>
        <v>2577467</v>
      </c>
      <c r="J39" s="268">
        <v>1.4479333333333333</v>
      </c>
      <c r="K39" s="456" t="s">
        <v>331</v>
      </c>
      <c r="L39" s="459">
        <v>1.6046</v>
      </c>
      <c r="M39" s="269"/>
    </row>
    <row r="40" spans="1:15" ht="19.5" customHeight="1" x14ac:dyDescent="0.25">
      <c r="A40" s="560" t="s">
        <v>363</v>
      </c>
      <c r="B40" s="257">
        <v>9473</v>
      </c>
      <c r="C40" s="258" t="s">
        <v>364</v>
      </c>
      <c r="D40" s="272" t="s">
        <v>365</v>
      </c>
      <c r="E40" s="272"/>
      <c r="F40" s="245">
        <v>4725253</v>
      </c>
      <c r="G40" s="246"/>
      <c r="H40" s="246"/>
      <c r="I40" s="248">
        <f>ROUND(F40/J40,0)</f>
        <v>3263447</v>
      </c>
      <c r="J40" s="249">
        <v>1.4479333333333333</v>
      </c>
      <c r="K40" s="455">
        <v>1.6231</v>
      </c>
      <c r="L40" s="458">
        <v>1.63</v>
      </c>
      <c r="M40" s="260"/>
      <c r="N40" s="273">
        <f>+I40*J40</f>
        <v>4725253.6928666662</v>
      </c>
      <c r="O40" s="250"/>
    </row>
    <row r="41" spans="1:15" ht="19.5" customHeight="1" x14ac:dyDescent="0.25">
      <c r="A41" s="561"/>
      <c r="B41" s="257"/>
      <c r="C41" s="258" t="s">
        <v>366</v>
      </c>
      <c r="D41" s="272" t="s">
        <v>367</v>
      </c>
      <c r="E41" s="272"/>
      <c r="F41" s="245">
        <f>F40</f>
        <v>4725253</v>
      </c>
      <c r="G41" s="246"/>
      <c r="H41" s="246"/>
      <c r="I41" s="248">
        <f>ROUND(F41/L41,0)</f>
        <v>2896440</v>
      </c>
      <c r="J41" s="249">
        <v>1.4479333333333333</v>
      </c>
      <c r="K41" s="455">
        <v>1.6244000000000001</v>
      </c>
      <c r="L41" s="458">
        <v>1.6314</v>
      </c>
      <c r="M41" s="260"/>
      <c r="N41" s="273"/>
      <c r="O41" s="250"/>
    </row>
    <row r="42" spans="1:15" ht="19.5" customHeight="1" x14ac:dyDescent="0.25">
      <c r="A42" s="561"/>
      <c r="B42" s="257">
        <v>9474</v>
      </c>
      <c r="C42" s="258" t="s">
        <v>368</v>
      </c>
      <c r="D42" s="272" t="s">
        <v>369</v>
      </c>
      <c r="E42" s="272"/>
      <c r="F42" s="245">
        <v>4157662</v>
      </c>
      <c r="G42" s="246"/>
      <c r="H42" s="246"/>
      <c r="I42" s="248">
        <f t="shared" si="2"/>
        <v>2871446</v>
      </c>
      <c r="J42" s="249">
        <v>1.4479333333333333</v>
      </c>
      <c r="K42" s="455">
        <v>1.6252</v>
      </c>
      <c r="L42" s="458">
        <v>1.6321000000000001</v>
      </c>
      <c r="M42" s="260"/>
      <c r="O42" s="250"/>
    </row>
    <row r="43" spans="1:15" ht="19.5" customHeight="1" x14ac:dyDescent="0.25">
      <c r="A43" s="561"/>
      <c r="B43" s="257" t="s">
        <v>370</v>
      </c>
      <c r="C43" s="258" t="s">
        <v>371</v>
      </c>
      <c r="D43" s="272" t="s">
        <v>372</v>
      </c>
      <c r="E43" s="272"/>
      <c r="F43" s="245">
        <v>2676630</v>
      </c>
      <c r="G43" s="246"/>
      <c r="H43" s="246"/>
      <c r="I43" s="248">
        <f t="shared" si="2"/>
        <v>1848586</v>
      </c>
      <c r="J43" s="249">
        <v>1.4479333333333333</v>
      </c>
      <c r="K43" s="456" t="s">
        <v>331</v>
      </c>
      <c r="L43" s="459">
        <v>1.4601</v>
      </c>
      <c r="M43" s="260"/>
      <c r="N43" s="245">
        <f>(3419129*9.22%)+2361386</f>
        <v>2676629.6938</v>
      </c>
      <c r="O43" s="250"/>
    </row>
    <row r="44" spans="1:15" ht="19.5" customHeight="1" x14ac:dyDescent="0.25">
      <c r="A44" s="562"/>
      <c r="B44" s="257"/>
      <c r="C44" s="258" t="s">
        <v>373</v>
      </c>
      <c r="D44" s="272" t="s">
        <v>372</v>
      </c>
      <c r="E44" s="272"/>
      <c r="F44" s="265">
        <f>+F43</f>
        <v>2676630</v>
      </c>
      <c r="G44" s="266"/>
      <c r="H44" s="266"/>
      <c r="I44" s="267">
        <f t="shared" si="2"/>
        <v>1848586</v>
      </c>
      <c r="J44" s="268">
        <v>1.4479333333333333</v>
      </c>
      <c r="K44" s="456" t="s">
        <v>331</v>
      </c>
      <c r="L44" s="459">
        <v>1.5168999999999999</v>
      </c>
      <c r="M44" s="260"/>
      <c r="O44" s="250"/>
    </row>
    <row r="45" spans="1:15" ht="19.5" customHeight="1" x14ac:dyDescent="0.25">
      <c r="A45" s="558" t="s">
        <v>374</v>
      </c>
      <c r="B45" s="276">
        <v>9485</v>
      </c>
      <c r="C45" s="277" t="s">
        <v>375</v>
      </c>
      <c r="D45" s="278" t="s">
        <v>376</v>
      </c>
      <c r="E45" s="278"/>
      <c r="F45" s="245">
        <v>4587698</v>
      </c>
      <c r="G45" s="246">
        <v>2</v>
      </c>
      <c r="H45" s="246"/>
      <c r="I45" s="248">
        <f>ROUND($F$6*G45,0)</f>
        <v>2600000</v>
      </c>
      <c r="J45" s="249">
        <v>1.4479333333333333</v>
      </c>
      <c r="K45" s="455">
        <v>1.7242999999999999</v>
      </c>
      <c r="L45" s="458">
        <v>1.7312000000000001</v>
      </c>
      <c r="M45" s="260"/>
      <c r="O45" s="250"/>
    </row>
    <row r="46" spans="1:15" ht="19.5" customHeight="1" x14ac:dyDescent="0.25">
      <c r="A46" s="558"/>
      <c r="B46" s="276">
        <v>9486</v>
      </c>
      <c r="C46" s="277" t="s">
        <v>377</v>
      </c>
      <c r="D46" s="278" t="s">
        <v>378</v>
      </c>
      <c r="E46" s="278"/>
      <c r="F46" s="245">
        <v>3514259</v>
      </c>
      <c r="G46" s="246">
        <v>1.75</v>
      </c>
      <c r="H46" s="246"/>
      <c r="I46" s="248">
        <f>ROUND($F$6*G46,0)</f>
        <v>2275000</v>
      </c>
      <c r="J46" s="249">
        <v>1.4479333333333333</v>
      </c>
      <c r="K46" s="455">
        <v>1.7402</v>
      </c>
      <c r="L46" s="458">
        <v>1.7471000000000001</v>
      </c>
      <c r="M46" s="260"/>
      <c r="O46" s="250"/>
    </row>
    <row r="47" spans="1:15" ht="19.5" customHeight="1" x14ac:dyDescent="0.25">
      <c r="A47" s="558"/>
      <c r="B47" s="276">
        <v>9487</v>
      </c>
      <c r="C47" s="277" t="s">
        <v>379</v>
      </c>
      <c r="D47" s="278" t="s">
        <v>380</v>
      </c>
      <c r="E47" s="278"/>
      <c r="F47" s="245">
        <v>2907576</v>
      </c>
      <c r="G47" s="246">
        <f>+F47/$F$6</f>
        <v>2.2365969230769229</v>
      </c>
      <c r="H47" s="246"/>
      <c r="I47" s="248">
        <f>ROUND(F47/J47,0)</f>
        <v>2008087</v>
      </c>
      <c r="J47" s="249">
        <v>1.4479333333333333</v>
      </c>
      <c r="K47" s="455">
        <v>1.8355999999999999</v>
      </c>
      <c r="L47" s="458">
        <v>1.8425</v>
      </c>
      <c r="M47" s="260"/>
      <c r="O47" s="250"/>
    </row>
    <row r="48" spans="1:15" ht="28.5" customHeight="1" x14ac:dyDescent="0.25">
      <c r="A48" s="279" t="s">
        <v>381</v>
      </c>
      <c r="B48" s="276">
        <v>9491</v>
      </c>
      <c r="C48" s="277" t="s">
        <v>382</v>
      </c>
      <c r="D48" s="278" t="s">
        <v>383</v>
      </c>
      <c r="E48" s="278"/>
      <c r="F48" s="245">
        <v>2463060</v>
      </c>
      <c r="G48" s="246">
        <f>+F48/$F$6</f>
        <v>1.8946615384615384</v>
      </c>
      <c r="H48" s="246"/>
      <c r="I48" s="248">
        <f>ROUND(F48/J48,0)</f>
        <v>1595604</v>
      </c>
      <c r="J48" s="249">
        <v>1.5436540019325555</v>
      </c>
      <c r="K48" s="455">
        <v>1.8355999999999999</v>
      </c>
      <c r="L48" s="458">
        <v>1.8425</v>
      </c>
      <c r="M48" s="260"/>
      <c r="O48" s="250"/>
    </row>
    <row r="49" spans="1:15" ht="19.5" customHeight="1" x14ac:dyDescent="0.25">
      <c r="A49" s="551" t="s">
        <v>384</v>
      </c>
      <c r="B49" s="284">
        <v>9492</v>
      </c>
      <c r="C49" s="285" t="s">
        <v>385</v>
      </c>
      <c r="D49" s="286" t="s">
        <v>386</v>
      </c>
      <c r="E49" s="286"/>
      <c r="F49" s="245">
        <v>5679440</v>
      </c>
      <c r="G49" s="246">
        <v>3</v>
      </c>
      <c r="H49" s="246"/>
      <c r="I49" s="248">
        <f t="shared" ref="I49:I54" si="3">ROUND($F$6*G49,0)</f>
        <v>3900000</v>
      </c>
      <c r="J49" s="283"/>
      <c r="K49" s="455">
        <v>1.6214</v>
      </c>
      <c r="L49" s="458">
        <v>1.6283000000000001</v>
      </c>
      <c r="M49" s="260"/>
      <c r="N49" s="287"/>
      <c r="O49" s="250"/>
    </row>
    <row r="50" spans="1:15" ht="19.5" customHeight="1" x14ac:dyDescent="0.25">
      <c r="A50" s="551"/>
      <c r="B50" s="284">
        <v>9493</v>
      </c>
      <c r="C50" s="285" t="s">
        <v>387</v>
      </c>
      <c r="D50" s="286" t="s">
        <v>388</v>
      </c>
      <c r="E50" s="286"/>
      <c r="F50" s="245">
        <v>3088567</v>
      </c>
      <c r="G50" s="246">
        <v>1.5</v>
      </c>
      <c r="H50" s="246"/>
      <c r="I50" s="248">
        <f t="shared" si="3"/>
        <v>1950000</v>
      </c>
      <c r="J50" s="249">
        <v>1.4479333333333333</v>
      </c>
      <c r="K50" s="455">
        <v>1.7584</v>
      </c>
      <c r="L50" s="458">
        <v>1.7654000000000001</v>
      </c>
      <c r="M50" s="260"/>
      <c r="N50" s="287"/>
      <c r="O50" s="250"/>
    </row>
    <row r="51" spans="1:15" ht="19.5" customHeight="1" x14ac:dyDescent="0.25">
      <c r="A51" s="551"/>
      <c r="B51" s="284">
        <v>9424</v>
      </c>
      <c r="C51" s="285" t="s">
        <v>389</v>
      </c>
      <c r="D51" s="286" t="s">
        <v>390</v>
      </c>
      <c r="E51" s="286"/>
      <c r="F51" s="245">
        <v>2147411</v>
      </c>
      <c r="G51" s="246">
        <v>1</v>
      </c>
      <c r="H51" s="246"/>
      <c r="I51" s="248">
        <f t="shared" si="3"/>
        <v>1300000</v>
      </c>
      <c r="J51" s="249">
        <v>1.4479333333333333</v>
      </c>
      <c r="K51" s="455">
        <v>1.8310999999999999</v>
      </c>
      <c r="L51" s="458">
        <v>1.8380000000000001</v>
      </c>
      <c r="M51" s="260"/>
      <c r="N51" s="287"/>
      <c r="O51" s="250"/>
    </row>
    <row r="52" spans="1:15" ht="19.5" customHeight="1" x14ac:dyDescent="0.25">
      <c r="A52" s="551"/>
      <c r="B52" s="284" t="s">
        <v>391</v>
      </c>
      <c r="C52" s="285" t="s">
        <v>392</v>
      </c>
      <c r="D52" s="286" t="s">
        <v>393</v>
      </c>
      <c r="E52" s="286"/>
      <c r="F52" s="245">
        <v>3559147</v>
      </c>
      <c r="G52" s="246">
        <v>1.75</v>
      </c>
      <c r="H52" s="246"/>
      <c r="I52" s="248">
        <f t="shared" si="3"/>
        <v>2275000</v>
      </c>
      <c r="J52" s="249">
        <v>1.5689641590441954</v>
      </c>
      <c r="K52" s="455">
        <v>1.7377</v>
      </c>
      <c r="L52" s="458">
        <v>1.7445999999999999</v>
      </c>
      <c r="M52" s="260"/>
      <c r="N52" s="287"/>
      <c r="O52" s="250"/>
    </row>
    <row r="53" spans="1:15" ht="19.5" customHeight="1" x14ac:dyDescent="0.25">
      <c r="A53" s="551"/>
      <c r="B53" s="284" t="s">
        <v>394</v>
      </c>
      <c r="C53" s="285" t="s">
        <v>395</v>
      </c>
      <c r="D53" s="286" t="s">
        <v>396</v>
      </c>
      <c r="E53" s="286"/>
      <c r="F53" s="245">
        <v>4432669</v>
      </c>
      <c r="G53" s="246">
        <v>2</v>
      </c>
      <c r="H53" s="246"/>
      <c r="I53" s="248">
        <f t="shared" si="3"/>
        <v>2600000</v>
      </c>
      <c r="J53" s="249">
        <v>1.4479333333333333</v>
      </c>
      <c r="K53" s="455">
        <v>1.7221</v>
      </c>
      <c r="L53" s="458">
        <v>1.7290000000000001</v>
      </c>
      <c r="M53" s="260"/>
      <c r="N53" s="287"/>
      <c r="O53" s="250"/>
    </row>
    <row r="54" spans="1:15" ht="19.5" customHeight="1" x14ac:dyDescent="0.25">
      <c r="A54" s="551"/>
      <c r="B54" s="284" t="s">
        <v>397</v>
      </c>
      <c r="C54" s="285" t="s">
        <v>398</v>
      </c>
      <c r="D54" s="286" t="s">
        <v>399</v>
      </c>
      <c r="E54" s="286"/>
      <c r="F54" s="245">
        <v>4029725</v>
      </c>
      <c r="G54" s="246">
        <v>2</v>
      </c>
      <c r="H54" s="246"/>
      <c r="I54" s="248">
        <f t="shared" si="3"/>
        <v>2600000</v>
      </c>
      <c r="J54" s="249">
        <v>1.4479333333333333</v>
      </c>
      <c r="K54" s="455">
        <v>1.7221</v>
      </c>
      <c r="L54" s="458">
        <v>1.7290000000000001</v>
      </c>
      <c r="M54" s="260"/>
      <c r="N54" s="287"/>
      <c r="O54" s="250"/>
    </row>
    <row r="55" spans="1:15" x14ac:dyDescent="0.3">
      <c r="A55" s="288"/>
      <c r="B55" s="280"/>
      <c r="C55" s="280"/>
      <c r="D55" s="281"/>
      <c r="E55" s="289"/>
      <c r="F55" s="290"/>
      <c r="J55" s="249">
        <v>1.4479333333333333</v>
      </c>
      <c r="M55" s="260"/>
    </row>
    <row r="56" spans="1:15" ht="76.5" customHeight="1" x14ac:dyDescent="0.3">
      <c r="A56" s="291" t="s">
        <v>400</v>
      </c>
      <c r="B56" s="292">
        <v>9575</v>
      </c>
      <c r="C56" s="292" t="s">
        <v>401</v>
      </c>
      <c r="D56" s="293" t="s">
        <v>402</v>
      </c>
      <c r="E56" s="293"/>
      <c r="F56" s="245">
        <v>12964464</v>
      </c>
      <c r="G56" s="294"/>
      <c r="H56" s="294"/>
      <c r="I56" s="294"/>
      <c r="J56" s="295"/>
      <c r="K56" s="295"/>
      <c r="L56" s="295"/>
      <c r="M56" s="296"/>
      <c r="O56" s="250"/>
    </row>
    <row r="57" spans="1:15" x14ac:dyDescent="0.3">
      <c r="A57" s="288"/>
      <c r="B57" s="254"/>
      <c r="C57" s="254"/>
      <c r="D57" s="297"/>
      <c r="E57" s="297"/>
      <c r="F57" s="298"/>
      <c r="G57" s="294"/>
      <c r="H57" s="294"/>
      <c r="I57" s="294"/>
      <c r="J57" s="295"/>
      <c r="K57" s="295"/>
      <c r="L57" s="295"/>
      <c r="M57" s="296"/>
    </row>
    <row r="58" spans="1:15" ht="101.25" customHeight="1" x14ac:dyDescent="0.3">
      <c r="A58" s="299"/>
      <c r="B58" s="254"/>
      <c r="C58" s="300"/>
      <c r="D58" s="286"/>
      <c r="E58" s="286"/>
      <c r="F58" s="230" t="s">
        <v>403</v>
      </c>
      <c r="G58" s="246"/>
      <c r="H58" s="246"/>
      <c r="I58" s="230" t="s">
        <v>404</v>
      </c>
      <c r="J58" s="230" t="s">
        <v>405</v>
      </c>
      <c r="K58" s="249"/>
      <c r="L58" s="249"/>
      <c r="M58" s="296"/>
    </row>
    <row r="59" spans="1:15" ht="28.5" customHeight="1" x14ac:dyDescent="0.3">
      <c r="A59" s="559" t="s">
        <v>277</v>
      </c>
      <c r="B59" s="559"/>
      <c r="C59" s="301" t="s">
        <v>406</v>
      </c>
      <c r="D59" s="243" t="str">
        <f>D12</f>
        <v>Categoría 4 - titulo de formación profesional y un (1) año de experiencia</v>
      </c>
      <c r="E59" s="243"/>
      <c r="F59" s="282">
        <f>I12</f>
        <v>4185425</v>
      </c>
      <c r="G59" s="246"/>
      <c r="H59" s="246"/>
      <c r="I59" s="245">
        <f>ROUND(F59*L12,0)</f>
        <v>6820987</v>
      </c>
      <c r="J59" s="302">
        <f>ROUND(I59/J12,0)</f>
        <v>4710843</v>
      </c>
      <c r="K59" s="249"/>
      <c r="L59" s="249"/>
      <c r="M59" s="296"/>
    </row>
    <row r="60" spans="1:15" ht="28.5" customHeight="1" x14ac:dyDescent="0.3">
      <c r="A60" s="559"/>
      <c r="B60" s="559"/>
      <c r="C60" s="242" t="s">
        <v>407</v>
      </c>
      <c r="D60" s="243" t="str">
        <f>D13</f>
        <v>Categoría 5 - titulo de formación profesional y dos (2) años de experiencia</v>
      </c>
      <c r="E60" s="243"/>
      <c r="F60" s="282">
        <f>I13</f>
        <v>4708877</v>
      </c>
      <c r="G60" s="246"/>
      <c r="H60" s="246"/>
      <c r="I60" s="245">
        <f>ROUND(F60*L13,0)</f>
        <v>7670761</v>
      </c>
      <c r="J60" s="302">
        <f>ROUND(I60/J13,0)</f>
        <v>5297731</v>
      </c>
      <c r="K60" s="249"/>
      <c r="L60" s="249"/>
      <c r="M60" s="296"/>
    </row>
    <row r="61" spans="1:15" ht="28.5" customHeight="1" x14ac:dyDescent="0.3">
      <c r="A61" s="559"/>
      <c r="B61" s="559"/>
      <c r="C61" s="242" t="s">
        <v>408</v>
      </c>
      <c r="D61" s="243" t="str">
        <f>D14</f>
        <v>Categoría 6 - titulo de formación profesional y tres (3) años de experiencia</v>
      </c>
      <c r="E61" s="243"/>
      <c r="F61" s="282">
        <f>I14</f>
        <v>5232329</v>
      </c>
      <c r="G61" s="246"/>
      <c r="H61" s="246"/>
      <c r="I61" s="245">
        <f>ROUND(F61*L14,0)</f>
        <v>8518232</v>
      </c>
      <c r="J61" s="302">
        <f>ROUND(I61/J14,0)</f>
        <v>5883028</v>
      </c>
      <c r="K61" s="249"/>
      <c r="L61" s="249"/>
      <c r="M61" s="296"/>
    </row>
    <row r="62" spans="1:15" ht="28.5" customHeight="1" x14ac:dyDescent="0.3">
      <c r="A62" s="559"/>
      <c r="B62" s="559"/>
      <c r="C62" s="242" t="s">
        <v>409</v>
      </c>
      <c r="D62" s="243" t="str">
        <f>D15</f>
        <v>Categoría 7 - titulo de formación profesional y cuatro (4) años de experiencia</v>
      </c>
      <c r="E62" s="243"/>
      <c r="F62" s="282">
        <f>I15</f>
        <v>5757974</v>
      </c>
      <c r="G62" s="246"/>
      <c r="H62" s="246"/>
      <c r="I62" s="245">
        <f>ROUND(F62*L15,0)</f>
        <v>9369375</v>
      </c>
      <c r="J62" s="302">
        <f>ROUND(I62/J15,0)</f>
        <v>6470861</v>
      </c>
      <c r="K62" s="249"/>
      <c r="L62" s="249"/>
      <c r="M62" s="296"/>
    </row>
    <row r="63" spans="1:15" ht="28.5" customHeight="1" x14ac:dyDescent="0.3">
      <c r="A63" s="559"/>
      <c r="B63" s="559"/>
      <c r="C63" s="242" t="s">
        <v>410</v>
      </c>
      <c r="D63" s="243" t="str">
        <f>D16</f>
        <v>Categoría 8 - titulo de formación profesional y cinco (5) años de experiencia</v>
      </c>
      <c r="E63" s="243"/>
      <c r="F63" s="282">
        <f>I16</f>
        <v>6279234</v>
      </c>
      <c r="G63" s="246"/>
      <c r="H63" s="246"/>
      <c r="I63" s="245">
        <f>ROUND(F63*L16,0)</f>
        <v>10213802</v>
      </c>
      <c r="J63" s="302">
        <f>ROUND(I63/J16,0)</f>
        <v>7054055</v>
      </c>
      <c r="K63" s="249"/>
      <c r="L63" s="249"/>
      <c r="M63" s="296"/>
    </row>
    <row r="64" spans="1:15" ht="19.5" customHeight="1" x14ac:dyDescent="0.3">
      <c r="A64" s="554" t="s">
        <v>332</v>
      </c>
      <c r="B64" s="257" t="s">
        <v>333</v>
      </c>
      <c r="C64" s="258" t="s">
        <v>411</v>
      </c>
      <c r="D64" s="259" t="s">
        <v>335</v>
      </c>
      <c r="E64" s="259"/>
      <c r="F64" s="282">
        <f t="shared" ref="F64:F78" si="4">I26</f>
        <v>1624112</v>
      </c>
      <c r="G64" s="246"/>
      <c r="H64" s="246"/>
      <c r="I64" s="245">
        <f t="shared" ref="I64:I78" si="5">ROUND(F64*L26,0)</f>
        <v>2985118</v>
      </c>
      <c r="J64" s="302">
        <f t="shared" ref="J64:J78" si="6">ROUND(I64/J26,0)</f>
        <v>1879134</v>
      </c>
      <c r="K64" s="249"/>
      <c r="L64" s="249"/>
      <c r="M64" s="296"/>
    </row>
    <row r="65" spans="1:13" ht="19.5" customHeight="1" x14ac:dyDescent="0.3">
      <c r="A65" s="555"/>
      <c r="B65" s="257" t="s">
        <v>336</v>
      </c>
      <c r="C65" s="258" t="s">
        <v>412</v>
      </c>
      <c r="D65" s="259" t="s">
        <v>338</v>
      </c>
      <c r="E65" s="259"/>
      <c r="F65" s="282">
        <f t="shared" si="4"/>
        <v>1737026</v>
      </c>
      <c r="G65" s="246"/>
      <c r="H65" s="246"/>
      <c r="I65" s="245">
        <f t="shared" si="5"/>
        <v>3192654</v>
      </c>
      <c r="J65" s="302">
        <f t="shared" si="6"/>
        <v>2033591</v>
      </c>
      <c r="K65" s="249"/>
      <c r="L65" s="249"/>
      <c r="M65" s="296"/>
    </row>
    <row r="66" spans="1:13" ht="19.5" customHeight="1" x14ac:dyDescent="0.3">
      <c r="A66" s="555"/>
      <c r="B66" s="257" t="s">
        <v>339</v>
      </c>
      <c r="C66" s="258" t="s">
        <v>413</v>
      </c>
      <c r="D66" s="259" t="s">
        <v>341</v>
      </c>
      <c r="E66" s="259"/>
      <c r="F66" s="282">
        <f t="shared" si="4"/>
        <v>1863250</v>
      </c>
      <c r="G66" s="246"/>
      <c r="H66" s="246"/>
      <c r="I66" s="245">
        <f t="shared" si="5"/>
        <v>3432293</v>
      </c>
      <c r="J66" s="302">
        <f t="shared" si="6"/>
        <v>2211223</v>
      </c>
      <c r="K66" s="249"/>
      <c r="L66" s="249"/>
      <c r="M66" s="296"/>
    </row>
    <row r="67" spans="1:13" ht="19.5" customHeight="1" x14ac:dyDescent="0.3">
      <c r="A67" s="555"/>
      <c r="B67" s="257"/>
      <c r="C67" s="258" t="s">
        <v>414</v>
      </c>
      <c r="D67" s="259" t="s">
        <v>341</v>
      </c>
      <c r="E67" s="259"/>
      <c r="F67" s="282">
        <f t="shared" si="4"/>
        <v>1762642</v>
      </c>
      <c r="G67" s="246"/>
      <c r="H67" s="246"/>
      <c r="I67" s="245">
        <f t="shared" si="5"/>
        <v>2983095</v>
      </c>
      <c r="J67" s="302">
        <f t="shared" si="6"/>
        <v>1921831</v>
      </c>
      <c r="K67" s="249"/>
      <c r="L67" s="249"/>
      <c r="M67" s="296"/>
    </row>
    <row r="68" spans="1:13" ht="19.5" customHeight="1" x14ac:dyDescent="0.3">
      <c r="A68" s="555"/>
      <c r="B68" s="257" t="s">
        <v>343</v>
      </c>
      <c r="C68" s="258" t="s">
        <v>415</v>
      </c>
      <c r="D68" s="259" t="s">
        <v>345</v>
      </c>
      <c r="E68" s="259"/>
      <c r="F68" s="282">
        <f t="shared" si="4"/>
        <v>1889590</v>
      </c>
      <c r="G68" s="246"/>
      <c r="H68" s="246"/>
      <c r="I68" s="245">
        <f t="shared" si="5"/>
        <v>3411277</v>
      </c>
      <c r="J68" s="302">
        <f t="shared" si="6"/>
        <v>2355963</v>
      </c>
      <c r="K68" s="249"/>
      <c r="L68" s="249"/>
      <c r="M68" s="296"/>
    </row>
    <row r="69" spans="1:13" ht="19.5" customHeight="1" x14ac:dyDescent="0.3">
      <c r="A69" s="555"/>
      <c r="B69" s="257"/>
      <c r="C69" s="258" t="s">
        <v>416</v>
      </c>
      <c r="D69" s="259" t="s">
        <v>345</v>
      </c>
      <c r="E69" s="259"/>
      <c r="F69" s="282">
        <f t="shared" si="4"/>
        <v>1997443</v>
      </c>
      <c r="G69" s="246"/>
      <c r="H69" s="246"/>
      <c r="I69" s="245">
        <f t="shared" si="5"/>
        <v>3306967</v>
      </c>
      <c r="J69" s="302">
        <f t="shared" si="6"/>
        <v>2283922</v>
      </c>
      <c r="K69" s="249"/>
      <c r="L69" s="249"/>
      <c r="M69" s="296"/>
    </row>
    <row r="70" spans="1:13" ht="19.5" customHeight="1" x14ac:dyDescent="0.3">
      <c r="A70" s="555"/>
      <c r="B70" s="257" t="s">
        <v>347</v>
      </c>
      <c r="C70" s="258" t="s">
        <v>350</v>
      </c>
      <c r="D70" s="259" t="s">
        <v>349</v>
      </c>
      <c r="E70" s="259"/>
      <c r="F70" s="282">
        <f t="shared" si="4"/>
        <v>1997443</v>
      </c>
      <c r="G70" s="246"/>
      <c r="H70" s="246"/>
      <c r="I70" s="245">
        <f t="shared" si="5"/>
        <v>3579218</v>
      </c>
      <c r="J70" s="302">
        <f t="shared" si="6"/>
        <v>2471949</v>
      </c>
      <c r="K70" s="249"/>
      <c r="L70" s="249"/>
      <c r="M70" s="296"/>
    </row>
    <row r="71" spans="1:13" ht="19.5" customHeight="1" x14ac:dyDescent="0.3">
      <c r="A71" s="555"/>
      <c r="B71" s="257"/>
      <c r="C71" s="258" t="s">
        <v>417</v>
      </c>
      <c r="D71" s="259" t="s">
        <v>349</v>
      </c>
      <c r="E71" s="259"/>
      <c r="F71" s="282">
        <f t="shared" si="4"/>
        <v>1997443</v>
      </c>
      <c r="G71" s="246"/>
      <c r="H71" s="246"/>
      <c r="I71" s="245">
        <f t="shared" si="5"/>
        <v>3280001</v>
      </c>
      <c r="J71" s="302">
        <f t="shared" si="6"/>
        <v>2265298</v>
      </c>
      <c r="K71" s="249"/>
      <c r="L71" s="249"/>
      <c r="M71" s="296"/>
    </row>
    <row r="72" spans="1:13" ht="19.5" customHeight="1" x14ac:dyDescent="0.3">
      <c r="A72" s="555"/>
      <c r="B72" s="257" t="s">
        <v>351</v>
      </c>
      <c r="C72" s="258" t="s">
        <v>418</v>
      </c>
      <c r="D72" s="259" t="s">
        <v>353</v>
      </c>
      <c r="E72" s="259"/>
      <c r="F72" s="282">
        <f t="shared" si="4"/>
        <v>2233528</v>
      </c>
      <c r="G72" s="246"/>
      <c r="H72" s="246"/>
      <c r="I72" s="245">
        <f t="shared" si="5"/>
        <v>3969426</v>
      </c>
      <c r="J72" s="302">
        <f t="shared" si="6"/>
        <v>2741443</v>
      </c>
      <c r="K72" s="249"/>
      <c r="L72" s="249"/>
      <c r="M72" s="296"/>
    </row>
    <row r="73" spans="1:13" ht="19.5" customHeight="1" x14ac:dyDescent="0.3">
      <c r="A73" s="555"/>
      <c r="B73" s="257"/>
      <c r="C73" s="258" t="s">
        <v>419</v>
      </c>
      <c r="D73" s="259" t="s">
        <v>353</v>
      </c>
      <c r="E73" s="259"/>
      <c r="F73" s="282">
        <f t="shared" si="4"/>
        <v>2233528</v>
      </c>
      <c r="G73" s="246"/>
      <c r="H73" s="246"/>
      <c r="I73" s="245">
        <f t="shared" si="5"/>
        <v>3634843</v>
      </c>
      <c r="J73" s="302">
        <f t="shared" si="6"/>
        <v>2510366</v>
      </c>
      <c r="K73" s="249"/>
      <c r="L73" s="249"/>
      <c r="M73" s="296"/>
    </row>
    <row r="74" spans="1:13" ht="19.5" customHeight="1" x14ac:dyDescent="0.3">
      <c r="A74" s="555"/>
      <c r="B74" s="257" t="s">
        <v>355</v>
      </c>
      <c r="C74" s="258" t="s">
        <v>420</v>
      </c>
      <c r="D74" s="259" t="s">
        <v>357</v>
      </c>
      <c r="E74" s="259"/>
      <c r="F74" s="282">
        <f t="shared" si="4"/>
        <v>2405497</v>
      </c>
      <c r="G74" s="246"/>
      <c r="H74" s="246"/>
      <c r="I74" s="245">
        <f t="shared" si="5"/>
        <v>4245221</v>
      </c>
      <c r="J74" s="302">
        <f t="shared" si="6"/>
        <v>2931917</v>
      </c>
      <c r="K74" s="249"/>
      <c r="L74" s="249"/>
      <c r="M74" s="296"/>
    </row>
    <row r="75" spans="1:13" ht="19.5" customHeight="1" x14ac:dyDescent="0.3">
      <c r="A75" s="555"/>
      <c r="B75" s="257"/>
      <c r="C75" s="258" t="s">
        <v>421</v>
      </c>
      <c r="D75" s="259" t="s">
        <v>357</v>
      </c>
      <c r="E75" s="259"/>
      <c r="F75" s="282">
        <f t="shared" si="4"/>
        <v>2405497</v>
      </c>
      <c r="G75" s="246"/>
      <c r="H75" s="246"/>
      <c r="I75" s="245">
        <f t="shared" si="5"/>
        <v>3885118</v>
      </c>
      <c r="J75" s="302">
        <f t="shared" si="6"/>
        <v>2683216</v>
      </c>
      <c r="K75" s="249"/>
      <c r="L75" s="249"/>
      <c r="M75" s="296"/>
    </row>
    <row r="76" spans="1:13" ht="19.5" customHeight="1" x14ac:dyDescent="0.3">
      <c r="A76" s="555"/>
      <c r="B76" s="257" t="s">
        <v>359</v>
      </c>
      <c r="C76" s="258" t="s">
        <v>422</v>
      </c>
      <c r="D76" s="259" t="s">
        <v>361</v>
      </c>
      <c r="E76" s="259"/>
      <c r="F76" s="282">
        <f t="shared" si="4"/>
        <v>2577467</v>
      </c>
      <c r="G76" s="246"/>
      <c r="H76" s="246"/>
      <c r="I76" s="245">
        <f t="shared" si="5"/>
        <v>4521650</v>
      </c>
      <c r="J76" s="302">
        <f t="shared" si="6"/>
        <v>3122830</v>
      </c>
      <c r="K76" s="249"/>
      <c r="L76" s="249"/>
      <c r="M76" s="296"/>
    </row>
    <row r="77" spans="1:13" ht="19.5" customHeight="1" x14ac:dyDescent="0.3">
      <c r="A77" s="261"/>
      <c r="B77" s="257"/>
      <c r="C77" s="258" t="s">
        <v>423</v>
      </c>
      <c r="D77" s="259" t="s">
        <v>361</v>
      </c>
      <c r="E77" s="259"/>
      <c r="F77" s="282">
        <f t="shared" si="4"/>
        <v>2577467</v>
      </c>
      <c r="G77" s="246"/>
      <c r="H77" s="246"/>
      <c r="I77" s="245">
        <f t="shared" si="5"/>
        <v>4135804</v>
      </c>
      <c r="J77" s="302">
        <f t="shared" si="6"/>
        <v>2856350</v>
      </c>
      <c r="K77" s="249"/>
      <c r="L77" s="249"/>
      <c r="M77" s="296"/>
    </row>
    <row r="78" spans="1:13" ht="19.5" customHeight="1" x14ac:dyDescent="0.3">
      <c r="A78" s="560" t="s">
        <v>363</v>
      </c>
      <c r="B78" s="257">
        <v>9084</v>
      </c>
      <c r="C78" s="258" t="s">
        <v>424</v>
      </c>
      <c r="D78" s="303" t="s">
        <v>365</v>
      </c>
      <c r="E78" s="303"/>
      <c r="F78" s="282">
        <f t="shared" si="4"/>
        <v>3263447</v>
      </c>
      <c r="G78" s="246"/>
      <c r="H78" s="246"/>
      <c r="I78" s="245">
        <f t="shared" si="5"/>
        <v>5319419</v>
      </c>
      <c r="J78" s="302">
        <f t="shared" si="6"/>
        <v>3673801</v>
      </c>
      <c r="K78" s="249"/>
      <c r="L78" s="249"/>
      <c r="M78" s="296"/>
    </row>
    <row r="79" spans="1:13" ht="19.5" customHeight="1" x14ac:dyDescent="0.3">
      <c r="A79" s="561"/>
      <c r="B79" s="257">
        <v>9085</v>
      </c>
      <c r="C79" s="258" t="s">
        <v>425</v>
      </c>
      <c r="D79" s="303" t="s">
        <v>369</v>
      </c>
      <c r="E79" s="303"/>
      <c r="F79" s="282">
        <f t="shared" ref="F79:F80" si="7">I42</f>
        <v>2871446</v>
      </c>
      <c r="G79" s="246"/>
      <c r="H79" s="246"/>
      <c r="I79" s="245">
        <f>ROUND(F79*L42,0)</f>
        <v>4686487</v>
      </c>
      <c r="J79" s="302">
        <f>ROUND(I79/J42,0)</f>
        <v>3236673</v>
      </c>
      <c r="K79" s="249"/>
      <c r="L79" s="249"/>
      <c r="M79" s="296"/>
    </row>
    <row r="80" spans="1:13" ht="19.5" customHeight="1" x14ac:dyDescent="0.3">
      <c r="A80" s="561"/>
      <c r="B80" s="257" t="s">
        <v>370</v>
      </c>
      <c r="C80" s="258" t="s">
        <v>426</v>
      </c>
      <c r="D80" s="272" t="s">
        <v>372</v>
      </c>
      <c r="E80" s="303"/>
      <c r="F80" s="282">
        <f t="shared" si="7"/>
        <v>1848586</v>
      </c>
      <c r="G80" s="246"/>
      <c r="H80" s="246"/>
      <c r="I80" s="245">
        <f>ROUND(F80*L43,0)</f>
        <v>2699120</v>
      </c>
      <c r="J80" s="302">
        <f>ROUND(I80/J43,0)</f>
        <v>1864119</v>
      </c>
      <c r="K80" s="249"/>
      <c r="L80" s="249"/>
      <c r="M80" s="296"/>
    </row>
    <row r="81" spans="1:15" ht="19.5" customHeight="1" x14ac:dyDescent="0.3">
      <c r="A81" s="562"/>
      <c r="B81" s="257"/>
      <c r="C81" s="258" t="s">
        <v>427</v>
      </c>
      <c r="D81" s="272" t="s">
        <v>372</v>
      </c>
      <c r="E81" s="303"/>
      <c r="F81" s="282">
        <f>I44</f>
        <v>1848586</v>
      </c>
      <c r="G81" s="246"/>
      <c r="H81" s="246"/>
      <c r="I81" s="245">
        <f>ROUND(F81*L44,0)</f>
        <v>2804120</v>
      </c>
      <c r="J81" s="302">
        <f>ROUND(I81/J44,0)</f>
        <v>1936636</v>
      </c>
      <c r="K81" s="249"/>
      <c r="L81" s="249"/>
      <c r="M81" s="296"/>
    </row>
    <row r="82" spans="1:15" ht="19.5" customHeight="1" x14ac:dyDescent="0.3">
      <c r="A82" s="274"/>
      <c r="B82" s="304"/>
      <c r="C82" s="258" t="s">
        <v>428</v>
      </c>
      <c r="D82" s="272" t="s">
        <v>372</v>
      </c>
      <c r="E82" s="305"/>
      <c r="F82" s="282"/>
      <c r="G82" s="246"/>
      <c r="H82" s="246"/>
      <c r="I82" s="245"/>
      <c r="J82" s="302"/>
      <c r="K82" s="249"/>
      <c r="L82" s="249"/>
      <c r="M82" s="296"/>
    </row>
    <row r="83" spans="1:15" x14ac:dyDescent="0.3">
      <c r="A83" s="253"/>
      <c r="B83" s="306"/>
      <c r="C83" s="307"/>
      <c r="D83" s="305"/>
      <c r="E83" s="305"/>
      <c r="F83" s="230"/>
      <c r="G83" s="246"/>
      <c r="H83" s="246"/>
      <c r="I83" s="308"/>
      <c r="J83" s="302"/>
      <c r="K83" s="249"/>
      <c r="L83" s="249"/>
      <c r="M83" s="296"/>
    </row>
    <row r="84" spans="1:15" ht="19.5" customHeight="1" x14ac:dyDescent="0.3">
      <c r="A84" s="558" t="s">
        <v>374</v>
      </c>
      <c r="B84" s="276">
        <v>9102</v>
      </c>
      <c r="C84" s="277" t="s">
        <v>429</v>
      </c>
      <c r="D84" s="309" t="s">
        <v>376</v>
      </c>
      <c r="E84" s="309"/>
      <c r="F84" s="282">
        <v>2170000</v>
      </c>
      <c r="G84" s="246"/>
      <c r="H84" s="246"/>
      <c r="I84" s="245">
        <f>ROUND(F84*L45,0)</f>
        <v>3756704</v>
      </c>
      <c r="J84" s="302">
        <f>ROUND(I84/J45,0)</f>
        <v>2594528</v>
      </c>
      <c r="K84" s="249"/>
      <c r="L84" s="249"/>
      <c r="M84" s="296"/>
      <c r="O84" s="250"/>
    </row>
    <row r="85" spans="1:15" ht="19.5" customHeight="1" x14ac:dyDescent="0.3">
      <c r="A85" s="558"/>
      <c r="B85" s="276">
        <v>9103</v>
      </c>
      <c r="C85" s="277" t="s">
        <v>430</v>
      </c>
      <c r="D85" s="309" t="s">
        <v>378</v>
      </c>
      <c r="E85" s="309"/>
      <c r="F85" s="282">
        <v>1898750</v>
      </c>
      <c r="G85" s="246"/>
      <c r="H85" s="246"/>
      <c r="I85" s="245">
        <f>ROUND(F85*L46,0)</f>
        <v>3317306</v>
      </c>
      <c r="J85" s="302">
        <f>ROUND(I85/J46,0)</f>
        <v>2291063</v>
      </c>
      <c r="K85" s="249"/>
      <c r="L85" s="249"/>
      <c r="M85" s="296"/>
      <c r="O85" s="250"/>
    </row>
    <row r="86" spans="1:15" ht="19.5" customHeight="1" x14ac:dyDescent="0.3">
      <c r="A86" s="558"/>
      <c r="B86" s="276">
        <v>9104</v>
      </c>
      <c r="C86" s="277" t="s">
        <v>431</v>
      </c>
      <c r="D86" s="309" t="s">
        <v>380</v>
      </c>
      <c r="E86" s="309"/>
      <c r="F86" s="282">
        <v>1085000</v>
      </c>
      <c r="G86" s="246"/>
      <c r="H86" s="246"/>
      <c r="I86" s="245">
        <f>ROUND(F86*L47,0)</f>
        <v>1999113</v>
      </c>
      <c r="J86" s="302">
        <f>ROUND(I86/J47,0)</f>
        <v>1380666</v>
      </c>
      <c r="K86" s="249"/>
      <c r="L86" s="249"/>
      <c r="M86" s="296"/>
      <c r="O86" s="250"/>
    </row>
    <row r="87" spans="1:15" ht="28.5" customHeight="1" x14ac:dyDescent="0.3">
      <c r="A87" s="279" t="s">
        <v>381</v>
      </c>
      <c r="B87" s="276">
        <v>9100</v>
      </c>
      <c r="C87" s="277" t="s">
        <v>432</v>
      </c>
      <c r="D87" s="309" t="s">
        <v>383</v>
      </c>
      <c r="E87" s="309"/>
      <c r="F87" s="282">
        <v>1085000</v>
      </c>
      <c r="G87" s="246"/>
      <c r="H87" s="246"/>
      <c r="I87" s="245">
        <f>ROUND(F87*L48,0)</f>
        <v>1999113</v>
      </c>
      <c r="J87" s="302">
        <f>ROUND(I87/J48,0)</f>
        <v>1295053</v>
      </c>
      <c r="K87" s="249"/>
      <c r="L87" s="249"/>
      <c r="M87" s="296"/>
      <c r="O87" s="250"/>
    </row>
    <row r="88" spans="1:15" x14ac:dyDescent="0.3">
      <c r="A88" s="288"/>
      <c r="B88" s="254"/>
      <c r="C88" s="254"/>
      <c r="D88" s="297"/>
      <c r="E88" s="297"/>
      <c r="F88" s="298"/>
      <c r="G88" s="294"/>
      <c r="H88" s="294"/>
      <c r="I88" s="294"/>
      <c r="J88" s="295"/>
      <c r="K88" s="295"/>
      <c r="L88" s="295"/>
      <c r="M88" s="296"/>
    </row>
    <row r="89" spans="1:15" ht="15" customHeight="1" x14ac:dyDescent="0.3">
      <c r="A89" s="288"/>
      <c r="B89" s="280"/>
      <c r="C89" s="280"/>
      <c r="D89" s="310"/>
      <c r="E89" s="310"/>
      <c r="F89" s="311"/>
      <c r="G89" s="311"/>
      <c r="H89" s="311"/>
      <c r="I89" s="311"/>
    </row>
    <row r="90" spans="1:15" ht="30" customHeight="1" x14ac:dyDescent="0.3">
      <c r="A90" s="312"/>
      <c r="B90" s="312"/>
      <c r="C90" s="235" t="s">
        <v>268</v>
      </c>
      <c r="D90" s="228" t="s">
        <v>269</v>
      </c>
      <c r="E90" s="240"/>
      <c r="F90" s="552" t="s">
        <v>271</v>
      </c>
      <c r="G90" s="553"/>
      <c r="H90" s="313"/>
      <c r="I90" s="314" t="s">
        <v>433</v>
      </c>
    </row>
    <row r="91" spans="1:15" ht="19.5" customHeight="1" x14ac:dyDescent="0.3">
      <c r="A91" s="554" t="s">
        <v>332</v>
      </c>
      <c r="B91" s="315"/>
      <c r="C91" s="258" t="s">
        <v>434</v>
      </c>
      <c r="D91" s="259" t="s">
        <v>335</v>
      </c>
      <c r="E91" s="259"/>
      <c r="F91" s="316" t="s">
        <v>435</v>
      </c>
      <c r="G91" s="315"/>
      <c r="H91" s="315"/>
      <c r="I91" s="317">
        <f>ROUND((I26*J26)/24,0)</f>
        <v>107500</v>
      </c>
    </row>
    <row r="92" spans="1:15" ht="19.5" customHeight="1" x14ac:dyDescent="0.3">
      <c r="A92" s="555"/>
      <c r="C92" s="258" t="s">
        <v>436</v>
      </c>
      <c r="D92" s="259" t="s">
        <v>338</v>
      </c>
      <c r="E92" s="259"/>
      <c r="F92" s="316" t="s">
        <v>435</v>
      </c>
      <c r="I92" s="317">
        <f>ROUND((I27*J27)/24,0)</f>
        <v>113627</v>
      </c>
    </row>
    <row r="93" spans="1:15" ht="19.5" customHeight="1" x14ac:dyDescent="0.3">
      <c r="A93" s="555"/>
      <c r="C93" s="258" t="s">
        <v>437</v>
      </c>
      <c r="D93" s="259" t="s">
        <v>341</v>
      </c>
      <c r="E93" s="259"/>
      <c r="F93" s="316" t="s">
        <v>435</v>
      </c>
      <c r="I93" s="317">
        <f>ROUND((I28*J28)/24,0)</f>
        <v>120507</v>
      </c>
    </row>
    <row r="94" spans="1:15" ht="19.5" customHeight="1" x14ac:dyDescent="0.3">
      <c r="A94" s="555"/>
      <c r="C94" s="258" t="s">
        <v>438</v>
      </c>
      <c r="D94" s="259" t="s">
        <v>345</v>
      </c>
      <c r="E94" s="259"/>
      <c r="F94" s="316" t="s">
        <v>435</v>
      </c>
      <c r="I94" s="317">
        <f>ROUND((I30*J30)/24,0)</f>
        <v>114000</v>
      </c>
    </row>
    <row r="95" spans="1:15" ht="19.5" customHeight="1" x14ac:dyDescent="0.3">
      <c r="A95" s="555"/>
      <c r="C95" s="258" t="s">
        <v>439</v>
      </c>
      <c r="D95" s="259" t="s">
        <v>349</v>
      </c>
      <c r="E95" s="259"/>
      <c r="F95" s="316" t="s">
        <v>435</v>
      </c>
      <c r="I95" s="317">
        <f>ROUND((I32*J32)/24,0)</f>
        <v>120507</v>
      </c>
    </row>
    <row r="96" spans="1:15" ht="19.5" customHeight="1" x14ac:dyDescent="0.3">
      <c r="A96" s="555"/>
      <c r="C96" s="258" t="s">
        <v>440</v>
      </c>
      <c r="D96" s="259" t="s">
        <v>353</v>
      </c>
      <c r="E96" s="259"/>
      <c r="F96" s="316" t="s">
        <v>435</v>
      </c>
      <c r="I96" s="317">
        <f>ROUND((I34*J34)/24,0)</f>
        <v>134750</v>
      </c>
    </row>
    <row r="97" spans="1:9" ht="19.5" customHeight="1" x14ac:dyDescent="0.3">
      <c r="A97" s="555"/>
      <c r="C97" s="258" t="s">
        <v>441</v>
      </c>
      <c r="D97" s="259" t="s">
        <v>357</v>
      </c>
      <c r="E97" s="259"/>
      <c r="F97" s="316" t="s">
        <v>435</v>
      </c>
      <c r="I97" s="317">
        <f>ROUND((I36*J36)/24,0)</f>
        <v>145125</v>
      </c>
    </row>
    <row r="98" spans="1:9" ht="19.5" customHeight="1" x14ac:dyDescent="0.3">
      <c r="A98" s="555"/>
      <c r="C98" s="258" t="s">
        <v>442</v>
      </c>
      <c r="D98" s="259" t="s">
        <v>361</v>
      </c>
      <c r="E98" s="259"/>
      <c r="F98" s="316" t="s">
        <v>435</v>
      </c>
      <c r="I98" s="317">
        <f>ROUND((I38*J38)/24,0)</f>
        <v>155500</v>
      </c>
    </row>
    <row r="99" spans="1:9" ht="19.5" customHeight="1" x14ac:dyDescent="0.3">
      <c r="A99" s="556"/>
      <c r="C99" s="258" t="s">
        <v>443</v>
      </c>
      <c r="D99" s="259" t="s">
        <v>444</v>
      </c>
      <c r="E99" s="259"/>
      <c r="F99" s="316" t="s">
        <v>435</v>
      </c>
      <c r="I99" s="317">
        <f>ROUND((I9*J9)/24,0)</f>
        <v>165875</v>
      </c>
    </row>
    <row r="100" spans="1:9" ht="19.5" customHeight="1" x14ac:dyDescent="0.3">
      <c r="A100" s="557" t="s">
        <v>363</v>
      </c>
      <c r="C100" s="258" t="s">
        <v>445</v>
      </c>
      <c r="D100" s="303" t="s">
        <v>365</v>
      </c>
      <c r="E100" s="303"/>
      <c r="F100" s="316" t="s">
        <v>435</v>
      </c>
      <c r="I100" s="317">
        <f>ROUND((I40*J40)/24,0)</f>
        <v>196886</v>
      </c>
    </row>
    <row r="101" spans="1:9" ht="19.5" customHeight="1" x14ac:dyDescent="0.3">
      <c r="A101" s="557"/>
      <c r="B101" s="318"/>
      <c r="C101" s="258" t="s">
        <v>446</v>
      </c>
      <c r="D101" s="303" t="s">
        <v>369</v>
      </c>
      <c r="E101" s="303"/>
      <c r="F101" s="316" t="s">
        <v>435</v>
      </c>
      <c r="G101" s="318"/>
      <c r="H101" s="318"/>
      <c r="I101" s="317">
        <f>ROUND((I42*J42)/24,0)</f>
        <v>173236</v>
      </c>
    </row>
    <row r="102" spans="1:9" x14ac:dyDescent="0.3">
      <c r="C102" s="319"/>
      <c r="D102" s="310"/>
      <c r="E102" s="310"/>
      <c r="F102" s="319"/>
      <c r="I102" s="320"/>
    </row>
    <row r="103" spans="1:9" ht="19.5" customHeight="1" x14ac:dyDescent="0.3">
      <c r="A103" s="558" t="s">
        <v>374</v>
      </c>
      <c r="B103" s="315"/>
      <c r="C103" s="277" t="s">
        <v>447</v>
      </c>
      <c r="D103" s="309" t="s">
        <v>376</v>
      </c>
      <c r="E103" s="309"/>
      <c r="F103" s="321" t="s">
        <v>435</v>
      </c>
      <c r="G103" s="315"/>
      <c r="H103" s="315"/>
      <c r="I103" s="317">
        <f>ROUND((I45*J45)/24,0)</f>
        <v>156859</v>
      </c>
    </row>
    <row r="104" spans="1:9" ht="19.5" customHeight="1" x14ac:dyDescent="0.3">
      <c r="A104" s="558"/>
      <c r="C104" s="277" t="s">
        <v>448</v>
      </c>
      <c r="D104" s="309" t="s">
        <v>378</v>
      </c>
      <c r="E104" s="309"/>
      <c r="F104" s="321" t="s">
        <v>435</v>
      </c>
      <c r="I104" s="317">
        <f>ROUND((I46*J46)/24,0)</f>
        <v>137252</v>
      </c>
    </row>
    <row r="105" spans="1:9" ht="19.5" customHeight="1" x14ac:dyDescent="0.3">
      <c r="A105" s="558"/>
      <c r="C105" s="277" t="s">
        <v>449</v>
      </c>
      <c r="D105" s="309" t="s">
        <v>380</v>
      </c>
      <c r="E105" s="309"/>
      <c r="F105" s="321" t="s">
        <v>435</v>
      </c>
      <c r="I105" s="317">
        <f>ROUND((I47*J47)/24,0)</f>
        <v>121149</v>
      </c>
    </row>
    <row r="106" spans="1:9" ht="19.5" customHeight="1" x14ac:dyDescent="0.3">
      <c r="A106" s="558"/>
      <c r="C106" s="277" t="s">
        <v>450</v>
      </c>
      <c r="D106" s="309" t="s">
        <v>451</v>
      </c>
      <c r="E106" s="309"/>
      <c r="F106" s="321" t="s">
        <v>435</v>
      </c>
      <c r="I106" s="317">
        <f>ROUND((I47*J47)/24,0)</f>
        <v>121149</v>
      </c>
    </row>
    <row r="107" spans="1:9" ht="28.5" customHeight="1" x14ac:dyDescent="0.3">
      <c r="A107" s="275" t="s">
        <v>381</v>
      </c>
      <c r="B107" s="318"/>
      <c r="C107" s="277" t="s">
        <v>452</v>
      </c>
      <c r="D107" s="309" t="s">
        <v>383</v>
      </c>
      <c r="E107" s="309"/>
      <c r="F107" s="321" t="s">
        <v>435</v>
      </c>
      <c r="G107" s="318"/>
      <c r="H107" s="318"/>
      <c r="I107" s="317">
        <f>ROUND((I48*J48)/24,0)</f>
        <v>102628</v>
      </c>
    </row>
    <row r="108" spans="1:9" x14ac:dyDescent="0.3">
      <c r="A108" s="288"/>
      <c r="C108" s="280"/>
      <c r="D108" s="310"/>
      <c r="E108" s="310"/>
      <c r="F108" s="280"/>
      <c r="I108" s="320"/>
    </row>
    <row r="109" spans="1:9" ht="19.5" customHeight="1" x14ac:dyDescent="0.3">
      <c r="A109" s="551" t="s">
        <v>384</v>
      </c>
      <c r="B109" s="315"/>
      <c r="C109" s="285" t="s">
        <v>453</v>
      </c>
      <c r="D109" s="286" t="s">
        <v>386</v>
      </c>
      <c r="E109" s="286"/>
      <c r="F109" s="322" t="s">
        <v>435</v>
      </c>
      <c r="G109" s="315"/>
      <c r="H109" s="315"/>
      <c r="I109" s="317">
        <f t="shared" ref="I109:I114" si="8">ROUND((I49*J49)/24,0)</f>
        <v>0</v>
      </c>
    </row>
    <row r="110" spans="1:9" ht="19.5" customHeight="1" x14ac:dyDescent="0.3">
      <c r="A110" s="551"/>
      <c r="C110" s="285" t="s">
        <v>454</v>
      </c>
      <c r="D110" s="286" t="s">
        <v>388</v>
      </c>
      <c r="E110" s="286"/>
      <c r="F110" s="322" t="s">
        <v>435</v>
      </c>
      <c r="I110" s="317">
        <f t="shared" si="8"/>
        <v>117645</v>
      </c>
    </row>
    <row r="111" spans="1:9" ht="19.5" customHeight="1" x14ac:dyDescent="0.3">
      <c r="A111" s="551"/>
      <c r="C111" s="285" t="s">
        <v>455</v>
      </c>
      <c r="D111" s="286" t="s">
        <v>390</v>
      </c>
      <c r="E111" s="286"/>
      <c r="F111" s="322" t="s">
        <v>435</v>
      </c>
      <c r="I111" s="317">
        <f t="shared" si="8"/>
        <v>78430</v>
      </c>
    </row>
    <row r="112" spans="1:9" ht="19.5" customHeight="1" x14ac:dyDescent="0.3">
      <c r="A112" s="551"/>
      <c r="C112" s="285" t="s">
        <v>456</v>
      </c>
      <c r="D112" s="286" t="s">
        <v>393</v>
      </c>
      <c r="E112" s="286"/>
      <c r="F112" s="322" t="s">
        <v>435</v>
      </c>
      <c r="I112" s="317">
        <f t="shared" si="8"/>
        <v>148725</v>
      </c>
    </row>
    <row r="113" spans="1:9" ht="19.5" customHeight="1" x14ac:dyDescent="0.3">
      <c r="A113" s="551"/>
      <c r="C113" s="285" t="s">
        <v>457</v>
      </c>
      <c r="D113" s="286" t="s">
        <v>396</v>
      </c>
      <c r="E113" s="286"/>
      <c r="F113" s="322" t="s">
        <v>435</v>
      </c>
      <c r="I113" s="317">
        <f t="shared" si="8"/>
        <v>156859</v>
      </c>
    </row>
    <row r="114" spans="1:9" ht="19.5" customHeight="1" x14ac:dyDescent="0.3">
      <c r="A114" s="551"/>
      <c r="B114" s="318"/>
      <c r="C114" s="285" t="s">
        <v>458</v>
      </c>
      <c r="D114" s="286" t="s">
        <v>459</v>
      </c>
      <c r="E114" s="286"/>
      <c r="F114" s="322" t="s">
        <v>435</v>
      </c>
      <c r="G114" s="318"/>
      <c r="H114" s="318"/>
      <c r="I114" s="317">
        <f t="shared" si="8"/>
        <v>156859</v>
      </c>
    </row>
    <row r="115" spans="1:9" x14ac:dyDescent="0.3">
      <c r="I115" s="320"/>
    </row>
    <row r="116" spans="1:9" ht="30" customHeight="1" x14ac:dyDescent="0.3">
      <c r="A116" s="312"/>
      <c r="B116" s="312"/>
      <c r="C116" s="235" t="s">
        <v>268</v>
      </c>
      <c r="D116" s="228" t="s">
        <v>269</v>
      </c>
      <c r="E116" s="240"/>
      <c r="F116" s="552" t="s">
        <v>271</v>
      </c>
      <c r="G116" s="553"/>
      <c r="H116" s="313"/>
      <c r="I116" s="324" t="s">
        <v>460</v>
      </c>
    </row>
    <row r="117" spans="1:9" ht="19.5" customHeight="1" x14ac:dyDescent="0.3">
      <c r="A117" s="554" t="s">
        <v>332</v>
      </c>
      <c r="B117" s="315"/>
      <c r="C117" s="258" t="s">
        <v>461</v>
      </c>
      <c r="D117" s="259" t="s">
        <v>335</v>
      </c>
      <c r="E117" s="259"/>
      <c r="F117" s="316" t="s">
        <v>435</v>
      </c>
      <c r="G117" s="315"/>
      <c r="H117" s="315"/>
      <c r="I117" s="317">
        <f>ROUND((I26*J26)/24/7,0)</f>
        <v>15357</v>
      </c>
    </row>
    <row r="118" spans="1:9" ht="19.5" customHeight="1" x14ac:dyDescent="0.3">
      <c r="A118" s="555"/>
      <c r="C118" s="258" t="s">
        <v>462</v>
      </c>
      <c r="D118" s="259" t="s">
        <v>338</v>
      </c>
      <c r="E118" s="259"/>
      <c r="F118" s="316" t="s">
        <v>435</v>
      </c>
      <c r="I118" s="317">
        <f>ROUND((I27*J27)/24/7,0)</f>
        <v>16232</v>
      </c>
    </row>
    <row r="119" spans="1:9" ht="19.5" customHeight="1" x14ac:dyDescent="0.3">
      <c r="A119" s="555"/>
      <c r="C119" s="258" t="s">
        <v>463</v>
      </c>
      <c r="D119" s="259" t="s">
        <v>341</v>
      </c>
      <c r="E119" s="259"/>
      <c r="F119" s="316" t="s">
        <v>435</v>
      </c>
      <c r="I119" s="317">
        <f>ROUND((I28*J28)/24/7,0)</f>
        <v>17215</v>
      </c>
    </row>
    <row r="120" spans="1:9" ht="19.5" customHeight="1" x14ac:dyDescent="0.3">
      <c r="A120" s="555"/>
      <c r="C120" s="258" t="s">
        <v>464</v>
      </c>
      <c r="D120" s="259" t="s">
        <v>345</v>
      </c>
      <c r="E120" s="259"/>
      <c r="F120" s="316" t="s">
        <v>435</v>
      </c>
      <c r="I120" s="317">
        <f>ROUND((I30*J30)/24/7,0)</f>
        <v>16286</v>
      </c>
    </row>
    <row r="121" spans="1:9" ht="19.5" customHeight="1" x14ac:dyDescent="0.3">
      <c r="A121" s="555"/>
      <c r="C121" s="258" t="s">
        <v>465</v>
      </c>
      <c r="D121" s="259" t="s">
        <v>349</v>
      </c>
      <c r="E121" s="259"/>
      <c r="F121" s="316" t="s">
        <v>435</v>
      </c>
      <c r="I121" s="317">
        <f>ROUND((I32*J32)/24/7,0)</f>
        <v>17215</v>
      </c>
    </row>
    <row r="122" spans="1:9" ht="19.5" customHeight="1" x14ac:dyDescent="0.3">
      <c r="A122" s="555"/>
      <c r="C122" s="258" t="s">
        <v>466</v>
      </c>
      <c r="D122" s="259" t="s">
        <v>353</v>
      </c>
      <c r="E122" s="259"/>
      <c r="F122" s="316" t="s">
        <v>435</v>
      </c>
      <c r="I122" s="317">
        <f>ROUND((I34*J34)/24/7,0)</f>
        <v>19250</v>
      </c>
    </row>
    <row r="123" spans="1:9" ht="19.5" customHeight="1" x14ac:dyDescent="0.3">
      <c r="A123" s="555"/>
      <c r="C123" s="258" t="s">
        <v>467</v>
      </c>
      <c r="D123" s="259" t="s">
        <v>357</v>
      </c>
      <c r="E123" s="259"/>
      <c r="F123" s="316" t="s">
        <v>435</v>
      </c>
      <c r="I123" s="317">
        <f>ROUND((I36*J36)/24/7,0)</f>
        <v>20732</v>
      </c>
    </row>
    <row r="124" spans="1:9" ht="19.5" customHeight="1" x14ac:dyDescent="0.3">
      <c r="A124" s="555"/>
      <c r="C124" s="258" t="s">
        <v>468</v>
      </c>
      <c r="D124" s="259" t="s">
        <v>361</v>
      </c>
      <c r="E124" s="259"/>
      <c r="F124" s="316" t="s">
        <v>435</v>
      </c>
      <c r="I124" s="317">
        <f>ROUND((I38*J38)/24/7,0)</f>
        <v>22214</v>
      </c>
    </row>
    <row r="125" spans="1:9" ht="19.5" customHeight="1" x14ac:dyDescent="0.3">
      <c r="A125" s="556"/>
      <c r="C125" s="258" t="s">
        <v>469</v>
      </c>
      <c r="D125" s="259" t="s">
        <v>444</v>
      </c>
      <c r="E125" s="259"/>
      <c r="F125" s="316" t="s">
        <v>435</v>
      </c>
      <c r="I125" s="317">
        <f>ROUND((I9*J9)/24/7,0)</f>
        <v>23696</v>
      </c>
    </row>
    <row r="126" spans="1:9" ht="19.5" customHeight="1" x14ac:dyDescent="0.3">
      <c r="A126" s="557" t="s">
        <v>363</v>
      </c>
      <c r="C126" s="258" t="s">
        <v>470</v>
      </c>
      <c r="D126" s="303" t="s">
        <v>365</v>
      </c>
      <c r="E126" s="303"/>
      <c r="F126" s="316" t="s">
        <v>435</v>
      </c>
      <c r="I126" s="317">
        <f>ROUND((I40*J40)/24/7,0)</f>
        <v>28127</v>
      </c>
    </row>
    <row r="127" spans="1:9" ht="19.5" customHeight="1" x14ac:dyDescent="0.3">
      <c r="A127" s="557"/>
      <c r="B127" s="318"/>
      <c r="C127" s="258" t="s">
        <v>471</v>
      </c>
      <c r="D127" s="303" t="s">
        <v>369</v>
      </c>
      <c r="E127" s="303"/>
      <c r="F127" s="316" t="s">
        <v>435</v>
      </c>
      <c r="G127" s="318"/>
      <c r="H127" s="318"/>
      <c r="I127" s="317">
        <f>ROUND((I42*J42)/24/7,0)</f>
        <v>24748</v>
      </c>
    </row>
    <row r="128" spans="1:9" x14ac:dyDescent="0.3">
      <c r="C128" s="319"/>
      <c r="D128" s="310"/>
      <c r="E128" s="310"/>
      <c r="F128" s="325"/>
      <c r="I128" s="320"/>
    </row>
    <row r="129" spans="1:9" ht="19.5" customHeight="1" x14ac:dyDescent="0.3">
      <c r="A129" s="558" t="s">
        <v>374</v>
      </c>
      <c r="B129" s="315"/>
      <c r="C129" s="277" t="s">
        <v>472</v>
      </c>
      <c r="D129" s="309" t="s">
        <v>376</v>
      </c>
      <c r="E129" s="309"/>
      <c r="F129" s="321" t="s">
        <v>473</v>
      </c>
      <c r="G129" s="315"/>
      <c r="H129" s="315"/>
      <c r="I129" s="317">
        <f>ROUND((I45*J45)/24/7,0)</f>
        <v>22408</v>
      </c>
    </row>
    <row r="130" spans="1:9" ht="19.5" customHeight="1" x14ac:dyDescent="0.3">
      <c r="A130" s="558"/>
      <c r="C130" s="277" t="s">
        <v>474</v>
      </c>
      <c r="D130" s="309" t="s">
        <v>378</v>
      </c>
      <c r="E130" s="309"/>
      <c r="F130" s="321" t="s">
        <v>473</v>
      </c>
      <c r="I130" s="317">
        <f>ROUND((I46*J46)/24/7,0)</f>
        <v>19607</v>
      </c>
    </row>
    <row r="131" spans="1:9" ht="19.5" customHeight="1" x14ac:dyDescent="0.3">
      <c r="A131" s="558"/>
      <c r="C131" s="277" t="s">
        <v>475</v>
      </c>
      <c r="D131" s="309" t="s">
        <v>380</v>
      </c>
      <c r="E131" s="309"/>
      <c r="F131" s="321" t="s">
        <v>473</v>
      </c>
      <c r="I131" s="317">
        <f>ROUND((I47*J47)/24/7,0)</f>
        <v>17307</v>
      </c>
    </row>
    <row r="132" spans="1:9" ht="19.5" customHeight="1" x14ac:dyDescent="0.3">
      <c r="A132" s="558"/>
      <c r="C132" s="277" t="s">
        <v>476</v>
      </c>
      <c r="D132" s="309" t="s">
        <v>451</v>
      </c>
      <c r="E132" s="309"/>
      <c r="F132" s="321" t="s">
        <v>473</v>
      </c>
      <c r="I132" s="317">
        <f>ROUND((I47*J47)/24/7,0)</f>
        <v>17307</v>
      </c>
    </row>
    <row r="133" spans="1:9" ht="28.5" customHeight="1" x14ac:dyDescent="0.3">
      <c r="A133" s="275" t="s">
        <v>381</v>
      </c>
      <c r="B133" s="318"/>
      <c r="C133" s="277" t="s">
        <v>477</v>
      </c>
      <c r="D133" s="309" t="s">
        <v>383</v>
      </c>
      <c r="E133" s="309"/>
      <c r="F133" s="321" t="s">
        <v>473</v>
      </c>
      <c r="G133" s="318"/>
      <c r="H133" s="318"/>
      <c r="I133" s="317">
        <f>ROUND((I48*J48)/24/7,0)</f>
        <v>14661</v>
      </c>
    </row>
    <row r="134" spans="1:9" ht="12.75" customHeight="1" x14ac:dyDescent="0.3">
      <c r="A134" s="288"/>
      <c r="C134" s="280"/>
      <c r="D134" s="310"/>
      <c r="E134" s="310"/>
      <c r="F134" s="280"/>
      <c r="I134" s="320"/>
    </row>
    <row r="135" spans="1:9" ht="19.5" customHeight="1" x14ac:dyDescent="0.3">
      <c r="A135" s="551" t="s">
        <v>384</v>
      </c>
      <c r="B135" s="315"/>
      <c r="C135" s="285" t="s">
        <v>478</v>
      </c>
      <c r="D135" s="286" t="s">
        <v>386</v>
      </c>
      <c r="E135" s="286"/>
      <c r="F135" s="322" t="s">
        <v>473</v>
      </c>
      <c r="G135" s="315"/>
      <c r="H135" s="315"/>
      <c r="I135" s="317">
        <f t="shared" ref="I135:I140" si="9">ROUND((I49*J49)/24/7,0)</f>
        <v>0</v>
      </c>
    </row>
    <row r="136" spans="1:9" ht="19.5" customHeight="1" x14ac:dyDescent="0.3">
      <c r="A136" s="551"/>
      <c r="C136" s="285" t="s">
        <v>479</v>
      </c>
      <c r="D136" s="286" t="s">
        <v>388</v>
      </c>
      <c r="E136" s="286"/>
      <c r="F136" s="322" t="s">
        <v>473</v>
      </c>
      <c r="I136" s="317">
        <f t="shared" si="9"/>
        <v>16806</v>
      </c>
    </row>
    <row r="137" spans="1:9" ht="19.5" customHeight="1" x14ac:dyDescent="0.3">
      <c r="A137" s="551"/>
      <c r="C137" s="285" t="s">
        <v>480</v>
      </c>
      <c r="D137" s="286" t="s">
        <v>390</v>
      </c>
      <c r="E137" s="286"/>
      <c r="F137" s="322" t="s">
        <v>473</v>
      </c>
      <c r="I137" s="317">
        <f t="shared" si="9"/>
        <v>11204</v>
      </c>
    </row>
    <row r="138" spans="1:9" ht="19.5" customHeight="1" x14ac:dyDescent="0.3">
      <c r="A138" s="551"/>
      <c r="C138" s="285" t="s">
        <v>481</v>
      </c>
      <c r="D138" s="286" t="s">
        <v>393</v>
      </c>
      <c r="E138" s="286"/>
      <c r="F138" s="322" t="s">
        <v>473</v>
      </c>
      <c r="I138" s="317">
        <f t="shared" si="9"/>
        <v>21246</v>
      </c>
    </row>
    <row r="139" spans="1:9" ht="19.5" customHeight="1" x14ac:dyDescent="0.3">
      <c r="A139" s="551"/>
      <c r="C139" s="285" t="s">
        <v>482</v>
      </c>
      <c r="D139" s="286" t="s">
        <v>396</v>
      </c>
      <c r="E139" s="286"/>
      <c r="F139" s="322" t="s">
        <v>473</v>
      </c>
      <c r="I139" s="317">
        <f t="shared" si="9"/>
        <v>22408</v>
      </c>
    </row>
    <row r="140" spans="1:9" ht="19.5" customHeight="1" x14ac:dyDescent="0.3">
      <c r="A140" s="551"/>
      <c r="B140" s="318"/>
      <c r="C140" s="285" t="s">
        <v>483</v>
      </c>
      <c r="D140" s="286" t="s">
        <v>459</v>
      </c>
      <c r="E140" s="286"/>
      <c r="F140" s="322" t="s">
        <v>473</v>
      </c>
      <c r="G140" s="318"/>
      <c r="H140" s="318"/>
      <c r="I140" s="317">
        <f t="shared" si="9"/>
        <v>22408</v>
      </c>
    </row>
    <row r="141" spans="1:9" x14ac:dyDescent="0.3">
      <c r="I141" s="320"/>
    </row>
    <row r="142" spans="1:9" ht="45" customHeight="1" x14ac:dyDescent="0.3">
      <c r="C142" s="235" t="s">
        <v>268</v>
      </c>
      <c r="D142" s="228" t="s">
        <v>269</v>
      </c>
      <c r="E142" s="240"/>
      <c r="F142" s="552" t="s">
        <v>271</v>
      </c>
      <c r="G142" s="553"/>
      <c r="H142" s="313"/>
      <c r="I142" s="324" t="s">
        <v>484</v>
      </c>
    </row>
    <row r="143" spans="1:9" ht="19.5" customHeight="1" x14ac:dyDescent="0.3">
      <c r="A143" s="554" t="s">
        <v>332</v>
      </c>
      <c r="B143" s="315"/>
      <c r="C143" s="258" t="s">
        <v>485</v>
      </c>
      <c r="D143" s="259" t="s">
        <v>335</v>
      </c>
      <c r="E143" s="259"/>
      <c r="F143" s="316" t="s">
        <v>435</v>
      </c>
      <c r="G143" s="315"/>
      <c r="H143" s="315"/>
      <c r="I143" s="317">
        <f>ROUND((I26*L26)/24,0)</f>
        <v>124380</v>
      </c>
    </row>
    <row r="144" spans="1:9" ht="19.5" customHeight="1" x14ac:dyDescent="0.3">
      <c r="A144" s="555"/>
      <c r="C144" s="258" t="s">
        <v>486</v>
      </c>
      <c r="D144" s="259" t="s">
        <v>338</v>
      </c>
      <c r="E144" s="259"/>
      <c r="F144" s="316" t="s">
        <v>435</v>
      </c>
      <c r="I144" s="317">
        <f>ROUND((I27*L27)/24,0)</f>
        <v>133027</v>
      </c>
    </row>
    <row r="145" spans="1:9" ht="19.5" customHeight="1" x14ac:dyDescent="0.3">
      <c r="A145" s="555"/>
      <c r="C145" s="258" t="s">
        <v>487</v>
      </c>
      <c r="D145" s="259" t="s">
        <v>341</v>
      </c>
      <c r="E145" s="259"/>
      <c r="F145" s="316" t="s">
        <v>435</v>
      </c>
      <c r="I145" s="317">
        <f>ROUND((I28*L28)/24,0)</f>
        <v>143012</v>
      </c>
    </row>
    <row r="146" spans="1:9" ht="19.5" customHeight="1" x14ac:dyDescent="0.3">
      <c r="A146" s="555"/>
      <c r="C146" s="258" t="s">
        <v>488</v>
      </c>
      <c r="D146" s="259" t="s">
        <v>345</v>
      </c>
      <c r="E146" s="259"/>
      <c r="F146" s="316" t="s">
        <v>435</v>
      </c>
      <c r="I146" s="317">
        <f>ROUND((I30*L30)/24,0)</f>
        <v>142137</v>
      </c>
    </row>
    <row r="147" spans="1:9" ht="19.5" customHeight="1" x14ac:dyDescent="0.3">
      <c r="A147" s="555"/>
      <c r="C147" s="258" t="s">
        <v>489</v>
      </c>
      <c r="D147" s="259" t="s">
        <v>349</v>
      </c>
      <c r="E147" s="259"/>
      <c r="F147" s="316" t="s">
        <v>435</v>
      </c>
      <c r="I147" s="317">
        <f>ROUND((I32*L32)/24,0)</f>
        <v>149134</v>
      </c>
    </row>
    <row r="148" spans="1:9" ht="19.5" customHeight="1" x14ac:dyDescent="0.3">
      <c r="A148" s="555"/>
      <c r="C148" s="258" t="s">
        <v>490</v>
      </c>
      <c r="D148" s="259" t="s">
        <v>353</v>
      </c>
      <c r="E148" s="259"/>
      <c r="F148" s="316" t="s">
        <v>435</v>
      </c>
      <c r="I148" s="317">
        <f>ROUND((I34*L34)/24,0)</f>
        <v>165393</v>
      </c>
    </row>
    <row r="149" spans="1:9" ht="19.5" customHeight="1" x14ac:dyDescent="0.3">
      <c r="A149" s="555"/>
      <c r="C149" s="258" t="s">
        <v>491</v>
      </c>
      <c r="D149" s="259" t="s">
        <v>357</v>
      </c>
      <c r="E149" s="259"/>
      <c r="F149" s="316" t="s">
        <v>435</v>
      </c>
      <c r="I149" s="317">
        <f>ROUND((I36*L36)/24,0)</f>
        <v>176884</v>
      </c>
    </row>
    <row r="150" spans="1:9" ht="19.5" customHeight="1" x14ac:dyDescent="0.3">
      <c r="A150" s="555"/>
      <c r="C150" s="258" t="s">
        <v>492</v>
      </c>
      <c r="D150" s="259" t="s">
        <v>361</v>
      </c>
      <c r="E150" s="259"/>
      <c r="F150" s="316" t="s">
        <v>435</v>
      </c>
      <c r="I150" s="317">
        <f>ROUND((I38*L38)/24,0)</f>
        <v>188402</v>
      </c>
    </row>
    <row r="151" spans="1:9" ht="19.5" customHeight="1" x14ac:dyDescent="0.3">
      <c r="A151" s="556"/>
      <c r="C151" s="258" t="s">
        <v>493</v>
      </c>
      <c r="D151" s="259" t="s">
        <v>444</v>
      </c>
      <c r="E151" s="259"/>
      <c r="F151" s="316" t="s">
        <v>435</v>
      </c>
      <c r="I151" s="317">
        <f>ROUND((I9*L9)/24,0)</f>
        <v>199609</v>
      </c>
    </row>
    <row r="152" spans="1:9" ht="19.5" customHeight="1" x14ac:dyDescent="0.3">
      <c r="A152" s="557" t="s">
        <v>363</v>
      </c>
      <c r="C152" s="258" t="s">
        <v>494</v>
      </c>
      <c r="D152" s="303" t="s">
        <v>365</v>
      </c>
      <c r="E152" s="303"/>
      <c r="F152" s="316" t="s">
        <v>435</v>
      </c>
      <c r="I152" s="317">
        <f>ROUND((I40*L40)/24,0)</f>
        <v>221642</v>
      </c>
    </row>
    <row r="153" spans="1:9" ht="19.5" customHeight="1" x14ac:dyDescent="0.3">
      <c r="A153" s="557"/>
      <c r="B153" s="318"/>
      <c r="C153" s="258" t="s">
        <v>495</v>
      </c>
      <c r="D153" s="303" t="s">
        <v>369</v>
      </c>
      <c r="E153" s="303"/>
      <c r="F153" s="316" t="s">
        <v>435</v>
      </c>
      <c r="G153" s="318"/>
      <c r="H153" s="318"/>
      <c r="I153" s="317">
        <f>ROUND((I42*L42)/24,0)</f>
        <v>195270</v>
      </c>
    </row>
    <row r="154" spans="1:9" ht="12.75" customHeight="1" x14ac:dyDescent="0.3">
      <c r="C154" s="319"/>
      <c r="D154" s="310"/>
      <c r="E154" s="310"/>
      <c r="F154" s="319"/>
      <c r="I154" s="320"/>
    </row>
    <row r="155" spans="1:9" ht="19.5" customHeight="1" x14ac:dyDescent="0.3">
      <c r="A155" s="558" t="s">
        <v>374</v>
      </c>
      <c r="B155" s="315"/>
      <c r="C155" s="277" t="s">
        <v>496</v>
      </c>
      <c r="D155" s="309" t="s">
        <v>376</v>
      </c>
      <c r="E155" s="309"/>
      <c r="F155" s="321" t="s">
        <v>435</v>
      </c>
      <c r="G155" s="315"/>
      <c r="H155" s="315"/>
      <c r="I155" s="317">
        <f>ROUND((I45*L45)/24,0)</f>
        <v>187547</v>
      </c>
    </row>
    <row r="156" spans="1:9" ht="19.5" customHeight="1" x14ac:dyDescent="0.3">
      <c r="A156" s="558"/>
      <c r="C156" s="277" t="s">
        <v>497</v>
      </c>
      <c r="D156" s="309" t="s">
        <v>378</v>
      </c>
      <c r="E156" s="309"/>
      <c r="F156" s="321" t="s">
        <v>435</v>
      </c>
      <c r="I156" s="317">
        <f>ROUND((I46*L46)/24,0)</f>
        <v>165611</v>
      </c>
    </row>
    <row r="157" spans="1:9" ht="19.5" customHeight="1" x14ac:dyDescent="0.3">
      <c r="A157" s="558"/>
      <c r="C157" s="277" t="s">
        <v>498</v>
      </c>
      <c r="D157" s="309" t="s">
        <v>380</v>
      </c>
      <c r="E157" s="309"/>
      <c r="F157" s="321" t="s">
        <v>435</v>
      </c>
      <c r="I157" s="317">
        <f>ROUND((I47*L47)/24,0)</f>
        <v>154163</v>
      </c>
    </row>
    <row r="158" spans="1:9" ht="28.5" customHeight="1" x14ac:dyDescent="0.3">
      <c r="A158" s="275" t="s">
        <v>381</v>
      </c>
      <c r="B158" s="318"/>
      <c r="C158" s="277" t="s">
        <v>499</v>
      </c>
      <c r="D158" s="309" t="s">
        <v>383</v>
      </c>
      <c r="E158" s="309"/>
      <c r="F158" s="321" t="s">
        <v>435</v>
      </c>
      <c r="G158" s="318"/>
      <c r="H158" s="318"/>
      <c r="I158" s="317">
        <f>ROUND((I48*L48)/24,0)</f>
        <v>122496</v>
      </c>
    </row>
    <row r="159" spans="1:9" ht="12.75" customHeight="1" x14ac:dyDescent="0.3">
      <c r="A159" s="288"/>
      <c r="C159" s="280"/>
      <c r="D159" s="310"/>
      <c r="E159" s="310"/>
      <c r="F159" s="280"/>
      <c r="I159" s="326"/>
    </row>
    <row r="160" spans="1:9" ht="19.5" customHeight="1" x14ac:dyDescent="0.3">
      <c r="A160" s="551" t="s">
        <v>384</v>
      </c>
      <c r="B160" s="315"/>
      <c r="C160" s="285" t="s">
        <v>500</v>
      </c>
      <c r="D160" s="286" t="s">
        <v>386</v>
      </c>
      <c r="E160" s="286"/>
      <c r="F160" s="322" t="s">
        <v>435</v>
      </c>
      <c r="G160" s="315"/>
      <c r="H160" s="315"/>
      <c r="I160" s="317">
        <f t="shared" ref="I160:I165" si="10">ROUND((I49*L49)/24,0)</f>
        <v>264599</v>
      </c>
    </row>
    <row r="161" spans="1:9" ht="19.5" customHeight="1" x14ac:dyDescent="0.3">
      <c r="A161" s="551"/>
      <c r="C161" s="285" t="s">
        <v>501</v>
      </c>
      <c r="D161" s="286" t="s">
        <v>388</v>
      </c>
      <c r="E161" s="286"/>
      <c r="F161" s="322" t="s">
        <v>435</v>
      </c>
      <c r="I161" s="317">
        <f t="shared" si="10"/>
        <v>143439</v>
      </c>
    </row>
    <row r="162" spans="1:9" ht="19.5" customHeight="1" x14ac:dyDescent="0.3">
      <c r="A162" s="551"/>
      <c r="C162" s="285" t="s">
        <v>502</v>
      </c>
      <c r="D162" s="286" t="s">
        <v>390</v>
      </c>
      <c r="E162" s="286"/>
      <c r="F162" s="322" t="s">
        <v>435</v>
      </c>
      <c r="I162" s="317">
        <f t="shared" si="10"/>
        <v>99558</v>
      </c>
    </row>
    <row r="163" spans="1:9" ht="19.5" customHeight="1" x14ac:dyDescent="0.3">
      <c r="A163" s="551"/>
      <c r="C163" s="285" t="s">
        <v>503</v>
      </c>
      <c r="D163" s="286" t="s">
        <v>393</v>
      </c>
      <c r="E163" s="286"/>
      <c r="F163" s="322" t="s">
        <v>435</v>
      </c>
      <c r="I163" s="317">
        <f t="shared" si="10"/>
        <v>165374</v>
      </c>
    </row>
    <row r="164" spans="1:9" ht="19.5" customHeight="1" x14ac:dyDescent="0.3">
      <c r="A164" s="551"/>
      <c r="C164" s="285" t="s">
        <v>504</v>
      </c>
      <c r="D164" s="286" t="s">
        <v>396</v>
      </c>
      <c r="E164" s="286"/>
      <c r="F164" s="322" t="s">
        <v>435</v>
      </c>
      <c r="I164" s="317">
        <f t="shared" si="10"/>
        <v>187308</v>
      </c>
    </row>
    <row r="165" spans="1:9" ht="19.5" customHeight="1" x14ac:dyDescent="0.3">
      <c r="A165" s="551"/>
      <c r="B165" s="318"/>
      <c r="C165" s="285" t="s">
        <v>505</v>
      </c>
      <c r="D165" s="286" t="s">
        <v>459</v>
      </c>
      <c r="E165" s="286"/>
      <c r="F165" s="322" t="s">
        <v>435</v>
      </c>
      <c r="G165" s="318"/>
      <c r="H165" s="318"/>
      <c r="I165" s="317">
        <f t="shared" si="10"/>
        <v>187308</v>
      </c>
    </row>
    <row r="166" spans="1:9" x14ac:dyDescent="0.3">
      <c r="I166" s="320"/>
    </row>
    <row r="167" spans="1:9" ht="30" customHeight="1" x14ac:dyDescent="0.3">
      <c r="C167" s="235" t="s">
        <v>268</v>
      </c>
      <c r="D167" s="228" t="s">
        <v>269</v>
      </c>
      <c r="E167" s="240"/>
      <c r="F167" s="552" t="s">
        <v>271</v>
      </c>
      <c r="G167" s="553"/>
      <c r="H167" s="313"/>
      <c r="I167" s="324" t="s">
        <v>506</v>
      </c>
    </row>
    <row r="168" spans="1:9" ht="19.5" customHeight="1" x14ac:dyDescent="0.3">
      <c r="A168" s="554" t="s">
        <v>332</v>
      </c>
      <c r="B168" s="315"/>
      <c r="C168" s="258" t="s">
        <v>507</v>
      </c>
      <c r="D168" s="259" t="s">
        <v>335</v>
      </c>
      <c r="E168" s="259"/>
      <c r="F168" s="316" t="s">
        <v>473</v>
      </c>
      <c r="G168" s="315"/>
      <c r="H168" s="315"/>
      <c r="I168" s="317">
        <f>ROUND((I26*L26)/24/7,0)</f>
        <v>17769</v>
      </c>
    </row>
    <row r="169" spans="1:9" ht="19.5" customHeight="1" x14ac:dyDescent="0.3">
      <c r="A169" s="555"/>
      <c r="C169" s="258" t="s">
        <v>508</v>
      </c>
      <c r="D169" s="259" t="s">
        <v>338</v>
      </c>
      <c r="E169" s="259"/>
      <c r="F169" s="316" t="s">
        <v>473</v>
      </c>
      <c r="I169" s="317">
        <f>ROUND((I27*L27)/24/7,0)</f>
        <v>19004</v>
      </c>
    </row>
    <row r="170" spans="1:9" ht="19.5" customHeight="1" x14ac:dyDescent="0.3">
      <c r="A170" s="555"/>
      <c r="C170" s="258" t="s">
        <v>509</v>
      </c>
      <c r="D170" s="259" t="s">
        <v>341</v>
      </c>
      <c r="E170" s="259"/>
      <c r="F170" s="316" t="s">
        <v>473</v>
      </c>
      <c r="I170" s="317">
        <f>ROUND((I28*L28)/24/7,0)</f>
        <v>20430</v>
      </c>
    </row>
    <row r="171" spans="1:9" ht="19.5" customHeight="1" x14ac:dyDescent="0.3">
      <c r="A171" s="555"/>
      <c r="C171" s="258" t="s">
        <v>510</v>
      </c>
      <c r="D171" s="259" t="s">
        <v>345</v>
      </c>
      <c r="E171" s="259"/>
      <c r="F171" s="316" t="s">
        <v>473</v>
      </c>
      <c r="I171" s="317">
        <f>ROUND((I30*L30)/24/7,0)</f>
        <v>20305</v>
      </c>
    </row>
    <row r="172" spans="1:9" ht="19.5" customHeight="1" x14ac:dyDescent="0.3">
      <c r="A172" s="555"/>
      <c r="C172" s="258" t="s">
        <v>511</v>
      </c>
      <c r="D172" s="259" t="s">
        <v>349</v>
      </c>
      <c r="E172" s="259"/>
      <c r="F172" s="316" t="s">
        <v>473</v>
      </c>
      <c r="I172" s="317">
        <f>ROUND((I32*L32)/24/7,0)</f>
        <v>21305</v>
      </c>
    </row>
    <row r="173" spans="1:9" ht="19.5" customHeight="1" x14ac:dyDescent="0.3">
      <c r="A173" s="555"/>
      <c r="C173" s="258" t="s">
        <v>512</v>
      </c>
      <c r="D173" s="259" t="s">
        <v>353</v>
      </c>
      <c r="E173" s="259"/>
      <c r="F173" s="316" t="s">
        <v>473</v>
      </c>
      <c r="I173" s="317">
        <f>ROUND((I34*L34)/24/7,0)</f>
        <v>23628</v>
      </c>
    </row>
    <row r="174" spans="1:9" ht="19.5" customHeight="1" x14ac:dyDescent="0.3">
      <c r="A174" s="555"/>
      <c r="C174" s="258" t="s">
        <v>513</v>
      </c>
      <c r="D174" s="259" t="s">
        <v>357</v>
      </c>
      <c r="E174" s="259"/>
      <c r="F174" s="316" t="s">
        <v>473</v>
      </c>
      <c r="I174" s="317">
        <f>ROUND((I36*L36)/24/7,0)</f>
        <v>25269</v>
      </c>
    </row>
    <row r="175" spans="1:9" ht="19.5" customHeight="1" x14ac:dyDescent="0.3">
      <c r="A175" s="555"/>
      <c r="C175" s="258" t="s">
        <v>514</v>
      </c>
      <c r="D175" s="259" t="s">
        <v>361</v>
      </c>
      <c r="E175" s="259"/>
      <c r="F175" s="316" t="s">
        <v>473</v>
      </c>
      <c r="I175" s="317">
        <f>ROUND((I38*L38)/24/7,0)</f>
        <v>26915</v>
      </c>
    </row>
    <row r="176" spans="1:9" ht="19.5" customHeight="1" x14ac:dyDescent="0.3">
      <c r="A176" s="556"/>
      <c r="C176" s="258" t="s">
        <v>515</v>
      </c>
      <c r="D176" s="259" t="s">
        <v>444</v>
      </c>
      <c r="E176" s="259"/>
      <c r="F176" s="316" t="s">
        <v>473</v>
      </c>
      <c r="I176" s="317">
        <f>ROUND((I9*L9)/24/7,0)</f>
        <v>28516</v>
      </c>
    </row>
    <row r="177" spans="1:9" ht="19.5" customHeight="1" x14ac:dyDescent="0.3">
      <c r="A177" s="557" t="s">
        <v>363</v>
      </c>
      <c r="C177" s="258" t="s">
        <v>516</v>
      </c>
      <c r="D177" s="303" t="s">
        <v>365</v>
      </c>
      <c r="E177" s="303"/>
      <c r="F177" s="316" t="s">
        <v>473</v>
      </c>
      <c r="I177" s="317">
        <f>ROUND((I40*L40)/24/7,0)</f>
        <v>31663</v>
      </c>
    </row>
    <row r="178" spans="1:9" ht="19.5" customHeight="1" x14ac:dyDescent="0.3">
      <c r="A178" s="557"/>
      <c r="B178" s="318"/>
      <c r="C178" s="258" t="s">
        <v>517</v>
      </c>
      <c r="D178" s="303" t="s">
        <v>369</v>
      </c>
      <c r="E178" s="303"/>
      <c r="F178" s="316" t="s">
        <v>473</v>
      </c>
      <c r="G178" s="318"/>
      <c r="H178" s="318"/>
      <c r="I178" s="317">
        <f>ROUND((I42*L42)/24/7,0)</f>
        <v>27896</v>
      </c>
    </row>
    <row r="179" spans="1:9" x14ac:dyDescent="0.3">
      <c r="C179" s="319"/>
      <c r="D179" s="310"/>
      <c r="E179" s="310"/>
      <c r="F179" s="325"/>
      <c r="I179" s="320"/>
    </row>
    <row r="180" spans="1:9" ht="19.5" customHeight="1" x14ac:dyDescent="0.3">
      <c r="A180" s="558" t="s">
        <v>374</v>
      </c>
      <c r="B180" s="315"/>
      <c r="C180" s="277" t="s">
        <v>518</v>
      </c>
      <c r="D180" s="309" t="s">
        <v>376</v>
      </c>
      <c r="E180" s="309"/>
      <c r="F180" s="321" t="s">
        <v>473</v>
      </c>
      <c r="G180" s="315"/>
      <c r="H180" s="315"/>
      <c r="I180" s="317">
        <f>ROUND((I45*L45)/24/7,0)</f>
        <v>26792</v>
      </c>
    </row>
    <row r="181" spans="1:9" ht="19.5" customHeight="1" x14ac:dyDescent="0.3">
      <c r="A181" s="558"/>
      <c r="C181" s="277" t="s">
        <v>519</v>
      </c>
      <c r="D181" s="309" t="s">
        <v>378</v>
      </c>
      <c r="E181" s="309"/>
      <c r="F181" s="321" t="s">
        <v>473</v>
      </c>
      <c r="I181" s="317">
        <f>ROUND((I46*L46)/24/7,0)</f>
        <v>23659</v>
      </c>
    </row>
    <row r="182" spans="1:9" ht="19.5" customHeight="1" x14ac:dyDescent="0.3">
      <c r="A182" s="558"/>
      <c r="C182" s="277" t="s">
        <v>520</v>
      </c>
      <c r="D182" s="309" t="s">
        <v>380</v>
      </c>
      <c r="E182" s="309"/>
      <c r="F182" s="321" t="s">
        <v>473</v>
      </c>
      <c r="I182" s="317">
        <f>ROUND((I47*L47)/24/7,0)</f>
        <v>22023</v>
      </c>
    </row>
    <row r="183" spans="1:9" ht="19.5" customHeight="1" x14ac:dyDescent="0.3">
      <c r="A183" s="558"/>
      <c r="C183" s="277" t="s">
        <v>521</v>
      </c>
      <c r="D183" s="309" t="s">
        <v>451</v>
      </c>
      <c r="E183" s="309"/>
      <c r="F183" s="321" t="s">
        <v>473</v>
      </c>
      <c r="I183" s="317">
        <f>ROUND((I47*L47)/24/7,0)</f>
        <v>22023</v>
      </c>
    </row>
    <row r="184" spans="1:9" ht="28.5" customHeight="1" x14ac:dyDescent="0.3">
      <c r="A184" s="275" t="s">
        <v>381</v>
      </c>
      <c r="B184" s="318"/>
      <c r="C184" s="277" t="s">
        <v>522</v>
      </c>
      <c r="D184" s="309" t="s">
        <v>523</v>
      </c>
      <c r="E184" s="309"/>
      <c r="F184" s="321" t="s">
        <v>473</v>
      </c>
      <c r="G184" s="318"/>
      <c r="H184" s="318"/>
      <c r="I184" s="317">
        <f>ROUND((I48*L48)/24/7,0)</f>
        <v>17499</v>
      </c>
    </row>
    <row r="185" spans="1:9" x14ac:dyDescent="0.3">
      <c r="A185" s="288"/>
      <c r="C185" s="280"/>
      <c r="D185" s="310"/>
      <c r="E185" s="310"/>
      <c r="F185" s="280"/>
      <c r="I185" s="320"/>
    </row>
    <row r="186" spans="1:9" ht="19.5" customHeight="1" x14ac:dyDescent="0.3">
      <c r="A186" s="551" t="s">
        <v>384</v>
      </c>
      <c r="B186" s="315"/>
      <c r="C186" s="285" t="s">
        <v>524</v>
      </c>
      <c r="D186" s="286" t="s">
        <v>386</v>
      </c>
      <c r="E186" s="286"/>
      <c r="F186" s="322" t="s">
        <v>473</v>
      </c>
      <c r="G186" s="315"/>
      <c r="H186" s="315"/>
      <c r="I186" s="317">
        <f t="shared" ref="I186:I191" si="11">ROUND((I49*L49)/24/7,0)</f>
        <v>37800</v>
      </c>
    </row>
    <row r="187" spans="1:9" ht="19.5" customHeight="1" x14ac:dyDescent="0.3">
      <c r="A187" s="551"/>
      <c r="C187" s="285" t="s">
        <v>525</v>
      </c>
      <c r="D187" s="286" t="s">
        <v>388</v>
      </c>
      <c r="E187" s="286"/>
      <c r="F187" s="322" t="s">
        <v>473</v>
      </c>
      <c r="I187" s="317">
        <f t="shared" si="11"/>
        <v>20491</v>
      </c>
    </row>
    <row r="188" spans="1:9" ht="19.5" customHeight="1" x14ac:dyDescent="0.3">
      <c r="A188" s="551"/>
      <c r="C188" s="285" t="s">
        <v>526</v>
      </c>
      <c r="D188" s="286" t="s">
        <v>390</v>
      </c>
      <c r="E188" s="286"/>
      <c r="F188" s="322" t="s">
        <v>473</v>
      </c>
      <c r="I188" s="317">
        <f t="shared" si="11"/>
        <v>14223</v>
      </c>
    </row>
    <row r="189" spans="1:9" ht="19.5" customHeight="1" x14ac:dyDescent="0.3">
      <c r="A189" s="551"/>
      <c r="C189" s="285" t="s">
        <v>527</v>
      </c>
      <c r="D189" s="286" t="s">
        <v>393</v>
      </c>
      <c r="E189" s="286"/>
      <c r="F189" s="322" t="s">
        <v>473</v>
      </c>
      <c r="I189" s="317">
        <f t="shared" si="11"/>
        <v>23625</v>
      </c>
    </row>
    <row r="190" spans="1:9" ht="19.5" customHeight="1" x14ac:dyDescent="0.3">
      <c r="A190" s="551"/>
      <c r="C190" s="285" t="s">
        <v>528</v>
      </c>
      <c r="D190" s="286" t="s">
        <v>396</v>
      </c>
      <c r="E190" s="286"/>
      <c r="F190" s="322" t="s">
        <v>473</v>
      </c>
      <c r="I190" s="317">
        <f t="shared" si="11"/>
        <v>26758</v>
      </c>
    </row>
    <row r="191" spans="1:9" ht="19.5" customHeight="1" x14ac:dyDescent="0.3">
      <c r="A191" s="551"/>
      <c r="B191" s="318"/>
      <c r="C191" s="285" t="s">
        <v>529</v>
      </c>
      <c r="D191" s="286" t="s">
        <v>459</v>
      </c>
      <c r="E191" s="286"/>
      <c r="F191" s="322" t="s">
        <v>473</v>
      </c>
      <c r="G191" s="318"/>
      <c r="H191" s="318"/>
      <c r="I191" s="317">
        <f t="shared" si="11"/>
        <v>26758</v>
      </c>
    </row>
    <row r="193" spans="3:9" x14ac:dyDescent="0.3">
      <c r="C193" s="550" t="s">
        <v>530</v>
      </c>
      <c r="D193" s="550"/>
      <c r="E193" s="550"/>
      <c r="F193" s="550"/>
      <c r="G193" s="550"/>
      <c r="H193" s="550"/>
      <c r="I193" s="550"/>
    </row>
    <row r="194" spans="3:9" ht="12.75" customHeight="1" x14ac:dyDescent="0.3"/>
    <row r="198" spans="3:9" ht="12.75" customHeight="1" x14ac:dyDescent="0.3"/>
    <row r="201" spans="3:9" ht="12.75" customHeight="1" x14ac:dyDescent="0.3"/>
    <row r="206" spans="3:9" ht="12.75" customHeight="1" x14ac:dyDescent="0.3"/>
    <row r="210" ht="12.75" customHeight="1" x14ac:dyDescent="0.3"/>
    <row r="218" ht="12.75" customHeight="1" x14ac:dyDescent="0.3"/>
    <row r="234" ht="12.75" customHeight="1" x14ac:dyDescent="0.3"/>
    <row r="238" ht="12.75" customHeight="1" x14ac:dyDescent="0.3"/>
    <row r="243" ht="12.75" customHeight="1" x14ac:dyDescent="0.3"/>
  </sheetData>
  <mergeCells count="37">
    <mergeCell ref="A9:A21"/>
    <mergeCell ref="A1:A3"/>
    <mergeCell ref="B1:L1"/>
    <mergeCell ref="B2:L2"/>
    <mergeCell ref="B3:L3"/>
    <mergeCell ref="F7:G7"/>
    <mergeCell ref="A91:A99"/>
    <mergeCell ref="A22:A24"/>
    <mergeCell ref="A26:A38"/>
    <mergeCell ref="A40:A44"/>
    <mergeCell ref="A45:A47"/>
    <mergeCell ref="A49:A54"/>
    <mergeCell ref="A59:A63"/>
    <mergeCell ref="B59:B63"/>
    <mergeCell ref="A64:A76"/>
    <mergeCell ref="A78:A81"/>
    <mergeCell ref="A84:A86"/>
    <mergeCell ref="F90:G90"/>
    <mergeCell ref="A155:A157"/>
    <mergeCell ref="A100:A101"/>
    <mergeCell ref="A103:A106"/>
    <mergeCell ref="A109:A114"/>
    <mergeCell ref="F116:G116"/>
    <mergeCell ref="A117:A125"/>
    <mergeCell ref="A126:A127"/>
    <mergeCell ref="A129:A132"/>
    <mergeCell ref="A135:A140"/>
    <mergeCell ref="F142:G142"/>
    <mergeCell ref="A143:A151"/>
    <mergeCell ref="A152:A153"/>
    <mergeCell ref="C193:I193"/>
    <mergeCell ref="A160:A165"/>
    <mergeCell ref="F167:G167"/>
    <mergeCell ref="A168:A176"/>
    <mergeCell ref="A177:A178"/>
    <mergeCell ref="A180:A183"/>
    <mergeCell ref="A186:A191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E534-6335-4BF5-AF54-398FFA67E9D5}">
  <dimension ref="B1:X47"/>
  <sheetViews>
    <sheetView topLeftCell="A14" workbookViewId="0">
      <selection activeCell="D24" sqref="D24:D26"/>
    </sheetView>
  </sheetViews>
  <sheetFormatPr baseColWidth="10" defaultColWidth="9.33203125" defaultRowHeight="15" x14ac:dyDescent="0.25"/>
  <cols>
    <col min="1" max="1" width="9.33203125" style="166"/>
    <col min="2" max="2" width="7.33203125" style="166" customWidth="1"/>
    <col min="3" max="3" width="50.44140625" style="166" customWidth="1"/>
    <col min="4" max="4" width="24.6640625" style="166" customWidth="1"/>
    <col min="5" max="5" width="2.6640625" style="166" customWidth="1"/>
    <col min="6" max="6" width="24.6640625" style="166" customWidth="1"/>
    <col min="7" max="7" width="2.6640625" style="166" customWidth="1"/>
    <col min="8" max="8" width="24.6640625" style="166" customWidth="1"/>
    <col min="9" max="9" width="2.6640625" style="166" customWidth="1"/>
    <col min="10" max="10" width="24.6640625" style="166" customWidth="1"/>
    <col min="11" max="11" width="2.6640625" style="166" customWidth="1"/>
    <col min="12" max="12" width="24.6640625" style="166" customWidth="1"/>
    <col min="13" max="13" width="9.33203125" style="166"/>
    <col min="14" max="14" width="26.6640625" style="166" customWidth="1"/>
    <col min="15" max="15" width="6.33203125" style="166" customWidth="1"/>
    <col min="16" max="16" width="26.6640625" style="166" customWidth="1"/>
    <col min="17" max="17" width="6.33203125" style="166" customWidth="1"/>
    <col min="18" max="18" width="26.6640625" style="166" customWidth="1"/>
    <col min="19" max="19" width="6.33203125" style="166" customWidth="1"/>
    <col min="20" max="20" width="26.6640625" style="166" customWidth="1"/>
    <col min="21" max="21" width="6.33203125" style="166" customWidth="1"/>
    <col min="22" max="22" width="26.6640625" style="166" customWidth="1"/>
    <col min="23" max="23" width="6.33203125" style="166" customWidth="1"/>
    <col min="24" max="24" width="26.6640625" style="167" customWidth="1"/>
    <col min="25" max="25" width="6.33203125" style="166" customWidth="1"/>
    <col min="26" max="16384" width="9.33203125" style="166"/>
  </cols>
  <sheetData>
    <row r="1" spans="2:22" ht="15.6" thickBot="1" x14ac:dyDescent="0.3"/>
    <row r="2" spans="2:22" ht="24" customHeight="1" thickBot="1" x14ac:dyDescent="0.3">
      <c r="B2" s="582" t="s">
        <v>531</v>
      </c>
      <c r="C2" s="583"/>
      <c r="D2" s="583"/>
      <c r="E2" s="583"/>
      <c r="F2" s="583"/>
      <c r="G2" s="583"/>
      <c r="H2" s="583"/>
      <c r="I2" s="583"/>
      <c r="J2" s="584"/>
      <c r="K2" s="585"/>
      <c r="L2" s="586"/>
    </row>
    <row r="3" spans="2:22" ht="24" customHeight="1" thickBot="1" x14ac:dyDescent="0.3">
      <c r="B3" s="582" t="s">
        <v>532</v>
      </c>
      <c r="C3" s="583"/>
      <c r="D3" s="583"/>
      <c r="E3" s="583"/>
      <c r="F3" s="583"/>
      <c r="G3" s="583"/>
      <c r="H3" s="583"/>
      <c r="I3" s="583"/>
      <c r="J3" s="584"/>
      <c r="K3" s="587"/>
      <c r="L3" s="588"/>
      <c r="N3" s="168">
        <v>0.11899999999999999</v>
      </c>
    </row>
    <row r="4" spans="2:22" ht="24" customHeight="1" thickBot="1" x14ac:dyDescent="0.3">
      <c r="B4" s="582" t="s">
        <v>533</v>
      </c>
      <c r="C4" s="583"/>
      <c r="D4" s="583"/>
      <c r="E4" s="583"/>
      <c r="F4" s="583"/>
      <c r="G4" s="583"/>
      <c r="H4" s="583"/>
      <c r="I4" s="583"/>
      <c r="J4" s="584"/>
      <c r="K4" s="589"/>
      <c r="L4" s="590"/>
    </row>
    <row r="5" spans="2:22" ht="15.6" thickBot="1" x14ac:dyDescent="0.3"/>
    <row r="6" spans="2:22" ht="15.6" thickBot="1" x14ac:dyDescent="0.3">
      <c r="B6" s="579" t="s">
        <v>534</v>
      </c>
      <c r="C6" s="580"/>
      <c r="D6" s="580"/>
      <c r="E6" s="580"/>
      <c r="F6" s="580"/>
      <c r="G6" s="580"/>
      <c r="H6" s="580"/>
      <c r="I6" s="580"/>
      <c r="J6" s="580"/>
      <c r="K6" s="580"/>
      <c r="L6" s="581"/>
      <c r="N6" s="167"/>
    </row>
    <row r="7" spans="2:22" ht="15.6" thickBot="1" x14ac:dyDescent="0.3">
      <c r="B7" s="169"/>
      <c r="C7" s="170"/>
      <c r="D7" s="170"/>
      <c r="E7" s="170"/>
      <c r="F7" s="170"/>
      <c r="G7" s="170"/>
      <c r="H7" s="170"/>
      <c r="I7" s="170"/>
      <c r="J7" s="170"/>
      <c r="K7" s="170"/>
      <c r="L7" s="171"/>
    </row>
    <row r="8" spans="2:22" ht="15.6" thickBot="1" x14ac:dyDescent="0.3">
      <c r="B8" s="579" t="s">
        <v>535</v>
      </c>
      <c r="C8" s="580"/>
      <c r="D8" s="580"/>
      <c r="E8" s="580"/>
      <c r="F8" s="580"/>
      <c r="G8" s="580"/>
      <c r="H8" s="580"/>
      <c r="I8" s="580"/>
      <c r="J8" s="580"/>
      <c r="K8" s="580"/>
      <c r="L8" s="581"/>
      <c r="N8" s="172" t="s">
        <v>536</v>
      </c>
      <c r="O8" s="172"/>
      <c r="P8" s="172" t="s">
        <v>537</v>
      </c>
      <c r="Q8" s="172"/>
      <c r="R8" s="172" t="s">
        <v>538</v>
      </c>
      <c r="S8" s="172"/>
      <c r="T8" s="172" t="s">
        <v>539</v>
      </c>
      <c r="U8" s="172"/>
      <c r="V8" s="172" t="s">
        <v>540</v>
      </c>
    </row>
    <row r="9" spans="2:22" ht="16.2" thickBot="1" x14ac:dyDescent="0.35">
      <c r="B9" s="173"/>
      <c r="C9" s="174"/>
      <c r="D9" s="175" t="s">
        <v>541</v>
      </c>
      <c r="F9" s="175" t="s">
        <v>542</v>
      </c>
      <c r="H9" s="175" t="s">
        <v>543</v>
      </c>
      <c r="J9" s="175" t="s">
        <v>544</v>
      </c>
      <c r="L9" s="175" t="s">
        <v>545</v>
      </c>
    </row>
    <row r="10" spans="2:22" ht="16.2" thickBot="1" x14ac:dyDescent="0.35">
      <c r="B10" s="176" t="s">
        <v>546</v>
      </c>
      <c r="C10" s="176" t="s">
        <v>136</v>
      </c>
      <c r="D10" s="177"/>
      <c r="E10" s="178"/>
      <c r="F10" s="177"/>
      <c r="H10" s="177"/>
      <c r="J10" s="177"/>
      <c r="L10" s="177"/>
      <c r="N10" s="179">
        <v>1.8160000000000001</v>
      </c>
      <c r="P10" s="179">
        <v>1.8</v>
      </c>
      <c r="R10" s="179">
        <v>1.784</v>
      </c>
      <c r="T10" s="179">
        <v>1.7669999999999999</v>
      </c>
      <c r="V10" s="179">
        <v>1.7509999999999999</v>
      </c>
    </row>
    <row r="11" spans="2:22" ht="22.5" customHeight="1" x14ac:dyDescent="0.25">
      <c r="B11" s="180">
        <v>1</v>
      </c>
      <c r="C11" s="181" t="s">
        <v>547</v>
      </c>
      <c r="D11" s="182">
        <v>1</v>
      </c>
      <c r="E11" s="183"/>
      <c r="F11" s="182">
        <v>1</v>
      </c>
      <c r="G11" s="183"/>
      <c r="H11" s="182">
        <v>1</v>
      </c>
      <c r="I11" s="183"/>
      <c r="J11" s="182">
        <v>1</v>
      </c>
      <c r="K11" s="183"/>
      <c r="L11" s="182">
        <v>1</v>
      </c>
      <c r="N11" s="184">
        <v>1</v>
      </c>
      <c r="P11" s="184">
        <v>1</v>
      </c>
      <c r="R11" s="184">
        <v>1</v>
      </c>
      <c r="T11" s="184">
        <v>1</v>
      </c>
      <c r="V11" s="184">
        <v>1</v>
      </c>
    </row>
    <row r="12" spans="2:22" ht="36" customHeight="1" x14ac:dyDescent="0.3">
      <c r="B12" s="180">
        <v>2</v>
      </c>
      <c r="C12" s="181" t="s">
        <v>548</v>
      </c>
      <c r="D12" s="185">
        <v>0.53900000000000003</v>
      </c>
      <c r="E12" s="183"/>
      <c r="F12" s="185">
        <v>0.53900000000000003</v>
      </c>
      <c r="G12" s="183"/>
      <c r="H12" s="185">
        <v>0.53900000000000003</v>
      </c>
      <c r="I12" s="183"/>
      <c r="J12" s="185">
        <v>0.53900000000000003</v>
      </c>
      <c r="K12" s="183"/>
      <c r="L12" s="185">
        <v>0.53900000000000003</v>
      </c>
      <c r="N12" s="186">
        <v>0.53900243509840173</v>
      </c>
      <c r="P12" s="186">
        <v>0.53900243509840173</v>
      </c>
      <c r="Q12" s="187"/>
      <c r="R12" s="186">
        <v>0.53900243509840173</v>
      </c>
      <c r="S12" s="187"/>
      <c r="T12" s="186">
        <v>0.53900243509840173</v>
      </c>
      <c r="U12" s="187"/>
      <c r="V12" s="186">
        <v>0.53900243509840173</v>
      </c>
    </row>
    <row r="13" spans="2:22" ht="43.5" customHeight="1" x14ac:dyDescent="0.3">
      <c r="B13" s="180">
        <v>3</v>
      </c>
      <c r="C13" s="181" t="s">
        <v>549</v>
      </c>
      <c r="D13" s="182">
        <v>4.1000000000000002E-2</v>
      </c>
      <c r="E13" s="183"/>
      <c r="F13" s="182">
        <v>4.1000000000000002E-2</v>
      </c>
      <c r="G13" s="183"/>
      <c r="H13" s="182">
        <v>0.04</v>
      </c>
      <c r="I13" s="183"/>
      <c r="J13" s="182">
        <v>3.9E-2</v>
      </c>
      <c r="K13" s="183"/>
      <c r="L13" s="182">
        <v>3.9E-2</v>
      </c>
      <c r="N13" s="188">
        <v>4.1232547353434922E-2</v>
      </c>
      <c r="P13" s="188">
        <v>4.0992041523401003E-2</v>
      </c>
      <c r="Q13" s="189"/>
      <c r="R13" s="188">
        <v>3.9889851163438683E-2</v>
      </c>
      <c r="S13" s="189"/>
      <c r="T13" s="188">
        <v>3.9221924014391805E-2</v>
      </c>
      <c r="U13" s="189"/>
      <c r="V13" s="188">
        <v>3.8557957752698546E-2</v>
      </c>
    </row>
    <row r="14" spans="2:22" ht="33" customHeight="1" x14ac:dyDescent="0.3">
      <c r="B14" s="180">
        <v>4</v>
      </c>
      <c r="C14" s="181" t="s">
        <v>550</v>
      </c>
      <c r="D14" s="190">
        <v>4.5999999999999999E-2</v>
      </c>
      <c r="E14" s="191"/>
      <c r="F14" s="190">
        <v>3.7999999999999999E-2</v>
      </c>
      <c r="G14" s="191"/>
      <c r="H14" s="190">
        <v>3.1E-2</v>
      </c>
      <c r="I14" s="191"/>
      <c r="J14" s="190">
        <v>2.3E-2</v>
      </c>
      <c r="K14" s="191"/>
      <c r="L14" s="190">
        <v>1.4999999999999999E-2</v>
      </c>
      <c r="N14" s="192">
        <v>4.6170073052952051E-2</v>
      </c>
      <c r="P14" s="192">
        <v>3.8475060877460047E-2</v>
      </c>
      <c r="Q14" s="189"/>
      <c r="R14" s="192">
        <v>3.0780048701968037E-2</v>
      </c>
      <c r="S14" s="189"/>
      <c r="T14" s="192">
        <v>2.3085036526476026E-2</v>
      </c>
      <c r="U14" s="189"/>
      <c r="V14" s="192">
        <v>1.5390024350984018E-2</v>
      </c>
    </row>
    <row r="15" spans="2:22" ht="36.75" customHeight="1" thickBot="1" x14ac:dyDescent="0.35">
      <c r="B15" s="193">
        <v>5</v>
      </c>
      <c r="C15" s="194" t="s">
        <v>551</v>
      </c>
      <c r="D15" s="195">
        <v>0.19</v>
      </c>
      <c r="E15" s="191"/>
      <c r="F15" s="195">
        <v>0.182</v>
      </c>
      <c r="G15" s="191"/>
      <c r="H15" s="195">
        <v>0.17399999999999999</v>
      </c>
      <c r="I15" s="191"/>
      <c r="J15" s="195">
        <v>0.16600000000000001</v>
      </c>
      <c r="K15" s="191"/>
      <c r="L15" s="195">
        <v>0.158</v>
      </c>
      <c r="N15" s="192">
        <v>0.18962819789422039</v>
      </c>
      <c r="P15" s="192">
        <v>0.18169936481150734</v>
      </c>
      <c r="Q15" s="189"/>
      <c r="R15" s="192">
        <v>0.17367815148880245</v>
      </c>
      <c r="S15" s="189"/>
      <c r="T15" s="192">
        <v>0.16571355770684332</v>
      </c>
      <c r="U15" s="189"/>
      <c r="V15" s="192">
        <v>0.15775603928511003</v>
      </c>
    </row>
    <row r="16" spans="2:22" ht="15.6" thickBot="1" x14ac:dyDescent="0.3">
      <c r="D16" s="196"/>
      <c r="E16" s="197"/>
      <c r="F16" s="196"/>
      <c r="G16" s="197"/>
      <c r="H16" s="196"/>
      <c r="I16" s="197"/>
      <c r="J16" s="196"/>
      <c r="K16" s="197"/>
      <c r="L16" s="197"/>
    </row>
    <row r="17" spans="2:22" ht="16.2" thickBot="1" x14ac:dyDescent="0.35">
      <c r="C17" s="198" t="s">
        <v>552</v>
      </c>
      <c r="D17" s="199">
        <v>1.8160000000000001</v>
      </c>
      <c r="E17" s="200"/>
      <c r="F17" s="199">
        <v>1.8</v>
      </c>
      <c r="G17" s="200"/>
      <c r="H17" s="199">
        <v>1.784</v>
      </c>
      <c r="I17" s="200"/>
      <c r="J17" s="199">
        <v>1.7669999999999999</v>
      </c>
      <c r="K17" s="200"/>
      <c r="L17" s="199">
        <v>1.7509999999999999</v>
      </c>
    </row>
    <row r="19" spans="2:22" ht="15.6" thickBot="1" x14ac:dyDescent="0.3"/>
    <row r="20" spans="2:22" ht="15.6" thickBot="1" x14ac:dyDescent="0.3">
      <c r="B20" s="579" t="s">
        <v>553</v>
      </c>
      <c r="C20" s="580"/>
      <c r="D20" s="580"/>
      <c r="E20" s="580"/>
      <c r="F20" s="580"/>
      <c r="G20" s="580"/>
      <c r="H20" s="580"/>
      <c r="I20" s="580"/>
      <c r="J20" s="580"/>
      <c r="K20" s="580"/>
      <c r="L20" s="581"/>
    </row>
    <row r="21" spans="2:22" ht="16.2" thickBot="1" x14ac:dyDescent="0.35">
      <c r="B21" s="173"/>
      <c r="C21" s="174"/>
      <c r="D21" s="175" t="s">
        <v>541</v>
      </c>
      <c r="F21" s="175" t="s">
        <v>542</v>
      </c>
      <c r="H21" s="175" t="s">
        <v>543</v>
      </c>
      <c r="J21" s="175" t="s">
        <v>544</v>
      </c>
      <c r="L21" s="175" t="s">
        <v>545</v>
      </c>
      <c r="N21" s="179">
        <v>1.724</v>
      </c>
      <c r="P21" s="179">
        <v>1.7110000000000001</v>
      </c>
      <c r="R21" s="179">
        <v>1.6980000000000002</v>
      </c>
      <c r="T21" s="179">
        <v>1.677</v>
      </c>
      <c r="V21" s="179">
        <v>1.657</v>
      </c>
    </row>
    <row r="22" spans="2:22" ht="16.2" thickBot="1" x14ac:dyDescent="0.35">
      <c r="B22" s="176" t="s">
        <v>546</v>
      </c>
      <c r="C22" s="176" t="s">
        <v>136</v>
      </c>
      <c r="D22" s="177" t="s">
        <v>554</v>
      </c>
      <c r="E22" s="178"/>
      <c r="F22" s="177" t="s">
        <v>554</v>
      </c>
      <c r="H22" s="177" t="s">
        <v>554</v>
      </c>
      <c r="J22" s="177" t="s">
        <v>554</v>
      </c>
      <c r="L22" s="177" t="s">
        <v>554</v>
      </c>
    </row>
    <row r="23" spans="2:22" ht="15.6" x14ac:dyDescent="0.25">
      <c r="B23" s="180">
        <v>1</v>
      </c>
      <c r="C23" s="181" t="s">
        <v>547</v>
      </c>
      <c r="D23" s="182">
        <v>1</v>
      </c>
      <c r="E23" s="183"/>
      <c r="F23" s="182">
        <v>1</v>
      </c>
      <c r="G23" s="183"/>
      <c r="H23" s="182">
        <v>1</v>
      </c>
      <c r="I23" s="183"/>
      <c r="J23" s="182">
        <v>1</v>
      </c>
      <c r="K23" s="183"/>
      <c r="L23" s="182">
        <v>1</v>
      </c>
    </row>
    <row r="24" spans="2:22" ht="31.2" x14ac:dyDescent="0.3">
      <c r="B24" s="180">
        <v>2</v>
      </c>
      <c r="C24" s="181" t="s">
        <v>548</v>
      </c>
      <c r="D24" s="185">
        <v>0.46100000000000002</v>
      </c>
      <c r="E24" s="183"/>
      <c r="F24" s="185">
        <v>0.46100000000000002</v>
      </c>
      <c r="G24" s="183"/>
      <c r="H24" s="185">
        <v>0.46100000000000002</v>
      </c>
      <c r="I24" s="183"/>
      <c r="J24" s="185">
        <v>0.46100000000000002</v>
      </c>
      <c r="K24" s="183"/>
      <c r="L24" s="185">
        <v>0.46100000000000002</v>
      </c>
      <c r="N24" s="186">
        <v>0.46099784946236549</v>
      </c>
      <c r="O24" s="187"/>
      <c r="P24" s="186">
        <v>0.46099784946236549</v>
      </c>
      <c r="Q24" s="187"/>
      <c r="R24" s="186">
        <v>0.46099784946236549</v>
      </c>
      <c r="S24" s="187"/>
      <c r="T24" s="186">
        <v>0.46099784946236549</v>
      </c>
      <c r="U24" s="187"/>
      <c r="V24" s="186">
        <v>0.46099784946236549</v>
      </c>
    </row>
    <row r="25" spans="2:22" ht="46.8" x14ac:dyDescent="0.3">
      <c r="B25" s="180">
        <v>3</v>
      </c>
      <c r="C25" s="181" t="s">
        <v>549</v>
      </c>
      <c r="D25" s="182">
        <v>3.9E-2</v>
      </c>
      <c r="E25" s="183"/>
      <c r="F25" s="182">
        <v>3.7999999999999999E-2</v>
      </c>
      <c r="G25" s="183"/>
      <c r="H25" s="182">
        <v>3.7999999999999999E-2</v>
      </c>
      <c r="I25" s="183"/>
      <c r="J25" s="182">
        <v>3.6999999999999998E-2</v>
      </c>
      <c r="K25" s="183"/>
      <c r="L25" s="182">
        <v>3.5999999999999997E-2</v>
      </c>
      <c r="N25" s="188">
        <v>3.884750826755979E-2</v>
      </c>
      <c r="P25" s="188">
        <v>3.8186268290445274E-2</v>
      </c>
      <c r="Q25" s="189"/>
      <c r="R25" s="188">
        <v>3.7525327122797901E-2</v>
      </c>
      <c r="S25" s="189"/>
      <c r="T25" s="188">
        <v>3.6867726749736623E-2</v>
      </c>
      <c r="U25" s="189"/>
      <c r="V25" s="188">
        <v>3.6214175907859567E-2</v>
      </c>
    </row>
    <row r="26" spans="2:22" ht="31.2" x14ac:dyDescent="0.3">
      <c r="B26" s="180">
        <v>4</v>
      </c>
      <c r="C26" s="181" t="s">
        <v>550</v>
      </c>
      <c r="D26" s="190">
        <v>4.3999999999999997E-2</v>
      </c>
      <c r="E26" s="191"/>
      <c r="F26" s="190">
        <v>0.04</v>
      </c>
      <c r="G26" s="191"/>
      <c r="H26" s="190">
        <v>0.03</v>
      </c>
      <c r="I26" s="191"/>
      <c r="J26" s="190">
        <v>0.02</v>
      </c>
      <c r="K26" s="191"/>
      <c r="L26" s="190">
        <v>0.01</v>
      </c>
      <c r="N26" s="192">
        <v>4.3829935483870965E-2</v>
      </c>
      <c r="P26" s="192">
        <v>3.6524946236559136E-2</v>
      </c>
      <c r="Q26" s="189"/>
      <c r="R26" s="192">
        <v>2.9219956989247311E-2</v>
      </c>
      <c r="S26" s="189"/>
      <c r="T26" s="192">
        <v>2.1914967741935482E-2</v>
      </c>
      <c r="U26" s="189"/>
      <c r="V26" s="192">
        <v>1.4609978494623655E-2</v>
      </c>
    </row>
    <row r="27" spans="2:22" ht="31.8" thickBot="1" x14ac:dyDescent="0.35">
      <c r="B27" s="193">
        <v>5</v>
      </c>
      <c r="C27" s="194" t="s">
        <v>551</v>
      </c>
      <c r="D27" s="195">
        <v>0.18</v>
      </c>
      <c r="E27" s="191"/>
      <c r="F27" s="195">
        <v>0.17199999999999999</v>
      </c>
      <c r="G27" s="191"/>
      <c r="H27" s="195">
        <v>0.16900000000000001</v>
      </c>
      <c r="I27" s="191"/>
      <c r="J27" s="195">
        <v>0.159</v>
      </c>
      <c r="K27" s="191"/>
      <c r="L27" s="195">
        <v>0.15</v>
      </c>
      <c r="N27" s="192">
        <v>0.17998144292759102</v>
      </c>
      <c r="P27" s="192">
        <v>0.17240617354157323</v>
      </c>
      <c r="Q27" s="189"/>
      <c r="R27" s="192">
        <v>0.16483754942436799</v>
      </c>
      <c r="S27" s="189"/>
      <c r="T27" s="192">
        <v>0.1572758855022707</v>
      </c>
      <c r="U27" s="189"/>
      <c r="V27" s="192">
        <v>0.14972120253702251</v>
      </c>
    </row>
    <row r="28" spans="2:22" ht="15.6" thickBot="1" x14ac:dyDescent="0.3">
      <c r="D28" s="196"/>
      <c r="E28" s="197"/>
      <c r="F28" s="196"/>
      <c r="G28" s="197"/>
      <c r="H28" s="196"/>
      <c r="I28" s="197"/>
      <c r="J28" s="196"/>
      <c r="K28" s="197"/>
      <c r="L28" s="197"/>
    </row>
    <row r="29" spans="2:22" ht="16.2" thickBot="1" x14ac:dyDescent="0.35">
      <c r="C29" s="198" t="s">
        <v>552</v>
      </c>
      <c r="D29" s="199">
        <v>1.724</v>
      </c>
      <c r="E29" s="200"/>
      <c r="F29" s="199">
        <v>1.7110000000000001</v>
      </c>
      <c r="G29" s="200"/>
      <c r="H29" s="199">
        <v>1.6980000000000002</v>
      </c>
      <c r="I29" s="200"/>
      <c r="J29" s="199">
        <v>1.677</v>
      </c>
      <c r="K29" s="200"/>
      <c r="L29" s="199">
        <v>1.657</v>
      </c>
    </row>
    <row r="31" spans="2:22" ht="15.6" thickBot="1" x14ac:dyDescent="0.3"/>
    <row r="32" spans="2:22" ht="15.6" thickBot="1" x14ac:dyDescent="0.3">
      <c r="B32" s="579" t="s">
        <v>555</v>
      </c>
      <c r="C32" s="580"/>
      <c r="D32" s="580"/>
      <c r="E32" s="580"/>
      <c r="F32" s="580"/>
      <c r="G32" s="580"/>
      <c r="H32" s="580"/>
      <c r="I32" s="580"/>
      <c r="J32" s="580"/>
      <c r="K32" s="580"/>
      <c r="L32" s="581"/>
    </row>
    <row r="33" spans="2:22" ht="16.2" thickBot="1" x14ac:dyDescent="0.35">
      <c r="B33" s="173"/>
      <c r="C33" s="174"/>
      <c r="D33" s="175" t="s">
        <v>541</v>
      </c>
      <c r="F33" s="175" t="s">
        <v>542</v>
      </c>
      <c r="H33" s="175" t="s">
        <v>543</v>
      </c>
      <c r="J33" s="175" t="s">
        <v>544</v>
      </c>
      <c r="L33" s="175" t="s">
        <v>556</v>
      </c>
      <c r="N33" s="179">
        <v>1.867</v>
      </c>
      <c r="P33" s="179">
        <v>1.851</v>
      </c>
      <c r="R33" s="179">
        <v>1.8360000000000001</v>
      </c>
      <c r="T33" s="179">
        <v>1.8129999999999999</v>
      </c>
      <c r="V33" s="179">
        <v>1.8019999999999998</v>
      </c>
    </row>
    <row r="34" spans="2:22" ht="16.2" thickBot="1" x14ac:dyDescent="0.35">
      <c r="B34" s="176" t="s">
        <v>546</v>
      </c>
      <c r="C34" s="176" t="s">
        <v>136</v>
      </c>
      <c r="D34" s="177" t="s">
        <v>554</v>
      </c>
      <c r="E34" s="178"/>
      <c r="F34" s="177" t="s">
        <v>554</v>
      </c>
      <c r="H34" s="177" t="s">
        <v>554</v>
      </c>
      <c r="J34" s="177" t="s">
        <v>554</v>
      </c>
      <c r="L34" s="177" t="s">
        <v>554</v>
      </c>
    </row>
    <row r="35" spans="2:22" ht="15.6" x14ac:dyDescent="0.25">
      <c r="B35" s="201">
        <v>1</v>
      </c>
      <c r="C35" s="202" t="s">
        <v>547</v>
      </c>
      <c r="D35" s="203">
        <v>1</v>
      </c>
      <c r="E35" s="183"/>
      <c r="F35" s="203">
        <v>1</v>
      </c>
      <c r="G35" s="183"/>
      <c r="H35" s="203">
        <v>1</v>
      </c>
      <c r="I35" s="183"/>
      <c r="J35" s="203">
        <v>1</v>
      </c>
      <c r="K35" s="183"/>
      <c r="L35" s="203">
        <v>1</v>
      </c>
    </row>
    <row r="36" spans="2:22" ht="31.2" x14ac:dyDescent="0.3">
      <c r="B36" s="180">
        <v>2</v>
      </c>
      <c r="C36" s="181" t="s">
        <v>548</v>
      </c>
      <c r="D36" s="185">
        <v>0.58299999999999996</v>
      </c>
      <c r="E36" s="183"/>
      <c r="F36" s="185">
        <v>0.58299999999999996</v>
      </c>
      <c r="G36" s="183"/>
      <c r="H36" s="185">
        <v>0.58299999999999996</v>
      </c>
      <c r="I36" s="183"/>
      <c r="J36" s="185">
        <v>0.58299999999999996</v>
      </c>
      <c r="K36" s="183"/>
      <c r="L36" s="185">
        <v>0.58299999999999996</v>
      </c>
      <c r="N36" s="186">
        <v>0.5829333333333333</v>
      </c>
      <c r="O36" s="187"/>
      <c r="P36" s="186">
        <v>0.5829333333333333</v>
      </c>
      <c r="Q36" s="187"/>
      <c r="R36" s="186">
        <v>0.5829333333333333</v>
      </c>
      <c r="S36" s="187"/>
      <c r="T36" s="186">
        <v>0.5829333333333333</v>
      </c>
      <c r="U36" s="187"/>
      <c r="V36" s="186">
        <v>0.5829333333333333</v>
      </c>
    </row>
    <row r="37" spans="2:22" ht="46.8" x14ac:dyDescent="0.3">
      <c r="B37" s="180">
        <v>3</v>
      </c>
      <c r="C37" s="181" t="s">
        <v>549</v>
      </c>
      <c r="D37" s="182">
        <v>4.2000000000000003E-2</v>
      </c>
      <c r="E37" s="183"/>
      <c r="F37" s="182">
        <v>4.1000000000000002E-2</v>
      </c>
      <c r="G37" s="183"/>
      <c r="H37" s="182">
        <v>0.04</v>
      </c>
      <c r="I37" s="183"/>
      <c r="J37" s="182">
        <v>0.04</v>
      </c>
      <c r="K37" s="183"/>
      <c r="L37" s="182">
        <v>3.9E-2</v>
      </c>
      <c r="N37" s="188">
        <v>4.1601544739762811E-2</v>
      </c>
      <c r="P37" s="188">
        <v>4.0928699121040184E-2</v>
      </c>
      <c r="Q37" s="189"/>
      <c r="R37" s="188">
        <v>4.0255814455960021E-2</v>
      </c>
      <c r="S37" s="189"/>
      <c r="T37" s="188">
        <v>3.9586249116669116E-2</v>
      </c>
      <c r="U37" s="189"/>
      <c r="V37" s="204">
        <v>3.8920718543258834E-2</v>
      </c>
    </row>
    <row r="38" spans="2:22" ht="31.2" x14ac:dyDescent="0.3">
      <c r="B38" s="180">
        <v>4</v>
      </c>
      <c r="C38" s="181" t="s">
        <v>550</v>
      </c>
      <c r="D38" s="190">
        <v>4.7E-2</v>
      </c>
      <c r="E38" s="191"/>
      <c r="F38" s="190">
        <v>0.04</v>
      </c>
      <c r="G38" s="191"/>
      <c r="H38" s="190">
        <v>0.03</v>
      </c>
      <c r="I38" s="191"/>
      <c r="J38" s="190">
        <v>0.02</v>
      </c>
      <c r="K38" s="191"/>
      <c r="L38" s="190">
        <v>0.02</v>
      </c>
      <c r="N38" s="192">
        <v>4.7487999999999995E-2</v>
      </c>
      <c r="P38" s="192">
        <v>3.9573333333333335E-2</v>
      </c>
      <c r="Q38" s="189"/>
      <c r="R38" s="192">
        <v>3.1658666666666668E-2</v>
      </c>
      <c r="S38" s="189"/>
      <c r="T38" s="192">
        <v>2.3743999999999998E-2</v>
      </c>
      <c r="U38" s="189"/>
      <c r="V38" s="192">
        <v>1.5829333333333334E-2</v>
      </c>
    </row>
    <row r="39" spans="2:22" ht="31.8" thickBot="1" x14ac:dyDescent="0.35">
      <c r="B39" s="193">
        <v>5</v>
      </c>
      <c r="C39" s="194" t="s">
        <v>551</v>
      </c>
      <c r="D39" s="195">
        <v>0.19500000000000001</v>
      </c>
      <c r="E39" s="191"/>
      <c r="F39" s="195">
        <v>0.187</v>
      </c>
      <c r="G39" s="191"/>
      <c r="H39" s="195">
        <v>0.183</v>
      </c>
      <c r="I39" s="191"/>
      <c r="J39" s="195">
        <v>0.17</v>
      </c>
      <c r="K39" s="191"/>
      <c r="L39" s="195">
        <v>0.16</v>
      </c>
      <c r="N39" s="192">
        <v>0.19494418536877153</v>
      </c>
      <c r="P39" s="192">
        <v>0.18674413373225296</v>
      </c>
      <c r="Q39" s="189"/>
      <c r="R39" s="192">
        <v>0.17855080625682226</v>
      </c>
      <c r="S39" s="189"/>
      <c r="T39" s="192">
        <v>0.17036455615725027</v>
      </c>
      <c r="U39" s="189"/>
      <c r="V39" s="192">
        <v>0.16218540518765923</v>
      </c>
    </row>
    <row r="40" spans="2:22" ht="15.6" thickBot="1" x14ac:dyDescent="0.3">
      <c r="D40" s="196"/>
      <c r="E40" s="197"/>
      <c r="F40" s="196"/>
      <c r="G40" s="197"/>
      <c r="H40" s="196"/>
      <c r="I40" s="197"/>
      <c r="J40" s="196"/>
      <c r="K40" s="197"/>
      <c r="L40" s="197"/>
    </row>
    <row r="41" spans="2:22" ht="16.2" thickBot="1" x14ac:dyDescent="0.35">
      <c r="C41" s="198" t="s">
        <v>552</v>
      </c>
      <c r="D41" s="199">
        <v>1.867</v>
      </c>
      <c r="E41" s="200"/>
      <c r="F41" s="199">
        <v>1.851</v>
      </c>
      <c r="G41" s="200"/>
      <c r="H41" s="199">
        <v>1.8360000000000001</v>
      </c>
      <c r="I41" s="200"/>
      <c r="J41" s="199">
        <v>1.8129999999999999</v>
      </c>
      <c r="K41" s="200"/>
      <c r="L41" s="199">
        <v>1.8019999999999998</v>
      </c>
    </row>
    <row r="46" spans="2:22" x14ac:dyDescent="0.25">
      <c r="D46" s="168">
        <v>4.5666666666666668E-2</v>
      </c>
      <c r="F46" s="168">
        <v>3.9333333333333331E-2</v>
      </c>
      <c r="H46" s="168">
        <v>3.0333333333333334E-2</v>
      </c>
      <c r="J46" s="168">
        <v>2.1000000000000001E-2</v>
      </c>
      <c r="L46" s="168">
        <v>1.4999999999999999E-2</v>
      </c>
    </row>
    <row r="47" spans="2:22" x14ac:dyDescent="0.25">
      <c r="D47" s="168">
        <v>0.18833333333333332</v>
      </c>
      <c r="F47" s="168">
        <v>0.18033333333333332</v>
      </c>
      <c r="H47" s="168">
        <v>0.17533333333333334</v>
      </c>
      <c r="J47" s="168">
        <v>0.16500000000000001</v>
      </c>
      <c r="L47" s="168">
        <v>0.156</v>
      </c>
    </row>
  </sheetData>
  <mergeCells count="8">
    <mergeCell ref="B20:L20"/>
    <mergeCell ref="B32:L32"/>
    <mergeCell ref="B2:J2"/>
    <mergeCell ref="K2:L4"/>
    <mergeCell ref="B3:J3"/>
    <mergeCell ref="B4:J4"/>
    <mergeCell ref="B6:L6"/>
    <mergeCell ref="B8:L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Hoja1</vt:lpstr>
      <vt:lpstr>PO</vt:lpstr>
      <vt:lpstr>PLAN DE CARGAS</vt:lpstr>
      <vt:lpstr>PERSONALMIN</vt:lpstr>
      <vt:lpstr>TARIFAS M.O</vt:lpstr>
      <vt:lpstr>F.M</vt:lpstr>
      <vt:lpstr>'PLAN DE CARGAS'!Área_de_impresión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 Alejandro Flechas Hernández</dc:creator>
  <cp:keywords/>
  <dc:description/>
  <cp:lastModifiedBy>Rafael Alejandro Flechas Hernández</cp:lastModifiedBy>
  <cp:revision/>
  <dcterms:created xsi:type="dcterms:W3CDTF">2026-01-28T20:53:36Z</dcterms:created>
  <dcterms:modified xsi:type="dcterms:W3CDTF">2026-06-25T03:11:58Z</dcterms:modified>
  <cp:category/>
  <cp:contentStatus/>
</cp:coreProperties>
</file>