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0"/>
  <workbookPr/>
  <mc:AlternateContent xmlns:mc="http://schemas.openxmlformats.org/markup-compatibility/2006">
    <mc:Choice Requires="x15">
      <x15ac:absPath xmlns:x15ac="http://schemas.microsoft.com/office/spreadsheetml/2010/11/ac" url="Y:\ENTIDADES\INTELIGENCIA\"/>
    </mc:Choice>
  </mc:AlternateContent>
  <xr:revisionPtr revIDLastSave="0" documentId="11_D7E6B593D919D2749E095B520FE20FB6247C176C" xr6:coauthVersionLast="47" xr6:coauthVersionMax="47" xr10:uidLastSave="{00000000-0000-0000-0000-000000000000}"/>
  <bookViews>
    <workbookView xWindow="0" yWindow="0" windowWidth="28800" windowHeight="12300" xr2:uid="{00000000-000D-0000-FFFF-FFFF00000000}"/>
  </bookViews>
  <sheets>
    <sheet name="Cotización (2)" sheetId="1" r:id="rId1"/>
  </sheets>
  <definedNames>
    <definedName name="_xlnm._FilterDatabase" localSheetId="0" hidden="1">'Cotización (2)'!$A$2:$K$2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 i="1" l="1"/>
  <c r="M5" i="1"/>
  <c r="M6" i="1"/>
  <c r="M7" i="1"/>
  <c r="M8" i="1"/>
  <c r="M9" i="1"/>
  <c r="M10" i="1"/>
  <c r="M11" i="1"/>
  <c r="M12" i="1"/>
  <c r="M13" i="1"/>
  <c r="M14" i="1"/>
  <c r="M15" i="1"/>
  <c r="M16" i="1"/>
  <c r="M18" i="1"/>
  <c r="M19" i="1"/>
  <c r="M20" i="1"/>
  <c r="M21" i="1"/>
  <c r="M23" i="1"/>
  <c r="M24" i="1"/>
  <c r="M25" i="1"/>
  <c r="M26" i="1"/>
  <c r="M27" i="1"/>
  <c r="M28" i="1"/>
  <c r="M29" i="1"/>
  <c r="M31" i="1"/>
  <c r="M32" i="1"/>
  <c r="M33" i="1"/>
  <c r="M34" i="1"/>
  <c r="M35" i="1"/>
  <c r="M36" i="1"/>
  <c r="M37" i="1"/>
  <c r="M38" i="1"/>
  <c r="M39" i="1"/>
  <c r="M40" i="1"/>
  <c r="M41" i="1"/>
  <c r="M42" i="1"/>
  <c r="M43" i="1"/>
  <c r="M45" i="1"/>
  <c r="M46" i="1"/>
  <c r="M47" i="1"/>
  <c r="M48" i="1"/>
  <c r="M49" i="1"/>
  <c r="M50" i="1"/>
  <c r="M51" i="1"/>
  <c r="M52" i="1"/>
  <c r="M53" i="1"/>
  <c r="M3" i="1"/>
  <c r="L18" i="1"/>
  <c r="N18" i="1" s="1"/>
  <c r="L19" i="1"/>
  <c r="N19" i="1" s="1"/>
  <c r="L20" i="1"/>
  <c r="N20" i="1" s="1"/>
  <c r="L21" i="1"/>
  <c r="N21" i="1" s="1"/>
  <c r="L23" i="1"/>
  <c r="N23" i="1" s="1"/>
  <c r="L24" i="1"/>
  <c r="N24" i="1" s="1"/>
  <c r="L25" i="1"/>
  <c r="N25" i="1" s="1"/>
  <c r="L26" i="1"/>
  <c r="N26" i="1" s="1"/>
  <c r="L27" i="1"/>
  <c r="N27" i="1" s="1"/>
  <c r="L28" i="1"/>
  <c r="N28" i="1" s="1"/>
  <c r="L29" i="1"/>
  <c r="N29" i="1" s="1"/>
  <c r="L31" i="1"/>
  <c r="N31" i="1" s="1"/>
  <c r="L32" i="1"/>
  <c r="N32" i="1" s="1"/>
  <c r="L33" i="1"/>
  <c r="N33" i="1" s="1"/>
  <c r="L34" i="1"/>
  <c r="N34" i="1" s="1"/>
  <c r="L35" i="1"/>
  <c r="N35" i="1" s="1"/>
  <c r="L36" i="1"/>
  <c r="N36" i="1" s="1"/>
  <c r="L37" i="1"/>
  <c r="N37" i="1" s="1"/>
  <c r="L38" i="1"/>
  <c r="N38" i="1" s="1"/>
  <c r="L39" i="1"/>
  <c r="N39" i="1" s="1"/>
  <c r="L40" i="1"/>
  <c r="N40" i="1" s="1"/>
  <c r="L41" i="1"/>
  <c r="N41" i="1" s="1"/>
  <c r="L42" i="1"/>
  <c r="N42" i="1" s="1"/>
  <c r="L43" i="1"/>
  <c r="N43" i="1" s="1"/>
  <c r="L45" i="1"/>
  <c r="N45" i="1" s="1"/>
  <c r="L46" i="1"/>
  <c r="N46" i="1" s="1"/>
  <c r="L47" i="1"/>
  <c r="N47" i="1" s="1"/>
  <c r="L48" i="1"/>
  <c r="N48" i="1" s="1"/>
  <c r="L49" i="1"/>
  <c r="N49" i="1" s="1"/>
  <c r="L50" i="1"/>
  <c r="N50" i="1" s="1"/>
  <c r="L51" i="1"/>
  <c r="N51" i="1" s="1"/>
  <c r="L52" i="1"/>
  <c r="N52" i="1" s="1"/>
  <c r="L53" i="1"/>
  <c r="N53" i="1" s="1"/>
  <c r="L4" i="1"/>
  <c r="N4" i="1" s="1"/>
  <c r="L5" i="1"/>
  <c r="N5" i="1" s="1"/>
  <c r="L6" i="1"/>
  <c r="N6" i="1" s="1"/>
  <c r="L7" i="1"/>
  <c r="N7" i="1" s="1"/>
  <c r="L8" i="1"/>
  <c r="N8" i="1" s="1"/>
  <c r="L9" i="1"/>
  <c r="N9" i="1" s="1"/>
  <c r="L10" i="1"/>
  <c r="N10" i="1" s="1"/>
  <c r="L11" i="1"/>
  <c r="N11" i="1" s="1"/>
  <c r="L12" i="1"/>
  <c r="N12" i="1" s="1"/>
  <c r="L13" i="1"/>
  <c r="N13" i="1" s="1"/>
  <c r="L14" i="1"/>
  <c r="N14" i="1" s="1"/>
  <c r="L15" i="1"/>
  <c r="N15" i="1" s="1"/>
  <c r="L16" i="1"/>
  <c r="N16" i="1" s="1"/>
  <c r="L3" i="1"/>
  <c r="O5" i="1"/>
  <c r="O3" i="1"/>
  <c r="N3" i="1" l="1"/>
  <c r="L54" i="1"/>
  <c r="L55" i="1"/>
  <c r="L56" i="1" s="1"/>
  <c r="K54" i="1"/>
  <c r="J54" i="1"/>
  <c r="I54" i="1"/>
  <c r="H54" i="1"/>
  <c r="G54" i="1"/>
  <c r="G55" i="1" s="1"/>
  <c r="F54" i="1"/>
  <c r="F55" i="1" s="1"/>
  <c r="F56" i="1" s="1"/>
  <c r="Q53" i="1"/>
  <c r="P53" i="1"/>
  <c r="O53" i="1"/>
  <c r="Q52" i="1"/>
  <c r="P52" i="1"/>
  <c r="O52" i="1"/>
  <c r="Q51" i="1"/>
  <c r="P51" i="1"/>
  <c r="O51" i="1"/>
  <c r="Q50" i="1"/>
  <c r="P50" i="1"/>
  <c r="O50" i="1"/>
  <c r="Q49" i="1"/>
  <c r="P49" i="1"/>
  <c r="O49" i="1"/>
  <c r="Q48" i="1"/>
  <c r="P48" i="1"/>
  <c r="O48" i="1"/>
  <c r="Q47" i="1"/>
  <c r="P47" i="1"/>
  <c r="O47" i="1"/>
  <c r="Q46" i="1"/>
  <c r="P46" i="1"/>
  <c r="O46" i="1"/>
  <c r="Q45" i="1"/>
  <c r="P45" i="1"/>
  <c r="O45" i="1"/>
  <c r="R44" i="1"/>
  <c r="Q43" i="1"/>
  <c r="P43" i="1"/>
  <c r="O43" i="1"/>
  <c r="Q42" i="1"/>
  <c r="P42" i="1"/>
  <c r="O42" i="1"/>
  <c r="Q41" i="1"/>
  <c r="P41" i="1"/>
  <c r="O41" i="1"/>
  <c r="Q40" i="1"/>
  <c r="P40" i="1"/>
  <c r="O40" i="1"/>
  <c r="Q39" i="1"/>
  <c r="P39" i="1"/>
  <c r="O39" i="1"/>
  <c r="Q38" i="1"/>
  <c r="P38" i="1"/>
  <c r="O38" i="1"/>
  <c r="Q37" i="1"/>
  <c r="P37" i="1"/>
  <c r="O37" i="1"/>
  <c r="Q36" i="1"/>
  <c r="P36" i="1"/>
  <c r="O36" i="1"/>
  <c r="Q35" i="1"/>
  <c r="P35" i="1"/>
  <c r="R35" i="1" s="1"/>
  <c r="O35" i="1"/>
  <c r="Q34" i="1"/>
  <c r="P34" i="1"/>
  <c r="O34" i="1"/>
  <c r="Q33" i="1"/>
  <c r="P33" i="1"/>
  <c r="O33" i="1"/>
  <c r="Q32" i="1"/>
  <c r="P32" i="1"/>
  <c r="O32" i="1"/>
  <c r="Q31" i="1"/>
  <c r="P31" i="1"/>
  <c r="O31" i="1"/>
  <c r="R30" i="1"/>
  <c r="S30" i="1" s="1"/>
  <c r="Q29" i="1"/>
  <c r="P29" i="1"/>
  <c r="O29" i="1"/>
  <c r="Q28" i="1"/>
  <c r="P28" i="1"/>
  <c r="O28" i="1"/>
  <c r="Q27" i="1"/>
  <c r="P27" i="1"/>
  <c r="O27" i="1"/>
  <c r="Q26" i="1"/>
  <c r="P26" i="1"/>
  <c r="O26" i="1"/>
  <c r="Q25" i="1"/>
  <c r="P25" i="1"/>
  <c r="O25" i="1"/>
  <c r="Q24" i="1"/>
  <c r="P24" i="1"/>
  <c r="O24" i="1"/>
  <c r="Q23" i="1"/>
  <c r="P23" i="1"/>
  <c r="O23" i="1"/>
  <c r="R22" i="1"/>
  <c r="T22" i="1" s="1"/>
  <c r="Q21" i="1"/>
  <c r="P21" i="1"/>
  <c r="O21" i="1"/>
  <c r="Q20" i="1"/>
  <c r="P20" i="1"/>
  <c r="O20" i="1"/>
  <c r="Q19" i="1"/>
  <c r="P19" i="1"/>
  <c r="O19" i="1"/>
  <c r="Q18" i="1"/>
  <c r="P18" i="1"/>
  <c r="O18" i="1"/>
  <c r="R17" i="1"/>
  <c r="T17" i="1" s="1"/>
  <c r="Q16" i="1"/>
  <c r="P16" i="1"/>
  <c r="O16" i="1"/>
  <c r="Q15" i="1"/>
  <c r="P15" i="1"/>
  <c r="O15" i="1"/>
  <c r="Q14" i="1"/>
  <c r="P14" i="1"/>
  <c r="O14" i="1"/>
  <c r="Q13" i="1"/>
  <c r="P13" i="1"/>
  <c r="O13" i="1"/>
  <c r="Q12" i="1"/>
  <c r="P12" i="1"/>
  <c r="O12" i="1"/>
  <c r="Q11" i="1"/>
  <c r="P11" i="1"/>
  <c r="R11" i="1" s="1"/>
  <c r="O11" i="1"/>
  <c r="Q10" i="1"/>
  <c r="P10" i="1"/>
  <c r="O10" i="1"/>
  <c r="Q9" i="1"/>
  <c r="P9" i="1"/>
  <c r="O9" i="1"/>
  <c r="Q8" i="1"/>
  <c r="P8" i="1"/>
  <c r="O8" i="1"/>
  <c r="Q7" i="1"/>
  <c r="P7" i="1"/>
  <c r="O7" i="1"/>
  <c r="Q6" i="1"/>
  <c r="P6" i="1"/>
  <c r="O6" i="1"/>
  <c r="Q5" i="1"/>
  <c r="P5" i="1"/>
  <c r="Q4" i="1"/>
  <c r="P4" i="1"/>
  <c r="O4" i="1"/>
  <c r="Q3" i="1"/>
  <c r="P3" i="1"/>
  <c r="O54" i="1"/>
  <c r="R4" i="1" l="1"/>
  <c r="R5" i="1"/>
  <c r="R6" i="1"/>
  <c r="R10" i="1"/>
  <c r="R13" i="1"/>
  <c r="R16" i="1"/>
  <c r="R20" i="1"/>
  <c r="R21" i="1"/>
  <c r="R24" i="1"/>
  <c r="T24" i="1" s="1"/>
  <c r="R25" i="1"/>
  <c r="R26" i="1"/>
  <c r="R34" i="1"/>
  <c r="R37" i="1"/>
  <c r="R40" i="1"/>
  <c r="R41" i="1"/>
  <c r="R42" i="1"/>
  <c r="T44" i="1"/>
  <c r="S44" i="1"/>
  <c r="R45" i="1"/>
  <c r="R46" i="1"/>
  <c r="R50" i="1"/>
  <c r="T50" i="1" s="1"/>
  <c r="R51" i="1"/>
  <c r="R53" i="1"/>
  <c r="H55" i="1"/>
  <c r="H56" i="1" s="1"/>
  <c r="I55" i="1"/>
  <c r="I56" i="1" s="1"/>
  <c r="J55" i="1"/>
  <c r="J56" i="1" s="1"/>
  <c r="K55" i="1"/>
  <c r="K56" i="1" s="1"/>
  <c r="S50" i="1"/>
  <c r="U50" i="1" s="1"/>
  <c r="O55" i="1"/>
  <c r="O56" i="1" s="1"/>
  <c r="S51" i="1"/>
  <c r="T51" i="1"/>
  <c r="S11" i="1"/>
  <c r="T11" i="1"/>
  <c r="S35" i="1"/>
  <c r="T35" i="1"/>
  <c r="S24" i="1"/>
  <c r="U24" i="1" s="1"/>
  <c r="R28" i="1"/>
  <c r="S28" i="1" s="1"/>
  <c r="R48" i="1"/>
  <c r="S48" i="1" s="1"/>
  <c r="R8" i="1"/>
  <c r="R32" i="1"/>
  <c r="R3" i="1"/>
  <c r="R15" i="1"/>
  <c r="T15" i="1" s="1"/>
  <c r="S17" i="1"/>
  <c r="R19" i="1"/>
  <c r="R23" i="1"/>
  <c r="T30" i="1"/>
  <c r="R39" i="1"/>
  <c r="R12" i="1"/>
  <c r="T12" i="1" s="1"/>
  <c r="R36" i="1"/>
  <c r="T36" i="1" s="1"/>
  <c r="R52" i="1"/>
  <c r="T52" i="1" s="1"/>
  <c r="R7" i="1"/>
  <c r="R27" i="1"/>
  <c r="S27" i="1" s="1"/>
  <c r="R31" i="1"/>
  <c r="R43" i="1"/>
  <c r="S43" i="1" s="1"/>
  <c r="R47" i="1"/>
  <c r="G56" i="1"/>
  <c r="R14" i="1"/>
  <c r="R18" i="1"/>
  <c r="S18" i="1" s="1"/>
  <c r="R38" i="1"/>
  <c r="R9" i="1"/>
  <c r="S9" i="1" s="1"/>
  <c r="R29" i="1"/>
  <c r="S29" i="1" s="1"/>
  <c r="R33" i="1"/>
  <c r="T33" i="1" s="1"/>
  <c r="R49" i="1"/>
  <c r="S22" i="1"/>
  <c r="T49" i="1" l="1"/>
  <c r="S49" i="1"/>
  <c r="U49" i="1" s="1"/>
  <c r="T38" i="1"/>
  <c r="S38" i="1"/>
  <c r="S14" i="1"/>
  <c r="T14" i="1"/>
  <c r="S47" i="1"/>
  <c r="T47" i="1"/>
  <c r="S31" i="1"/>
  <c r="T31" i="1"/>
  <c r="S7" i="1"/>
  <c r="T7" i="1"/>
  <c r="T39" i="1"/>
  <c r="S39" i="1"/>
  <c r="S23" i="1"/>
  <c r="T23" i="1"/>
  <c r="S19" i="1"/>
  <c r="T19" i="1"/>
  <c r="S3" i="1"/>
  <c r="T3" i="1"/>
  <c r="T32" i="1"/>
  <c r="S32" i="1"/>
  <c r="T8" i="1"/>
  <c r="S8" i="1"/>
  <c r="S53" i="1"/>
  <c r="T53" i="1"/>
  <c r="S46" i="1"/>
  <c r="T46" i="1"/>
  <c r="S45" i="1"/>
  <c r="T45" i="1"/>
  <c r="S42" i="1"/>
  <c r="T42" i="1"/>
  <c r="S41" i="1"/>
  <c r="T41" i="1"/>
  <c r="T40" i="1"/>
  <c r="S40" i="1"/>
  <c r="U40" i="1" s="1"/>
  <c r="S37" i="1"/>
  <c r="T37" i="1"/>
  <c r="T34" i="1"/>
  <c r="S34" i="1"/>
  <c r="U34" i="1" s="1"/>
  <c r="S26" i="1"/>
  <c r="T26" i="1"/>
  <c r="S25" i="1"/>
  <c r="T25" i="1"/>
  <c r="S21" i="1"/>
  <c r="T21" i="1"/>
  <c r="T20" i="1"/>
  <c r="S20" i="1"/>
  <c r="U20" i="1" s="1"/>
  <c r="T16" i="1"/>
  <c r="S16" i="1"/>
  <c r="U16" i="1" s="1"/>
  <c r="S13" i="1"/>
  <c r="T13" i="1"/>
  <c r="T10" i="1"/>
  <c r="S10" i="1"/>
  <c r="U10" i="1" s="1"/>
  <c r="S6" i="1"/>
  <c r="T6" i="1"/>
  <c r="S5" i="1"/>
  <c r="T5" i="1"/>
  <c r="T4" i="1"/>
  <c r="S4" i="1"/>
  <c r="U4" i="1" s="1"/>
  <c r="S36" i="1"/>
  <c r="U36" i="1" s="1"/>
  <c r="U32" i="1"/>
  <c r="S15" i="1"/>
  <c r="U15" i="1" s="1"/>
  <c r="U47" i="1"/>
  <c r="T9" i="1"/>
  <c r="U9" i="1" s="1"/>
  <c r="T27" i="1"/>
  <c r="U27" i="1" s="1"/>
  <c r="T29" i="1"/>
  <c r="U29" i="1" s="1"/>
  <c r="S12" i="1"/>
  <c r="U12" i="1" s="1"/>
  <c r="T18" i="1"/>
  <c r="U18" i="1" s="1"/>
  <c r="U8" i="1"/>
  <c r="S52" i="1"/>
  <c r="U52" i="1" s="1"/>
  <c r="T43" i="1"/>
  <c r="U43" i="1" s="1"/>
  <c r="T48" i="1"/>
  <c r="U48" i="1" s="1"/>
  <c r="U38" i="1"/>
  <c r="U39" i="1"/>
  <c r="U11" i="1"/>
  <c r="U35" i="1"/>
  <c r="U51" i="1"/>
  <c r="S33" i="1"/>
  <c r="U33" i="1" s="1"/>
  <c r="T28" i="1"/>
  <c r="U28" i="1" s="1"/>
  <c r="U5" i="1" l="1"/>
  <c r="U6" i="1"/>
  <c r="U13" i="1"/>
  <c r="U21" i="1"/>
  <c r="U25" i="1"/>
  <c r="U26" i="1"/>
  <c r="U37" i="1"/>
  <c r="U41" i="1"/>
  <c r="U42" i="1"/>
  <c r="U45" i="1"/>
  <c r="U46" i="1"/>
  <c r="U3" i="1"/>
  <c r="U19" i="1"/>
  <c r="U23" i="1"/>
  <c r="U7" i="1"/>
  <c r="U31" i="1"/>
  <c r="U14" i="1"/>
</calcChain>
</file>

<file path=xl/sharedStrings.xml><?xml version="1.0" encoding="utf-8"?>
<sst xmlns="http://schemas.openxmlformats.org/spreadsheetml/2006/main" count="150" uniqueCount="82">
  <si>
    <t>EVENTO DE COTIZACIÓN</t>
  </si>
  <si>
    <t>ENTERPRISE TECHNOLOGICAL 
INNOVATION SAS - ENTERNOVA SAS</t>
  </si>
  <si>
    <t>INFORMACION LOCALIZADA S.A.S.</t>
  </si>
  <si>
    <t>XpertGroup SAS</t>
  </si>
  <si>
    <t xml:space="preserve">SINERGY &amp; LOWELLS SAS </t>
  </si>
  <si>
    <t>INVENT.IO SAS</t>
  </si>
  <si>
    <t>ASOCIACION DE INGENIEROS DE SISTEMAS 3D GRUPO EMPRESARIAL</t>
  </si>
  <si>
    <t xml:space="preserve">Actividades </t>
  </si>
  <si>
    <t>Descripción y Entregables</t>
  </si>
  <si>
    <t>Valor Unitario</t>
  </si>
  <si>
    <t>PROMEDIO</t>
  </si>
  <si>
    <t>DESVIACION ESTANDAR</t>
  </si>
  <si>
    <t>VARIACION PORCENTUAL</t>
  </si>
  <si>
    <t>Q1 
Cuartil 1</t>
  </si>
  <si>
    <t>Q3
Cuartil 3</t>
  </si>
  <si>
    <t>Rango intercuartilico</t>
  </si>
  <si>
    <t>Limite inferior</t>
  </si>
  <si>
    <t>Limite superior</t>
  </si>
  <si>
    <t>RESULTADO</t>
  </si>
  <si>
    <t xml:space="preserve">Análisis y Planeación
</t>
  </si>
  <si>
    <t xml:space="preserve">Documento de requerimientos (funcionales y no funcionales), con reglas de negocio, confirmación de actores responsables, flujos operativos y criterios de aceptación validados garantizando los procesos y procedimientos del Sistema Integrado de Gestión de la Secretaría General para el registro, novedades, gestión documental, consultas y notificaciones. </t>
  </si>
  <si>
    <t xml:space="preserve">Mapa de interoperabilidad (diagrama de conexiones con otros sistemas) alineado a ambientes (Dev/QA/Prod), con controles de versionado y trazabilidad end‑to‑end. </t>
  </si>
  <si>
    <t xml:space="preserve">Plan de proyecto (cronograma, riesgos, recursos) y actas de levantamiento/validación. </t>
  </si>
  <si>
    <t xml:space="preserve">Plan de calidad y pruebas (lineamientos y criterios de go/no‑go) para evaluar la calidad de datos, la interoperabilidad y la seguridad (RBAC, cifrado en tránsito y en reposo, DLP, auditoría uniforme). </t>
  </si>
  <si>
    <t>Diseño</t>
  </si>
  <si>
    <t>Diseñar la arquitectura lógica y técnica (microservicios/microfrontend si aplica) y el detalle de componentes. </t>
  </si>
  <si>
    <t>Diseñar el modelo de datos, diccionario y reglas de calidad. </t>
  </si>
  <si>
    <t>Definir los mecanismos de integración mediante APIs del módulo de gestión de personal, que permitan su interoperabilidad futura con otros sistemas, garantizando trazabilidad y segregación por ambientes conforme a los lineamientos definidos por la entidad. </t>
  </si>
  <si>
    <t>Establecer el diseño de seguridad y observabilidad (métricas, logs, trazas) según los lineamientos que OTIC le provea. </t>
  </si>
  <si>
    <t>Diseño de la funcionalidad de registro, actualización y desactivación de funcionarios incluyendo contratistas y/o practicantes. El número de personas vinculadas a la Red CADE actualmente es de 194, de los cuales 146 están en los puntos presenciales. </t>
  </si>
  <si>
    <t>Diseño de la activación y el registro de los procesos derivados del ingreso de personal a la Red CADE (capacitación, asignación de usuarios, generación de credenciales etc.  incluyendo la generación de formatos y las notificaciones respectivas. </t>
  </si>
  <si>
    <t>Desarrollar la activación y el registro de los procesos derivados del ingreso de personal a la Red CADE (capacitación, asignación de usuarios, generación de credenciales etc.  incluyendo la generación de formatos y las notificaciones respectivas. </t>
  </si>
  <si>
    <t>Diseño de la funcionalidad de asignación de cada persona a un punto de atención presencial de la Red CADE, así como la reasignación temporal o definitiva de una o varios puntos de atención, incluyendo fechas respectivas. Actualmente existen 22 puntos de atención. </t>
  </si>
  <si>
    <t>Desarrollar la funcionalidad de asignación de cada persona a un punto de atención presencial de la Red CADE, así como la reasignación temporal o definitiva de una o varios puntos de atención, incluyendo fechas respectivas. Actualmente existen 22 puntos de atención. </t>
  </si>
  <si>
    <t>Diseño de la programación de turnos y roles por cada persona que atiende en los puntos presenciales de la Red CADE como: identificar la disponibilidad de cada persona, alertas por conflictos y demás aspectos para hacer programación por roles. </t>
  </si>
  <si>
    <t>Desarrollar la programación de turnos y roles por cada persona que atiende en los puntos presenciales de la Red CADE como: identificar la disponibilidad de cada persona, alertas por conflictos y demás aspectos para hacer programación por roles. </t>
  </si>
  <si>
    <t>Diseño del flujo de solicitud, revisión, aprobación y cancelación de novedades administrativas (permisos, incapacidades, vacaciones, compensaciones, etc.), incluyendo la generación de formatos y las notificaciones respectivas. </t>
  </si>
  <si>
    <t>Desarrollar el flujo de solicitud, revisión, aprobación y cancelación de novedades administrativas (permisos, incapacidades, vacaciones, compensaciones, etc.), incluyendo la generación de formatos y las notificaciones respectivas. </t>
  </si>
  <si>
    <t>Diseño de la funcionalidad de registro de entrada y salida de las personas de la Secretaría General que laboran en los puntos de la Red CADE, identificando: hora exacta y el lugar donde se hace el registro. </t>
  </si>
  <si>
    <t>Desarrollar la funcional de registro de entrada y salida de las personas de la Secretaría General que laboran en los puntos de la Red CADE, identificando: hora exacta y el lugar donde se hace el registro. </t>
  </si>
  <si>
    <t>Diseño de la funcionalidad de generar, diligenciar, revisar y aprobar el informe de gestión de contratistas vinculados a la Red CADE. </t>
  </si>
  <si>
    <t>Desarrollar la funcionalidad de generar, diligenciar, revisar y aprobar el informe de gestión de contratistas vinculados a la Red CADE. </t>
  </si>
  <si>
    <t>Diseño de la generación, almacenamiento, flujo y custodia de soportes documentales en el servidor del sistema.  Se aclara que la solución no debe tener un componente de SGDEA. </t>
  </si>
  <si>
    <t>Desarrollar la generación, almacenamiento, flujo y custodia de soportes documentales en el servidor del sistema.  Se aclara que la solución no debe tener un componente de SGDEA. </t>
  </si>
  <si>
    <t>Deseño de la funcionalidad de notificación automática por correo electrónico en hitos (radicación, validación, aprobación/cambios y archivo, etc).  </t>
  </si>
  <si>
    <t>Desarrollar la funcionalidad de notificación automática por correo electrónico en hitos (radicación, validación, aprobación/cambios y archivo, etc).  </t>
  </si>
  <si>
    <t>Diseño de la funcionalidad de inserción de la firma mecánica de documentos asociados a los flujos. Se aclara que no se trata de incorporar firmas digitales.</t>
  </si>
  <si>
    <t>Desarrollar la funcionalidad de inserción de la firma mecánica de documentos asociados a los flujos. Se aclara que no se trata de incorporar firmas digitales. </t>
  </si>
  <si>
    <t>Diseño de la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</si>
  <si>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Desarrollar la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</si>
  <si>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Crear el diseño de experiencia de usuario y componentes (pantallas y flujos detallados.</t>
  </si>
  <si>
    <t xml:space="preserve">Desarrollo
</t>
  </si>
  <si>
    <t xml:space="preserve">Desarrollo del módulo de administración y planeación del personal de la Secretaría General que labora en la Red CADE, conforme al diseño aprobado en la Fase 2. y con estándares definidos (frontend, backend, BD), con código fuente versionado y documentación técnica. </t>
  </si>
  <si>
    <t>Desarrollar la funcionalidad de registro, actualización y desactivación de funcionarios incluyendo contratistas y/o practicantes. El número de personas vinculadas a la Red CADE actualmente es de 194, de los cuales 146 están en los puntos presenciales. </t>
  </si>
  <si>
    <t>Desarrollar la funcionalidad de registro de entrada y salida de las personas de la Secretaría General que laboran en los puntos de la Red CADE, identificando: hora exacta y el lugar donde se hace el registro. </t>
  </si>
  <si>
    <t xml:space="preserve">Proveer los ambientes de desarrollo y pruebas, desarrollar bajo los lineamientos de la aplicación de seguridad (RBAC, cifrado, auditoría, DLP); control de conectores/endpoints autorizados. </t>
  </si>
  <si>
    <t>Pruebas (QA/UAT)</t>
  </si>
  <si>
    <t xml:space="preserve">Ejecución de pruebas funcionales, no funcionales, integración, carga y estrés sobre el módulo de gestión de personal, El contratista debe hacer la validación de operación end-to-end. </t>
  </si>
  <si>
    <t>Validación de reglas de negocio, seguridad (RBAC, cifrado, DLP) y trazabilidad; auditoría uniforme de operaciones. </t>
  </si>
  <si>
    <t>Ejecución de pruebas de la funcionalidad de registro, actualización y desactivación de funcionarios incluyendo contratistas y/o practicantes. El número de personas vinculadas a la Red CADE actualmente es de 194, de los cuales 146 están en los puntos presenciales. </t>
  </si>
  <si>
    <t>Ejecución de pruebas de activación y el registro de los procesos derivados del ingreso de personal a la Red CADE (capacitación, asignación de usuarios, generación de credenciales etc.  incluyendo la generación de formatos y las notificaciones respectivas. </t>
  </si>
  <si>
    <t>Ejecución de pruebas para la funcionalidad de asignación de cada persona a un punto de atención presencial de la Red CADE, así como la reasignación temporal o definitiva de una o varios puntos de atención, incluyendo fechas respectivas. Actualmente existen 22 puntos de atención. </t>
  </si>
  <si>
    <t>Ejecucion de pruebas de la programación de turnos y roles por cada persona que atiende en los puntos presenciales de la Red CADE como: identificar la disponibilidad de cada persona, alertas por conflictos y demás aspectos para hacer programación por roles. </t>
  </si>
  <si>
    <t>Ejecución de pruebas del flujo de solicitud, revisión, aprobación y cancelación de novedades administrativas (permisos, incapacidades, vacaciones, compensaciones, etc.), incluyendo la generación de formatos y las notificaciones respectivas. </t>
  </si>
  <si>
    <t>Ejecución de pruebas de la funcional de registro de entrada y salida de las personas de la Secretaría General que laboran en los puntos de la Red CADE, identificando: hora exacta y el lugar donde se hace el registro. </t>
  </si>
  <si>
    <t>Ejecución de pruebas de la funcionalidad de generar, diligenciar, revisar y aprobar el informe de gestión de contratistas vinculados a la Red CADE. </t>
  </si>
  <si>
    <t>Ejecución de pruebas de la generación, almacenamiento, flujo y custodia de soportes documentales en el servidor del sistema.  Se aclara que la solución no debe tener un componente de SGDEA. </t>
  </si>
  <si>
    <t>Ejecución de pruebas de la funcionalidad de notificación automática por correo electrónico en hitos (radicación, validación, aprobación/cambios y archivo, etc).  </t>
  </si>
  <si>
    <t>Ejecución de prueba de la funcionalidad de inserción de la firma mecánica de documentos asociados a los flujos. Se aclara que no se trata de incorporar firmas digitales. </t>
  </si>
  <si>
    <t>Ejecución de pruebas de funcionalidad de generación y visualización de reportes asociados a la administración y planeación del personal de la Red CADE, de manera general, por punto de atención y por rol. Los reportes mínimos sugeridos son: 
- Ausentismo y llegadas tarde (General, por punto de atención, por rol y por persona). 
- Número personas por punto de atención comparado con los mínimos que se requieren para la operación (Por rol). 
- Reporte de situaciones administrativas, por tipo, general, por punto, por rol y por persona). 
- Asignación diaria de acuerdo con los roles (Anfitrión, turnos, salas, etc). </t>
  </si>
  <si>
    <t>Ejecutar pruebas de desempeño que evalúen latencia, concurrencia, tiempos de respuesta verificando que las operaciones críticas de la solución presenten tiempos de respuesta menores a tres (3) segundos, bajo condiciones normales de operación. </t>
  </si>
  <si>
    <t xml:space="preserve">Instalación y puesta en operación.
</t>
  </si>
  <si>
    <t>Acompañamiento de la instalación y despliegue del sistema de información en ambiente de preproducción y producción, que incluya la implementación de los componentes de aplicación y base de datos en la infraestructura aprovisionada por la entidad, la configuración de integraciones con sistemas internos, la aplicación de los controles de seguridad definidos, la habilitación de mecanismos de monitoreo y auditoría, y la validación de la operación end‑to‑end del sistema conforme a los criterios técnicos y funcionales aprobados.</t>
  </si>
  <si>
    <t>Entrega de artefactos instalables y procedimientos de instalación, que contemple los paquetes de despliegue, scripts de configuración, lineamientos técnicos de instalación, evidencias de despliegue exitoso y la ejecución de los procedimientos de instalación aprobados por la entidad, culminando con la aceptación formal del sistema mediante acta de recibo a satisfacción.</t>
  </si>
  <si>
    <t>Apropiación de la Solución</t>
  </si>
  <si>
    <t>Capacitar a usuarios funcionales (Se estiman 10 sesiones de 2 horas c/u) y técnicos (4 sesiones de 2 horas c/u), de forma presencial y cuando sea necesario de forma virtual, Transferir el conocimiento sobre operación, administración y soporte del modulo desarrollado, asi como la socialización de funcionalidades y buenas prácticas.</t>
  </si>
  <si>
    <t>El contratista debe hacer la entrega de material de apoyo utilizado para la transferencia del conocimiento. (Lista de asistencia, diapositivas, manuales entre otros). </t>
  </si>
  <si>
    <t>SUBTOTAL</t>
  </si>
  <si>
    <t>IVA</t>
  </si>
  <si>
    <t>TOTAL COTIZACIÓN</t>
  </si>
  <si>
    <t>Analisis:</t>
  </si>
  <si>
    <t xml:space="preserve">En el marco del estudio de mercado adelantado por la Entidad mediante el evento de cotización No. SIP-DSDSC-005-2026, se efectuó un análisis económico basado en criterios objetivos de comparación estadística aplicados individualmente a cada uno de los ítems que componen el objeto contractual, con el propósito de determinar un presupuesto oficial representativo de las condiciones reales del mercado y acorde con el alcance técnico requerido.
Inicialmente, se recibieron siete (7) cotizaciones. No obstante, la propuesta presentada por ADA S.A.S. fue excluida del análisis económico debido a que contenía valores en cero (0) para la totalidad de los ítems, situación que impide considerarla una referencia económica válida, toda vez que no refleja costos asociados a personal, desarrollo, infraestructura tecnológica, soporte, administración o ejecución contractual. En consecuencia, su inclusión distorsionaría las medidas estadísticas y afectaría la representatividad del estudio de mercado.
Para la estimación del presupuesto oficial se analizaron las seis (6) cotizaciones válidamente recibidas para cada ítem, aplicando herramientas estadísticas como el promedio, la desviación estándar, la variación porcentual y el rango intercuartílico (RIC), con el propósito de evaluar la dispersión de los precios ofertados y determinar su representatividad frente al comportamiento del mercado. El análisis permitió identificar aquellos casos en los que algunas ofertas presentaban diferencias significativas respecto de la tendencia predominante observada, generando niveles de dispersión que afectaban la representatividad de la muestra. 
En consecuencia, para la determinación del valor estimado por ítem se tomó como referencia el promedio de las tres (3) cotizaciones que presentaban mayor proximidad entre sí y mejor correspondencia con la tendencia central identificada, las cuales, además de corresponder a los valores más bajos en cada caso, reflejaban de manera más consistente las condiciones predominantes del mercado. Esta metodología permitió mitigar el efecto de valores significativamente superiores sobre la estimación económica, garantizando que el presupuesto oficial se determinara con base en criterios objetivos de razonabilidad, representatividad y eficiencia en el uso de los recursos públicos.
Adicionalmente, se verificó que las ofertas consideradas en el cálculo cumplían integralmente con las especificaciones técnicas, el alcance funcional y las condiciones mínimas necesarias para la correcta ejecución contractual, garantizando así que los valores utilizados correspondieran a propuestas viables y comparables.Este enfoque se encuentra en concordancia con los lineamientos establecidos en las guías de estructuración de presupuestos de compra pública y análisis del sector, promoviendo la eficiencia, transparencia y responsabilidad en el uso de los recursos públicos.
El presupuesto asignado para llevar a cabo el proceso de concurso de meritos es de QUINIENTOS VEINTITRES MILLONES SETECIENTOS CUARENTA Y SIETE MIL SEISCIENTOS SETENTA Y CUATRO PESOS M/CTE ($523.747.674) inlcuido IVA, valor que se considera técnica y económicamente razonable, representativo de las condiciones del mercado y suficiente para garantizar la adecuada ejecución
Notas:
No se tienen en cuenta los item, como se relacionan y se justifican en cada uno:
1. Diseño de la funcionalidad de generar, diligenciar, revisar y aprobar el informe de gestión de contratistas vinculados a la Red CADE, este item se encuentra bajo ejecución y control en el sistema de gestión contratual de la entidad.
2. Crear el diseño de experiencia de usuario y componentes (pantallas y flujos detallados), este item se encuentra contemplado en la ejecución de cada uno de los items cotizados por los proponentes.
3. Desarrollar la funcionalidad de generar, diligenciar, revisar y aprobar el informe de gestión de contratistas vinculados a la Red CADE, este item se encuentra bajo ejecución y control en el sistema de gestión contratual de la entidad.
4. Ejecución de pruebas de la funcionalidad de generar, diligenciar, revisar y aprobar el informe de gestión de contratistas vinculados a la Red CADE, este item se encuentra bajo ejecución y control en el sistema de gestión contratual de la entidad.
El cual estos flujos estan cubiertos por procesos alternos que de igual forma cumplen con los lineamientos de operación y control de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</si>
</sst>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4" formatCode="&quot;$&quot;\ #,##0"/>
  </numFmts>
  <fonts count="9">
    <font>
      <sz val="12"/>
      <color theme="1"/>
      <name val="Calibri"/>
      <family val="2"/>
      <scheme val="minor"/>
    </font>
    <font>
      <sz val="11"/>
      <color theme="1"/>
      <name val="Calibri"/>
      <family val="2"/>
      <scheme val="minor"/>
    </font>
    <font>
      <b/>
      <sz val="18"/>
      <color rgb="FF000000"/>
      <name val="Arial"/>
      <family val="2"/>
    </font>
    <font>
      <b/>
      <sz val="11"/>
      <color theme="1"/>
      <name val="Arial"/>
      <family val="2"/>
    </font>
    <font>
      <b/>
      <sz val="11"/>
      <color rgb="FF000000"/>
      <name val="Arial"/>
      <family val="2"/>
    </font>
    <font>
      <sz val="11"/>
      <color rgb="FF000000"/>
      <name val="Arial"/>
      <family val="2"/>
    </font>
    <font>
      <b/>
      <sz val="11"/>
      <color theme="0"/>
      <name val="Arial"/>
      <family val="2"/>
    </font>
    <font>
      <sz val="11"/>
      <color theme="1"/>
      <name val="Arial"/>
      <family val="2"/>
    </font>
    <font>
      <b/>
      <sz val="11"/>
      <color rgb="FFFF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D9D9D9"/>
      </patternFill>
    </fill>
    <fill>
      <patternFill patternType="solid">
        <fgColor rgb="FFD8D8D8"/>
        <bgColor rgb="FFD8D8D8"/>
      </patternFill>
    </fill>
    <fill>
      <patternFill patternType="solid">
        <fgColor rgb="FF00B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indexed="64"/>
      </top>
      <bottom style="thin">
        <color indexed="64"/>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s>
  <cellStyleXfs count="1">
    <xf numFmtId="0" fontId="0" fillId="0" borderId="0"/>
  </cellStyleXfs>
  <cellXfs count="59">
    <xf numFmtId="0" fontId="0" fillId="0" borderId="0" xfId="0"/>
    <xf numFmtId="0" fontId="3" fillId="0" borderId="2"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Alignment="1">
      <alignment vertical="center"/>
    </xf>
    <xf numFmtId="0" fontId="4" fillId="2" borderId="4" xfId="0" applyFont="1" applyFill="1" applyBorder="1" applyAlignment="1">
      <alignment horizontal="center" vertical="center" wrapText="1"/>
    </xf>
    <xf numFmtId="0" fontId="4" fillId="2" borderId="4" xfId="0" applyFont="1" applyFill="1" applyBorder="1" applyAlignment="1">
      <alignment horizontal="right"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6" fontId="5" fillId="0" borderId="11" xfId="0" applyNumberFormat="1" applyFont="1" applyBorder="1" applyAlignment="1">
      <alignment horizontal="right" vertical="center"/>
    </xf>
    <xf numFmtId="6" fontId="5" fillId="0" borderId="9" xfId="0" applyNumberFormat="1" applyFont="1" applyBorder="1" applyAlignment="1">
      <alignment vertical="center"/>
    </xf>
    <xf numFmtId="6" fontId="5" fillId="2" borderId="1" xfId="0" applyNumberFormat="1" applyFont="1" applyFill="1" applyBorder="1" applyAlignment="1">
      <alignment vertical="center"/>
    </xf>
    <xf numFmtId="6" fontId="0" fillId="3" borderId="1" xfId="0" applyNumberFormat="1" applyFill="1" applyBorder="1" applyAlignment="1">
      <alignment vertical="center"/>
    </xf>
    <xf numFmtId="6" fontId="4" fillId="4" borderId="11" xfId="0" applyNumberFormat="1" applyFont="1" applyFill="1" applyBorder="1" applyAlignment="1">
      <alignment horizontal="right" vertical="center"/>
    </xf>
    <xf numFmtId="6" fontId="4" fillId="2" borderId="11" xfId="0" applyNumberFormat="1" applyFont="1" applyFill="1" applyBorder="1" applyAlignment="1">
      <alignment horizontal="right" vertical="center"/>
    </xf>
    <xf numFmtId="6" fontId="4" fillId="5" borderId="11" xfId="0" applyNumberFormat="1" applyFont="1" applyFill="1" applyBorder="1" applyAlignment="1">
      <alignment horizontal="right" vertical="center"/>
    </xf>
    <xf numFmtId="6" fontId="6" fillId="6" borderId="15" xfId="0" applyNumberFormat="1" applyFont="1" applyFill="1" applyBorder="1" applyAlignment="1">
      <alignment horizontal="right" vertical="center"/>
    </xf>
    <xf numFmtId="6" fontId="0" fillId="0" borderId="0" xfId="0" applyNumberFormat="1" applyAlignment="1">
      <alignment vertical="center"/>
    </xf>
    <xf numFmtId="9" fontId="3" fillId="0" borderId="1" xfId="0" applyNumberFormat="1" applyFont="1" applyBorder="1" applyAlignment="1">
      <alignment horizontal="center" vertical="center" wrapText="1"/>
    </xf>
    <xf numFmtId="6" fontId="6" fillId="6" borderId="11" xfId="0" applyNumberFormat="1" applyFont="1" applyFill="1" applyBorder="1" applyAlignment="1">
      <alignment horizontal="right" vertical="center"/>
    </xf>
    <xf numFmtId="43" fontId="7" fillId="0" borderId="0" xfId="0" applyNumberFormat="1" applyFont="1" applyAlignment="1">
      <alignment vertical="center" wrapText="1"/>
    </xf>
    <xf numFmtId="1" fontId="7" fillId="0" borderId="0" xfId="0" applyNumberFormat="1" applyFont="1" applyAlignment="1">
      <alignment horizontal="center" vertical="center"/>
    </xf>
    <xf numFmtId="43" fontId="0" fillId="0" borderId="0" xfId="0" applyNumberFormat="1" applyAlignment="1">
      <alignment vertical="center"/>
    </xf>
    <xf numFmtId="0" fontId="1" fillId="0" borderId="0" xfId="0" applyFont="1" applyAlignment="1">
      <alignment horizontal="right" vertical="center"/>
    </xf>
    <xf numFmtId="6" fontId="8" fillId="2" borderId="11" xfId="0" applyNumberFormat="1" applyFont="1" applyFill="1" applyBorder="1" applyAlignment="1">
      <alignment horizontal="right" vertical="center"/>
    </xf>
    <xf numFmtId="6" fontId="8" fillId="5" borderId="11" xfId="0" applyNumberFormat="1" applyFont="1" applyFill="1" applyBorder="1" applyAlignment="1">
      <alignment horizontal="right" vertical="center"/>
    </xf>
    <xf numFmtId="6" fontId="8" fillId="5" borderId="15" xfId="0" applyNumberFormat="1" applyFont="1" applyFill="1" applyBorder="1" applyAlignment="1">
      <alignment horizontal="right" vertical="center"/>
    </xf>
    <xf numFmtId="0" fontId="3" fillId="0" borderId="0" xfId="0" applyFont="1" applyAlignment="1">
      <alignment horizontal="center" vertical="center" wrapText="1"/>
    </xf>
    <xf numFmtId="0" fontId="4" fillId="2" borderId="9" xfId="0" applyFont="1" applyFill="1" applyBorder="1" applyAlignment="1">
      <alignment horizontal="center" vertical="center" wrapText="1"/>
    </xf>
    <xf numFmtId="6" fontId="5" fillId="2" borderId="9" xfId="0" applyNumberFormat="1" applyFont="1" applyFill="1" applyBorder="1" applyAlignment="1">
      <alignment vertical="center"/>
    </xf>
    <xf numFmtId="164" fontId="7" fillId="0" borderId="1" xfId="0" applyNumberFormat="1" applyFont="1" applyBorder="1" applyAlignment="1">
      <alignment vertical="center"/>
    </xf>
    <xf numFmtId="9" fontId="0" fillId="0" borderId="1" xfId="0" applyNumberFormat="1" applyBorder="1" applyAlignment="1">
      <alignment vertical="center"/>
    </xf>
    <xf numFmtId="0" fontId="2" fillId="0" borderId="1"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3" fillId="0" borderId="5" xfId="0" applyFont="1" applyBorder="1" applyAlignment="1">
      <alignment horizontal="center" wrapText="1"/>
    </xf>
    <xf numFmtId="0" fontId="3" fillId="0" borderId="6" xfId="0" applyFont="1" applyBorder="1" applyAlignment="1">
      <alignment horizontal="center" wrapText="1"/>
    </xf>
    <xf numFmtId="0" fontId="5" fillId="0" borderId="1" xfId="0" applyFont="1" applyBorder="1" applyAlignment="1">
      <alignment horizontal="left" vertical="top" wrapText="1"/>
    </xf>
    <xf numFmtId="0" fontId="5" fillId="0" borderId="1"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9" xfId="0" applyFont="1" applyBorder="1" applyAlignment="1">
      <alignment horizontal="right" vertical="center" wrapText="1"/>
    </xf>
    <xf numFmtId="0" fontId="3" fillId="0" borderId="10" xfId="0" applyFont="1" applyBorder="1" applyAlignment="1">
      <alignment horizontal="right" vertical="center" wrapText="1"/>
    </xf>
    <xf numFmtId="0" fontId="3" fillId="0" borderId="3" xfId="0" applyFont="1" applyBorder="1" applyAlignment="1">
      <alignment horizontal="right" vertical="center" wrapText="1"/>
    </xf>
    <xf numFmtId="0" fontId="3" fillId="2" borderId="9" xfId="0" applyFont="1" applyFill="1" applyBorder="1" applyAlignment="1">
      <alignment horizontal="right" vertical="center" wrapText="1"/>
    </xf>
    <xf numFmtId="0" fontId="3" fillId="2" borderId="10" xfId="0" applyFont="1" applyFill="1" applyBorder="1" applyAlignment="1">
      <alignment horizontal="right" vertical="center" wrapText="1"/>
    </xf>
    <xf numFmtId="0" fontId="3" fillId="2" borderId="3"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213360</xdr:colOff>
      <xdr:row>0</xdr:row>
      <xdr:rowOff>1906</xdr:rowOff>
    </xdr:from>
    <xdr:ext cx="1049655" cy="683952"/>
    <xdr:pic>
      <xdr:nvPicPr>
        <xdr:cNvPr id="2" name="Imagen 1">
          <a:extLst>
            <a:ext uri="{FF2B5EF4-FFF2-40B4-BE49-F238E27FC236}">
              <a16:creationId xmlns:a16="http://schemas.microsoft.com/office/drawing/2014/main" id="{F40F5DC1-99F4-4E56-8FED-17F48832AC50}"/>
            </a:ext>
          </a:extLst>
        </xdr:cNvPr>
        <xdr:cNvPicPr>
          <a:picLocks noChangeAspect="1"/>
        </xdr:cNvPicPr>
      </xdr:nvPicPr>
      <xdr:blipFill>
        <a:blip xmlns:r="http://schemas.openxmlformats.org/officeDocument/2006/relationships" r:embed="rId1"/>
        <a:stretch>
          <a:fillRect/>
        </a:stretch>
      </xdr:blipFill>
      <xdr:spPr>
        <a:xfrm>
          <a:off x="213360" y="1906"/>
          <a:ext cx="1049655" cy="68395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2"/>
  <sheetViews>
    <sheetView showGridLines="0" tabSelected="1" zoomScale="70" zoomScaleNormal="70" workbookViewId="0">
      <selection activeCell="Q59" sqref="Q59"/>
    </sheetView>
  </sheetViews>
  <sheetFormatPr defaultColWidth="40.375" defaultRowHeight="15.75"/>
  <cols>
    <col min="1" max="1" width="13.75" style="5" customWidth="1"/>
    <col min="2" max="2" width="28.625" style="5" customWidth="1"/>
    <col min="3" max="3" width="13.25" style="5" customWidth="1"/>
    <col min="4" max="4" width="2.75" style="5" customWidth="1"/>
    <col min="5" max="5" width="11.625" style="5" customWidth="1"/>
    <col min="6" max="6" width="21.125" style="24" customWidth="1"/>
    <col min="7" max="7" width="19.375" style="5" bestFit="1" customWidth="1"/>
    <col min="8" max="8" width="17.25" style="5" customWidth="1"/>
    <col min="9" max="9" width="19" style="5" customWidth="1"/>
    <col min="10" max="10" width="16" style="5" customWidth="1"/>
    <col min="11" max="11" width="20" style="5" bestFit="1" customWidth="1"/>
    <col min="12" max="12" width="17.375" style="5" customWidth="1"/>
    <col min="13" max="13" width="16.25" style="5" customWidth="1"/>
    <col min="14" max="14" width="16.375" style="5" customWidth="1"/>
    <col min="15" max="15" width="18" style="5" bestFit="1" customWidth="1"/>
    <col min="16" max="17" width="16.125" style="5" customWidth="1"/>
    <col min="18" max="18" width="18.375" style="5" customWidth="1"/>
    <col min="19" max="19" width="13" style="5" bestFit="1" customWidth="1"/>
    <col min="20" max="20" width="13.375" style="5" bestFit="1" customWidth="1"/>
    <col min="21" max="21" width="24.375" style="5" bestFit="1" customWidth="1"/>
    <col min="22" max="16384" width="40.375" style="5"/>
  </cols>
  <sheetData>
    <row r="1" spans="1:21" ht="75">
      <c r="A1" s="33" t="s">
        <v>0</v>
      </c>
      <c r="B1" s="33"/>
      <c r="C1" s="33"/>
      <c r="D1" s="33"/>
      <c r="E1" s="33"/>
      <c r="F1" s="1" t="s">
        <v>1</v>
      </c>
      <c r="G1" s="2" t="s">
        <v>2</v>
      </c>
      <c r="H1" s="3" t="s">
        <v>3</v>
      </c>
      <c r="I1" s="4" t="s">
        <v>4</v>
      </c>
      <c r="J1" s="3" t="s">
        <v>5</v>
      </c>
      <c r="K1" s="4" t="s">
        <v>6</v>
      </c>
      <c r="L1" s="28"/>
      <c r="M1" s="28"/>
      <c r="N1" s="28"/>
    </row>
    <row r="2" spans="1:21" ht="64.5" customHeight="1">
      <c r="A2" s="6" t="s">
        <v>7</v>
      </c>
      <c r="B2" s="34" t="s">
        <v>8</v>
      </c>
      <c r="C2" s="35"/>
      <c r="D2" s="35"/>
      <c r="E2" s="36"/>
      <c r="F2" s="7" t="s">
        <v>9</v>
      </c>
      <c r="G2" s="8" t="s">
        <v>9</v>
      </c>
      <c r="H2" s="8" t="s">
        <v>9</v>
      </c>
      <c r="I2" s="8" t="s">
        <v>9</v>
      </c>
      <c r="J2" s="8" t="s">
        <v>9</v>
      </c>
      <c r="K2" s="8" t="s">
        <v>9</v>
      </c>
      <c r="L2" s="29" t="s">
        <v>10</v>
      </c>
      <c r="M2" s="9" t="s">
        <v>11</v>
      </c>
      <c r="N2" s="9" t="s">
        <v>12</v>
      </c>
      <c r="O2" s="8" t="s">
        <v>10</v>
      </c>
      <c r="P2" s="9" t="s">
        <v>13</v>
      </c>
      <c r="Q2" s="9" t="s">
        <v>14</v>
      </c>
      <c r="R2" s="9" t="s">
        <v>15</v>
      </c>
      <c r="S2" s="9" t="s">
        <v>16</v>
      </c>
      <c r="T2" s="9" t="s">
        <v>17</v>
      </c>
      <c r="U2" s="9" t="s">
        <v>18</v>
      </c>
    </row>
    <row r="3" spans="1:21" ht="93" customHeight="1">
      <c r="A3" s="37" t="s">
        <v>19</v>
      </c>
      <c r="B3" s="40" t="s">
        <v>20</v>
      </c>
      <c r="C3" s="41"/>
      <c r="D3" s="41"/>
      <c r="E3" s="42"/>
      <c r="F3" s="10">
        <v>13000000</v>
      </c>
      <c r="G3" s="10">
        <v>44073280</v>
      </c>
      <c r="H3" s="10">
        <v>28587636</v>
      </c>
      <c r="I3" s="10">
        <v>70000000</v>
      </c>
      <c r="J3" s="10">
        <v>14676923</v>
      </c>
      <c r="K3" s="11">
        <v>30000000</v>
      </c>
      <c r="L3" s="30">
        <f>AVERAGE(F3,G3,H3,I3,J3,K3)</f>
        <v>33389639.833333332</v>
      </c>
      <c r="M3" s="31">
        <f>_xlfn.STDEV.P(F3,G3,H3,I3,J3,K3)</f>
        <v>19386037.594002657</v>
      </c>
      <c r="N3" s="32">
        <f>(L3-M3)/M3</f>
        <v>0.72235505432336966</v>
      </c>
      <c r="O3" s="12">
        <f>AVERAGE(F3,H3,J3)</f>
        <v>18754853</v>
      </c>
      <c r="P3" s="12">
        <f>_xlfn.QUARTILE.INC(F3:K3,1)</f>
        <v>18154601.25</v>
      </c>
      <c r="Q3" s="12">
        <f>_xlfn.QUARTILE.INC(F3:K3,3)</f>
        <v>40554960</v>
      </c>
      <c r="R3" s="12">
        <f>+Q3-P3</f>
        <v>22400358.75</v>
      </c>
      <c r="S3" s="12">
        <f>P3-(R3*1.5)</f>
        <v>-15445936.875</v>
      </c>
      <c r="T3" s="12">
        <f>Q3+(R3*1.5)</f>
        <v>74155498.125</v>
      </c>
      <c r="U3" s="12" t="str">
        <f>IF(COUNTIF(F3:K3,"&lt;"&amp;S3)+COUNTIF(F3:K3,"&gt;"&amp;T3)&gt;0,"TIENE VALORES ATIPICOS","SIN ATIPICOS")</f>
        <v>SIN ATIPICOS</v>
      </c>
    </row>
    <row r="4" spans="1:21" ht="49.5" customHeight="1">
      <c r="A4" s="38"/>
      <c r="B4" s="40" t="s">
        <v>21</v>
      </c>
      <c r="C4" s="41"/>
      <c r="D4" s="41"/>
      <c r="E4" s="42"/>
      <c r="F4" s="10">
        <v>10000000</v>
      </c>
      <c r="G4" s="10">
        <v>49557920</v>
      </c>
      <c r="H4" s="10">
        <v>17029144</v>
      </c>
      <c r="I4" s="10">
        <v>50000000</v>
      </c>
      <c r="J4" s="10">
        <v>14676923</v>
      </c>
      <c r="K4" s="11">
        <v>35000000</v>
      </c>
      <c r="L4" s="30">
        <f t="shared" ref="L4:L53" si="0">AVERAGE(F4,G4,H4,I4,J4,K4)</f>
        <v>29377331.166666668</v>
      </c>
      <c r="M4" s="31">
        <f t="shared" ref="M4:M53" si="1">_xlfn.STDEV.P(F4,G4,H4,I4,J4,K4)</f>
        <v>16371854.557904333</v>
      </c>
      <c r="N4" s="32">
        <f t="shared" ref="N4:N53" si="2">(L4-M4)/M4</f>
        <v>0.79438017011232787</v>
      </c>
      <c r="O4" s="12">
        <f>AVERAGE(F4,H4,J4)</f>
        <v>13902022.333333334</v>
      </c>
      <c r="P4" s="12">
        <f t="shared" ref="P4:P53" si="3">_xlfn.QUARTILE.INC(F4:K4,1)</f>
        <v>15264978.25</v>
      </c>
      <c r="Q4" s="12">
        <f t="shared" ref="Q4:Q53" si="4">_xlfn.QUARTILE.INC(F4:K4,3)</f>
        <v>45918440</v>
      </c>
      <c r="R4" s="12">
        <f t="shared" ref="R4:R53" si="5">+Q4-P4</f>
        <v>30653461.75</v>
      </c>
      <c r="S4" s="12">
        <f t="shared" ref="S4:S53" si="6">P4-(R4*1.5)</f>
        <v>-30715214.375</v>
      </c>
      <c r="T4" s="12">
        <f t="shared" ref="T4:T53" si="7">Q4+(R4*1.5)</f>
        <v>91898632.625</v>
      </c>
      <c r="U4" s="12" t="str">
        <f t="shared" ref="U4:U52" si="8">IF(COUNTIF(F4:K4,"&lt;"&amp;S4)+COUNTIF(F4:K4,"&gt;"&amp;T4)&gt;0,"TIENE VALORES ATIPICOS","SIN ATIPICOS")</f>
        <v>SIN ATIPICOS</v>
      </c>
    </row>
    <row r="5" spans="1:21" ht="31.5" customHeight="1">
      <c r="A5" s="38"/>
      <c r="B5" s="40" t="s">
        <v>22</v>
      </c>
      <c r="C5" s="41"/>
      <c r="D5" s="41"/>
      <c r="E5" s="42"/>
      <c r="F5" s="10">
        <v>12000000</v>
      </c>
      <c r="G5" s="10">
        <v>27025920</v>
      </c>
      <c r="H5" s="10">
        <v>28324167</v>
      </c>
      <c r="I5" s="10">
        <v>48000000</v>
      </c>
      <c r="J5" s="10">
        <v>14676923</v>
      </c>
      <c r="K5" s="11">
        <v>25000000</v>
      </c>
      <c r="L5" s="30">
        <f t="shared" si="0"/>
        <v>25837835</v>
      </c>
      <c r="M5" s="31">
        <f t="shared" si="1"/>
        <v>11658391.483640071</v>
      </c>
      <c r="N5" s="32">
        <f t="shared" si="2"/>
        <v>1.2162435560906997</v>
      </c>
      <c r="O5" s="12">
        <f>AVERAGE(F5,K5,J5)</f>
        <v>17225641</v>
      </c>
      <c r="P5" s="12">
        <f t="shared" si="3"/>
        <v>17257692.25</v>
      </c>
      <c r="Q5" s="12">
        <f t="shared" si="4"/>
        <v>27999605.25</v>
      </c>
      <c r="R5" s="12">
        <f t="shared" si="5"/>
        <v>10741913</v>
      </c>
      <c r="S5" s="12">
        <f t="shared" si="6"/>
        <v>1144822.75</v>
      </c>
      <c r="T5" s="12">
        <f t="shared" si="7"/>
        <v>44112474.75</v>
      </c>
      <c r="U5" s="12" t="str">
        <f t="shared" si="8"/>
        <v>TIENE VALORES ATIPICOS</v>
      </c>
    </row>
    <row r="6" spans="1:21" ht="60.75" customHeight="1">
      <c r="A6" s="39"/>
      <c r="B6" s="40" t="s">
        <v>23</v>
      </c>
      <c r="C6" s="41"/>
      <c r="D6" s="41"/>
      <c r="E6" s="42"/>
      <c r="F6" s="10">
        <v>11000000</v>
      </c>
      <c r="G6" s="10">
        <v>14827840</v>
      </c>
      <c r="H6" s="10">
        <v>11204773</v>
      </c>
      <c r="I6" s="10">
        <v>60000000</v>
      </c>
      <c r="J6" s="10">
        <v>14676923</v>
      </c>
      <c r="K6" s="11">
        <v>25000000</v>
      </c>
      <c r="L6" s="30">
        <f t="shared" si="0"/>
        <v>22784922.666666668</v>
      </c>
      <c r="M6" s="31">
        <f t="shared" si="1"/>
        <v>17281529.833125189</v>
      </c>
      <c r="N6" s="32">
        <f t="shared" si="2"/>
        <v>0.31845518809293089</v>
      </c>
      <c r="O6" s="12">
        <f>AVERAGE(F6,H6,J6)</f>
        <v>12293898.666666666</v>
      </c>
      <c r="P6" s="12">
        <f t="shared" si="3"/>
        <v>12072810.5</v>
      </c>
      <c r="Q6" s="12">
        <f t="shared" si="4"/>
        <v>22456960</v>
      </c>
      <c r="R6" s="12">
        <f t="shared" si="5"/>
        <v>10384149.5</v>
      </c>
      <c r="S6" s="12">
        <f t="shared" si="6"/>
        <v>-3503413.75</v>
      </c>
      <c r="T6" s="12">
        <f t="shared" si="7"/>
        <v>38033184.25</v>
      </c>
      <c r="U6" s="12" t="str">
        <f t="shared" si="8"/>
        <v>TIENE VALORES ATIPICOS</v>
      </c>
    </row>
    <row r="7" spans="1:21" ht="46.5" customHeight="1">
      <c r="A7" s="37" t="s">
        <v>24</v>
      </c>
      <c r="B7" s="40" t="s">
        <v>25</v>
      </c>
      <c r="C7" s="41"/>
      <c r="D7" s="41"/>
      <c r="E7" s="43"/>
      <c r="F7" s="10">
        <v>4000000</v>
      </c>
      <c r="G7" s="10">
        <v>12000000</v>
      </c>
      <c r="H7" s="10">
        <v>7666402</v>
      </c>
      <c r="I7" s="10">
        <v>60000000</v>
      </c>
      <c r="J7" s="10">
        <v>7066667</v>
      </c>
      <c r="K7" s="11">
        <v>15000000</v>
      </c>
      <c r="L7" s="30">
        <f t="shared" si="0"/>
        <v>17622178.166666668</v>
      </c>
      <c r="M7" s="31">
        <f t="shared" si="1"/>
        <v>19280666.145511474</v>
      </c>
      <c r="N7" s="32">
        <f t="shared" si="2"/>
        <v>-8.601818870407138E-2</v>
      </c>
      <c r="O7" s="12">
        <f>AVERAGE(F7,H7,J7)</f>
        <v>6244356.333333333</v>
      </c>
      <c r="P7" s="12">
        <f t="shared" si="3"/>
        <v>7216600.75</v>
      </c>
      <c r="Q7" s="12">
        <f t="shared" si="4"/>
        <v>14250000</v>
      </c>
      <c r="R7" s="12">
        <f t="shared" si="5"/>
        <v>7033399.25</v>
      </c>
      <c r="S7" s="12">
        <f t="shared" si="6"/>
        <v>-3333498.125</v>
      </c>
      <c r="T7" s="12">
        <f t="shared" si="7"/>
        <v>24800098.875</v>
      </c>
      <c r="U7" s="12" t="str">
        <f t="shared" si="8"/>
        <v>TIENE VALORES ATIPICOS</v>
      </c>
    </row>
    <row r="8" spans="1:21" ht="26.25" customHeight="1">
      <c r="A8" s="38"/>
      <c r="B8" s="40" t="s">
        <v>26</v>
      </c>
      <c r="C8" s="41"/>
      <c r="D8" s="41"/>
      <c r="E8" s="43"/>
      <c r="F8" s="10">
        <v>3000000</v>
      </c>
      <c r="G8" s="10">
        <v>27097920</v>
      </c>
      <c r="H8" s="10">
        <v>5898846</v>
      </c>
      <c r="I8" s="10">
        <v>36000000</v>
      </c>
      <c r="J8" s="10">
        <v>7066667</v>
      </c>
      <c r="K8" s="11">
        <v>15000000</v>
      </c>
      <c r="L8" s="30">
        <f t="shared" si="0"/>
        <v>15677238.833333334</v>
      </c>
      <c r="M8" s="31">
        <f t="shared" si="1"/>
        <v>12071844.172306875</v>
      </c>
      <c r="N8" s="32">
        <f t="shared" si="2"/>
        <v>0.29866146460847537</v>
      </c>
      <c r="O8" s="12">
        <f>AVERAGE(F8,H8,J8)</f>
        <v>5321837.666666667</v>
      </c>
      <c r="P8" s="12">
        <f t="shared" si="3"/>
        <v>6190801.25</v>
      </c>
      <c r="Q8" s="12">
        <f t="shared" si="4"/>
        <v>24073440</v>
      </c>
      <c r="R8" s="12">
        <f t="shared" si="5"/>
        <v>17882638.75</v>
      </c>
      <c r="S8" s="12">
        <f t="shared" si="6"/>
        <v>-20633156.875</v>
      </c>
      <c r="T8" s="12">
        <f t="shared" si="7"/>
        <v>50897398.125</v>
      </c>
      <c r="U8" s="12" t="str">
        <f t="shared" si="8"/>
        <v>SIN ATIPICOS</v>
      </c>
    </row>
    <row r="9" spans="1:21" ht="26.25" customHeight="1">
      <c r="A9" s="38"/>
      <c r="B9" s="40" t="s">
        <v>27</v>
      </c>
      <c r="C9" s="41"/>
      <c r="D9" s="41"/>
      <c r="E9" s="43"/>
      <c r="F9" s="10">
        <v>3000000</v>
      </c>
      <c r="G9" s="10">
        <v>18232640</v>
      </c>
      <c r="H9" s="10">
        <v>7312683</v>
      </c>
      <c r="I9" s="10">
        <v>40000000</v>
      </c>
      <c r="J9" s="10">
        <v>7066667</v>
      </c>
      <c r="K9" s="11">
        <v>15000000</v>
      </c>
      <c r="L9" s="30">
        <f t="shared" si="0"/>
        <v>15101998.333333334</v>
      </c>
      <c r="M9" s="31">
        <f t="shared" si="1"/>
        <v>12257107.832851933</v>
      </c>
      <c r="N9" s="32">
        <f t="shared" si="2"/>
        <v>0.23210128680245634</v>
      </c>
      <c r="O9" s="12">
        <f>AVERAGE(F9,H9,J9)</f>
        <v>5793116.666666667</v>
      </c>
      <c r="P9" s="12">
        <f t="shared" si="3"/>
        <v>7128171</v>
      </c>
      <c r="Q9" s="12">
        <f t="shared" si="4"/>
        <v>17424480</v>
      </c>
      <c r="R9" s="12">
        <f t="shared" si="5"/>
        <v>10296309</v>
      </c>
      <c r="S9" s="12">
        <f t="shared" si="6"/>
        <v>-8316292.5</v>
      </c>
      <c r="T9" s="12">
        <f t="shared" si="7"/>
        <v>32868943.5</v>
      </c>
      <c r="U9" s="12" t="str">
        <f>IF(COUNTIF(F9:K9,"&lt;"&amp;S9)+COUNTIF(F9:K9,"&gt;"&amp;T9)&gt;0,"TIENE VALORES ATIPICOS","SIN ATIPICOS")</f>
        <v>TIENE VALORES ATIPICOS</v>
      </c>
    </row>
    <row r="10" spans="1:21" ht="26.25" customHeight="1">
      <c r="A10" s="38"/>
      <c r="B10" s="40" t="s">
        <v>28</v>
      </c>
      <c r="C10" s="41"/>
      <c r="D10" s="41"/>
      <c r="E10" s="43"/>
      <c r="F10" s="10">
        <v>3000000</v>
      </c>
      <c r="G10" s="10">
        <v>25847040</v>
      </c>
      <c r="H10" s="10">
        <v>5898846</v>
      </c>
      <c r="I10" s="10">
        <v>36000000</v>
      </c>
      <c r="J10" s="10">
        <v>7066667</v>
      </c>
      <c r="K10" s="11">
        <v>15000000</v>
      </c>
      <c r="L10" s="30">
        <f t="shared" si="0"/>
        <v>15468758.833333334</v>
      </c>
      <c r="M10" s="31">
        <f t="shared" si="1"/>
        <v>11882119.930938508</v>
      </c>
      <c r="N10" s="32">
        <f t="shared" si="2"/>
        <v>0.30185176746583597</v>
      </c>
      <c r="O10" s="12">
        <f>AVERAGE(F10,H10,J10)</f>
        <v>5321837.666666667</v>
      </c>
      <c r="P10" s="12">
        <f t="shared" si="3"/>
        <v>6190801.25</v>
      </c>
      <c r="Q10" s="12">
        <f t="shared" si="4"/>
        <v>23135280</v>
      </c>
      <c r="R10" s="12">
        <f t="shared" si="5"/>
        <v>16944478.75</v>
      </c>
      <c r="S10" s="12">
        <f t="shared" si="6"/>
        <v>-19225916.875</v>
      </c>
      <c r="T10" s="12">
        <f t="shared" si="7"/>
        <v>48551998.125</v>
      </c>
      <c r="U10" s="12" t="str">
        <f t="shared" si="8"/>
        <v>SIN ATIPICOS</v>
      </c>
    </row>
    <row r="11" spans="1:21" ht="26.25" customHeight="1">
      <c r="A11" s="38"/>
      <c r="B11" s="40" t="s">
        <v>29</v>
      </c>
      <c r="C11" s="41"/>
      <c r="D11" s="41"/>
      <c r="E11" s="43"/>
      <c r="F11" s="10">
        <v>3000000</v>
      </c>
      <c r="G11" s="10">
        <v>6500000</v>
      </c>
      <c r="H11" s="10">
        <v>7080713</v>
      </c>
      <c r="I11" s="10">
        <v>20000000</v>
      </c>
      <c r="J11" s="10">
        <v>7066667</v>
      </c>
      <c r="K11" s="11">
        <v>15000000</v>
      </c>
      <c r="L11" s="30">
        <f t="shared" si="0"/>
        <v>9774563.333333334</v>
      </c>
      <c r="M11" s="31">
        <f t="shared" si="1"/>
        <v>5817670.6239581164</v>
      </c>
      <c r="N11" s="32">
        <f t="shared" si="2"/>
        <v>0.68015069348891777</v>
      </c>
      <c r="O11" s="12">
        <f t="shared" ref="O11:O16" si="9">AVERAGE(F11,G11,J11)</f>
        <v>5522222.333333333</v>
      </c>
      <c r="P11" s="12">
        <f t="shared" si="3"/>
        <v>6641666.75</v>
      </c>
      <c r="Q11" s="12">
        <f t="shared" si="4"/>
        <v>13020178.25</v>
      </c>
      <c r="R11" s="12">
        <f t="shared" si="5"/>
        <v>6378511.5</v>
      </c>
      <c r="S11" s="12">
        <f t="shared" si="6"/>
        <v>-2926100.5</v>
      </c>
      <c r="T11" s="12">
        <f t="shared" si="7"/>
        <v>22587945.5</v>
      </c>
      <c r="U11" s="12" t="str">
        <f t="shared" si="8"/>
        <v>SIN ATIPICOS</v>
      </c>
    </row>
    <row r="12" spans="1:21" ht="26.25" customHeight="1">
      <c r="A12" s="38"/>
      <c r="B12" s="40" t="s">
        <v>30</v>
      </c>
      <c r="C12" s="41" t="s">
        <v>31</v>
      </c>
      <c r="D12" s="41" t="s">
        <v>31</v>
      </c>
      <c r="E12" s="43" t="s">
        <v>31</v>
      </c>
      <c r="F12" s="10">
        <v>3000000</v>
      </c>
      <c r="G12" s="10">
        <v>3800000</v>
      </c>
      <c r="H12" s="10">
        <v>8848269</v>
      </c>
      <c r="I12" s="10">
        <v>20000000</v>
      </c>
      <c r="J12" s="10">
        <v>7066667</v>
      </c>
      <c r="K12" s="11">
        <v>15000000</v>
      </c>
      <c r="L12" s="30">
        <f t="shared" si="0"/>
        <v>9619156</v>
      </c>
      <c r="M12" s="31">
        <f t="shared" si="1"/>
        <v>6075917.9535720358</v>
      </c>
      <c r="N12" s="32">
        <f t="shared" si="2"/>
        <v>0.583160943499063</v>
      </c>
      <c r="O12" s="12">
        <f t="shared" si="9"/>
        <v>4622222.333333333</v>
      </c>
      <c r="P12" s="12">
        <f t="shared" si="3"/>
        <v>4616666.75</v>
      </c>
      <c r="Q12" s="12">
        <f t="shared" si="4"/>
        <v>13462067.25</v>
      </c>
      <c r="R12" s="12">
        <f t="shared" si="5"/>
        <v>8845400.5</v>
      </c>
      <c r="S12" s="12">
        <f t="shared" si="6"/>
        <v>-8651434</v>
      </c>
      <c r="T12" s="12">
        <f t="shared" si="7"/>
        <v>26730168</v>
      </c>
      <c r="U12" s="12" t="str">
        <f t="shared" si="8"/>
        <v>SIN ATIPICOS</v>
      </c>
    </row>
    <row r="13" spans="1:21" ht="26.25" customHeight="1">
      <c r="A13" s="38"/>
      <c r="B13" s="40" t="s">
        <v>32</v>
      </c>
      <c r="C13" s="41" t="s">
        <v>33</v>
      </c>
      <c r="D13" s="41" t="s">
        <v>33</v>
      </c>
      <c r="E13" s="43" t="s">
        <v>33</v>
      </c>
      <c r="F13" s="10">
        <v>3000000</v>
      </c>
      <c r="G13" s="10">
        <v>5200000</v>
      </c>
      <c r="H13" s="10">
        <v>7080713</v>
      </c>
      <c r="I13" s="10">
        <v>20000000</v>
      </c>
      <c r="J13" s="10">
        <v>7066667</v>
      </c>
      <c r="K13" s="11">
        <v>15000000</v>
      </c>
      <c r="L13" s="30">
        <f t="shared" si="0"/>
        <v>9557896.666666666</v>
      </c>
      <c r="M13" s="31">
        <f t="shared" si="1"/>
        <v>5958102.9829579052</v>
      </c>
      <c r="N13" s="32">
        <f t="shared" si="2"/>
        <v>0.60418453558210239</v>
      </c>
      <c r="O13" s="12">
        <f t="shared" si="9"/>
        <v>5088889</v>
      </c>
      <c r="P13" s="12">
        <f t="shared" si="3"/>
        <v>5666666.75</v>
      </c>
      <c r="Q13" s="12">
        <f t="shared" si="4"/>
        <v>13020178.25</v>
      </c>
      <c r="R13" s="12">
        <f t="shared" si="5"/>
        <v>7353511.5</v>
      </c>
      <c r="S13" s="12">
        <f t="shared" si="6"/>
        <v>-5363600.5</v>
      </c>
      <c r="T13" s="12">
        <f t="shared" si="7"/>
        <v>24050445.5</v>
      </c>
      <c r="U13" s="12" t="str">
        <f t="shared" si="8"/>
        <v>SIN ATIPICOS</v>
      </c>
    </row>
    <row r="14" spans="1:21" ht="26.25" customHeight="1">
      <c r="A14" s="38"/>
      <c r="B14" s="40" t="s">
        <v>34</v>
      </c>
      <c r="C14" s="41" t="s">
        <v>35</v>
      </c>
      <c r="D14" s="41" t="s">
        <v>35</v>
      </c>
      <c r="E14" s="43" t="s">
        <v>35</v>
      </c>
      <c r="F14" s="10">
        <v>3000000</v>
      </c>
      <c r="G14" s="10">
        <v>7000000</v>
      </c>
      <c r="H14" s="10">
        <v>8848269</v>
      </c>
      <c r="I14" s="10">
        <v>20000000</v>
      </c>
      <c r="J14" s="10">
        <v>7066667</v>
      </c>
      <c r="K14" s="11">
        <v>15000000</v>
      </c>
      <c r="L14" s="30">
        <f t="shared" si="0"/>
        <v>10152489.333333334</v>
      </c>
      <c r="M14" s="31">
        <f t="shared" si="1"/>
        <v>5668500.8130393606</v>
      </c>
      <c r="N14" s="32">
        <f t="shared" si="2"/>
        <v>0.79103605489115725</v>
      </c>
      <c r="O14" s="12">
        <f t="shared" si="9"/>
        <v>5688889</v>
      </c>
      <c r="P14" s="12">
        <f t="shared" si="3"/>
        <v>7016666.75</v>
      </c>
      <c r="Q14" s="12">
        <f t="shared" si="4"/>
        <v>13462067.25</v>
      </c>
      <c r="R14" s="12">
        <f t="shared" si="5"/>
        <v>6445400.5</v>
      </c>
      <c r="S14" s="12">
        <f t="shared" si="6"/>
        <v>-2651434</v>
      </c>
      <c r="T14" s="12">
        <f t="shared" si="7"/>
        <v>23130168</v>
      </c>
      <c r="U14" s="12" t="str">
        <f t="shared" si="8"/>
        <v>SIN ATIPICOS</v>
      </c>
    </row>
    <row r="15" spans="1:21" ht="26.25" customHeight="1">
      <c r="A15" s="38"/>
      <c r="B15" s="40" t="s">
        <v>36</v>
      </c>
      <c r="C15" s="41" t="s">
        <v>37</v>
      </c>
      <c r="D15" s="41" t="s">
        <v>37</v>
      </c>
      <c r="E15" s="43" t="s">
        <v>37</v>
      </c>
      <c r="F15" s="10">
        <v>4000000</v>
      </c>
      <c r="G15" s="10">
        <v>6500000</v>
      </c>
      <c r="H15" s="10">
        <v>8848269</v>
      </c>
      <c r="I15" s="10">
        <v>20000000</v>
      </c>
      <c r="J15" s="10">
        <v>7066667</v>
      </c>
      <c r="K15" s="11">
        <v>15000000</v>
      </c>
      <c r="L15" s="30">
        <f t="shared" si="0"/>
        <v>10235822.666666666</v>
      </c>
      <c r="M15" s="31">
        <f t="shared" si="1"/>
        <v>5520375.1805556258</v>
      </c>
      <c r="N15" s="32">
        <f t="shared" si="2"/>
        <v>0.85418967586120309</v>
      </c>
      <c r="O15" s="12">
        <f t="shared" si="9"/>
        <v>5855555.666666667</v>
      </c>
      <c r="P15" s="12">
        <f t="shared" si="3"/>
        <v>6641666.75</v>
      </c>
      <c r="Q15" s="12">
        <f t="shared" si="4"/>
        <v>13462067.25</v>
      </c>
      <c r="R15" s="12">
        <f t="shared" si="5"/>
        <v>6820400.5</v>
      </c>
      <c r="S15" s="12">
        <f t="shared" si="6"/>
        <v>-3588934</v>
      </c>
      <c r="T15" s="12">
        <f t="shared" si="7"/>
        <v>23692668</v>
      </c>
      <c r="U15" s="12" t="str">
        <f t="shared" si="8"/>
        <v>SIN ATIPICOS</v>
      </c>
    </row>
    <row r="16" spans="1:21" ht="26.25" customHeight="1">
      <c r="A16" s="38"/>
      <c r="B16" s="40" t="s">
        <v>38</v>
      </c>
      <c r="C16" s="41" t="s">
        <v>39</v>
      </c>
      <c r="D16" s="41" t="s">
        <v>39</v>
      </c>
      <c r="E16" s="43" t="s">
        <v>39</v>
      </c>
      <c r="F16" s="10">
        <v>3000000</v>
      </c>
      <c r="G16" s="10">
        <v>4200000</v>
      </c>
      <c r="H16" s="10">
        <v>7080713</v>
      </c>
      <c r="I16" s="10">
        <v>16000000</v>
      </c>
      <c r="J16" s="10">
        <v>7066667</v>
      </c>
      <c r="K16" s="11">
        <v>15000000</v>
      </c>
      <c r="L16" s="30">
        <f t="shared" si="0"/>
        <v>8724563.333333334</v>
      </c>
      <c r="M16" s="31">
        <f t="shared" si="1"/>
        <v>5016742.7502512578</v>
      </c>
      <c r="N16" s="32">
        <f t="shared" si="2"/>
        <v>0.73908923930699344</v>
      </c>
      <c r="O16" s="12">
        <f t="shared" si="9"/>
        <v>4755555.666666667</v>
      </c>
      <c r="P16" s="12">
        <f t="shared" si="3"/>
        <v>4916666.75</v>
      </c>
      <c r="Q16" s="12">
        <f t="shared" si="4"/>
        <v>13020178.25</v>
      </c>
      <c r="R16" s="12">
        <f t="shared" si="5"/>
        <v>8103511.5</v>
      </c>
      <c r="S16" s="12">
        <f t="shared" si="6"/>
        <v>-7238600.5</v>
      </c>
      <c r="T16" s="12">
        <f t="shared" si="7"/>
        <v>25175445.5</v>
      </c>
      <c r="U16" s="12" t="str">
        <f t="shared" si="8"/>
        <v>SIN ATIPICOS</v>
      </c>
    </row>
    <row r="17" spans="1:21" ht="26.25" customHeight="1">
      <c r="A17" s="38"/>
      <c r="B17" s="40" t="s">
        <v>40</v>
      </c>
      <c r="C17" s="41" t="s">
        <v>41</v>
      </c>
      <c r="D17" s="41" t="s">
        <v>41</v>
      </c>
      <c r="E17" s="43" t="s">
        <v>41</v>
      </c>
      <c r="F17" s="10">
        <v>3000000</v>
      </c>
      <c r="G17" s="10">
        <v>3500000</v>
      </c>
      <c r="H17" s="10">
        <v>7080713</v>
      </c>
      <c r="I17" s="10">
        <v>14000000</v>
      </c>
      <c r="J17" s="10">
        <v>7066667</v>
      </c>
      <c r="K17" s="11">
        <v>15000000</v>
      </c>
      <c r="L17" s="30"/>
      <c r="M17" s="31"/>
      <c r="N17" s="32"/>
      <c r="O17" s="13">
        <v>0</v>
      </c>
      <c r="P17" s="13"/>
      <c r="Q17" s="13"/>
      <c r="R17" s="13">
        <f t="shared" si="5"/>
        <v>0</v>
      </c>
      <c r="S17" s="12">
        <f t="shared" si="6"/>
        <v>0</v>
      </c>
      <c r="T17" s="12">
        <f t="shared" si="7"/>
        <v>0</v>
      </c>
      <c r="U17" s="12"/>
    </row>
    <row r="18" spans="1:21" ht="26.25" customHeight="1">
      <c r="A18" s="38"/>
      <c r="B18" s="40" t="s">
        <v>42</v>
      </c>
      <c r="C18" s="41" t="s">
        <v>43</v>
      </c>
      <c r="D18" s="41" t="s">
        <v>43</v>
      </c>
      <c r="E18" s="43" t="s">
        <v>43</v>
      </c>
      <c r="F18" s="10">
        <v>2000000</v>
      </c>
      <c r="G18" s="10">
        <v>12402560</v>
      </c>
      <c r="H18" s="10">
        <v>5484772</v>
      </c>
      <c r="I18" s="10">
        <v>10000000</v>
      </c>
      <c r="J18" s="10">
        <v>7066667</v>
      </c>
      <c r="K18" s="11">
        <v>15000000</v>
      </c>
      <c r="L18" s="30">
        <f t="shared" si="0"/>
        <v>8658999.833333334</v>
      </c>
      <c r="M18" s="31">
        <f t="shared" si="1"/>
        <v>4339245.9454854755</v>
      </c>
      <c r="N18" s="32">
        <f t="shared" si="2"/>
        <v>0.99550796200941405</v>
      </c>
      <c r="O18" s="12">
        <f>AVERAGE(F18,H18,J18)</f>
        <v>4850479.666666667</v>
      </c>
      <c r="P18" s="12">
        <f t="shared" si="3"/>
        <v>5880245.75</v>
      </c>
      <c r="Q18" s="12">
        <f t="shared" si="4"/>
        <v>11801920</v>
      </c>
      <c r="R18" s="12">
        <f t="shared" si="5"/>
        <v>5921674.25</v>
      </c>
      <c r="S18" s="12">
        <f t="shared" si="6"/>
        <v>-3002265.625</v>
      </c>
      <c r="T18" s="12">
        <f t="shared" si="7"/>
        <v>20684431.375</v>
      </c>
      <c r="U18" s="12" t="str">
        <f t="shared" si="8"/>
        <v>SIN ATIPICOS</v>
      </c>
    </row>
    <row r="19" spans="1:21" ht="26.25" customHeight="1">
      <c r="A19" s="38"/>
      <c r="B19" s="40" t="s">
        <v>44</v>
      </c>
      <c r="C19" s="41" t="s">
        <v>45</v>
      </c>
      <c r="D19" s="41" t="s">
        <v>45</v>
      </c>
      <c r="E19" s="43" t="s">
        <v>45</v>
      </c>
      <c r="F19" s="10">
        <v>2000000</v>
      </c>
      <c r="G19" s="10">
        <v>2800000</v>
      </c>
      <c r="H19" s="10">
        <v>5484772</v>
      </c>
      <c r="I19" s="10">
        <v>10000000</v>
      </c>
      <c r="J19" s="10">
        <v>7066667</v>
      </c>
      <c r="K19" s="11">
        <v>15000000</v>
      </c>
      <c r="L19" s="30">
        <f t="shared" si="0"/>
        <v>7058573.166666667</v>
      </c>
      <c r="M19" s="31">
        <f t="shared" si="1"/>
        <v>4433203.7979650944</v>
      </c>
      <c r="N19" s="32">
        <f t="shared" si="2"/>
        <v>0.59220588277639197</v>
      </c>
      <c r="O19" s="12">
        <f>AVERAGE(F19,G19,H19)</f>
        <v>3428257.3333333335</v>
      </c>
      <c r="P19" s="12">
        <f t="shared" si="3"/>
        <v>3471193</v>
      </c>
      <c r="Q19" s="12">
        <f t="shared" si="4"/>
        <v>9266666.75</v>
      </c>
      <c r="R19" s="12">
        <f t="shared" si="5"/>
        <v>5795473.75</v>
      </c>
      <c r="S19" s="12">
        <f t="shared" si="6"/>
        <v>-5222017.625</v>
      </c>
      <c r="T19" s="12">
        <f t="shared" si="7"/>
        <v>17959877.375</v>
      </c>
      <c r="U19" s="12" t="str">
        <f t="shared" si="8"/>
        <v>SIN ATIPICOS</v>
      </c>
    </row>
    <row r="20" spans="1:21" ht="26.25" customHeight="1">
      <c r="A20" s="38"/>
      <c r="B20" s="40" t="s">
        <v>46</v>
      </c>
      <c r="C20" s="41" t="s">
        <v>47</v>
      </c>
      <c r="D20" s="41" t="s">
        <v>47</v>
      </c>
      <c r="E20" s="43" t="s">
        <v>47</v>
      </c>
      <c r="F20" s="10">
        <v>2000000</v>
      </c>
      <c r="G20" s="10">
        <v>6411840</v>
      </c>
      <c r="H20" s="10">
        <v>5484772</v>
      </c>
      <c r="I20" s="10">
        <v>10000000</v>
      </c>
      <c r="J20" s="10">
        <v>7066667</v>
      </c>
      <c r="K20" s="11">
        <v>15000000</v>
      </c>
      <c r="L20" s="30">
        <f t="shared" si="0"/>
        <v>7660546.5</v>
      </c>
      <c r="M20" s="31">
        <f t="shared" si="1"/>
        <v>4042036.6667992901</v>
      </c>
      <c r="N20" s="32">
        <f t="shared" si="2"/>
        <v>0.89521944788938479</v>
      </c>
      <c r="O20" s="12">
        <f>AVERAGE(F20,G20,H20)</f>
        <v>4632204</v>
      </c>
      <c r="P20" s="12">
        <f t="shared" si="3"/>
        <v>5716539</v>
      </c>
      <c r="Q20" s="12">
        <f t="shared" si="4"/>
        <v>9266666.75</v>
      </c>
      <c r="R20" s="12">
        <f t="shared" si="5"/>
        <v>3550127.75</v>
      </c>
      <c r="S20" s="12">
        <f t="shared" si="6"/>
        <v>391347.375</v>
      </c>
      <c r="T20" s="12">
        <f t="shared" si="7"/>
        <v>14591858.375</v>
      </c>
      <c r="U20" s="12" t="str">
        <f t="shared" si="8"/>
        <v>TIENE VALORES ATIPICOS</v>
      </c>
    </row>
    <row r="21" spans="1:21" ht="29.25" customHeight="1">
      <c r="A21" s="38"/>
      <c r="B21" s="40" t="s">
        <v>48</v>
      </c>
      <c r="C21" s="41" t="s">
        <v>49</v>
      </c>
      <c r="D21" s="41" t="s">
        <v>49</v>
      </c>
      <c r="E21" s="43" t="s">
        <v>49</v>
      </c>
      <c r="F21" s="10">
        <v>3000000</v>
      </c>
      <c r="G21" s="10">
        <v>5000000</v>
      </c>
      <c r="H21" s="10">
        <v>11029899</v>
      </c>
      <c r="I21" s="10">
        <v>20000000</v>
      </c>
      <c r="J21" s="10">
        <v>7066667</v>
      </c>
      <c r="K21" s="11">
        <v>20000000</v>
      </c>
      <c r="L21" s="30">
        <f t="shared" si="0"/>
        <v>11016094.333333334</v>
      </c>
      <c r="M21" s="31">
        <f t="shared" si="1"/>
        <v>6800373.1303718099</v>
      </c>
      <c r="N21" s="32">
        <f t="shared" si="2"/>
        <v>0.61992498384144246</v>
      </c>
      <c r="O21" s="12">
        <f>AVERAGE(F21,G21,J21)</f>
        <v>5022222.333333333</v>
      </c>
      <c r="P21" s="12">
        <f t="shared" si="3"/>
        <v>5516666.75</v>
      </c>
      <c r="Q21" s="12">
        <f t="shared" si="4"/>
        <v>17757474.75</v>
      </c>
      <c r="R21" s="12">
        <f t="shared" si="5"/>
        <v>12240808</v>
      </c>
      <c r="S21" s="12">
        <f t="shared" si="6"/>
        <v>-12844545.25</v>
      </c>
      <c r="T21" s="12">
        <f t="shared" si="7"/>
        <v>36118686.75</v>
      </c>
      <c r="U21" s="12" t="str">
        <f t="shared" si="8"/>
        <v>SIN ATIPICOS</v>
      </c>
    </row>
    <row r="22" spans="1:21" ht="26.25" customHeight="1">
      <c r="A22" s="39"/>
      <c r="B22" s="40" t="s">
        <v>50</v>
      </c>
      <c r="C22" s="41"/>
      <c r="D22" s="41"/>
      <c r="E22" s="43"/>
      <c r="F22" s="10">
        <v>2000000</v>
      </c>
      <c r="G22" s="10">
        <v>4884320</v>
      </c>
      <c r="H22" s="10">
        <v>8848269</v>
      </c>
      <c r="I22" s="10">
        <v>10000000</v>
      </c>
      <c r="J22" s="10">
        <v>7066667</v>
      </c>
      <c r="K22" s="11">
        <v>25000000</v>
      </c>
      <c r="L22" s="30"/>
      <c r="M22" s="31"/>
      <c r="N22" s="32"/>
      <c r="O22" s="13">
        <v>0</v>
      </c>
      <c r="P22" s="13"/>
      <c r="Q22" s="13"/>
      <c r="R22" s="13">
        <f t="shared" si="5"/>
        <v>0</v>
      </c>
      <c r="S22" s="12">
        <f t="shared" si="6"/>
        <v>0</v>
      </c>
      <c r="T22" s="12">
        <f t="shared" si="7"/>
        <v>0</v>
      </c>
      <c r="U22" s="12"/>
    </row>
    <row r="23" spans="1:21" ht="26.25" customHeight="1">
      <c r="A23" s="37" t="s">
        <v>51</v>
      </c>
      <c r="B23" s="40" t="s">
        <v>52</v>
      </c>
      <c r="C23" s="41"/>
      <c r="D23" s="41"/>
      <c r="E23" s="43"/>
      <c r="F23" s="10">
        <v>10000000</v>
      </c>
      <c r="G23" s="10">
        <v>35000000</v>
      </c>
      <c r="H23" s="10">
        <v>27292302</v>
      </c>
      <c r="I23" s="10">
        <v>240000000</v>
      </c>
      <c r="J23" s="10">
        <v>13527022</v>
      </c>
      <c r="K23" s="11">
        <v>30000000</v>
      </c>
      <c r="L23" s="30">
        <f t="shared" si="0"/>
        <v>59303220.666666664</v>
      </c>
      <c r="M23" s="31">
        <f t="shared" si="1"/>
        <v>81293314.79690434</v>
      </c>
      <c r="N23" s="32">
        <f t="shared" si="2"/>
        <v>-0.27050310576184133</v>
      </c>
      <c r="O23" s="12">
        <f>AVERAGE(F23,H23,J23)</f>
        <v>16939774.666666668</v>
      </c>
      <c r="P23" s="12">
        <f t="shared" si="3"/>
        <v>16968342</v>
      </c>
      <c r="Q23" s="12">
        <f t="shared" si="4"/>
        <v>33750000</v>
      </c>
      <c r="R23" s="12">
        <f t="shared" si="5"/>
        <v>16781658</v>
      </c>
      <c r="S23" s="12">
        <f t="shared" si="6"/>
        <v>-8204145</v>
      </c>
      <c r="T23" s="12">
        <f t="shared" si="7"/>
        <v>58922487</v>
      </c>
      <c r="U23" s="12" t="str">
        <f t="shared" si="8"/>
        <v>TIENE VALORES ATIPICOS</v>
      </c>
    </row>
    <row r="24" spans="1:21" ht="26.25" customHeight="1">
      <c r="A24" s="38"/>
      <c r="B24" s="40" t="s">
        <v>53</v>
      </c>
      <c r="C24" s="41"/>
      <c r="D24" s="41"/>
      <c r="E24" s="43"/>
      <c r="F24" s="10">
        <v>9000000</v>
      </c>
      <c r="G24" s="10">
        <v>25000000</v>
      </c>
      <c r="H24" s="10">
        <v>16399499</v>
      </c>
      <c r="I24" s="10">
        <v>50000000</v>
      </c>
      <c r="J24" s="10">
        <v>13527022</v>
      </c>
      <c r="K24" s="11">
        <v>30000000</v>
      </c>
      <c r="L24" s="30">
        <f t="shared" si="0"/>
        <v>23987753.5</v>
      </c>
      <c r="M24" s="31">
        <f t="shared" si="1"/>
        <v>13573564.895161182</v>
      </c>
      <c r="N24" s="32">
        <f t="shared" si="2"/>
        <v>0.76724049174077735</v>
      </c>
      <c r="O24" s="12">
        <f>AVERAGE(F24,H24,J24)</f>
        <v>12975507</v>
      </c>
      <c r="P24" s="12">
        <f t="shared" si="3"/>
        <v>14245141.25</v>
      </c>
      <c r="Q24" s="12">
        <f t="shared" si="4"/>
        <v>28750000</v>
      </c>
      <c r="R24" s="12">
        <f t="shared" si="5"/>
        <v>14504858.75</v>
      </c>
      <c r="S24" s="12">
        <f t="shared" si="6"/>
        <v>-7512146.875</v>
      </c>
      <c r="T24" s="12">
        <f t="shared" si="7"/>
        <v>50507288.125</v>
      </c>
      <c r="U24" s="12" t="str">
        <f t="shared" si="8"/>
        <v>SIN ATIPICOS</v>
      </c>
    </row>
    <row r="25" spans="1:21" ht="26.25" customHeight="1">
      <c r="A25" s="38"/>
      <c r="B25" s="40" t="s">
        <v>31</v>
      </c>
      <c r="C25" s="41" t="s">
        <v>31</v>
      </c>
      <c r="D25" s="41" t="s">
        <v>31</v>
      </c>
      <c r="E25" s="43" t="s">
        <v>31</v>
      </c>
      <c r="F25" s="10">
        <v>7000000</v>
      </c>
      <c r="G25" s="10">
        <v>20000000</v>
      </c>
      <c r="H25" s="10">
        <v>21958028</v>
      </c>
      <c r="I25" s="10">
        <v>50000000</v>
      </c>
      <c r="J25" s="10">
        <v>13527022</v>
      </c>
      <c r="K25" s="11">
        <v>30000000</v>
      </c>
      <c r="L25" s="30">
        <f t="shared" si="0"/>
        <v>23747508.333333332</v>
      </c>
      <c r="M25" s="31">
        <f t="shared" si="1"/>
        <v>13726315.392867643</v>
      </c>
      <c r="N25" s="32">
        <f t="shared" si="2"/>
        <v>0.73007159267758193</v>
      </c>
      <c r="O25" s="12">
        <f>AVERAGE(F25,G25,J25)</f>
        <v>13509007.333333334</v>
      </c>
      <c r="P25" s="12">
        <f t="shared" si="3"/>
        <v>15145266.5</v>
      </c>
      <c r="Q25" s="12">
        <f t="shared" si="4"/>
        <v>27989507</v>
      </c>
      <c r="R25" s="12">
        <f t="shared" si="5"/>
        <v>12844240.5</v>
      </c>
      <c r="S25" s="12">
        <f t="shared" si="6"/>
        <v>-4121094.25</v>
      </c>
      <c r="T25" s="12">
        <f t="shared" si="7"/>
        <v>47255867.75</v>
      </c>
      <c r="U25" s="12" t="str">
        <f t="shared" si="8"/>
        <v>TIENE VALORES ATIPICOS</v>
      </c>
    </row>
    <row r="26" spans="1:21" ht="26.25" customHeight="1">
      <c r="A26" s="38"/>
      <c r="B26" s="40" t="s">
        <v>33</v>
      </c>
      <c r="C26" s="41" t="s">
        <v>33</v>
      </c>
      <c r="D26" s="41" t="s">
        <v>33</v>
      </c>
      <c r="E26" s="43" t="s">
        <v>33</v>
      </c>
      <c r="F26" s="10">
        <v>8000000</v>
      </c>
      <c r="G26" s="10">
        <v>28000000</v>
      </c>
      <c r="H26" s="10">
        <v>16399499</v>
      </c>
      <c r="I26" s="10">
        <v>50000000</v>
      </c>
      <c r="J26" s="10">
        <v>13527022</v>
      </c>
      <c r="K26" s="11">
        <v>30000000</v>
      </c>
      <c r="L26" s="30">
        <f t="shared" si="0"/>
        <v>24321086.833333332</v>
      </c>
      <c r="M26" s="31">
        <f t="shared" si="1"/>
        <v>13849382.074736796</v>
      </c>
      <c r="N26" s="32">
        <f t="shared" si="2"/>
        <v>0.75611350037763669</v>
      </c>
      <c r="O26" s="12">
        <f>AVERAGE(F26,H26,J26)</f>
        <v>12642173.666666666</v>
      </c>
      <c r="P26" s="12">
        <f t="shared" si="3"/>
        <v>14245141.25</v>
      </c>
      <c r="Q26" s="12">
        <f t="shared" si="4"/>
        <v>29500000</v>
      </c>
      <c r="R26" s="12">
        <f t="shared" si="5"/>
        <v>15254858.75</v>
      </c>
      <c r="S26" s="12">
        <f t="shared" si="6"/>
        <v>-8637146.875</v>
      </c>
      <c r="T26" s="12">
        <f t="shared" si="7"/>
        <v>52382288.125</v>
      </c>
      <c r="U26" s="12" t="str">
        <f t="shared" si="8"/>
        <v>SIN ATIPICOS</v>
      </c>
    </row>
    <row r="27" spans="1:21" ht="26.25" customHeight="1">
      <c r="A27" s="38"/>
      <c r="B27" s="40" t="s">
        <v>35</v>
      </c>
      <c r="C27" s="41" t="s">
        <v>35</v>
      </c>
      <c r="D27" s="41" t="s">
        <v>35</v>
      </c>
      <c r="E27" s="43" t="s">
        <v>35</v>
      </c>
      <c r="F27" s="10">
        <v>9000000</v>
      </c>
      <c r="G27" s="10">
        <v>45000000</v>
      </c>
      <c r="H27" s="10">
        <v>21958028</v>
      </c>
      <c r="I27" s="10">
        <v>70000000</v>
      </c>
      <c r="J27" s="10">
        <v>13527022</v>
      </c>
      <c r="K27" s="11">
        <v>30000000</v>
      </c>
      <c r="L27" s="30">
        <f t="shared" si="0"/>
        <v>31580841.666666668</v>
      </c>
      <c r="M27" s="31">
        <f t="shared" si="1"/>
        <v>20764705.45415486</v>
      </c>
      <c r="N27" s="32">
        <f t="shared" si="2"/>
        <v>0.5208904232420779</v>
      </c>
      <c r="O27" s="12">
        <f>AVERAGE(F27,H27,J27)</f>
        <v>14828350</v>
      </c>
      <c r="P27" s="12">
        <f t="shared" si="3"/>
        <v>15634773.5</v>
      </c>
      <c r="Q27" s="12">
        <f t="shared" si="4"/>
        <v>41250000</v>
      </c>
      <c r="R27" s="12">
        <f t="shared" si="5"/>
        <v>25615226.5</v>
      </c>
      <c r="S27" s="12">
        <f t="shared" si="6"/>
        <v>-22788066.25</v>
      </c>
      <c r="T27" s="12">
        <f t="shared" si="7"/>
        <v>79672839.75</v>
      </c>
      <c r="U27" s="12" t="str">
        <f t="shared" si="8"/>
        <v>SIN ATIPICOS</v>
      </c>
    </row>
    <row r="28" spans="1:21" ht="26.25" customHeight="1">
      <c r="A28" s="38"/>
      <c r="B28" s="40" t="s">
        <v>37</v>
      </c>
      <c r="C28" s="41" t="s">
        <v>37</v>
      </c>
      <c r="D28" s="41" t="s">
        <v>37</v>
      </c>
      <c r="E28" s="43" t="s">
        <v>37</v>
      </c>
      <c r="F28" s="10">
        <v>10000000</v>
      </c>
      <c r="G28" s="10">
        <v>55000000</v>
      </c>
      <c r="H28" s="10">
        <v>21958028</v>
      </c>
      <c r="I28" s="10">
        <v>60000000</v>
      </c>
      <c r="J28" s="10">
        <v>13527022</v>
      </c>
      <c r="K28" s="11">
        <v>30000000</v>
      </c>
      <c r="L28" s="30">
        <f t="shared" si="0"/>
        <v>31747508.333333332</v>
      </c>
      <c r="M28" s="31">
        <f t="shared" si="1"/>
        <v>19333518.413999956</v>
      </c>
      <c r="N28" s="32">
        <f t="shared" si="2"/>
        <v>0.64209677998103276</v>
      </c>
      <c r="O28" s="12">
        <f>AVERAGE(F28,H28,J28)</f>
        <v>15161683.333333334</v>
      </c>
      <c r="P28" s="12">
        <f t="shared" si="3"/>
        <v>15634773.5</v>
      </c>
      <c r="Q28" s="12">
        <f t="shared" si="4"/>
        <v>48750000</v>
      </c>
      <c r="R28" s="12">
        <f t="shared" si="5"/>
        <v>33115226.5</v>
      </c>
      <c r="S28" s="12">
        <f t="shared" si="6"/>
        <v>-34038066.25</v>
      </c>
      <c r="T28" s="12">
        <f t="shared" si="7"/>
        <v>98422839.75</v>
      </c>
      <c r="U28" s="12" t="str">
        <f t="shared" si="8"/>
        <v>SIN ATIPICOS</v>
      </c>
    </row>
    <row r="29" spans="1:21" ht="26.25" customHeight="1">
      <c r="A29" s="38"/>
      <c r="B29" s="40" t="s">
        <v>54</v>
      </c>
      <c r="C29" s="41" t="s">
        <v>39</v>
      </c>
      <c r="D29" s="41" t="s">
        <v>39</v>
      </c>
      <c r="E29" s="43" t="s">
        <v>39</v>
      </c>
      <c r="F29" s="10">
        <v>7000000</v>
      </c>
      <c r="G29" s="10">
        <v>20000000</v>
      </c>
      <c r="H29" s="10">
        <v>16399499</v>
      </c>
      <c r="I29" s="10">
        <v>50000000</v>
      </c>
      <c r="J29" s="10">
        <v>13527022</v>
      </c>
      <c r="K29" s="11">
        <v>30000000</v>
      </c>
      <c r="L29" s="30">
        <f t="shared" si="0"/>
        <v>22821086.833333332</v>
      </c>
      <c r="M29" s="31">
        <f t="shared" si="1"/>
        <v>14000665.853881409</v>
      </c>
      <c r="N29" s="32">
        <f t="shared" si="2"/>
        <v>0.63000010653112148</v>
      </c>
      <c r="O29" s="12">
        <f>AVERAGE(F29,H29,J29)</f>
        <v>12308840.333333334</v>
      </c>
      <c r="P29" s="12">
        <f t="shared" si="3"/>
        <v>14245141.25</v>
      </c>
      <c r="Q29" s="12">
        <f t="shared" si="4"/>
        <v>27500000</v>
      </c>
      <c r="R29" s="12">
        <f t="shared" si="5"/>
        <v>13254858.75</v>
      </c>
      <c r="S29" s="12">
        <f t="shared" si="6"/>
        <v>-5637146.875</v>
      </c>
      <c r="T29" s="12">
        <f t="shared" si="7"/>
        <v>47382288.125</v>
      </c>
      <c r="U29" s="12" t="str">
        <f t="shared" si="8"/>
        <v>TIENE VALORES ATIPICOS</v>
      </c>
    </row>
    <row r="30" spans="1:21" ht="26.25" customHeight="1">
      <c r="A30" s="38"/>
      <c r="B30" s="40" t="s">
        <v>41</v>
      </c>
      <c r="C30" s="41" t="s">
        <v>41</v>
      </c>
      <c r="D30" s="41" t="s">
        <v>41</v>
      </c>
      <c r="E30" s="43" t="s">
        <v>41</v>
      </c>
      <c r="F30" s="10">
        <v>7000000</v>
      </c>
      <c r="G30" s="10">
        <v>25681600</v>
      </c>
      <c r="H30" s="10">
        <v>16056870</v>
      </c>
      <c r="I30" s="10">
        <v>40000000</v>
      </c>
      <c r="J30" s="10">
        <v>13527022</v>
      </c>
      <c r="K30" s="11">
        <v>30000000</v>
      </c>
      <c r="L30" s="30"/>
      <c r="M30" s="31"/>
      <c r="N30" s="32"/>
      <c r="O30" s="13">
        <v>0</v>
      </c>
      <c r="P30" s="13"/>
      <c r="Q30" s="13"/>
      <c r="R30" s="13">
        <f t="shared" si="5"/>
        <v>0</v>
      </c>
      <c r="S30" s="12">
        <f t="shared" si="6"/>
        <v>0</v>
      </c>
      <c r="T30" s="12">
        <f t="shared" si="7"/>
        <v>0</v>
      </c>
      <c r="U30" s="12"/>
    </row>
    <row r="31" spans="1:21" ht="26.25" customHeight="1">
      <c r="A31" s="38"/>
      <c r="B31" s="40" t="s">
        <v>43</v>
      </c>
      <c r="C31" s="41" t="s">
        <v>43</v>
      </c>
      <c r="D31" s="41" t="s">
        <v>43</v>
      </c>
      <c r="E31" s="43" t="s">
        <v>43</v>
      </c>
      <c r="F31" s="10">
        <v>6000000</v>
      </c>
      <c r="G31" s="10">
        <v>59400320</v>
      </c>
      <c r="H31" s="10">
        <v>14015804</v>
      </c>
      <c r="I31" s="10">
        <v>30000000</v>
      </c>
      <c r="J31" s="10">
        <v>13527022</v>
      </c>
      <c r="K31" s="11">
        <v>30000000</v>
      </c>
      <c r="L31" s="30">
        <f t="shared" si="0"/>
        <v>25490524.333333332</v>
      </c>
      <c r="M31" s="31">
        <f t="shared" si="1"/>
        <v>17536723.930691596</v>
      </c>
      <c r="N31" s="32">
        <f t="shared" si="2"/>
        <v>0.45355109848775854</v>
      </c>
      <c r="O31" s="12">
        <f>AVERAGE(F31,H31,J31)</f>
        <v>11180942</v>
      </c>
      <c r="P31" s="12">
        <f t="shared" si="3"/>
        <v>13649217.5</v>
      </c>
      <c r="Q31" s="12">
        <f t="shared" si="4"/>
        <v>30000000</v>
      </c>
      <c r="R31" s="12">
        <f t="shared" si="5"/>
        <v>16350782.5</v>
      </c>
      <c r="S31" s="12">
        <f t="shared" si="6"/>
        <v>-10876956.25</v>
      </c>
      <c r="T31" s="12">
        <f t="shared" si="7"/>
        <v>54526173.75</v>
      </c>
      <c r="U31" s="12" t="str">
        <f t="shared" si="8"/>
        <v>TIENE VALORES ATIPICOS</v>
      </c>
    </row>
    <row r="32" spans="1:21" ht="26.25" customHeight="1">
      <c r="A32" s="38"/>
      <c r="B32" s="40" t="s">
        <v>45</v>
      </c>
      <c r="C32" s="41" t="s">
        <v>45</v>
      </c>
      <c r="D32" s="41" t="s">
        <v>45</v>
      </c>
      <c r="E32" s="43" t="s">
        <v>45</v>
      </c>
      <c r="F32" s="10">
        <v>5000000</v>
      </c>
      <c r="G32" s="10">
        <v>42541760</v>
      </c>
      <c r="H32" s="10">
        <v>11235432</v>
      </c>
      <c r="I32" s="10">
        <v>20000000</v>
      </c>
      <c r="J32" s="10">
        <v>13527022</v>
      </c>
      <c r="K32" s="11">
        <v>20000000</v>
      </c>
      <c r="L32" s="30">
        <f t="shared" si="0"/>
        <v>18717369</v>
      </c>
      <c r="M32" s="31">
        <f t="shared" si="1"/>
        <v>11846076.612249741</v>
      </c>
      <c r="N32" s="32">
        <f t="shared" si="2"/>
        <v>0.58004794436706764</v>
      </c>
      <c r="O32" s="12">
        <f>AVERAGE(F32,H32,J32)</f>
        <v>9920818</v>
      </c>
      <c r="P32" s="12">
        <f t="shared" si="3"/>
        <v>11808329.5</v>
      </c>
      <c r="Q32" s="12">
        <f t="shared" si="4"/>
        <v>20000000</v>
      </c>
      <c r="R32" s="12">
        <f t="shared" si="5"/>
        <v>8191670.5</v>
      </c>
      <c r="S32" s="12">
        <f t="shared" si="6"/>
        <v>-479176.25</v>
      </c>
      <c r="T32" s="12">
        <f t="shared" si="7"/>
        <v>32287505.75</v>
      </c>
      <c r="U32" s="12" t="str">
        <f t="shared" si="8"/>
        <v>TIENE VALORES ATIPICOS</v>
      </c>
    </row>
    <row r="33" spans="1:21" ht="26.25" customHeight="1">
      <c r="A33" s="38"/>
      <c r="B33" s="40" t="s">
        <v>47</v>
      </c>
      <c r="C33" s="41" t="s">
        <v>47</v>
      </c>
      <c r="D33" s="41" t="s">
        <v>47</v>
      </c>
      <c r="E33" s="43" t="s">
        <v>47</v>
      </c>
      <c r="F33" s="10">
        <v>4000000</v>
      </c>
      <c r="G33" s="10">
        <v>14767040</v>
      </c>
      <c r="H33" s="10">
        <v>11065225</v>
      </c>
      <c r="I33" s="10">
        <v>20000000</v>
      </c>
      <c r="J33" s="10">
        <v>13527022</v>
      </c>
      <c r="K33" s="11">
        <v>20000000</v>
      </c>
      <c r="L33" s="30">
        <f t="shared" si="0"/>
        <v>13893214.5</v>
      </c>
      <c r="M33" s="31">
        <f t="shared" si="1"/>
        <v>5497825.9944673814</v>
      </c>
      <c r="N33" s="32">
        <f t="shared" si="2"/>
        <v>1.5270378716934907</v>
      </c>
      <c r="O33" s="12">
        <f>AVERAGE(F33,H33,J33)</f>
        <v>9530749</v>
      </c>
      <c r="P33" s="12">
        <f t="shared" si="3"/>
        <v>11680674.25</v>
      </c>
      <c r="Q33" s="12">
        <f t="shared" si="4"/>
        <v>18691760</v>
      </c>
      <c r="R33" s="12">
        <f t="shared" si="5"/>
        <v>7011085.75</v>
      </c>
      <c r="S33" s="12">
        <f t="shared" si="6"/>
        <v>1164045.625</v>
      </c>
      <c r="T33" s="12">
        <f t="shared" si="7"/>
        <v>29208388.625</v>
      </c>
      <c r="U33" s="12" t="str">
        <f t="shared" si="8"/>
        <v>SIN ATIPICOS</v>
      </c>
    </row>
    <row r="34" spans="1:21" ht="26.25" customHeight="1">
      <c r="A34" s="38"/>
      <c r="B34" s="40" t="s">
        <v>49</v>
      </c>
      <c r="C34" s="41" t="s">
        <v>49</v>
      </c>
      <c r="D34" s="41" t="s">
        <v>49</v>
      </c>
      <c r="E34" s="43" t="s">
        <v>49</v>
      </c>
      <c r="F34" s="10">
        <v>6000000</v>
      </c>
      <c r="G34" s="10">
        <v>96501920</v>
      </c>
      <c r="H34" s="10">
        <v>27292302</v>
      </c>
      <c r="I34" s="10">
        <v>60000000</v>
      </c>
      <c r="J34" s="10">
        <v>13527022</v>
      </c>
      <c r="K34" s="11">
        <v>20000000</v>
      </c>
      <c r="L34" s="30">
        <f t="shared" si="0"/>
        <v>37220207.333333336</v>
      </c>
      <c r="M34" s="31">
        <f t="shared" si="1"/>
        <v>31528842.966179833</v>
      </c>
      <c r="N34" s="32">
        <f t="shared" si="2"/>
        <v>0.18051294724828568</v>
      </c>
      <c r="O34" s="12">
        <f>AVERAGE(F34,J34,K34)</f>
        <v>13175674</v>
      </c>
      <c r="P34" s="12">
        <f t="shared" si="3"/>
        <v>15145266.5</v>
      </c>
      <c r="Q34" s="12">
        <f t="shared" si="4"/>
        <v>51823075.5</v>
      </c>
      <c r="R34" s="12">
        <f t="shared" si="5"/>
        <v>36677809</v>
      </c>
      <c r="S34" s="12">
        <f t="shared" si="6"/>
        <v>-39871447</v>
      </c>
      <c r="T34" s="12">
        <f t="shared" si="7"/>
        <v>106839789</v>
      </c>
      <c r="U34" s="12" t="str">
        <f>IF(COUNTIF(F34:K34,"&lt;"&amp;S34)+COUNTIF(F34:K34,"&gt;"&amp;T34)&gt;0,"TIENE VALORES ATIPICOS","SIN ATIPICOS")</f>
        <v>SIN ATIPICOS</v>
      </c>
    </row>
    <row r="35" spans="1:21" ht="26.25" customHeight="1">
      <c r="A35" s="39"/>
      <c r="B35" s="40" t="s">
        <v>55</v>
      </c>
      <c r="C35" s="41" t="s">
        <v>55</v>
      </c>
      <c r="D35" s="41" t="s">
        <v>55</v>
      </c>
      <c r="E35" s="43" t="s">
        <v>55</v>
      </c>
      <c r="F35" s="10">
        <v>2000000</v>
      </c>
      <c r="G35" s="10">
        <v>74341920</v>
      </c>
      <c r="H35" s="10">
        <v>14015804</v>
      </c>
      <c r="I35" s="10">
        <v>20000000</v>
      </c>
      <c r="J35" s="10">
        <v>13527022</v>
      </c>
      <c r="K35" s="11">
        <v>30000000</v>
      </c>
      <c r="L35" s="30">
        <f t="shared" si="0"/>
        <v>25647457.666666668</v>
      </c>
      <c r="M35" s="31">
        <f t="shared" si="1"/>
        <v>23321633.900238592</v>
      </c>
      <c r="N35" s="32">
        <f t="shared" si="2"/>
        <v>9.9728165546938002E-2</v>
      </c>
      <c r="O35" s="12">
        <f>AVERAGE(F35,H35,J35)</f>
        <v>9847608.666666666</v>
      </c>
      <c r="P35" s="12">
        <f t="shared" si="3"/>
        <v>13649217.5</v>
      </c>
      <c r="Q35" s="12">
        <f t="shared" si="4"/>
        <v>27500000</v>
      </c>
      <c r="R35" s="12">
        <f t="shared" si="5"/>
        <v>13850782.5</v>
      </c>
      <c r="S35" s="12">
        <f t="shared" si="6"/>
        <v>-7126956.25</v>
      </c>
      <c r="T35" s="12">
        <f t="shared" si="7"/>
        <v>48276173.75</v>
      </c>
      <c r="U35" s="12" t="str">
        <f t="shared" si="8"/>
        <v>TIENE VALORES ATIPICOS</v>
      </c>
    </row>
    <row r="36" spans="1:21" ht="26.25" customHeight="1">
      <c r="A36" s="37" t="s">
        <v>56</v>
      </c>
      <c r="B36" s="40" t="s">
        <v>57</v>
      </c>
      <c r="C36" s="41"/>
      <c r="D36" s="41"/>
      <c r="E36" s="43"/>
      <c r="F36" s="10">
        <v>5000000</v>
      </c>
      <c r="G36" s="10">
        <v>15000000</v>
      </c>
      <c r="H36" s="10">
        <v>11103430</v>
      </c>
      <c r="I36" s="10">
        <v>70000000</v>
      </c>
      <c r="J36" s="10">
        <v>7590842</v>
      </c>
      <c r="K36" s="11">
        <v>15000000</v>
      </c>
      <c r="L36" s="30">
        <f t="shared" si="0"/>
        <v>20615712</v>
      </c>
      <c r="M36" s="31">
        <f t="shared" si="1"/>
        <v>22382513.831233673</v>
      </c>
      <c r="N36" s="32">
        <f t="shared" si="2"/>
        <v>-7.893670230946935E-2</v>
      </c>
      <c r="O36" s="12">
        <f>AVERAGE(F36,H36,J36)</f>
        <v>7898090.666666667</v>
      </c>
      <c r="P36" s="12">
        <f t="shared" si="3"/>
        <v>8468989</v>
      </c>
      <c r="Q36" s="12">
        <f t="shared" si="4"/>
        <v>15000000</v>
      </c>
      <c r="R36" s="12">
        <f t="shared" si="5"/>
        <v>6531011</v>
      </c>
      <c r="S36" s="12">
        <f t="shared" si="6"/>
        <v>-1327527.5</v>
      </c>
      <c r="T36" s="12">
        <f t="shared" si="7"/>
        <v>24796516.5</v>
      </c>
      <c r="U36" s="12" t="str">
        <f t="shared" si="8"/>
        <v>TIENE VALORES ATIPICOS</v>
      </c>
    </row>
    <row r="37" spans="1:21" ht="26.25" customHeight="1">
      <c r="A37" s="38"/>
      <c r="B37" s="40" t="s">
        <v>58</v>
      </c>
      <c r="C37" s="41"/>
      <c r="D37" s="41"/>
      <c r="E37" s="43"/>
      <c r="F37" s="10">
        <v>4000000</v>
      </c>
      <c r="G37" s="10">
        <v>15000000</v>
      </c>
      <c r="H37" s="10">
        <v>8367797</v>
      </c>
      <c r="I37" s="10">
        <v>40000000</v>
      </c>
      <c r="J37" s="10">
        <v>7590842</v>
      </c>
      <c r="K37" s="11">
        <v>15000000</v>
      </c>
      <c r="L37" s="30">
        <f t="shared" si="0"/>
        <v>14993106.5</v>
      </c>
      <c r="M37" s="31">
        <f t="shared" si="1"/>
        <v>11866489.608558208</v>
      </c>
      <c r="N37" s="32">
        <f t="shared" si="2"/>
        <v>0.26348288285584059</v>
      </c>
      <c r="O37" s="12">
        <f>AVERAGE(F37,H37,J37)</f>
        <v>6652879.666666667</v>
      </c>
      <c r="P37" s="12">
        <f t="shared" si="3"/>
        <v>7785080.75</v>
      </c>
      <c r="Q37" s="12">
        <f t="shared" si="4"/>
        <v>15000000</v>
      </c>
      <c r="R37" s="12">
        <f t="shared" si="5"/>
        <v>7214919.25</v>
      </c>
      <c r="S37" s="12">
        <f t="shared" si="6"/>
        <v>-3037298.125</v>
      </c>
      <c r="T37" s="12">
        <f t="shared" si="7"/>
        <v>25822378.875</v>
      </c>
      <c r="U37" s="12" t="str">
        <f t="shared" si="8"/>
        <v>TIENE VALORES ATIPICOS</v>
      </c>
    </row>
    <row r="38" spans="1:21" ht="26.25" customHeight="1">
      <c r="A38" s="38"/>
      <c r="B38" s="40" t="s">
        <v>59</v>
      </c>
      <c r="C38" s="41"/>
      <c r="D38" s="41"/>
      <c r="E38" s="43"/>
      <c r="F38" s="10">
        <v>3000000</v>
      </c>
      <c r="G38" s="10">
        <v>5000000</v>
      </c>
      <c r="H38" s="10">
        <v>6091575</v>
      </c>
      <c r="I38" s="10">
        <v>20000000</v>
      </c>
      <c r="J38" s="10">
        <v>7590842</v>
      </c>
      <c r="K38" s="11">
        <v>15000000</v>
      </c>
      <c r="L38" s="30">
        <f t="shared" si="0"/>
        <v>9447069.5</v>
      </c>
      <c r="M38" s="31">
        <f t="shared" si="1"/>
        <v>6031105.9713042062</v>
      </c>
      <c r="N38" s="32">
        <f t="shared" si="2"/>
        <v>0.56639089827783329</v>
      </c>
      <c r="O38" s="12">
        <f>AVERAGE(F38,G38,H38)</f>
        <v>4697191.666666667</v>
      </c>
      <c r="P38" s="12">
        <f t="shared" si="3"/>
        <v>5272893.75</v>
      </c>
      <c r="Q38" s="12">
        <f t="shared" si="4"/>
        <v>13147710.5</v>
      </c>
      <c r="R38" s="12">
        <f t="shared" si="5"/>
        <v>7874816.75</v>
      </c>
      <c r="S38" s="12">
        <f t="shared" si="6"/>
        <v>-6539331.375</v>
      </c>
      <c r="T38" s="12">
        <f t="shared" si="7"/>
        <v>24959935.625</v>
      </c>
      <c r="U38" s="12" t="str">
        <f t="shared" si="8"/>
        <v>SIN ATIPICOS</v>
      </c>
    </row>
    <row r="39" spans="1:21" ht="26.25" customHeight="1">
      <c r="A39" s="38"/>
      <c r="B39" s="40" t="s">
        <v>60</v>
      </c>
      <c r="C39" s="41"/>
      <c r="D39" s="41"/>
      <c r="E39" s="43"/>
      <c r="F39" s="10">
        <v>3000000</v>
      </c>
      <c r="G39" s="10">
        <v>5000000</v>
      </c>
      <c r="H39" s="10">
        <v>6091575</v>
      </c>
      <c r="I39" s="10">
        <v>20000000</v>
      </c>
      <c r="J39" s="10">
        <v>7590842</v>
      </c>
      <c r="K39" s="11">
        <v>15000000</v>
      </c>
      <c r="L39" s="30">
        <f t="shared" si="0"/>
        <v>9447069.5</v>
      </c>
      <c r="M39" s="31">
        <f t="shared" si="1"/>
        <v>6031105.9713042062</v>
      </c>
      <c r="N39" s="32">
        <f t="shared" si="2"/>
        <v>0.56639089827783329</v>
      </c>
      <c r="O39" s="12">
        <f>AVERAGE(F39,G39,H39)</f>
        <v>4697191.666666667</v>
      </c>
      <c r="P39" s="12">
        <f t="shared" si="3"/>
        <v>5272893.75</v>
      </c>
      <c r="Q39" s="12">
        <f t="shared" si="4"/>
        <v>13147710.5</v>
      </c>
      <c r="R39" s="12">
        <f t="shared" si="5"/>
        <v>7874816.75</v>
      </c>
      <c r="S39" s="12">
        <f t="shared" si="6"/>
        <v>-6539331.375</v>
      </c>
      <c r="T39" s="12">
        <f t="shared" si="7"/>
        <v>24959935.625</v>
      </c>
      <c r="U39" s="12" t="str">
        <f t="shared" si="8"/>
        <v>SIN ATIPICOS</v>
      </c>
    </row>
    <row r="40" spans="1:21" ht="26.25" customHeight="1">
      <c r="A40" s="38"/>
      <c r="B40" s="40" t="s">
        <v>61</v>
      </c>
      <c r="C40" s="41"/>
      <c r="D40" s="41"/>
      <c r="E40" s="43"/>
      <c r="F40" s="10">
        <v>3000000</v>
      </c>
      <c r="G40" s="10">
        <v>5500000</v>
      </c>
      <c r="H40" s="10">
        <v>5632164</v>
      </c>
      <c r="I40" s="10">
        <v>20000000</v>
      </c>
      <c r="J40" s="10">
        <v>7590842</v>
      </c>
      <c r="K40" s="11">
        <v>30000000</v>
      </c>
      <c r="L40" s="30">
        <f t="shared" si="0"/>
        <v>11953834.333333334</v>
      </c>
      <c r="M40" s="31">
        <f t="shared" si="1"/>
        <v>9757281.2297551017</v>
      </c>
      <c r="N40" s="32">
        <f t="shared" si="2"/>
        <v>0.22511938027160497</v>
      </c>
      <c r="O40" s="12">
        <f>AVERAGE(F40,G40,H40)</f>
        <v>4710721.333333333</v>
      </c>
      <c r="P40" s="12">
        <f t="shared" si="3"/>
        <v>5533041</v>
      </c>
      <c r="Q40" s="12">
        <f t="shared" si="4"/>
        <v>16897710.5</v>
      </c>
      <c r="R40" s="12">
        <f t="shared" si="5"/>
        <v>11364669.5</v>
      </c>
      <c r="S40" s="12">
        <f t="shared" si="6"/>
        <v>-11513963.25</v>
      </c>
      <c r="T40" s="12">
        <f t="shared" si="7"/>
        <v>33944714.75</v>
      </c>
      <c r="U40" s="12" t="str">
        <f t="shared" si="8"/>
        <v>SIN ATIPICOS</v>
      </c>
    </row>
    <row r="41" spans="1:21" ht="26.25" customHeight="1">
      <c r="A41" s="38"/>
      <c r="B41" s="40" t="s">
        <v>62</v>
      </c>
      <c r="C41" s="41"/>
      <c r="D41" s="41"/>
      <c r="E41" s="43"/>
      <c r="F41" s="10">
        <v>4000000</v>
      </c>
      <c r="G41" s="10">
        <v>7500000</v>
      </c>
      <c r="H41" s="10">
        <v>5289535</v>
      </c>
      <c r="I41" s="10">
        <v>24000000</v>
      </c>
      <c r="J41" s="10">
        <v>7590842</v>
      </c>
      <c r="K41" s="11">
        <v>15000000</v>
      </c>
      <c r="L41" s="30">
        <f t="shared" si="0"/>
        <v>10563396.166666666</v>
      </c>
      <c r="M41" s="31">
        <f t="shared" si="1"/>
        <v>6944278.5963398293</v>
      </c>
      <c r="N41" s="32">
        <f t="shared" si="2"/>
        <v>0.52116537666481166</v>
      </c>
      <c r="O41" s="12">
        <f>AVERAGE(F41,G41,H41)</f>
        <v>5596511.666666667</v>
      </c>
      <c r="P41" s="12">
        <f t="shared" si="3"/>
        <v>5842151.25</v>
      </c>
      <c r="Q41" s="12">
        <f t="shared" si="4"/>
        <v>13147710.5</v>
      </c>
      <c r="R41" s="12">
        <f t="shared" si="5"/>
        <v>7305559.25</v>
      </c>
      <c r="S41" s="12">
        <f t="shared" si="6"/>
        <v>-5116187.625</v>
      </c>
      <c r="T41" s="12">
        <f t="shared" si="7"/>
        <v>24106049.375</v>
      </c>
      <c r="U41" s="12" t="str">
        <f t="shared" si="8"/>
        <v>SIN ATIPICOS</v>
      </c>
    </row>
    <row r="42" spans="1:21" ht="26.25" customHeight="1">
      <c r="A42" s="38"/>
      <c r="B42" s="40" t="s">
        <v>63</v>
      </c>
      <c r="C42" s="41"/>
      <c r="D42" s="41"/>
      <c r="E42" s="43"/>
      <c r="F42" s="10">
        <v>4000000</v>
      </c>
      <c r="G42" s="10">
        <v>8000000</v>
      </c>
      <c r="H42" s="10">
        <v>5289535</v>
      </c>
      <c r="I42" s="10">
        <v>20000000</v>
      </c>
      <c r="J42" s="10">
        <v>7590842</v>
      </c>
      <c r="K42" s="11">
        <v>15000000</v>
      </c>
      <c r="L42" s="30">
        <f t="shared" si="0"/>
        <v>9980062.833333334</v>
      </c>
      <c r="M42" s="31">
        <f t="shared" si="1"/>
        <v>5671421.6007614415</v>
      </c>
      <c r="N42" s="32">
        <f t="shared" si="2"/>
        <v>0.75971097475691407</v>
      </c>
      <c r="O42" s="12">
        <f>AVERAGE(F42,H42,J42)</f>
        <v>5626792.333333333</v>
      </c>
      <c r="P42" s="12">
        <f t="shared" si="3"/>
        <v>5864861.75</v>
      </c>
      <c r="Q42" s="12">
        <f t="shared" si="4"/>
        <v>13250000</v>
      </c>
      <c r="R42" s="12">
        <f t="shared" si="5"/>
        <v>7385138.25</v>
      </c>
      <c r="S42" s="12">
        <f t="shared" si="6"/>
        <v>-5212845.625</v>
      </c>
      <c r="T42" s="12">
        <f t="shared" si="7"/>
        <v>24327707.375</v>
      </c>
      <c r="U42" s="12" t="str">
        <f t="shared" si="8"/>
        <v>SIN ATIPICOS</v>
      </c>
    </row>
    <row r="43" spans="1:21" ht="26.25" customHeight="1">
      <c r="A43" s="38"/>
      <c r="B43" s="40" t="s">
        <v>64</v>
      </c>
      <c r="C43" s="41"/>
      <c r="D43" s="41"/>
      <c r="E43" s="43"/>
      <c r="F43" s="10">
        <v>3000000</v>
      </c>
      <c r="G43" s="10">
        <v>5000000</v>
      </c>
      <c r="H43" s="10">
        <v>5289535</v>
      </c>
      <c r="I43" s="10">
        <v>16000000</v>
      </c>
      <c r="J43" s="10">
        <v>7590842</v>
      </c>
      <c r="K43" s="11">
        <v>15000000</v>
      </c>
      <c r="L43" s="30">
        <f t="shared" si="0"/>
        <v>8646729.5</v>
      </c>
      <c r="M43" s="31">
        <f t="shared" si="1"/>
        <v>5033297.0723004136</v>
      </c>
      <c r="N43" s="32">
        <f t="shared" si="2"/>
        <v>0.71790565424506259</v>
      </c>
      <c r="O43" s="12">
        <f>AVERAGE(F43,G43,H43)</f>
        <v>4429845</v>
      </c>
      <c r="P43" s="12">
        <f t="shared" si="3"/>
        <v>5072383.75</v>
      </c>
      <c r="Q43" s="12">
        <f t="shared" si="4"/>
        <v>13147710.5</v>
      </c>
      <c r="R43" s="12">
        <f t="shared" si="5"/>
        <v>8075326.75</v>
      </c>
      <c r="S43" s="12">
        <f t="shared" si="6"/>
        <v>-7040606.375</v>
      </c>
      <c r="T43" s="12">
        <f t="shared" si="7"/>
        <v>25260700.625</v>
      </c>
      <c r="U43" s="12" t="str">
        <f t="shared" si="8"/>
        <v>SIN ATIPICOS</v>
      </c>
    </row>
    <row r="44" spans="1:21" ht="26.25" customHeight="1">
      <c r="A44" s="38"/>
      <c r="B44" s="40" t="s">
        <v>65</v>
      </c>
      <c r="C44" s="41"/>
      <c r="D44" s="41"/>
      <c r="E44" s="43"/>
      <c r="F44" s="10">
        <v>3000000</v>
      </c>
      <c r="G44" s="10">
        <v>4500000</v>
      </c>
      <c r="H44" s="10">
        <v>5289535</v>
      </c>
      <c r="I44" s="10">
        <v>14000000</v>
      </c>
      <c r="J44" s="10">
        <v>7590842</v>
      </c>
      <c r="K44" s="11">
        <v>15000000</v>
      </c>
      <c r="L44" s="30"/>
      <c r="M44" s="31"/>
      <c r="N44" s="32"/>
      <c r="O44" s="13">
        <v>0</v>
      </c>
      <c r="P44" s="13"/>
      <c r="Q44" s="13"/>
      <c r="R44" s="13">
        <f t="shared" si="5"/>
        <v>0</v>
      </c>
      <c r="S44" s="12">
        <f t="shared" si="6"/>
        <v>0</v>
      </c>
      <c r="T44" s="12">
        <f t="shared" si="7"/>
        <v>0</v>
      </c>
      <c r="U44" s="12"/>
    </row>
    <row r="45" spans="1:21" ht="26.25" customHeight="1">
      <c r="A45" s="38"/>
      <c r="B45" s="40" t="s">
        <v>66</v>
      </c>
      <c r="C45" s="41"/>
      <c r="D45" s="41"/>
      <c r="E45" s="43"/>
      <c r="F45" s="10">
        <v>3000000</v>
      </c>
      <c r="G45" s="10">
        <v>5500000</v>
      </c>
      <c r="H45" s="10">
        <v>5289535</v>
      </c>
      <c r="I45" s="10">
        <v>10000000</v>
      </c>
      <c r="J45" s="10">
        <v>7590842</v>
      </c>
      <c r="K45" s="11">
        <v>15000000</v>
      </c>
      <c r="L45" s="30">
        <f t="shared" si="0"/>
        <v>7730062.833333333</v>
      </c>
      <c r="M45" s="31">
        <f t="shared" si="1"/>
        <v>3901427.8228511168</v>
      </c>
      <c r="N45" s="32">
        <f t="shared" si="2"/>
        <v>0.98134200716400688</v>
      </c>
      <c r="O45" s="12">
        <f>AVERAGE(F45,G45,H45)</f>
        <v>4596511.666666667</v>
      </c>
      <c r="P45" s="12">
        <f t="shared" si="3"/>
        <v>5342151.25</v>
      </c>
      <c r="Q45" s="12">
        <f t="shared" si="4"/>
        <v>9397710.5</v>
      </c>
      <c r="R45" s="12">
        <f t="shared" si="5"/>
        <v>4055559.25</v>
      </c>
      <c r="S45" s="12">
        <f t="shared" si="6"/>
        <v>-741187.625</v>
      </c>
      <c r="T45" s="12">
        <f t="shared" si="7"/>
        <v>15481049.375</v>
      </c>
      <c r="U45" s="12" t="str">
        <f t="shared" si="8"/>
        <v>SIN ATIPICOS</v>
      </c>
    </row>
    <row r="46" spans="1:21" ht="26.25" customHeight="1">
      <c r="A46" s="38"/>
      <c r="B46" s="40" t="s">
        <v>67</v>
      </c>
      <c r="C46" s="41"/>
      <c r="D46" s="41"/>
      <c r="E46" s="43"/>
      <c r="F46" s="10">
        <v>3000000</v>
      </c>
      <c r="G46" s="10">
        <v>4000000</v>
      </c>
      <c r="H46" s="10">
        <v>5289535</v>
      </c>
      <c r="I46" s="10">
        <v>10000000</v>
      </c>
      <c r="J46" s="10">
        <v>7590842</v>
      </c>
      <c r="K46" s="11">
        <v>15000000</v>
      </c>
      <c r="L46" s="30">
        <f t="shared" si="0"/>
        <v>7480062.833333333</v>
      </c>
      <c r="M46" s="31">
        <f t="shared" si="1"/>
        <v>4080278.2348246146</v>
      </c>
      <c r="N46" s="32">
        <f t="shared" si="2"/>
        <v>0.83322371731712397</v>
      </c>
      <c r="O46" s="12">
        <f>AVERAGE(F46,G46,H46)</f>
        <v>4096511.6666666665</v>
      </c>
      <c r="P46" s="12">
        <f t="shared" si="3"/>
        <v>4322383.75</v>
      </c>
      <c r="Q46" s="12">
        <f t="shared" si="4"/>
        <v>9397710.5</v>
      </c>
      <c r="R46" s="12">
        <f t="shared" si="5"/>
        <v>5075326.75</v>
      </c>
      <c r="S46" s="12">
        <f t="shared" si="6"/>
        <v>-3290606.375</v>
      </c>
      <c r="T46" s="12">
        <f t="shared" si="7"/>
        <v>17010700.625</v>
      </c>
      <c r="U46" s="12" t="str">
        <f t="shared" si="8"/>
        <v>SIN ATIPICOS</v>
      </c>
    </row>
    <row r="47" spans="1:21" ht="26.25" customHeight="1">
      <c r="A47" s="38"/>
      <c r="B47" s="40" t="s">
        <v>68</v>
      </c>
      <c r="C47" s="41"/>
      <c r="D47" s="41"/>
      <c r="E47" s="43"/>
      <c r="F47" s="10">
        <v>3000000</v>
      </c>
      <c r="G47" s="10">
        <v>3000000</v>
      </c>
      <c r="H47" s="10">
        <v>5289535</v>
      </c>
      <c r="I47" s="10">
        <v>10000000</v>
      </c>
      <c r="J47" s="10">
        <v>7590842</v>
      </c>
      <c r="K47" s="11">
        <v>15000000</v>
      </c>
      <c r="L47" s="30">
        <f t="shared" si="0"/>
        <v>7313396.166666667</v>
      </c>
      <c r="M47" s="31">
        <f t="shared" si="1"/>
        <v>4236458.4627866708</v>
      </c>
      <c r="N47" s="32">
        <f t="shared" si="2"/>
        <v>0.72629950958047129</v>
      </c>
      <c r="O47" s="12">
        <f>AVERAGE(F47,G47,H47)</f>
        <v>3763178.3333333335</v>
      </c>
      <c r="P47" s="12">
        <f t="shared" si="3"/>
        <v>3572383.75</v>
      </c>
      <c r="Q47" s="12">
        <f t="shared" si="4"/>
        <v>9397710.5</v>
      </c>
      <c r="R47" s="12">
        <f t="shared" si="5"/>
        <v>5825326.75</v>
      </c>
      <c r="S47" s="12">
        <f t="shared" si="6"/>
        <v>-5165606.375</v>
      </c>
      <c r="T47" s="12">
        <f t="shared" si="7"/>
        <v>18135700.625</v>
      </c>
      <c r="U47" s="12" t="str">
        <f t="shared" si="8"/>
        <v>SIN ATIPICOS</v>
      </c>
    </row>
    <row r="48" spans="1:21" ht="26.25" customHeight="1">
      <c r="A48" s="38"/>
      <c r="B48" s="40" t="s">
        <v>69</v>
      </c>
      <c r="C48" s="41"/>
      <c r="D48" s="41"/>
      <c r="E48" s="43"/>
      <c r="F48" s="10">
        <v>4000000</v>
      </c>
      <c r="G48" s="10">
        <v>5000000</v>
      </c>
      <c r="H48" s="10">
        <v>8367797</v>
      </c>
      <c r="I48" s="10">
        <v>20000000</v>
      </c>
      <c r="J48" s="10">
        <v>7590842</v>
      </c>
      <c r="K48" s="11">
        <v>15000000</v>
      </c>
      <c r="L48" s="30">
        <f t="shared" si="0"/>
        <v>9993106.5</v>
      </c>
      <c r="M48" s="31">
        <f t="shared" si="1"/>
        <v>5693092.9464296103</v>
      </c>
      <c r="N48" s="32">
        <f t="shared" si="2"/>
        <v>0.75530359227089694</v>
      </c>
      <c r="O48" s="12">
        <f>AVERAGE(F48,G48,J48)</f>
        <v>5530280.666666667</v>
      </c>
      <c r="P48" s="12">
        <f t="shared" si="3"/>
        <v>5647710.5</v>
      </c>
      <c r="Q48" s="12">
        <f t="shared" si="4"/>
        <v>13341949.25</v>
      </c>
      <c r="R48" s="12">
        <f t="shared" si="5"/>
        <v>7694238.75</v>
      </c>
      <c r="S48" s="12">
        <f t="shared" si="6"/>
        <v>-5893647.625</v>
      </c>
      <c r="T48" s="12">
        <f t="shared" si="7"/>
        <v>24883307.375</v>
      </c>
      <c r="U48" s="12" t="str">
        <f t="shared" si="8"/>
        <v>SIN ATIPICOS</v>
      </c>
    </row>
    <row r="49" spans="1:21" ht="26.25" customHeight="1">
      <c r="A49" s="39"/>
      <c r="B49" s="40" t="s">
        <v>70</v>
      </c>
      <c r="C49" s="41"/>
      <c r="D49" s="41"/>
      <c r="E49" s="43"/>
      <c r="F49" s="10">
        <v>3000000</v>
      </c>
      <c r="G49" s="10">
        <v>22299520</v>
      </c>
      <c r="H49" s="10">
        <v>8367797</v>
      </c>
      <c r="I49" s="10">
        <v>11000000</v>
      </c>
      <c r="J49" s="10">
        <v>7590842</v>
      </c>
      <c r="K49" s="11">
        <v>15000000</v>
      </c>
      <c r="L49" s="30">
        <f t="shared" si="0"/>
        <v>11209693.166666666</v>
      </c>
      <c r="M49" s="31">
        <f t="shared" si="1"/>
        <v>6136858.2595615489</v>
      </c>
      <c r="N49" s="32">
        <f t="shared" si="2"/>
        <v>0.82661757735749763</v>
      </c>
      <c r="O49" s="12">
        <f>AVERAGE(F49,H49,J49)</f>
        <v>6319546.333333333</v>
      </c>
      <c r="P49" s="12">
        <f t="shared" si="3"/>
        <v>7785080.75</v>
      </c>
      <c r="Q49" s="12">
        <f t="shared" si="4"/>
        <v>14000000</v>
      </c>
      <c r="R49" s="12">
        <f t="shared" si="5"/>
        <v>6214919.25</v>
      </c>
      <c r="S49" s="12">
        <f t="shared" si="6"/>
        <v>-1537298.125</v>
      </c>
      <c r="T49" s="12">
        <f t="shared" si="7"/>
        <v>23322378.875</v>
      </c>
      <c r="U49" s="12" t="str">
        <f t="shared" si="8"/>
        <v>SIN ATIPICOS</v>
      </c>
    </row>
    <row r="50" spans="1:21" ht="37.5" customHeight="1">
      <c r="A50" s="44" t="s">
        <v>71</v>
      </c>
      <c r="B50" s="40" t="s">
        <v>72</v>
      </c>
      <c r="C50" s="41"/>
      <c r="D50" s="41"/>
      <c r="E50" s="42"/>
      <c r="F50" s="10">
        <v>90000000</v>
      </c>
      <c r="G50" s="10">
        <v>49745920</v>
      </c>
      <c r="H50" s="10">
        <v>47088397</v>
      </c>
      <c r="I50" s="10">
        <v>120000000</v>
      </c>
      <c r="J50" s="10">
        <v>24189744</v>
      </c>
      <c r="K50" s="11">
        <v>25000000</v>
      </c>
      <c r="L50" s="30">
        <f t="shared" si="0"/>
        <v>59337343.5</v>
      </c>
      <c r="M50" s="31">
        <f t="shared" si="1"/>
        <v>34824788.589067779</v>
      </c>
      <c r="N50" s="32">
        <f t="shared" si="2"/>
        <v>0.70388237528675812</v>
      </c>
      <c r="O50" s="12">
        <f>AVERAGE(H50,J50,K50)</f>
        <v>32092713.666666668</v>
      </c>
      <c r="P50" s="12">
        <f t="shared" si="3"/>
        <v>30522099.25</v>
      </c>
      <c r="Q50" s="12">
        <f t="shared" si="4"/>
        <v>79936480</v>
      </c>
      <c r="R50" s="12">
        <f t="shared" si="5"/>
        <v>49414380.75</v>
      </c>
      <c r="S50" s="12">
        <f t="shared" si="6"/>
        <v>-43599471.875</v>
      </c>
      <c r="T50" s="12">
        <f t="shared" si="7"/>
        <v>154058051.125</v>
      </c>
      <c r="U50" s="12" t="str">
        <f t="shared" si="8"/>
        <v>SIN ATIPICOS</v>
      </c>
    </row>
    <row r="51" spans="1:21" ht="27" customHeight="1">
      <c r="A51" s="45"/>
      <c r="B51" s="40" t="s">
        <v>73</v>
      </c>
      <c r="C51" s="41"/>
      <c r="D51" s="41"/>
      <c r="E51" s="42"/>
      <c r="F51" s="10">
        <v>48000000</v>
      </c>
      <c r="G51" s="10">
        <v>32842880</v>
      </c>
      <c r="H51" s="10">
        <v>23645723</v>
      </c>
      <c r="I51" s="10">
        <v>70000000</v>
      </c>
      <c r="J51" s="10">
        <v>24189744</v>
      </c>
      <c r="K51" s="11">
        <v>25000000</v>
      </c>
      <c r="L51" s="30">
        <f t="shared" si="0"/>
        <v>37279724.5</v>
      </c>
      <c r="M51" s="31">
        <f t="shared" si="1"/>
        <v>16897985.801554687</v>
      </c>
      <c r="N51" s="32">
        <f t="shared" si="2"/>
        <v>1.2061637959578653</v>
      </c>
      <c r="O51" s="12">
        <f>AVERAGE(H51,J51,K51)</f>
        <v>24278489</v>
      </c>
      <c r="P51" s="12">
        <f t="shared" si="3"/>
        <v>24392308</v>
      </c>
      <c r="Q51" s="12">
        <f t="shared" si="4"/>
        <v>44210720</v>
      </c>
      <c r="R51" s="12">
        <f t="shared" si="5"/>
        <v>19818412</v>
      </c>
      <c r="S51" s="12">
        <f t="shared" si="6"/>
        <v>-5335310</v>
      </c>
      <c r="T51" s="12">
        <f t="shared" si="7"/>
        <v>73938338</v>
      </c>
      <c r="U51" s="12" t="str">
        <f t="shared" si="8"/>
        <v>SIN ATIPICOS</v>
      </c>
    </row>
    <row r="52" spans="1:21" ht="26.25" customHeight="1">
      <c r="A52" s="49" t="s">
        <v>74</v>
      </c>
      <c r="B52" s="40" t="s">
        <v>75</v>
      </c>
      <c r="C52" s="41"/>
      <c r="D52" s="41"/>
      <c r="E52" s="42"/>
      <c r="F52" s="10">
        <v>62000000</v>
      </c>
      <c r="G52" s="10">
        <v>33111840</v>
      </c>
      <c r="H52" s="10">
        <v>11452960</v>
      </c>
      <c r="I52" s="10">
        <v>60000000</v>
      </c>
      <c r="J52" s="10">
        <v>13861538</v>
      </c>
      <c r="K52" s="11">
        <v>25000000</v>
      </c>
      <c r="L52" s="30">
        <f t="shared" si="0"/>
        <v>34237723</v>
      </c>
      <c r="M52" s="31">
        <f t="shared" si="1"/>
        <v>20229419.250702966</v>
      </c>
      <c r="N52" s="32">
        <f t="shared" si="2"/>
        <v>0.69247186860345733</v>
      </c>
      <c r="O52" s="12">
        <f>AVERAGE(H52,J52,K52)</f>
        <v>16771499.333333334</v>
      </c>
      <c r="P52" s="12">
        <f t="shared" si="3"/>
        <v>16646153.5</v>
      </c>
      <c r="Q52" s="12">
        <f t="shared" si="4"/>
        <v>53277960</v>
      </c>
      <c r="R52" s="12">
        <f t="shared" si="5"/>
        <v>36631806.5</v>
      </c>
      <c r="S52" s="12">
        <f t="shared" si="6"/>
        <v>-38301556.25</v>
      </c>
      <c r="T52" s="12">
        <f t="shared" si="7"/>
        <v>108225669.75</v>
      </c>
      <c r="U52" s="12" t="str">
        <f t="shared" si="8"/>
        <v>SIN ATIPICOS</v>
      </c>
    </row>
    <row r="53" spans="1:21" ht="26.25" customHeight="1">
      <c r="A53" s="49"/>
      <c r="B53" s="40" t="s">
        <v>76</v>
      </c>
      <c r="C53" s="41"/>
      <c r="D53" s="41"/>
      <c r="E53" s="42"/>
      <c r="F53" s="10">
        <v>30000000</v>
      </c>
      <c r="G53" s="10">
        <v>81994400</v>
      </c>
      <c r="H53" s="10">
        <v>7201320</v>
      </c>
      <c r="I53" s="10">
        <v>35000000</v>
      </c>
      <c r="J53" s="10">
        <v>13861538</v>
      </c>
      <c r="K53" s="11">
        <v>15000000</v>
      </c>
      <c r="L53" s="30">
        <f t="shared" si="0"/>
        <v>30509543</v>
      </c>
      <c r="M53" s="31">
        <f t="shared" si="1"/>
        <v>24940227.185595665</v>
      </c>
      <c r="N53" s="32">
        <f t="shared" si="2"/>
        <v>0.22330653898858296</v>
      </c>
      <c r="O53" s="12">
        <f>AVERAGE(H53,J53,K53)</f>
        <v>12020952.666666666</v>
      </c>
      <c r="P53" s="12">
        <f t="shared" si="3"/>
        <v>14146153.5</v>
      </c>
      <c r="Q53" s="12">
        <f t="shared" si="4"/>
        <v>33750000</v>
      </c>
      <c r="R53" s="12">
        <f t="shared" si="5"/>
        <v>19603846.5</v>
      </c>
      <c r="S53" s="12">
        <f t="shared" si="6"/>
        <v>-15259616.25</v>
      </c>
      <c r="T53" s="12">
        <f t="shared" si="7"/>
        <v>63155769.75</v>
      </c>
      <c r="U53" s="12"/>
    </row>
    <row r="54" spans="1:21" ht="24.75" customHeight="1">
      <c r="A54" s="50" t="s">
        <v>77</v>
      </c>
      <c r="B54" s="51"/>
      <c r="C54" s="51"/>
      <c r="D54" s="51"/>
      <c r="E54" s="52"/>
      <c r="F54" s="14">
        <f t="shared" ref="F54:K54" si="10">SUM(F3:F53)</f>
        <v>460000000</v>
      </c>
      <c r="G54" s="25">
        <f>SUM(G3:G53)</f>
        <v>1136090400</v>
      </c>
      <c r="H54" s="16">
        <f t="shared" si="10"/>
        <v>619606240</v>
      </c>
      <c r="I54" s="25">
        <f t="shared" si="10"/>
        <v>1940000000</v>
      </c>
      <c r="J54" s="16">
        <f t="shared" si="10"/>
        <v>530000002</v>
      </c>
      <c r="K54" s="26">
        <f t="shared" si="10"/>
        <v>1045000000</v>
      </c>
      <c r="L54" s="16">
        <f>SUM(L3:L53)</f>
        <v>906934022.83333337</v>
      </c>
      <c r="M54" s="27"/>
      <c r="N54" s="27"/>
      <c r="O54" s="17">
        <f>SUM(O3:O53)</f>
        <v>440124096.00000012</v>
      </c>
      <c r="S54" s="18"/>
      <c r="T54" s="18"/>
    </row>
    <row r="55" spans="1:21" ht="20.25" customHeight="1">
      <c r="A55" s="53" t="s">
        <v>78</v>
      </c>
      <c r="B55" s="54"/>
      <c r="C55" s="54"/>
      <c r="D55" s="55"/>
      <c r="E55" s="19">
        <v>0.19</v>
      </c>
      <c r="F55" s="14">
        <f t="shared" ref="F55:O55" si="11">F54*19%</f>
        <v>87400000</v>
      </c>
      <c r="G55" s="15">
        <f t="shared" si="11"/>
        <v>215857176</v>
      </c>
      <c r="H55" s="14">
        <f t="shared" si="11"/>
        <v>117725185.59999999</v>
      </c>
      <c r="I55" s="15">
        <f t="shared" si="11"/>
        <v>368600000</v>
      </c>
      <c r="J55" s="14">
        <f t="shared" si="11"/>
        <v>100700000.38</v>
      </c>
      <c r="K55" s="14">
        <f t="shared" si="11"/>
        <v>198550000</v>
      </c>
      <c r="L55" s="14">
        <f>L54*19%</f>
        <v>172317464.33833334</v>
      </c>
      <c r="M55" s="14"/>
      <c r="N55" s="14"/>
      <c r="O55" s="20">
        <f t="shared" si="11"/>
        <v>83623578.240000024</v>
      </c>
      <c r="S55" s="18"/>
      <c r="T55" s="18"/>
    </row>
    <row r="56" spans="1:21" ht="20.25" customHeight="1">
      <c r="A56" s="56" t="s">
        <v>79</v>
      </c>
      <c r="B56" s="57"/>
      <c r="C56" s="57"/>
      <c r="D56" s="57"/>
      <c r="E56" s="58"/>
      <c r="F56" s="14">
        <f t="shared" ref="F56:L56" si="12">F54+F55</f>
        <v>547400000</v>
      </c>
      <c r="G56" s="15">
        <f t="shared" si="12"/>
        <v>1351947576</v>
      </c>
      <c r="H56" s="14">
        <f t="shared" si="12"/>
        <v>737331425.60000002</v>
      </c>
      <c r="I56" s="15">
        <f t="shared" si="12"/>
        <v>2308600000</v>
      </c>
      <c r="J56" s="14">
        <f t="shared" si="12"/>
        <v>630700002.38</v>
      </c>
      <c r="K56" s="14">
        <f t="shared" si="12"/>
        <v>1243550000</v>
      </c>
      <c r="L56" s="14">
        <f t="shared" si="12"/>
        <v>1079251487.1716666</v>
      </c>
      <c r="M56" s="14"/>
      <c r="N56" s="14"/>
      <c r="O56" s="20">
        <f>O54+O55</f>
        <v>523747674.24000013</v>
      </c>
      <c r="S56" s="18"/>
      <c r="T56" s="18"/>
    </row>
    <row r="57" spans="1:21" s="23" customFormat="1">
      <c r="A57" s="21"/>
      <c r="B57" s="21"/>
      <c r="C57" s="21"/>
      <c r="D57" s="21"/>
      <c r="E57" s="21"/>
      <c r="F57" s="22"/>
      <c r="G57" s="22"/>
      <c r="H57" s="22"/>
      <c r="I57" s="22"/>
      <c r="J57" s="22"/>
      <c r="K57" s="22"/>
      <c r="L57" s="22"/>
      <c r="M57" s="22"/>
      <c r="N57" s="22"/>
    </row>
    <row r="58" spans="1:21" ht="21" customHeight="1">
      <c r="A58" s="46" t="s">
        <v>80</v>
      </c>
      <c r="B58" s="47"/>
      <c r="C58" s="47"/>
      <c r="D58" s="47"/>
      <c r="E58" s="47"/>
      <c r="F58" s="47"/>
      <c r="G58" s="47"/>
      <c r="H58" s="47"/>
      <c r="I58" s="47"/>
      <c r="J58" s="47"/>
      <c r="K58" s="47"/>
      <c r="L58" s="47"/>
      <c r="M58" s="47"/>
      <c r="N58" s="47"/>
      <c r="O58" s="47"/>
    </row>
    <row r="59" spans="1:21" ht="407.25" customHeight="1">
      <c r="A59" s="48" t="s">
        <v>81</v>
      </c>
      <c r="B59" s="48"/>
      <c r="C59" s="48"/>
      <c r="D59" s="48"/>
      <c r="E59" s="48"/>
      <c r="F59" s="48"/>
      <c r="G59" s="48"/>
      <c r="H59" s="48"/>
      <c r="I59" s="48"/>
      <c r="J59" s="48"/>
      <c r="K59" s="48"/>
      <c r="L59" s="48"/>
      <c r="M59" s="48"/>
      <c r="N59" s="48"/>
      <c r="O59" s="48"/>
    </row>
    <row r="60" spans="1:21" ht="99.75" customHeight="1">
      <c r="A60" s="48"/>
      <c r="B60" s="48"/>
      <c r="C60" s="48"/>
      <c r="D60" s="48"/>
      <c r="E60" s="48"/>
      <c r="F60" s="48"/>
      <c r="G60" s="48"/>
      <c r="H60" s="48"/>
      <c r="I60" s="48"/>
      <c r="J60" s="48"/>
      <c r="K60" s="48"/>
      <c r="L60" s="48"/>
      <c r="M60" s="48"/>
      <c r="N60" s="48"/>
      <c r="O60" s="48"/>
    </row>
    <row r="62" spans="1:21">
      <c r="G62"/>
    </row>
  </sheetData>
  <mergeCells count="64">
    <mergeCell ref="A58:O58"/>
    <mergeCell ref="A59:O60"/>
    <mergeCell ref="A52:A53"/>
    <mergeCell ref="B52:E52"/>
    <mergeCell ref="B53:E53"/>
    <mergeCell ref="A54:E54"/>
    <mergeCell ref="A55:D55"/>
    <mergeCell ref="A56:E56"/>
    <mergeCell ref="A50:A51"/>
    <mergeCell ref="B50:E50"/>
    <mergeCell ref="B51:E51"/>
    <mergeCell ref="A36:A49"/>
    <mergeCell ref="B45:E45"/>
    <mergeCell ref="B36:E36"/>
    <mergeCell ref="B37:E37"/>
    <mergeCell ref="B38:E38"/>
    <mergeCell ref="B39:E39"/>
    <mergeCell ref="B40:E40"/>
    <mergeCell ref="B41:E41"/>
    <mergeCell ref="B42:E42"/>
    <mergeCell ref="B35:E35"/>
    <mergeCell ref="B46:E46"/>
    <mergeCell ref="B47:E47"/>
    <mergeCell ref="B48:E48"/>
    <mergeCell ref="B49:E49"/>
    <mergeCell ref="B43:E43"/>
    <mergeCell ref="B44:E44"/>
    <mergeCell ref="B22:E22"/>
    <mergeCell ref="A23:A35"/>
    <mergeCell ref="B23:E23"/>
    <mergeCell ref="B24:E24"/>
    <mergeCell ref="B25:E25"/>
    <mergeCell ref="B26:E26"/>
    <mergeCell ref="B27:E27"/>
    <mergeCell ref="B28:E28"/>
    <mergeCell ref="B29:E29"/>
    <mergeCell ref="B30:E30"/>
    <mergeCell ref="B31:E31"/>
    <mergeCell ref="B32:E32"/>
    <mergeCell ref="B33:E33"/>
    <mergeCell ref="B34:E34"/>
    <mergeCell ref="B21:E21"/>
    <mergeCell ref="A7:A22"/>
    <mergeCell ref="B7:E7"/>
    <mergeCell ref="B8:E8"/>
    <mergeCell ref="B9:E9"/>
    <mergeCell ref="B10:E10"/>
    <mergeCell ref="B11:E11"/>
    <mergeCell ref="B12:E12"/>
    <mergeCell ref="B13:E13"/>
    <mergeCell ref="B14:E14"/>
    <mergeCell ref="B15:E15"/>
    <mergeCell ref="B16:E16"/>
    <mergeCell ref="B17:E17"/>
    <mergeCell ref="B18:E18"/>
    <mergeCell ref="B19:E19"/>
    <mergeCell ref="B20:E20"/>
    <mergeCell ref="A1:E1"/>
    <mergeCell ref="B2:E2"/>
    <mergeCell ref="A3:A6"/>
    <mergeCell ref="B3:E3"/>
    <mergeCell ref="B4:E4"/>
    <mergeCell ref="B5:E5"/>
    <mergeCell ref="B6:E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2B0EA87D2C1384098C67EDE8F7266F4" ma:contentTypeVersion="19" ma:contentTypeDescription="Crear nuevo documento." ma:contentTypeScope="" ma:versionID="ee8cc81acc0a4234773609a92793a7bc">
  <xsd:schema xmlns:xsd="http://www.w3.org/2001/XMLSchema" xmlns:xs="http://www.w3.org/2001/XMLSchema" xmlns:p="http://schemas.microsoft.com/office/2006/metadata/properties" xmlns:ns1="http://schemas.microsoft.com/sharepoint/v3" xmlns:ns2="b5e38dba-d356-42c6-b1a1-a7148dea7b53" xmlns:ns3="32c2c76e-8eb3-4d29-b57b-f407475c5625" targetNamespace="http://schemas.microsoft.com/office/2006/metadata/properties" ma:root="true" ma:fieldsID="355fbc6aeb8a5eb6d172c02f062f4097" ns1:_="" ns2:_="" ns3:_="">
    <xsd:import namespace="http://schemas.microsoft.com/sharepoint/v3"/>
    <xsd:import namespace="b5e38dba-d356-42c6-b1a1-a7148dea7b53"/>
    <xsd:import namespace="32c2c76e-8eb3-4d29-b57b-f407475c562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e38dba-d356-42c6-b1a1-a7148dea7b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c2c76e-8eb3-4d29-b57b-f407475c562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323d4c1-aa06-4ed5-a961-9aea40393d19}" ma:internalName="TaxCatchAll" ma:showField="CatchAllData" ma:web="32c2c76e-8eb3-4d29-b57b-f407475c5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5e38dba-d356-42c6-b1a1-a7148dea7b53">
      <Terms xmlns="http://schemas.microsoft.com/office/infopath/2007/PartnerControls"/>
    </lcf76f155ced4ddcb4097134ff3c332f>
    <_ip_UnifiedCompliancePolicyProperties xmlns="http://schemas.microsoft.com/sharepoint/v3" xsi:nil="true"/>
    <TaxCatchAll xmlns="32c2c76e-8eb3-4d29-b57b-f407475c5625" xsi:nil="true"/>
  </documentManagement>
</p:properties>
</file>

<file path=customXml/itemProps1.xml><?xml version="1.0" encoding="utf-8"?>
<ds:datastoreItem xmlns:ds="http://schemas.openxmlformats.org/officeDocument/2006/customXml" ds:itemID="{B20E8695-3C4C-4BAE-932E-6A54143A2967}"/>
</file>

<file path=customXml/itemProps2.xml><?xml version="1.0" encoding="utf-8"?>
<ds:datastoreItem xmlns:ds="http://schemas.openxmlformats.org/officeDocument/2006/customXml" ds:itemID="{15B2DDF9-2DA4-4370-BFF0-BF0B50CB075C}"/>
</file>

<file path=customXml/itemProps3.xml><?xml version="1.0" encoding="utf-8"?>
<ds:datastoreItem xmlns:ds="http://schemas.openxmlformats.org/officeDocument/2006/customXml" ds:itemID="{BE41C2A5-6000-4CE1-8ECA-56BD95E9A10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Edisson Javier Castellanos Rojas</dc:creator>
  <cp:keywords/>
  <dc:description/>
  <cp:lastModifiedBy>Claudia Lorena Usuga Gil</cp:lastModifiedBy>
  <cp:revision/>
  <dcterms:created xsi:type="dcterms:W3CDTF">2026-06-10T16:03:29Z</dcterms:created>
  <dcterms:modified xsi:type="dcterms:W3CDTF">2026-06-17T17:55:45Z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0x01010022B0EA87D2C1384098C67EDE8F7266F4</vt:lpwstr>
  </property>
  <property fmtid="{D5CDD505-2E9C-101B-9397-08002B2CF9AE}" pid="3" name="MediaServiceImageTags">
    <vt:lpwstr/>
  </property>
</Properties>
</file>