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C:\Users\CMDELGADO\Desktop\10. Envio evaluacion preliminar 25-06-2026\"/>
    </mc:Choice>
  </mc:AlternateContent>
  <xr:revisionPtr revIDLastSave="0" documentId="13_ncr:1_{AA76E245-49A3-48FE-B259-B11A04CDBABE}" xr6:coauthVersionLast="47" xr6:coauthVersionMax="47" xr10:uidLastSave="{00000000-0000-0000-0000-000000000000}"/>
  <bookViews>
    <workbookView xWindow="5535" yWindow="1245" windowWidth="28800" windowHeight="11295" firstSheet="5" activeTab="8" xr2:uid="{00000000-000D-0000-FFFF-FFFF00000000}"/>
  </bookViews>
  <sheets>
    <sheet name="OFERTAS PRESENTADAS" sheetId="50" r:id="rId1"/>
    <sheet name="COND ADIC. G1 DRONES" sheetId="4" r:id="rId2"/>
    <sheet name="EVAL DEDUCIBLES DRONES " sheetId="32" r:id="rId3"/>
    <sheet name="VERIFI ECONO G 1 " sheetId="60" r:id="rId4"/>
    <sheet name="RESUMEN EVAL ECONÓMICA G1" sheetId="103" r:id="rId5"/>
    <sheet name="APOYO INDUSTRIA NAL" sheetId="17" r:id="rId6"/>
    <sheet name="APOYO EMPRESAS MUJERES" sheetId="71" r:id="rId7"/>
    <sheet name=" EVALUACION CONSOLIDADA G1 " sheetId="46" r:id="rId8"/>
    <sheet name="RESUMEN CONSOLIDADO G1" sheetId="48" r:id="rId9"/>
  </sheets>
  <definedNames>
    <definedName name="_xlnm.Print_Area" localSheetId="6">'APOYO EMPRESAS MUJERES'!$A$1:$G$7</definedName>
    <definedName name="_xlnm.Print_Area" localSheetId="5">'APOYO INDUSTRIA NAL'!$A$1:$E$6</definedName>
    <definedName name="_xlnm.Print_Area" localSheetId="1">'COND ADIC. G1 DRONES'!$A$1:$J$13</definedName>
    <definedName name="_xlnm.Print_Area" localSheetId="2">'EVAL DEDUCIBLES DRONES '!$A$1:$H$18</definedName>
    <definedName name="_xlnm.Print_Area" localSheetId="0">'OFERTAS PRESENTADAS'!$A$1:$F$12</definedName>
    <definedName name="_xlnm.Print_Area" localSheetId="4">'RESUMEN EVAL ECONÓMICA G1'!$A$1:$O$12</definedName>
    <definedName name="_xlnm.Print_Area" localSheetId="3">'VERIFI ECONO G 1 '!$A$1:$N$13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1" i="4" l="1"/>
  <c r="E16" i="48"/>
  <c r="E14" i="48"/>
  <c r="E15" i="48" s="1"/>
  <c r="C14" i="48"/>
  <c r="G18" i="46"/>
  <c r="G12" i="46"/>
  <c r="F18" i="46"/>
  <c r="F12" i="46"/>
  <c r="E18" i="46"/>
  <c r="E12" i="46"/>
  <c r="D18" i="46"/>
  <c r="D12" i="46"/>
  <c r="B16" i="46"/>
  <c r="B10" i="46"/>
  <c r="D11" i="71"/>
  <c r="C11" i="71"/>
  <c r="D10" i="17"/>
  <c r="C10" i="17"/>
  <c r="B2" i="17"/>
  <c r="G10" i="103"/>
  <c r="C10" i="103"/>
  <c r="I12" i="103"/>
  <c r="H12" i="103"/>
  <c r="B14" i="60"/>
  <c r="B6" i="60"/>
  <c r="K10" i="60"/>
  <c r="K19" i="60"/>
  <c r="K18" i="60"/>
  <c r="L18" i="60" s="1"/>
  <c r="F19" i="60"/>
  <c r="F18" i="60"/>
  <c r="F26" i="32"/>
  <c r="M18" i="60" l="1"/>
  <c r="H19" i="60"/>
  <c r="H18" i="60"/>
  <c r="H20" i="60" s="1"/>
  <c r="F20" i="60"/>
  <c r="G18" i="60"/>
  <c r="K20" i="60"/>
  <c r="G19" i="60"/>
  <c r="L19" i="60"/>
  <c r="L20" i="60" s="1"/>
  <c r="I14" i="4"/>
  <c r="C18" i="46" s="1"/>
  <c r="H18" i="46" s="1"/>
  <c r="I18" i="46" s="1"/>
  <c r="D14" i="48" s="1"/>
  <c r="G14" i="4"/>
  <c r="C12" i="46" s="1"/>
  <c r="H12" i="46" s="1"/>
  <c r="I12" i="46" s="1"/>
  <c r="I19" i="46" l="1"/>
  <c r="M19" i="60"/>
  <c r="M20" i="60" s="1"/>
  <c r="G20" i="60"/>
  <c r="D26" i="32"/>
  <c r="F9" i="32"/>
  <c r="D9" i="32"/>
  <c r="H9" i="4"/>
  <c r="F9" i="4"/>
  <c r="D12" i="103"/>
  <c r="E12" i="103" s="1"/>
  <c r="F11" i="60"/>
  <c r="F10" i="60"/>
  <c r="D16" i="17" l="1"/>
  <c r="C16" i="17"/>
  <c r="F12" i="60"/>
  <c r="E14" i="4" l="1"/>
  <c r="E12" i="48" l="1"/>
  <c r="K12" i="60"/>
  <c r="L10" i="60" l="1"/>
  <c r="M10" i="60" l="1"/>
  <c r="L12" i="60" l="1"/>
  <c r="E10" i="48" l="1"/>
  <c r="E11" i="48" s="1"/>
  <c r="M12" i="60"/>
  <c r="G11" i="60" l="1"/>
  <c r="H11" i="60" s="1"/>
  <c r="G10" i="60" l="1"/>
  <c r="H10" i="60" l="1"/>
  <c r="H12" i="60" s="1"/>
  <c r="G12" i="60"/>
  <c r="B2" i="4" l="1"/>
  <c r="B2" i="32" s="1"/>
  <c r="C10" i="48" l="1"/>
  <c r="B2" i="60" l="1"/>
  <c r="I13" i="46" l="1"/>
  <c r="B3" i="103"/>
  <c r="D10" i="48" l="1"/>
  <c r="B2" i="71"/>
  <c r="B3" i="46" l="1"/>
  <c r="B3" i="48" l="1"/>
</calcChain>
</file>

<file path=xl/sharedStrings.xml><?xml version="1.0" encoding="utf-8"?>
<sst xmlns="http://schemas.openxmlformats.org/spreadsheetml/2006/main" count="197" uniqueCount="123">
  <si>
    <t>CRITERIOS DE EVALUACIÓN:</t>
  </si>
  <si>
    <t>CONDICIÓN REQUERIDA PARA EVALUACIÓN</t>
  </si>
  <si>
    <t>CRITERIO DE EVALUACIÓN</t>
  </si>
  <si>
    <t>PUNTAJE 
ESTABLECIDO</t>
  </si>
  <si>
    <t>MÁXIMO CALIFICACIÓN</t>
  </si>
  <si>
    <t>PUNTOS</t>
  </si>
  <si>
    <t>VALOR ASEGURADO</t>
  </si>
  <si>
    <t>IVA (19%)</t>
  </si>
  <si>
    <t>EVALUACIÓN APOYO A LA INDUSTRIA NACIONAL (LEY 816 DE 2003)</t>
  </si>
  <si>
    <t>CALIFICACIÓN
 FINAL</t>
  </si>
  <si>
    <t>OFERTAS PRESENTADAS</t>
  </si>
  <si>
    <t xml:space="preserve">GRUPO </t>
  </si>
  <si>
    <t>OFERENTES</t>
  </si>
  <si>
    <t>OBJETO DEL SEGURO</t>
  </si>
  <si>
    <t>NOTA:</t>
  </si>
  <si>
    <t xml:space="preserve">PÓLIZAS </t>
  </si>
  <si>
    <t>CADA SUBLÍMITE OFRECIDO EN FORMA ADICIONAL QUEDA CONTEMPLADO DENTRO DEL VALOR ASEGURADO.</t>
  </si>
  <si>
    <t>OFERENTE</t>
  </si>
  <si>
    <t xml:space="preserve">                  CRITERIO                                                         OFERENTE</t>
  </si>
  <si>
    <t>CALIFICACIÓN 
FINAL</t>
  </si>
  <si>
    <t>PRIMAS TOTALES</t>
  </si>
  <si>
    <t>OFRECIMIENTO
DEL PROPONENTE</t>
  </si>
  <si>
    <t>DEDUCIBLE OFERTADO</t>
  </si>
  <si>
    <t xml:space="preserve">TOTAL PRIMAS
VIGENCIA </t>
  </si>
  <si>
    <t xml:space="preserve">TOTAL PUNTOS </t>
  </si>
  <si>
    <t>FORMATO  EVALUACIÓN DE LAS CONDICIONES TÉCNICAS ADICIONALES</t>
  </si>
  <si>
    <t>POLIZAS</t>
  </si>
  <si>
    <t>APOYO EMPRESAS DE MUJERES (D 1860/2021)</t>
  </si>
  <si>
    <t xml:space="preserve">PRESUPUESTO ESTIMADO </t>
  </si>
  <si>
    <t>REDUCCION DE PUNTAJE POR MULTAS Y SANCIONES</t>
  </si>
  <si>
    <t>SE CONSULTA EL RUES Y SE VERIFICA QUE EL PROPONENTE NO TIENE MULTAS O SANCIONES VIGENTES DENTRO DEL ULTIMO ANO. NO HAY REDUCCION DE PUNTAJE</t>
  </si>
  <si>
    <t xml:space="preserve">CONDICIONES ADICIONALES
</t>
  </si>
  <si>
    <t xml:space="preserve">EVALUACIÓN ECONÓMICA 
</t>
  </si>
  <si>
    <t xml:space="preserve">LEY 816 
PROTECC. IND. NAL.
</t>
  </si>
  <si>
    <t xml:space="preserve">DEDUCIBLES
</t>
  </si>
  <si>
    <t xml:space="preserve">OFERTA TOTAL </t>
  </si>
  <si>
    <t>PUNTOS OBTENIDOS</t>
  </si>
  <si>
    <t>Sin deducible</t>
  </si>
  <si>
    <t>SE RECHAZA LA OFERTA</t>
  </si>
  <si>
    <t>PROPONENTE</t>
  </si>
  <si>
    <t>Cuando más del cincuenta por ciento (50%) de las acciones, partes de interés o cuotas de participación de la persona jurídica
(proponente) pertenezcan a mujeres y los derechos de propiedad hayan pertenecido a estas durante al menos el último año anterior a la fecha de cierre del Proceso de Selección.</t>
  </si>
  <si>
    <t>Cuando por lo menos el cincuenta por ciento (50%) de los empleos del nivel directivo 1 de la persona jurídica sean ejercidos por mujeres y éstas hayan estado vinculadas laboralmente a la empresa durante al menos el último año anterior a la fecha de cierre del Proceso de Selección en el mismo cargo u otro del mismo nivel.</t>
  </si>
  <si>
    <t>Cuando la persona natural sea una mujer y haya ejercido actividades comerciales a través de un establecimiento de comercio durante al menos el último año anterior a la fecha de cierre del proceso de selección.</t>
  </si>
  <si>
    <t>Para las asociaciones y cooperativas, cuando más del cincuenta por ciento (50%) de los asociados sean mujeres y la participación haya correspondido a estas durante al menos el último año anterior a la fecha de cierre del Proceso de Selección</t>
  </si>
  <si>
    <t>CALIFICACIÓN</t>
  </si>
  <si>
    <t>PUNTAJE</t>
  </si>
  <si>
    <t>Si el proponente se compromete a que, del total del personal requerido en el anexo técnico para la ejecución del contrato, vinculará un porcentaje igual o superior al 40% de nacionalidad colombiana como empleados o contratistas por prestación de servicios</t>
  </si>
  <si>
    <t xml:space="preserve">SUBTOTAL </t>
  </si>
  <si>
    <t xml:space="preserve"> APOYO EMPRESAS DE MUEJRES (D. 1860/2021)</t>
  </si>
  <si>
    <t>TASA</t>
  </si>
  <si>
    <t xml:space="preserve"> VIGENCIA OFERTADA
No. DE DÍAS</t>
  </si>
  <si>
    <t>PRIMA NETA DE LA VIGENCIA OFRECIDA</t>
  </si>
  <si>
    <t>PRIMA TOTAL DE LA VIGENCIA OFRECIDA
INCLUIDO IVA</t>
  </si>
  <si>
    <t xml:space="preserve">PRESUPUESTO DISPONIBLE VIGENCIA </t>
  </si>
  <si>
    <t>OFRECIMIENTO DEL PROPONENTE VIGENCIA</t>
  </si>
  <si>
    <t xml:space="preserve">PRIMA NETA </t>
  </si>
  <si>
    <t>PRIMA TOTAL  INCLUIDO IVA</t>
  </si>
  <si>
    <t>PÓLIZAS - GRUPO ÚNICO</t>
  </si>
  <si>
    <t>VIGENCIA MÍNIMA REQUERIDA</t>
  </si>
  <si>
    <t>VIGENCIA TOTAL OFRECIDA EN DÍAS</t>
  </si>
  <si>
    <t>UNO</t>
  </si>
  <si>
    <t>GRUPO UNO</t>
  </si>
  <si>
    <t>GRUPO DOS</t>
  </si>
  <si>
    <t>EVALUACIÓN DE DEDUCIBLES GRUPO UNO</t>
  </si>
  <si>
    <t>VERIFICACIÓN ECONÓMICA GRUPO UNO</t>
  </si>
  <si>
    <t>RESUMEN EVALUACIÓN ECONÓMICA GRUPO UNO</t>
  </si>
  <si>
    <t>EVALUACIÓN CONSOLIDADA  GRUPO UNO</t>
  </si>
  <si>
    <t>RESUMEN CONSOLIDADO GRUPO UNO</t>
  </si>
  <si>
    <t>5,00 Puntos</t>
  </si>
  <si>
    <t>4,00 Puntos</t>
  </si>
  <si>
    <t>2,00 Puntos</t>
  </si>
  <si>
    <t>1,00 Puntos</t>
  </si>
  <si>
    <t>3,00 Puntos</t>
  </si>
  <si>
    <t>En el caso que el proponente no certifique las circunstancias anteriores (Bienes o servicios) que NO realicen la vinculación de personas naturales o jurídicas que presten servicios profesionales, técnicos u operativos, o incorporación de bienes de origen nacional</t>
  </si>
  <si>
    <t>El oferente nacional colombiano persona jurídica constituida de conformidad con la legislación colombiana o proponente plural conformado por estos que vincule personal mínimo colombiano 
entre el 1% y el 39% del total del personal asociado en la operación de la compañía, para el cumplimiento del contrato, a través de empleados o contratistas que presten servicios profesionales, técnicos u operativos.</t>
  </si>
  <si>
    <t xml:space="preserve">REGISTRADURÍA NACIONAL DEL ESTADO CIVIL Y SU FONDO ROTATORIO </t>
  </si>
  <si>
    <t xml:space="preserve">SELECCIÓN ABREVIADA DE MENOR CUANTÍA No. SAMC 025 DE 2026 FRR SEGURO DRONES Y SOAT </t>
  </si>
  <si>
    <t>CASCO AVIACIÓN (DRONES)</t>
  </si>
  <si>
    <t>PÓLIZA DE SEGURO DE  CASCO AVIACIÓN AERONAVES NO TRIPULADAS (DRONES)</t>
  </si>
  <si>
    <t>Amparar las pérdidas o daños y la responsabilidad civil frente a terceros y las pérdidas o daños materiales que afecten a las aeronaves no tripuladas (Drones) de propiedad de la REGISTRADURIA NACIONAL DEL ESTADO CIVIL Y SU FONDO ROTATORIO, bajo su responsabilidad, tenencia y/o control, y en general los recibidos a cualquier titulo y/o por los que tenga algún interés asegurable. 
Acorde con las disposiciones legales que se encuentran en la RAC 100, fue adoptado mediante Resolución número 01983 del 27 de septiembre 2023 y publicada en el Diario Oficial No. 52.531 del 27 de septiembre de 2023, y se incorpora a los Reglamentos Aeronáuticos de Colombia – RAC</t>
  </si>
  <si>
    <r>
      <t xml:space="preserve">COMPROMISO PARA EL PAGO DE LAS INDEMNIZACIONES
</t>
    </r>
    <r>
      <rPr>
        <b/>
        <sz val="10"/>
        <rFont val="Arial Narrow"/>
        <family val="2"/>
      </rPr>
      <t>Plazo de diez (10) días hábiles.</t>
    </r>
  </si>
  <si>
    <t>Se califica el menor número de días una vez demostrada ocurrencia y cuantía.</t>
  </si>
  <si>
    <r>
      <t xml:space="preserve">COBERTURA PARA DRONES EN TIERRA 
</t>
    </r>
    <r>
      <rPr>
        <sz val="10"/>
        <rFont val="Arial"/>
        <family val="2"/>
      </rPr>
      <t>La aseguradora se obliga a brindar cobertura a los drones cuando no se encuentren en operación.</t>
    </r>
  </si>
  <si>
    <t>Se califica  el otorgamiento de este amparo</t>
  </si>
  <si>
    <r>
      <t xml:space="preserve">LÍMITE AGREGADO DE INDEMNIZACIÓN
Sublímite de $50.000.000 
</t>
    </r>
    <r>
      <rPr>
        <b/>
        <sz val="10"/>
        <rFont val="Arial"/>
        <family val="2"/>
      </rPr>
      <t>El cual se aplicará como agregado en las reclamaciones presentadas bajo esta póliza (excepto para Terremoto, HMACC, AMIT Y Sabotaje) es decir, la aseguradora indemnizará los montos de los deducibles a cargo del límite ofertado, hasta agotar el mismo. El límite de los $50.000.000 se agota así: (i) Para los siniestros que son superiores al valor del deducible, con los valores de los deducibles que se habrían aplicado en caso de no otorgarse esta cobertura. (ii) Para los siniestros que son inferiores al valor del deducible, con el valor indemnizado por la compañía de seguros.
Una vez agotado el límite, la aseguradora aplicará los deducibles establecidos para los amparos correspondientes.</t>
    </r>
  </si>
  <si>
    <t>Se califica el ofrecimiento de esta cláusula</t>
  </si>
  <si>
    <t>1- DEDUCIBLES DE CASCO: Cinco (5) puntos</t>
  </si>
  <si>
    <t>RANGO DE DEDUCIBLES PORCENTUAL</t>
  </si>
  <si>
    <r>
      <t>PUNTAJE</t>
    </r>
    <r>
      <rPr>
        <b/>
        <u/>
        <sz val="10"/>
        <color rgb="FFFF0000"/>
        <rFont val="Arial Narrow"/>
        <family val="2"/>
      </rPr>
      <t xml:space="preserve"> SOBRE EL VALOR DE LA PERDIDA</t>
    </r>
  </si>
  <si>
    <t>Superior a 5.0% y hasta 6,0%</t>
  </si>
  <si>
    <t>Superior a 6.0% y hasta 7,0%</t>
  </si>
  <si>
    <t>Superior a 7.0% y hasta 8,0%</t>
  </si>
  <si>
    <t>Superior a 8.0% y hasta 10,0%</t>
  </si>
  <si>
    <t>Superior a 10,0%</t>
  </si>
  <si>
    <t>RANGO DEL DEDUCIBLES MÍNIMOS</t>
  </si>
  <si>
    <r>
      <t xml:space="preserve">PUNTAJE </t>
    </r>
    <r>
      <rPr>
        <b/>
        <u/>
        <sz val="10"/>
        <color rgb="FFFF0000"/>
        <rFont val="Arial Narrow"/>
        <family val="2"/>
      </rPr>
      <t>SOBRE EL VALOR DE LA PERDIDA</t>
    </r>
  </si>
  <si>
    <t>2- RESPONSABILIDAD A TERCEROS (únicamente para daños a propiedad): Cinco (5) puntos</t>
  </si>
  <si>
    <t>Superior a $0 y hasta $800.000</t>
  </si>
  <si>
    <t>Superior a $800.000 y hasta 1.500.000</t>
  </si>
  <si>
    <t>Superior a $1.500.000 y hasta $2.200.000</t>
  </si>
  <si>
    <t>Superior a $2.200.000 y hasta $2.700.000</t>
  </si>
  <si>
    <t>Superior a $2,700.000</t>
  </si>
  <si>
    <t>1- PÓLIZA DE SEGURO DE  CASCO AVIACIÓN AERONAVES NO TRIPULADAS (DRONES)</t>
  </si>
  <si>
    <t xml:space="preserve">DRONES </t>
  </si>
  <si>
    <t xml:space="preserve">RC EXTRACONTRACTUAL </t>
  </si>
  <si>
    <t>VIGENCIA MÍNIMA REQUERIDA EN DÍAS</t>
  </si>
  <si>
    <t>VIGENCIA OFERTADA EN DÍAS</t>
  </si>
  <si>
    <t>VIGENCIA ADICIONAL OFRECIDA</t>
  </si>
  <si>
    <t>1- - PÓLIZA DE SEGURO DE  CASCO AVIACIÓN AERONAVES NO TRIPULADAS (DRONES)</t>
  </si>
  <si>
    <t>731 DÍAS</t>
  </si>
  <si>
    <t>ZURICH COLOMBIA SEGUROS SA</t>
  </si>
  <si>
    <t>AXA COLPATRIA SEGUROS SA</t>
  </si>
  <si>
    <t xml:space="preserve">PLAZO DE CUATRO (4) DIAS HÁBILES </t>
  </si>
  <si>
    <t xml:space="preserve">SE OTORGA </t>
  </si>
  <si>
    <t xml:space="preserve"> SE OTORGA </t>
  </si>
  <si>
    <t>SIN DEDUCIBLE</t>
  </si>
  <si>
    <t xml:space="preserve">SE OTORGA 5 DIAS HABILES </t>
  </si>
  <si>
    <t>SE OTORGA</t>
  </si>
  <si>
    <t>NO SE OTORGA</t>
  </si>
  <si>
    <t>SE OTORGA DEDUCIBLE DE 5% SOBRE EL VALOR DE LA PERDIDA</t>
  </si>
  <si>
    <t>SE OTORGA SIN DEDUCIBLE</t>
  </si>
  <si>
    <t>MAYOR VIGENCIA ADICIONAL</t>
  </si>
  <si>
    <t>EL EVALUADOR RECOMIENDA AL ORDENADOR DEL GASTO ADJUDICAR EL GRUPO UNO DEL PROCESO DE SELECCIÓN AL PROPONENTE AXA COLPATRIA SEGUROS SA QUIEN HABILITÓ SU OFERTA EN LO JURÍDICO, TÉCNICO Y FINANCIERO Y OCUPÓ EL PRIMER ORDEN DE ELEGIBILIDAD CON UNA PUNTUACIÓN DE 84.20 SOBRE 100.00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</si>
</sst>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_(&quot;$&quot;\ * #,##0.00_);_(&quot;$&quot;\ * \(#,##0.00\);_(&quot;$&quot;\ * &quot;-&quot;??_);_(@_)"/>
    <numFmt numFmtId="165" formatCode="&quot;$&quot;\ #,##0"/>
    <numFmt numFmtId="166" formatCode="_ * #,##0.00_ ;_ * \-#,##0.00_ ;_ * &quot;-&quot;??_ ;_ @_ "/>
    <numFmt numFmtId="167" formatCode="[$$-240A]\ #,##0"/>
    <numFmt numFmtId="168" formatCode="_(* #,##0.0000_);_(* \(#,##0.0000\);_(* &quot;-&quot;??_);_(@_)"/>
  </numFmts>
  <fonts count="25" x14ac:knownFonts="1">
    <font>
      <sz val="11"/>
      <color theme="1"/>
      <name val="Calibri"/>
      <family val="2"/>
      <scheme val="minor"/>
    </font>
    <font>
      <sz val="11"/>
      <color theme="1"/>
      <name val="Calibri"/>
      <family val="2"/>
      <scheme val="minor"/>
    </font>
    <font>
      <sz val="10"/>
      <name val="Arial"/>
      <family val="2"/>
    </font>
    <font>
      <sz val="11"/>
      <color theme="0"/>
      <name val="Calibri"/>
      <family val="2"/>
      <scheme val="minor"/>
    </font>
    <font>
      <u/>
      <sz val="11"/>
      <color theme="10"/>
      <name val="Calibri"/>
      <family val="2"/>
      <scheme val="minor"/>
    </font>
    <font>
      <sz val="10"/>
      <color theme="1"/>
      <name val="Arial"/>
      <family val="2"/>
    </font>
    <font>
      <b/>
      <sz val="10"/>
      <color theme="1"/>
      <name val="Arial"/>
      <family val="2"/>
    </font>
    <font>
      <b/>
      <sz val="10"/>
      <color rgb="FFFF0000"/>
      <name val="Arial"/>
      <family val="2"/>
    </font>
    <font>
      <b/>
      <sz val="10"/>
      <name val="Arial"/>
      <family val="2"/>
    </font>
    <font>
      <b/>
      <sz val="10"/>
      <color theme="0"/>
      <name val="Arial"/>
      <family val="2"/>
    </font>
    <font>
      <b/>
      <sz val="10"/>
      <color rgb="FF000000"/>
      <name val="Arial"/>
      <family val="2"/>
    </font>
    <font>
      <sz val="10"/>
      <color rgb="FF000000"/>
      <name val="Arial"/>
      <family val="2"/>
    </font>
    <font>
      <u/>
      <sz val="10"/>
      <color theme="10"/>
      <name val="Arial"/>
      <family val="2"/>
    </font>
    <font>
      <b/>
      <sz val="16"/>
      <color rgb="FF0070C0"/>
      <name val="Arial"/>
      <family val="2"/>
    </font>
    <font>
      <b/>
      <sz val="10"/>
      <color rgb="FF00B0F0"/>
      <name val="Arial"/>
      <family val="2"/>
    </font>
    <font>
      <b/>
      <sz val="10"/>
      <color theme="3"/>
      <name val="Arial"/>
      <family val="2"/>
    </font>
    <font>
      <b/>
      <sz val="10"/>
      <color rgb="FF0070C0"/>
      <name val="Arial"/>
      <family val="2"/>
    </font>
    <font>
      <b/>
      <sz val="10"/>
      <color rgb="FFC00000"/>
      <name val="Arial"/>
      <family val="2"/>
    </font>
    <font>
      <i/>
      <sz val="10"/>
      <name val="Arial"/>
      <family val="2"/>
    </font>
    <font>
      <b/>
      <sz val="10"/>
      <name val="Arial Narrow"/>
      <family val="2"/>
    </font>
    <font>
      <b/>
      <sz val="10"/>
      <color rgb="FF0070C0"/>
      <name val="Arial Narrow"/>
      <family val="2"/>
    </font>
    <font>
      <b/>
      <sz val="10"/>
      <color theme="3"/>
      <name val="Arial Narrow"/>
      <family val="2"/>
    </font>
    <font>
      <b/>
      <sz val="10"/>
      <color rgb="FFFF0000"/>
      <name val="Arial Narrow"/>
      <family val="2"/>
    </font>
    <font>
      <b/>
      <u/>
      <sz val="10"/>
      <color rgb="FFFF0000"/>
      <name val="Arial Narrow"/>
      <family val="2"/>
    </font>
    <font>
      <sz val="10"/>
      <name val="Arial Narrow"/>
      <family val="2"/>
    </font>
  </fonts>
  <fills count="22">
    <fill>
      <patternFill patternType="none"/>
    </fill>
    <fill>
      <patternFill patternType="gray125"/>
    </fill>
    <fill>
      <patternFill patternType="solid">
        <fgColor theme="0" tint="-0.14999847407452621"/>
        <bgColor indexed="64"/>
      </patternFill>
    </fill>
    <fill>
      <patternFill patternType="solid">
        <fgColor rgb="FFFFFFCC"/>
        <bgColor indexed="64"/>
      </patternFill>
    </fill>
    <fill>
      <patternFill patternType="solid">
        <fgColor rgb="FF00B0F0"/>
        <bgColor indexed="64"/>
      </patternFill>
    </fill>
    <fill>
      <patternFill patternType="solid">
        <fgColor theme="5" tint="0.79998168889431442"/>
        <bgColor indexed="64"/>
      </patternFill>
    </fill>
    <fill>
      <patternFill patternType="solid">
        <fgColor rgb="FFCCFFFF"/>
        <bgColor indexed="64"/>
      </patternFill>
    </fill>
    <fill>
      <patternFill patternType="solid">
        <fgColor theme="0"/>
        <bgColor indexed="64"/>
      </patternFill>
    </fill>
    <fill>
      <patternFill patternType="solid">
        <fgColor theme="0" tint="-4.9989318521683403E-2"/>
        <bgColor indexed="64"/>
      </patternFill>
    </fill>
    <fill>
      <patternFill patternType="solid">
        <fgColor rgb="FFF2F2F2"/>
        <bgColor indexed="64"/>
      </patternFill>
    </fill>
    <fill>
      <patternFill patternType="solid">
        <fgColor theme="4" tint="0.79998168889431442"/>
        <bgColor indexed="64"/>
      </patternFill>
    </fill>
    <fill>
      <patternFill patternType="solid">
        <fgColor rgb="FFFEFEB4"/>
        <bgColor indexed="64"/>
      </patternFill>
    </fill>
    <fill>
      <patternFill patternType="solid">
        <fgColor rgb="FFA6EEFC"/>
        <bgColor indexed="64"/>
      </patternFill>
    </fill>
    <fill>
      <patternFill patternType="solid">
        <fgColor theme="5" tint="0.59999389629810485"/>
        <bgColor indexed="64"/>
      </patternFill>
    </fill>
    <fill>
      <patternFill patternType="solid">
        <fgColor rgb="FFD2FEFB"/>
        <bgColor indexed="64"/>
      </patternFill>
    </fill>
    <fill>
      <patternFill patternType="solid">
        <fgColor theme="8" tint="0.59999389629810485"/>
        <bgColor indexed="64"/>
      </patternFill>
    </fill>
    <fill>
      <patternFill patternType="solid">
        <fgColor theme="1"/>
        <bgColor indexed="64"/>
      </patternFill>
    </fill>
    <fill>
      <patternFill patternType="solid">
        <fgColor theme="8"/>
      </patternFill>
    </fill>
    <fill>
      <patternFill patternType="solid">
        <fgColor theme="8" tint="0.39997558519241921"/>
        <bgColor indexed="64"/>
      </patternFill>
    </fill>
    <fill>
      <patternFill patternType="solid">
        <fgColor theme="4" tint="-0.499984740745262"/>
        <bgColor indexed="64"/>
      </patternFill>
    </fill>
    <fill>
      <patternFill patternType="solid">
        <fgColor theme="4"/>
        <bgColor indexed="64"/>
      </patternFill>
    </fill>
    <fill>
      <patternFill patternType="solid">
        <fgColor rgb="FFFDFED6"/>
        <bgColor indexed="64"/>
      </patternFill>
    </fill>
  </fills>
  <borders count="15">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diagonalDown="1">
      <left style="medium">
        <color indexed="64"/>
      </left>
      <right style="medium">
        <color indexed="64"/>
      </right>
      <top style="medium">
        <color indexed="64"/>
      </top>
      <bottom style="medium">
        <color indexed="64"/>
      </bottom>
      <diagonal style="thin">
        <color indexed="64"/>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s>
  <cellStyleXfs count="18">
    <xf numFmtId="0" fontId="0" fillId="0" borderId="0"/>
    <xf numFmtId="43" fontId="1" fillId="0" borderId="0" applyFont="0" applyFill="0" applyBorder="0" applyAlignment="0" applyProtection="0"/>
    <xf numFmtId="166" fontId="2" fillId="0" borderId="0" applyFont="0" applyFill="0" applyBorder="0" applyAlignment="0" applyProtection="0"/>
    <xf numFmtId="0" fontId="2" fillId="0" borderId="0"/>
    <xf numFmtId="0" fontId="2" fillId="0" borderId="0"/>
    <xf numFmtId="0" fontId="2" fillId="0" borderId="0"/>
    <xf numFmtId="0" fontId="2" fillId="0" borderId="0"/>
    <xf numFmtId="43" fontId="1" fillId="0" borderId="0" applyFont="0" applyFill="0" applyBorder="0" applyAlignment="0" applyProtection="0"/>
    <xf numFmtId="0" fontId="3" fillId="17" borderId="0" applyNumberFormat="0" applyBorder="0" applyAlignment="0" applyProtection="0"/>
    <xf numFmtId="0" fontId="4" fillId="0" borderId="0" applyNumberForma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52">
    <xf numFmtId="0" fontId="0" fillId="0" borderId="0" xfId="0"/>
    <xf numFmtId="0" fontId="5" fillId="0" borderId="0" xfId="0" applyFont="1" applyAlignment="1">
      <alignment vertical="center"/>
    </xf>
    <xf numFmtId="0" fontId="6" fillId="0" borderId="0" xfId="0" applyFont="1" applyAlignment="1">
      <alignment vertical="center"/>
    </xf>
    <xf numFmtId="0" fontId="7" fillId="0" borderId="0" xfId="0" applyFont="1" applyAlignment="1">
      <alignment horizontal="center" vertical="center"/>
    </xf>
    <xf numFmtId="0" fontId="5" fillId="0" borderId="0" xfId="0" applyFont="1"/>
    <xf numFmtId="0" fontId="2" fillId="0" borderId="0" xfId="0" applyFont="1" applyAlignment="1">
      <alignment vertical="center" wrapText="1"/>
    </xf>
    <xf numFmtId="0" fontId="12" fillId="0" borderId="0" xfId="9" applyFont="1" applyAlignment="1">
      <alignment vertical="center" wrapText="1"/>
    </xf>
    <xf numFmtId="0" fontId="8" fillId="0" borderId="0" xfId="0" applyFont="1" applyAlignment="1">
      <alignment horizontal="center" vertical="center" wrapText="1"/>
    </xf>
    <xf numFmtId="0" fontId="8" fillId="0" borderId="0" xfId="0" applyFont="1" applyAlignment="1">
      <alignment vertical="center" wrapText="1"/>
    </xf>
    <xf numFmtId="0" fontId="6" fillId="0" borderId="0" xfId="0" applyFont="1"/>
    <xf numFmtId="0" fontId="12" fillId="0" borderId="0" xfId="9" applyFont="1"/>
    <xf numFmtId="0" fontId="12" fillId="0" borderId="0" xfId="9" applyFont="1" applyAlignment="1">
      <alignment vertical="center"/>
    </xf>
    <xf numFmtId="0" fontId="6" fillId="0" borderId="0" xfId="0" applyFont="1" applyAlignment="1">
      <alignment horizontal="center" vertical="center"/>
    </xf>
    <xf numFmtId="14" fontId="8" fillId="0" borderId="0" xfId="3" applyNumberFormat="1" applyFont="1" applyAlignment="1">
      <alignment horizontal="center"/>
    </xf>
    <xf numFmtId="0" fontId="5" fillId="0" borderId="0" xfId="0" applyFont="1" applyAlignment="1">
      <alignment horizontal="center" vertical="center"/>
    </xf>
    <xf numFmtId="164" fontId="5" fillId="0" borderId="0" xfId="10" applyFont="1" applyAlignment="1">
      <alignment vertical="center"/>
    </xf>
    <xf numFmtId="0" fontId="14" fillId="0" borderId="0" xfId="0" applyFont="1" applyAlignment="1">
      <alignment horizontal="center" vertical="center"/>
    </xf>
    <xf numFmtId="0" fontId="8" fillId="0" borderId="0" xfId="0" applyFont="1" applyAlignment="1">
      <alignment horizontal="center" vertical="center"/>
    </xf>
    <xf numFmtId="0" fontId="9" fillId="19"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2" fillId="7" borderId="1" xfId="0" applyFont="1" applyFill="1" applyBorder="1" applyAlignment="1">
      <alignment horizontal="center" vertical="center" wrapText="1"/>
    </xf>
    <xf numFmtId="0" fontId="8" fillId="8" borderId="1" xfId="0" applyFont="1" applyFill="1" applyBorder="1" applyAlignment="1">
      <alignment horizontal="center" vertical="center" wrapText="1"/>
    </xf>
    <xf numFmtId="0" fontId="8" fillId="10" borderId="1" xfId="0" applyFont="1" applyFill="1" applyBorder="1" applyAlignment="1">
      <alignment horizontal="center" vertical="center" wrapText="1"/>
    </xf>
    <xf numFmtId="43" fontId="8" fillId="10" borderId="1" xfId="1" applyFont="1" applyFill="1" applyBorder="1" applyAlignment="1">
      <alignment horizontal="center" vertical="center" wrapText="1"/>
    </xf>
    <xf numFmtId="2" fontId="8" fillId="4" borderId="1" xfId="1" applyNumberFormat="1" applyFont="1" applyFill="1" applyBorder="1" applyAlignment="1">
      <alignment horizontal="center" vertical="center" wrapText="1"/>
    </xf>
    <xf numFmtId="0" fontId="2" fillId="0" borderId="1" xfId="0" applyFont="1" applyBorder="1" applyAlignment="1">
      <alignment horizontal="left" vertical="center" wrapText="1"/>
    </xf>
    <xf numFmtId="43" fontId="8" fillId="15" borderId="1" xfId="1" applyFont="1" applyFill="1" applyBorder="1" applyAlignment="1">
      <alignment horizontal="center" vertical="center" wrapText="1"/>
    </xf>
    <xf numFmtId="0" fontId="8" fillId="0" borderId="1" xfId="0" applyFont="1" applyBorder="1" applyAlignment="1">
      <alignment horizontal="left" vertical="center" wrapText="1"/>
    </xf>
    <xf numFmtId="2" fontId="15" fillId="5" borderId="1" xfId="1" applyNumberFormat="1" applyFont="1" applyFill="1" applyBorder="1" applyAlignment="1">
      <alignment horizontal="center" vertical="center" wrapText="1"/>
    </xf>
    <xf numFmtId="0" fontId="8" fillId="17" borderId="1" xfId="8" applyFont="1" applyBorder="1" applyAlignment="1">
      <alignment horizontal="center" vertical="center"/>
    </xf>
    <xf numFmtId="0" fontId="8" fillId="17" borderId="1" xfId="8" applyFont="1" applyBorder="1" applyAlignment="1">
      <alignment horizontal="center" vertical="center" wrapText="1"/>
    </xf>
    <xf numFmtId="0" fontId="6" fillId="8" borderId="1" xfId="0" applyFont="1" applyFill="1" applyBorder="1" applyAlignment="1">
      <alignment horizontal="center" vertical="center" wrapText="1"/>
    </xf>
    <xf numFmtId="0" fontId="6" fillId="8" borderId="1" xfId="0" applyFont="1" applyFill="1" applyBorder="1" applyAlignment="1">
      <alignment horizontal="center" vertical="center"/>
    </xf>
    <xf numFmtId="165" fontId="5" fillId="0" borderId="1" xfId="0" applyNumberFormat="1" applyFont="1" applyBorder="1" applyAlignment="1">
      <alignment vertical="center"/>
    </xf>
    <xf numFmtId="2" fontId="5" fillId="0" borderId="1" xfId="0" applyNumberFormat="1" applyFont="1" applyBorder="1" applyAlignment="1">
      <alignment horizontal="center" vertical="center"/>
    </xf>
    <xf numFmtId="165" fontId="8" fillId="2" borderId="1" xfId="0" applyNumberFormat="1" applyFont="1" applyFill="1" applyBorder="1" applyAlignment="1">
      <alignment vertical="center"/>
    </xf>
    <xf numFmtId="0" fontId="6" fillId="10" borderId="1" xfId="0" applyFont="1" applyFill="1" applyBorder="1" applyAlignment="1">
      <alignment horizontal="center" vertical="center" wrapText="1"/>
    </xf>
    <xf numFmtId="1" fontId="6" fillId="5" borderId="1" xfId="0" applyNumberFormat="1" applyFont="1" applyFill="1" applyBorder="1" applyAlignment="1">
      <alignment horizontal="center" vertical="center" wrapText="1"/>
    </xf>
    <xf numFmtId="0" fontId="6" fillId="9" borderId="5" xfId="0" applyFont="1" applyFill="1" applyBorder="1" applyAlignment="1">
      <alignment horizontal="left" vertical="center" wrapText="1"/>
    </xf>
    <xf numFmtId="43" fontId="6" fillId="5" borderId="1" xfId="0" applyNumberFormat="1" applyFont="1" applyFill="1" applyBorder="1" applyAlignment="1">
      <alignment horizontal="center" vertical="center" wrapText="1"/>
    </xf>
    <xf numFmtId="0" fontId="11" fillId="0" borderId="1" xfId="0" applyFont="1" applyBorder="1" applyAlignment="1">
      <alignment vertical="center" wrapText="1"/>
    </xf>
    <xf numFmtId="2" fontId="5" fillId="0" borderId="1" xfId="0" applyNumberFormat="1" applyFont="1" applyBorder="1" applyAlignment="1">
      <alignment horizontal="center" vertical="center" wrapText="1"/>
    </xf>
    <xf numFmtId="0" fontId="6" fillId="9" borderId="1" xfId="0" applyFont="1" applyFill="1" applyBorder="1" applyAlignment="1">
      <alignment horizontal="center" vertical="center" wrapText="1"/>
    </xf>
    <xf numFmtId="0" fontId="8" fillId="0" borderId="0" xfId="0" applyFont="1" applyAlignment="1">
      <alignment vertical="center"/>
    </xf>
    <xf numFmtId="165" fontId="6" fillId="0" borderId="1" xfId="0" applyNumberFormat="1" applyFont="1" applyBorder="1" applyAlignment="1">
      <alignment horizontal="right" vertical="center" wrapText="1"/>
    </xf>
    <xf numFmtId="165" fontId="6" fillId="11" borderId="1" xfId="0" applyNumberFormat="1" applyFont="1" applyFill="1" applyBorder="1" applyAlignment="1">
      <alignment horizontal="right" vertical="center"/>
    </xf>
    <xf numFmtId="165" fontId="6" fillId="10" borderId="1" xfId="0" applyNumberFormat="1" applyFont="1" applyFill="1" applyBorder="1" applyAlignment="1">
      <alignment horizontal="center" vertical="center" wrapText="1"/>
    </xf>
    <xf numFmtId="165" fontId="6" fillId="10" borderId="1" xfId="0" applyNumberFormat="1" applyFont="1" applyFill="1" applyBorder="1" applyAlignment="1">
      <alignment horizontal="center" vertical="center"/>
    </xf>
    <xf numFmtId="0" fontId="18" fillId="7" borderId="0" xfId="0" applyFont="1" applyFill="1" applyAlignment="1">
      <alignment horizontal="left" vertical="center" wrapText="1"/>
    </xf>
    <xf numFmtId="0" fontId="6" fillId="3" borderId="1" xfId="0" applyFont="1" applyFill="1" applyBorder="1" applyAlignment="1">
      <alignment horizontal="center" vertical="center" wrapText="1"/>
    </xf>
    <xf numFmtId="2" fontId="5" fillId="9" borderId="1" xfId="0" applyNumberFormat="1" applyFont="1" applyFill="1" applyBorder="1" applyAlignment="1">
      <alignment horizontal="center" vertical="center" wrapText="1"/>
    </xf>
    <xf numFmtId="2" fontId="6" fillId="3" borderId="1" xfId="0" applyNumberFormat="1" applyFont="1" applyFill="1" applyBorder="1" applyAlignment="1">
      <alignment horizontal="center" vertical="center" wrapText="1"/>
    </xf>
    <xf numFmtId="0" fontId="10" fillId="6" borderId="1" xfId="0" applyFont="1" applyFill="1" applyBorder="1" applyAlignment="1">
      <alignment horizontal="center" vertical="center" wrapText="1"/>
    </xf>
    <xf numFmtId="2" fontId="7" fillId="6" borderId="1" xfId="0" applyNumberFormat="1" applyFont="1" applyFill="1" applyBorder="1" applyAlignment="1">
      <alignment horizontal="center" vertical="center" wrapText="1"/>
    </xf>
    <xf numFmtId="0" fontId="16" fillId="0" borderId="0" xfId="0" applyFont="1" applyAlignment="1">
      <alignment vertical="center" wrapText="1"/>
    </xf>
    <xf numFmtId="0" fontId="0" fillId="0" borderId="1" xfId="0" applyBorder="1"/>
    <xf numFmtId="2" fontId="5" fillId="0" borderId="0" xfId="0" applyNumberFormat="1" applyFont="1" applyAlignment="1">
      <alignment horizontal="center" vertical="center"/>
    </xf>
    <xf numFmtId="1" fontId="5" fillId="0" borderId="2" xfId="0" applyNumberFormat="1" applyFont="1" applyBorder="1" applyAlignment="1">
      <alignment horizontal="center" vertical="center"/>
    </xf>
    <xf numFmtId="167" fontId="5" fillId="7" borderId="1" xfId="0" applyNumberFormat="1" applyFont="1" applyFill="1" applyBorder="1" applyAlignment="1">
      <alignment horizontal="right" vertical="center" wrapText="1"/>
    </xf>
    <xf numFmtId="168" fontId="5" fillId="7" borderId="1" xfId="1" applyNumberFormat="1" applyFont="1" applyFill="1" applyBorder="1" applyAlignment="1">
      <alignment horizontal="center" vertical="center"/>
    </xf>
    <xf numFmtId="1" fontId="5" fillId="7" borderId="1" xfId="10" applyNumberFormat="1" applyFont="1" applyFill="1" applyBorder="1" applyAlignment="1">
      <alignment horizontal="center" vertical="center" wrapText="1"/>
    </xf>
    <xf numFmtId="1" fontId="6" fillId="11" borderId="1" xfId="0" applyNumberFormat="1" applyFont="1" applyFill="1" applyBorder="1" applyAlignment="1">
      <alignment horizontal="right" vertical="center"/>
    </xf>
    <xf numFmtId="2" fontId="6" fillId="0" borderId="2" xfId="0" applyNumberFormat="1" applyFont="1" applyBorder="1" applyAlignment="1">
      <alignment horizontal="center" vertical="center" wrapText="1"/>
    </xf>
    <xf numFmtId="2" fontId="8" fillId="15" borderId="4" xfId="1" applyNumberFormat="1" applyFont="1" applyFill="1" applyBorder="1" applyAlignment="1">
      <alignment horizontal="center" vertical="center" wrapText="1"/>
    </xf>
    <xf numFmtId="0" fontId="19" fillId="0" borderId="1" xfId="0" applyFont="1" applyBorder="1" applyAlignment="1">
      <alignment horizontal="center" vertical="center" wrapText="1"/>
    </xf>
    <xf numFmtId="2" fontId="21" fillId="5" borderId="1" xfId="1" applyNumberFormat="1" applyFont="1" applyFill="1" applyBorder="1" applyAlignment="1">
      <alignment horizontal="center" vertical="center" wrapText="1"/>
    </xf>
    <xf numFmtId="0" fontId="19" fillId="6" borderId="1" xfId="0" applyFont="1" applyFill="1" applyBorder="1" applyAlignment="1">
      <alignment horizontal="center" vertical="center"/>
    </xf>
    <xf numFmtId="0" fontId="24" fillId="7" borderId="11" xfId="0" applyFont="1" applyFill="1" applyBorder="1" applyAlignment="1">
      <alignment horizontal="left" vertical="center" wrapText="1"/>
    </xf>
    <xf numFmtId="2" fontId="24" fillId="7" borderId="11" xfId="1" applyNumberFormat="1" applyFont="1" applyFill="1" applyBorder="1" applyAlignment="1">
      <alignment horizontal="center" vertical="center" wrapText="1"/>
    </xf>
    <xf numFmtId="0" fontId="24" fillId="7" borderId="12" xfId="0" applyFont="1" applyFill="1" applyBorder="1" applyAlignment="1">
      <alignment horizontal="left" vertical="center" wrapText="1"/>
    </xf>
    <xf numFmtId="2" fontId="24" fillId="7" borderId="12" xfId="1" applyNumberFormat="1" applyFont="1" applyFill="1" applyBorder="1" applyAlignment="1">
      <alignment horizontal="center" vertical="center" wrapText="1"/>
    </xf>
    <xf numFmtId="0" fontId="24" fillId="7" borderId="4" xfId="0" applyFont="1" applyFill="1" applyBorder="1" applyAlignment="1">
      <alignment horizontal="left" vertical="center" wrapText="1"/>
    </xf>
    <xf numFmtId="2" fontId="24" fillId="7" borderId="4" xfId="1" applyNumberFormat="1" applyFont="1" applyFill="1" applyBorder="1" applyAlignment="1">
      <alignment horizontal="center" vertical="center" wrapText="1"/>
    </xf>
    <xf numFmtId="0" fontId="24" fillId="21" borderId="1" xfId="0" applyFont="1" applyFill="1" applyBorder="1" applyAlignment="1">
      <alignment horizontal="left" vertical="center" wrapText="1"/>
    </xf>
    <xf numFmtId="2" fontId="19" fillId="21" borderId="1" xfId="1" applyNumberFormat="1" applyFont="1" applyFill="1" applyBorder="1" applyAlignment="1">
      <alignment horizontal="center" vertical="center" wrapText="1"/>
    </xf>
    <xf numFmtId="0" fontId="19" fillId="6" borderId="1" xfId="0" applyFont="1" applyFill="1" applyBorder="1" applyAlignment="1">
      <alignment horizontal="center" vertical="center" wrapText="1"/>
    </xf>
    <xf numFmtId="0" fontId="24" fillId="21" borderId="4" xfId="0" applyFont="1" applyFill="1" applyBorder="1" applyAlignment="1">
      <alignment horizontal="left" vertical="center" wrapText="1"/>
    </xf>
    <xf numFmtId="2" fontId="19" fillId="21" borderId="4" xfId="1" applyNumberFormat="1" applyFont="1" applyFill="1" applyBorder="1" applyAlignment="1">
      <alignment horizontal="center" vertical="center" wrapText="1"/>
    </xf>
    <xf numFmtId="0" fontId="13" fillId="0" borderId="0" xfId="0" applyFont="1" applyAlignment="1">
      <alignment vertical="center" wrapText="1"/>
    </xf>
    <xf numFmtId="43" fontId="19" fillId="0" borderId="7" xfId="1" applyFont="1" applyFill="1" applyBorder="1" applyAlignment="1">
      <alignment horizontal="center" vertical="center" wrapText="1"/>
    </xf>
    <xf numFmtId="43" fontId="19" fillId="0" borderId="1" xfId="1" applyFont="1" applyFill="1" applyBorder="1" applyAlignment="1">
      <alignment horizontal="center" vertical="center" wrapText="1"/>
    </xf>
    <xf numFmtId="2" fontId="19" fillId="0" borderId="1" xfId="1" applyNumberFormat="1" applyFont="1" applyFill="1" applyBorder="1" applyAlignment="1">
      <alignment horizontal="center" vertical="center" wrapText="1"/>
    </xf>
    <xf numFmtId="2" fontId="6" fillId="7" borderId="1" xfId="0" applyNumberFormat="1" applyFont="1" applyFill="1" applyBorder="1" applyAlignment="1">
      <alignment horizontal="center" vertical="center" wrapText="1"/>
    </xf>
    <xf numFmtId="0" fontId="13" fillId="0" borderId="0" xfId="0" applyFont="1" applyAlignment="1">
      <alignment horizontal="center" vertical="center"/>
    </xf>
    <xf numFmtId="0" fontId="6" fillId="0" borderId="0" xfId="0" applyFont="1" applyAlignment="1">
      <alignment horizontal="center" vertical="center"/>
    </xf>
    <xf numFmtId="0" fontId="7" fillId="14" borderId="1" xfId="0" applyFont="1" applyFill="1" applyBorder="1" applyAlignment="1">
      <alignment horizontal="center" vertical="center" wrapText="1"/>
    </xf>
    <xf numFmtId="0" fontId="6" fillId="8" borderId="1" xfId="0" applyFont="1" applyFill="1" applyBorder="1" applyAlignment="1">
      <alignment horizontal="center" vertical="center" wrapText="1"/>
    </xf>
    <xf numFmtId="0" fontId="8" fillId="8" borderId="1" xfId="0" applyFont="1" applyFill="1" applyBorder="1" applyAlignment="1">
      <alignment horizontal="center" vertical="center" wrapText="1"/>
    </xf>
    <xf numFmtId="0" fontId="8" fillId="10" borderId="1" xfId="0" applyFont="1" applyFill="1" applyBorder="1" applyAlignment="1">
      <alignment horizontal="center" vertical="center"/>
    </xf>
    <xf numFmtId="0" fontId="7" fillId="5" borderId="1" xfId="0" applyFont="1" applyFill="1" applyBorder="1" applyAlignment="1">
      <alignment horizontal="center" vertical="center"/>
    </xf>
    <xf numFmtId="0" fontId="8" fillId="8" borderId="6" xfId="0" applyFont="1" applyFill="1" applyBorder="1" applyAlignment="1">
      <alignment horizontal="center" vertical="center" wrapText="1"/>
    </xf>
    <xf numFmtId="0" fontId="8" fillId="8" borderId="13" xfId="0" applyFont="1" applyFill="1" applyBorder="1" applyAlignment="1">
      <alignment horizontal="center" vertical="center" wrapText="1"/>
    </xf>
    <xf numFmtId="0" fontId="8" fillId="8" borderId="10" xfId="0" applyFont="1" applyFill="1" applyBorder="1" applyAlignment="1">
      <alignment horizontal="center" vertical="center" wrapText="1"/>
    </xf>
    <xf numFmtId="0" fontId="8" fillId="8" borderId="14" xfId="0" applyFont="1" applyFill="1" applyBorder="1" applyAlignment="1">
      <alignment horizontal="center" vertical="center" wrapText="1"/>
    </xf>
    <xf numFmtId="0" fontId="8" fillId="0" borderId="2" xfId="0" applyFont="1" applyBorder="1" applyAlignment="1">
      <alignment horizontal="left" vertical="center" wrapText="1"/>
    </xf>
    <xf numFmtId="0" fontId="8" fillId="0" borderId="4" xfId="0" applyFont="1" applyBorder="1" applyAlignment="1">
      <alignment horizontal="left" vertical="center" wrapText="1"/>
    </xf>
    <xf numFmtId="0" fontId="8" fillId="2" borderId="1" xfId="0" applyFont="1" applyFill="1" applyBorder="1" applyAlignment="1">
      <alignment horizontal="center" vertical="center" wrapText="1"/>
    </xf>
    <xf numFmtId="165" fontId="5" fillId="0" borderId="2" xfId="0" applyNumberFormat="1" applyFont="1" applyBorder="1" applyAlignment="1">
      <alignment horizontal="center" vertical="center"/>
    </xf>
    <xf numFmtId="165" fontId="5" fillId="0" borderId="4" xfId="0" applyNumberFormat="1" applyFont="1" applyBorder="1" applyAlignment="1">
      <alignment horizontal="center" vertical="center"/>
    </xf>
    <xf numFmtId="1" fontId="5" fillId="0" borderId="2" xfId="0" applyNumberFormat="1" applyFont="1" applyBorder="1" applyAlignment="1">
      <alignment horizontal="center" vertical="center"/>
    </xf>
    <xf numFmtId="1" fontId="5" fillId="0" borderId="4" xfId="0" applyNumberFormat="1" applyFont="1" applyBorder="1" applyAlignment="1">
      <alignment horizontal="center" vertical="center"/>
    </xf>
    <xf numFmtId="2" fontId="5" fillId="0" borderId="2" xfId="0" applyNumberFormat="1" applyFont="1" applyBorder="1" applyAlignment="1">
      <alignment horizontal="center" vertical="center"/>
    </xf>
    <xf numFmtId="2" fontId="5" fillId="0" borderId="4" xfId="0" applyNumberFormat="1" applyFont="1" applyBorder="1" applyAlignment="1">
      <alignment horizontal="center" vertical="center"/>
    </xf>
    <xf numFmtId="0" fontId="7" fillId="0" borderId="0" xfId="0" applyFont="1" applyAlignment="1">
      <alignment horizontal="center" vertical="center"/>
    </xf>
    <xf numFmtId="0" fontId="8" fillId="0" borderId="0" xfId="0" applyFont="1" applyAlignment="1">
      <alignment horizontal="center" vertical="center"/>
    </xf>
    <xf numFmtId="0" fontId="9" fillId="19" borderId="1" xfId="0" applyFont="1" applyFill="1" applyBorder="1" applyAlignment="1">
      <alignment horizontal="center" vertical="center" wrapText="1"/>
    </xf>
    <xf numFmtId="0" fontId="8" fillId="2" borderId="1" xfId="0" applyFont="1" applyFill="1" applyBorder="1" applyAlignment="1">
      <alignment horizontal="center" vertical="center"/>
    </xf>
    <xf numFmtId="0" fontId="2" fillId="0" borderId="1" xfId="0" applyFont="1" applyBorder="1" applyAlignment="1">
      <alignment horizontal="justify" vertical="center" wrapText="1"/>
    </xf>
    <xf numFmtId="0" fontId="8" fillId="10" borderId="1" xfId="0" applyFont="1" applyFill="1" applyBorder="1" applyAlignment="1">
      <alignment horizontal="center" vertical="center" wrapText="1"/>
    </xf>
    <xf numFmtId="0" fontId="8" fillId="13" borderId="1" xfId="0" applyFont="1" applyFill="1" applyBorder="1" applyAlignment="1">
      <alignment horizontal="center" vertical="center" wrapText="1"/>
    </xf>
    <xf numFmtId="0" fontId="2" fillId="0" borderId="0" xfId="0" applyFont="1" applyAlignment="1">
      <alignment horizontal="center" vertical="center" wrapText="1"/>
    </xf>
    <xf numFmtId="0" fontId="6" fillId="0" borderId="0" xfId="0" applyFont="1" applyAlignment="1">
      <alignment horizontal="center" vertical="center" wrapText="1"/>
    </xf>
    <xf numFmtId="0" fontId="13" fillId="0" borderId="0" xfId="0" applyFont="1" applyAlignment="1">
      <alignment horizontal="center" vertical="center" wrapText="1"/>
    </xf>
    <xf numFmtId="0" fontId="7" fillId="12" borderId="1" xfId="0" applyFont="1" applyFill="1" applyBorder="1" applyAlignment="1">
      <alignment horizontal="center" vertical="center"/>
    </xf>
    <xf numFmtId="0" fontId="8" fillId="5" borderId="7" xfId="0" applyFont="1" applyFill="1" applyBorder="1" applyAlignment="1">
      <alignment horizontal="right" vertical="center" wrapText="1"/>
    </xf>
    <xf numFmtId="0" fontId="8" fillId="5" borderId="9" xfId="0" applyFont="1" applyFill="1" applyBorder="1" applyAlignment="1">
      <alignment horizontal="right" vertical="center" wrapText="1"/>
    </xf>
    <xf numFmtId="0" fontId="8" fillId="5" borderId="8" xfId="0" applyFont="1" applyFill="1" applyBorder="1" applyAlignment="1">
      <alignment horizontal="right" vertical="center" wrapText="1"/>
    </xf>
    <xf numFmtId="0" fontId="20" fillId="0" borderId="7" xfId="0" applyFont="1" applyBorder="1" applyAlignment="1">
      <alignment horizontal="left" vertical="center" wrapText="1"/>
    </xf>
    <xf numFmtId="0" fontId="20" fillId="0" borderId="8" xfId="0" applyFont="1" applyBorder="1" applyAlignment="1">
      <alignment horizontal="left" vertical="center" wrapText="1"/>
    </xf>
    <xf numFmtId="0" fontId="13" fillId="0" borderId="0" xfId="0" applyFont="1" applyAlignment="1">
      <alignment horizontal="center" wrapText="1"/>
    </xf>
    <xf numFmtId="0" fontId="6" fillId="0" borderId="0" xfId="0" applyFont="1" applyAlignment="1">
      <alignment horizontal="center"/>
    </xf>
    <xf numFmtId="0" fontId="7" fillId="0" borderId="0" xfId="0" applyFont="1" applyAlignment="1">
      <alignment horizontal="center"/>
    </xf>
    <xf numFmtId="0" fontId="22" fillId="7" borderId="7" xfId="0" applyFont="1" applyFill="1" applyBorder="1" applyAlignment="1">
      <alignment horizontal="center" vertical="center" wrapText="1"/>
    </xf>
    <xf numFmtId="0" fontId="22" fillId="7" borderId="9" xfId="0" applyFont="1" applyFill="1" applyBorder="1" applyAlignment="1">
      <alignment horizontal="center" vertical="center" wrapText="1"/>
    </xf>
    <xf numFmtId="0" fontId="22" fillId="7" borderId="8" xfId="0" applyFont="1" applyFill="1" applyBorder="1" applyAlignment="1">
      <alignment horizontal="center" vertical="center" wrapText="1"/>
    </xf>
    <xf numFmtId="0" fontId="8" fillId="5" borderId="1" xfId="0" applyFont="1" applyFill="1" applyBorder="1" applyAlignment="1">
      <alignment horizontal="center" vertical="center"/>
    </xf>
    <xf numFmtId="2" fontId="8" fillId="18" borderId="1" xfId="1" applyNumberFormat="1" applyFont="1" applyFill="1" applyBorder="1" applyAlignment="1">
      <alignment horizontal="center" vertical="center" wrapText="1"/>
    </xf>
    <xf numFmtId="2" fontId="2" fillId="7" borderId="1" xfId="1" applyNumberFormat="1" applyFont="1" applyFill="1" applyBorder="1" applyAlignment="1">
      <alignment horizontal="center" vertical="center" wrapText="1"/>
    </xf>
    <xf numFmtId="2" fontId="2" fillId="7" borderId="2" xfId="1" applyNumberFormat="1" applyFont="1" applyFill="1" applyBorder="1" applyAlignment="1">
      <alignment horizontal="center" vertical="center" wrapText="1"/>
    </xf>
    <xf numFmtId="2" fontId="2" fillId="7" borderId="3" xfId="1" applyNumberFormat="1" applyFont="1" applyFill="1" applyBorder="1" applyAlignment="1">
      <alignment horizontal="center" vertical="center" wrapText="1"/>
    </xf>
    <xf numFmtId="2" fontId="2" fillId="7" borderId="4" xfId="1" applyNumberFormat="1" applyFont="1" applyFill="1" applyBorder="1" applyAlignment="1">
      <alignment horizontal="center" vertical="center" wrapText="1"/>
    </xf>
    <xf numFmtId="0" fontId="6" fillId="5" borderId="1" xfId="0" applyFont="1" applyFill="1" applyBorder="1" applyAlignment="1">
      <alignment horizontal="center" vertical="center" wrapText="1"/>
    </xf>
    <xf numFmtId="0" fontId="6" fillId="10" borderId="1"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6" fillId="5" borderId="9" xfId="0" applyFont="1" applyFill="1" applyBorder="1" applyAlignment="1">
      <alignment horizontal="center" vertical="center" wrapText="1"/>
    </xf>
    <xf numFmtId="0" fontId="6" fillId="5" borderId="8" xfId="0" applyFont="1" applyFill="1" applyBorder="1" applyAlignment="1">
      <alignment horizontal="center" vertical="center" wrapText="1"/>
    </xf>
    <xf numFmtId="0" fontId="9" fillId="20" borderId="7" xfId="0" applyFont="1" applyFill="1" applyBorder="1" applyAlignment="1">
      <alignment horizontal="center" vertical="center"/>
    </xf>
    <xf numFmtId="0" fontId="9" fillId="20" borderId="9" xfId="0" applyFont="1" applyFill="1" applyBorder="1" applyAlignment="1">
      <alignment horizontal="center" vertical="center"/>
    </xf>
    <xf numFmtId="0" fontId="9" fillId="20" borderId="8" xfId="0" applyFont="1" applyFill="1" applyBorder="1" applyAlignment="1">
      <alignment horizontal="center" vertical="center"/>
    </xf>
    <xf numFmtId="0" fontId="8" fillId="0" borderId="0" xfId="0" applyFont="1" applyAlignment="1">
      <alignment horizontal="center" vertical="center" wrapText="1"/>
    </xf>
    <xf numFmtId="0" fontId="6" fillId="10" borderId="1" xfId="0" applyFont="1" applyFill="1" applyBorder="1" applyAlignment="1">
      <alignment horizontal="center" vertical="center"/>
    </xf>
    <xf numFmtId="2" fontId="5" fillId="0" borderId="1" xfId="0" applyNumberFormat="1" applyFont="1" applyBorder="1" applyAlignment="1">
      <alignment horizontal="center" vertical="center" wrapText="1"/>
    </xf>
    <xf numFmtId="2" fontId="5" fillId="0" borderId="2" xfId="0" applyNumberFormat="1" applyFont="1" applyBorder="1" applyAlignment="1">
      <alignment horizontal="center" vertical="center" wrapText="1"/>
    </xf>
    <xf numFmtId="2" fontId="5" fillId="0" borderId="3" xfId="0" applyNumberFormat="1" applyFont="1" applyBorder="1" applyAlignment="1">
      <alignment horizontal="center" vertical="center" wrapText="1"/>
    </xf>
    <xf numFmtId="2" fontId="5" fillId="0" borderId="4" xfId="0" applyNumberFormat="1" applyFont="1" applyBorder="1" applyAlignment="1">
      <alignment horizontal="center" vertical="center" wrapText="1"/>
    </xf>
    <xf numFmtId="2" fontId="6" fillId="5" borderId="1" xfId="0" applyNumberFormat="1" applyFont="1" applyFill="1" applyBorder="1" applyAlignment="1">
      <alignment horizontal="center" vertical="center"/>
    </xf>
    <xf numFmtId="0" fontId="5" fillId="5" borderId="1" xfId="0" applyFont="1" applyFill="1" applyBorder="1" applyAlignment="1">
      <alignment horizontal="center" vertical="center"/>
    </xf>
    <xf numFmtId="0" fontId="5" fillId="0" borderId="1" xfId="0" applyFont="1" applyBorder="1" applyAlignment="1">
      <alignment horizontal="center" vertical="center" wrapText="1"/>
    </xf>
    <xf numFmtId="0" fontId="10" fillId="6" borderId="1" xfId="0" applyFont="1" applyFill="1" applyBorder="1" applyAlignment="1">
      <alignment horizontal="center" vertical="center" wrapText="1"/>
    </xf>
    <xf numFmtId="0" fontId="9" fillId="16" borderId="1" xfId="0" applyFont="1" applyFill="1" applyBorder="1" applyAlignment="1">
      <alignment horizontal="center" vertical="center" wrapText="1"/>
    </xf>
    <xf numFmtId="0" fontId="6" fillId="11" borderId="1" xfId="0" applyFont="1" applyFill="1" applyBorder="1" applyAlignment="1">
      <alignment horizontal="center" vertical="center"/>
    </xf>
    <xf numFmtId="0" fontId="17" fillId="0" borderId="0" xfId="0" applyFont="1" applyAlignment="1">
      <alignment horizontal="center" vertical="center"/>
    </xf>
  </cellXfs>
  <cellStyles count="18">
    <cellStyle name="Énfasis5" xfId="8" builtinId="45"/>
    <cellStyle name="Hipervínculo" xfId="9" builtinId="8"/>
    <cellStyle name="Millares" xfId="1" builtinId="3"/>
    <cellStyle name="Millares 2" xfId="7" xr:uid="{00000000-0005-0000-0000-000003000000}"/>
    <cellStyle name="Millares 7" xfId="2" xr:uid="{00000000-0005-0000-0000-000004000000}"/>
    <cellStyle name="Moneda" xfId="10" builtinId="4"/>
    <cellStyle name="Normal" xfId="0" builtinId="0"/>
    <cellStyle name="Normal 10" xfId="6" xr:uid="{00000000-0005-0000-0000-000006000000}"/>
    <cellStyle name="Normal 11 2" xfId="5" xr:uid="{00000000-0005-0000-0000-000007000000}"/>
    <cellStyle name="Normal 2" xfId="3" xr:uid="{00000000-0005-0000-0000-000008000000}"/>
    <cellStyle name="Normal 2 10" xfId="4" xr:uid="{00000000-0005-0000-0000-000009000000}"/>
    <cellStyle name="Normal 3" xfId="11" xr:uid="{F4211A89-3521-44BB-A8D1-0981135B5721}"/>
    <cellStyle name="Normal 4" xfId="12" xr:uid="{302F8F3F-DB2D-4D83-8656-606D536681F5}"/>
    <cellStyle name="Normal 5" xfId="13" xr:uid="{BCB3F706-145E-4E52-848D-EC94113E8114}"/>
    <cellStyle name="Normal 6" xfId="14" xr:uid="{125F0A7F-38D6-498A-819E-5AA10284D269}"/>
    <cellStyle name="Normal 7" xfId="15" xr:uid="{727F10D4-EA0E-4D4A-B82F-41CE76B44ED9}"/>
    <cellStyle name="Normal 8" xfId="16" xr:uid="{90ED0CB0-174E-4F1E-8236-8EEA2ABE7845}"/>
    <cellStyle name="Normal 9" xfId="17" xr:uid="{2A67ABE7-AB31-4019-925E-B284FFD7E9CF}"/>
  </cellStyles>
  <dxfs count="0"/>
  <tableStyles count="0" defaultTableStyle="TableStyleMedium2" defaultPivotStyle="PivotStyleLight16"/>
  <colors>
    <mruColors>
      <color rgb="FFFFFFCC"/>
      <color rgb="FF00FF00"/>
      <color rgb="FFCCFFFF"/>
      <color rgb="FFFEFEB4"/>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6.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8.png"/></Relationships>
</file>

<file path=xl/drawings/_rels/drawing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1333500</xdr:colOff>
      <xdr:row>1</xdr:row>
      <xdr:rowOff>35718</xdr:rowOff>
    </xdr:from>
    <xdr:to>
      <xdr:col>4</xdr:col>
      <xdr:colOff>2444367</xdr:colOff>
      <xdr:row>5</xdr:row>
      <xdr:rowOff>142423</xdr:rowOff>
    </xdr:to>
    <xdr:pic>
      <xdr:nvPicPr>
        <xdr:cNvPr id="3" name="Imagen 2">
          <a:extLst>
            <a:ext uri="{FF2B5EF4-FFF2-40B4-BE49-F238E27FC236}">
              <a16:creationId xmlns:a16="http://schemas.microsoft.com/office/drawing/2014/main" id="{21530B55-91D7-4D25-90BD-D0344EDDA7D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787063" y="202406"/>
          <a:ext cx="1110867" cy="8687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428625</xdr:colOff>
      <xdr:row>1</xdr:row>
      <xdr:rowOff>59531</xdr:rowOff>
    </xdr:from>
    <xdr:to>
      <xdr:col>2</xdr:col>
      <xdr:colOff>554831</xdr:colOff>
      <xdr:row>5</xdr:row>
      <xdr:rowOff>88989</xdr:rowOff>
    </xdr:to>
    <xdr:pic>
      <xdr:nvPicPr>
        <xdr:cNvPr id="4" name="Imagen 3">
          <a:extLst>
            <a:ext uri="{FF2B5EF4-FFF2-40B4-BE49-F238E27FC236}">
              <a16:creationId xmlns:a16="http://schemas.microsoft.com/office/drawing/2014/main" id="{4D534C19-8D0B-41E7-B98F-906E1BBB8728}"/>
            </a:ext>
          </a:extLst>
        </xdr:cNvPr>
        <xdr:cNvPicPr>
          <a:picLocks noChangeAspect="1"/>
        </xdr:cNvPicPr>
      </xdr:nvPicPr>
      <xdr:blipFill>
        <a:blip xmlns:r="http://schemas.openxmlformats.org/officeDocument/2006/relationships" r:embed="rId2"/>
        <a:stretch>
          <a:fillRect/>
        </a:stretch>
      </xdr:blipFill>
      <xdr:spPr>
        <a:xfrm>
          <a:off x="1178719" y="226219"/>
          <a:ext cx="1066800" cy="791458"/>
        </a:xfrm>
        <a:prstGeom prst="rect">
          <a:avLst/>
        </a:prstGeom>
      </xdr:spPr>
    </xdr:pic>
    <xdr:clientData/>
  </xdr:twoCellAnchor>
  <xdr:twoCellAnchor editAs="oneCell">
    <xdr:from>
      <xdr:col>4</xdr:col>
      <xdr:colOff>809624</xdr:colOff>
      <xdr:row>8</xdr:row>
      <xdr:rowOff>166686</xdr:rowOff>
    </xdr:from>
    <xdr:to>
      <xdr:col>4</xdr:col>
      <xdr:colOff>2114550</xdr:colOff>
      <xdr:row>8</xdr:row>
      <xdr:rowOff>1471612</xdr:rowOff>
    </xdr:to>
    <xdr:pic>
      <xdr:nvPicPr>
        <xdr:cNvPr id="2" name="Imagen 1" descr="Zurich | Bogotá">
          <a:extLst>
            <a:ext uri="{FF2B5EF4-FFF2-40B4-BE49-F238E27FC236}">
              <a16:creationId xmlns:a16="http://schemas.microsoft.com/office/drawing/2014/main" id="{BB829951-18C8-5685-F370-E4441CD7E76A}"/>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0263187" y="1833561"/>
          <a:ext cx="1304926" cy="13049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238124</xdr:colOff>
      <xdr:row>9</xdr:row>
      <xdr:rowOff>176752</xdr:rowOff>
    </xdr:from>
    <xdr:to>
      <xdr:col>4</xdr:col>
      <xdr:colOff>2512218</xdr:colOff>
      <xdr:row>9</xdr:row>
      <xdr:rowOff>1371599</xdr:rowOff>
    </xdr:to>
    <xdr:pic>
      <xdr:nvPicPr>
        <xdr:cNvPr id="5" name="Imagen 4" descr="Quiénes Somos - Axa Colpatria">
          <a:extLst>
            <a:ext uri="{FF2B5EF4-FFF2-40B4-BE49-F238E27FC236}">
              <a16:creationId xmlns:a16="http://schemas.microsoft.com/office/drawing/2014/main" id="{AAA91255-AA4A-220C-C831-FEE3396BB12C}"/>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9691687" y="3546221"/>
          <a:ext cx="2274094" cy="11948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1762125</xdr:colOff>
      <xdr:row>0</xdr:row>
      <xdr:rowOff>261938</xdr:rowOff>
    </xdr:from>
    <xdr:to>
      <xdr:col>7</xdr:col>
      <xdr:colOff>2872992</xdr:colOff>
      <xdr:row>3</xdr:row>
      <xdr:rowOff>237674</xdr:rowOff>
    </xdr:to>
    <xdr:pic>
      <xdr:nvPicPr>
        <xdr:cNvPr id="2" name="Imagen 1">
          <a:extLst>
            <a:ext uri="{FF2B5EF4-FFF2-40B4-BE49-F238E27FC236}">
              <a16:creationId xmlns:a16="http://schemas.microsoft.com/office/drawing/2014/main" id="{5683DB93-1ED5-4AD6-A574-F577DC3168C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323344" y="261938"/>
          <a:ext cx="1110867" cy="8687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797718</xdr:colOff>
      <xdr:row>1</xdr:row>
      <xdr:rowOff>11907</xdr:rowOff>
    </xdr:from>
    <xdr:to>
      <xdr:col>2</xdr:col>
      <xdr:colOff>531018</xdr:colOff>
      <xdr:row>3</xdr:row>
      <xdr:rowOff>208052</xdr:rowOff>
    </xdr:to>
    <xdr:pic>
      <xdr:nvPicPr>
        <xdr:cNvPr id="4" name="Imagen 3">
          <a:extLst>
            <a:ext uri="{FF2B5EF4-FFF2-40B4-BE49-F238E27FC236}">
              <a16:creationId xmlns:a16="http://schemas.microsoft.com/office/drawing/2014/main" id="{35CA2DC5-ED2F-433A-BDCC-6399009DE2CC}"/>
            </a:ext>
          </a:extLst>
        </xdr:cNvPr>
        <xdr:cNvPicPr>
          <a:picLocks noChangeAspect="1"/>
        </xdr:cNvPicPr>
      </xdr:nvPicPr>
      <xdr:blipFill>
        <a:blip xmlns:r="http://schemas.openxmlformats.org/officeDocument/2006/relationships" r:embed="rId2"/>
        <a:stretch>
          <a:fillRect/>
        </a:stretch>
      </xdr:blipFill>
      <xdr:spPr>
        <a:xfrm>
          <a:off x="1154906" y="309563"/>
          <a:ext cx="1066800" cy="79145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47624</xdr:colOff>
      <xdr:row>1</xdr:row>
      <xdr:rowOff>154781</xdr:rowOff>
    </xdr:from>
    <xdr:to>
      <xdr:col>6</xdr:col>
      <xdr:colOff>1158491</xdr:colOff>
      <xdr:row>5</xdr:row>
      <xdr:rowOff>261486</xdr:rowOff>
    </xdr:to>
    <xdr:pic>
      <xdr:nvPicPr>
        <xdr:cNvPr id="3" name="Imagen 2">
          <a:extLst>
            <a:ext uri="{FF2B5EF4-FFF2-40B4-BE49-F238E27FC236}">
              <a16:creationId xmlns:a16="http://schemas.microsoft.com/office/drawing/2014/main" id="{19E84572-56C1-46C2-BB4E-831AA304E30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442155" y="428625"/>
          <a:ext cx="1110867" cy="8687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1083469</xdr:colOff>
      <xdr:row>1</xdr:row>
      <xdr:rowOff>130970</xdr:rowOff>
    </xdr:from>
    <xdr:to>
      <xdr:col>1</xdr:col>
      <xdr:colOff>2150269</xdr:colOff>
      <xdr:row>5</xdr:row>
      <xdr:rowOff>160428</xdr:rowOff>
    </xdr:to>
    <xdr:pic>
      <xdr:nvPicPr>
        <xdr:cNvPr id="4" name="Imagen 3">
          <a:extLst>
            <a:ext uri="{FF2B5EF4-FFF2-40B4-BE49-F238E27FC236}">
              <a16:creationId xmlns:a16="http://schemas.microsoft.com/office/drawing/2014/main" id="{9B67F184-4836-45CA-BD8E-EF6EFB8FC00F}"/>
            </a:ext>
          </a:extLst>
        </xdr:cNvPr>
        <xdr:cNvPicPr>
          <a:picLocks noChangeAspect="1"/>
        </xdr:cNvPicPr>
      </xdr:nvPicPr>
      <xdr:blipFill>
        <a:blip xmlns:r="http://schemas.openxmlformats.org/officeDocument/2006/relationships" r:embed="rId2"/>
        <a:stretch>
          <a:fillRect/>
        </a:stretch>
      </xdr:blipFill>
      <xdr:spPr>
        <a:xfrm>
          <a:off x="1571625" y="404814"/>
          <a:ext cx="1066800" cy="79145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10</xdr:col>
      <xdr:colOff>881064</xdr:colOff>
      <xdr:row>1</xdr:row>
      <xdr:rowOff>130969</xdr:rowOff>
    </xdr:from>
    <xdr:to>
      <xdr:col>11</xdr:col>
      <xdr:colOff>741774</xdr:colOff>
      <xdr:row>4</xdr:row>
      <xdr:rowOff>118612</xdr:rowOff>
    </xdr:to>
    <xdr:pic>
      <xdr:nvPicPr>
        <xdr:cNvPr id="2" name="Imagen 1">
          <a:extLst>
            <a:ext uri="{FF2B5EF4-FFF2-40B4-BE49-F238E27FC236}">
              <a16:creationId xmlns:a16="http://schemas.microsoft.com/office/drawing/2014/main" id="{EFBB5944-EFD4-415E-9082-4FE4FF6417F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752220" y="297657"/>
          <a:ext cx="1110867" cy="8687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1774031</xdr:colOff>
      <xdr:row>1</xdr:row>
      <xdr:rowOff>130969</xdr:rowOff>
    </xdr:from>
    <xdr:to>
      <xdr:col>1</xdr:col>
      <xdr:colOff>2840831</xdr:colOff>
      <xdr:row>4</xdr:row>
      <xdr:rowOff>41365</xdr:rowOff>
    </xdr:to>
    <xdr:pic>
      <xdr:nvPicPr>
        <xdr:cNvPr id="4" name="Imagen 3">
          <a:extLst>
            <a:ext uri="{FF2B5EF4-FFF2-40B4-BE49-F238E27FC236}">
              <a16:creationId xmlns:a16="http://schemas.microsoft.com/office/drawing/2014/main" id="{539C7850-5983-41B8-9BF1-586E4CAF2229}"/>
            </a:ext>
          </a:extLst>
        </xdr:cNvPr>
        <xdr:cNvPicPr>
          <a:picLocks noChangeAspect="1"/>
        </xdr:cNvPicPr>
      </xdr:nvPicPr>
      <xdr:blipFill>
        <a:blip xmlns:r="http://schemas.openxmlformats.org/officeDocument/2006/relationships" r:embed="rId2"/>
        <a:stretch>
          <a:fillRect/>
        </a:stretch>
      </xdr:blipFill>
      <xdr:spPr>
        <a:xfrm>
          <a:off x="2952750" y="297657"/>
          <a:ext cx="1066800" cy="791458"/>
        </a:xfrm>
        <a:prstGeom prst="rect">
          <a:avLst/>
        </a:prstGeom>
      </xdr:spPr>
    </xdr:pic>
    <xdr:clientData/>
  </xdr:twoCellAnchor>
  <xdr:twoCellAnchor editAs="oneCell">
    <xdr:from>
      <xdr:col>14</xdr:col>
      <xdr:colOff>189109</xdr:colOff>
      <xdr:row>12</xdr:row>
      <xdr:rowOff>285749</xdr:rowOff>
    </xdr:from>
    <xdr:to>
      <xdr:col>14</xdr:col>
      <xdr:colOff>4107657</xdr:colOff>
      <xdr:row>20</xdr:row>
      <xdr:rowOff>127901</xdr:rowOff>
    </xdr:to>
    <xdr:pic>
      <xdr:nvPicPr>
        <xdr:cNvPr id="3" name="Imagen 2">
          <a:extLst>
            <a:ext uri="{FF2B5EF4-FFF2-40B4-BE49-F238E27FC236}">
              <a16:creationId xmlns:a16="http://schemas.microsoft.com/office/drawing/2014/main" id="{D417042D-AF6F-0491-E6A3-988EBB62F7E2}"/>
            </a:ext>
          </a:extLst>
        </xdr:cNvPr>
        <xdr:cNvPicPr>
          <a:picLocks noChangeAspect="1"/>
        </xdr:cNvPicPr>
      </xdr:nvPicPr>
      <xdr:blipFill>
        <a:blip xmlns:r="http://schemas.openxmlformats.org/officeDocument/2006/relationships" r:embed="rId3"/>
        <a:stretch>
          <a:fillRect/>
        </a:stretch>
      </xdr:blipFill>
      <xdr:spPr>
        <a:xfrm>
          <a:off x="22144234" y="4702968"/>
          <a:ext cx="3918548" cy="3175902"/>
        </a:xfrm>
        <a:prstGeom prst="rect">
          <a:avLst/>
        </a:prstGeom>
      </xdr:spPr>
    </xdr:pic>
    <xdr:clientData/>
  </xdr:twoCellAnchor>
  <xdr:twoCellAnchor editAs="oneCell">
    <xdr:from>
      <xdr:col>14</xdr:col>
      <xdr:colOff>193919</xdr:colOff>
      <xdr:row>4</xdr:row>
      <xdr:rowOff>321468</xdr:rowOff>
    </xdr:from>
    <xdr:to>
      <xdr:col>14</xdr:col>
      <xdr:colOff>3930121</xdr:colOff>
      <xdr:row>12</xdr:row>
      <xdr:rowOff>130968</xdr:rowOff>
    </xdr:to>
    <xdr:pic>
      <xdr:nvPicPr>
        <xdr:cNvPr id="5" name="Imagen 4">
          <a:extLst>
            <a:ext uri="{FF2B5EF4-FFF2-40B4-BE49-F238E27FC236}">
              <a16:creationId xmlns:a16="http://schemas.microsoft.com/office/drawing/2014/main" id="{9D12D68F-FE15-4AF5-03AD-DF7138B753DA}"/>
            </a:ext>
          </a:extLst>
        </xdr:cNvPr>
        <xdr:cNvPicPr>
          <a:picLocks noChangeAspect="1"/>
        </xdr:cNvPicPr>
      </xdr:nvPicPr>
      <xdr:blipFill>
        <a:blip xmlns:r="http://schemas.openxmlformats.org/officeDocument/2006/relationships" r:embed="rId4"/>
        <a:stretch>
          <a:fillRect/>
        </a:stretch>
      </xdr:blipFill>
      <xdr:spPr>
        <a:xfrm>
          <a:off x="22149044" y="1369218"/>
          <a:ext cx="3736202" cy="317896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8</xdr:col>
      <xdr:colOff>1714500</xdr:colOff>
      <xdr:row>1</xdr:row>
      <xdr:rowOff>154781</xdr:rowOff>
    </xdr:from>
    <xdr:to>
      <xdr:col>9</xdr:col>
      <xdr:colOff>1027523</xdr:colOff>
      <xdr:row>4</xdr:row>
      <xdr:rowOff>428174</xdr:rowOff>
    </xdr:to>
    <xdr:pic>
      <xdr:nvPicPr>
        <xdr:cNvPr id="2" name="Imagen 1">
          <a:extLst>
            <a:ext uri="{FF2B5EF4-FFF2-40B4-BE49-F238E27FC236}">
              <a16:creationId xmlns:a16="http://schemas.microsoft.com/office/drawing/2014/main" id="{06CDF588-5C72-477D-B41F-7EA2BFD5976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300156" y="321469"/>
          <a:ext cx="1110867" cy="8687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1785937</xdr:colOff>
      <xdr:row>2</xdr:row>
      <xdr:rowOff>154782</xdr:rowOff>
    </xdr:from>
    <xdr:to>
      <xdr:col>1</xdr:col>
      <xdr:colOff>2852737</xdr:colOff>
      <xdr:row>5</xdr:row>
      <xdr:rowOff>41365</xdr:rowOff>
    </xdr:to>
    <xdr:pic>
      <xdr:nvPicPr>
        <xdr:cNvPr id="4" name="Imagen 3">
          <a:extLst>
            <a:ext uri="{FF2B5EF4-FFF2-40B4-BE49-F238E27FC236}">
              <a16:creationId xmlns:a16="http://schemas.microsoft.com/office/drawing/2014/main" id="{156C7404-ABC1-4AF1-A4A9-FF07BE87B97F}"/>
            </a:ext>
          </a:extLst>
        </xdr:cNvPr>
        <xdr:cNvPicPr>
          <a:picLocks noChangeAspect="1"/>
        </xdr:cNvPicPr>
      </xdr:nvPicPr>
      <xdr:blipFill>
        <a:blip xmlns:r="http://schemas.openxmlformats.org/officeDocument/2006/relationships" r:embed="rId2"/>
        <a:stretch>
          <a:fillRect/>
        </a:stretch>
      </xdr:blipFill>
      <xdr:spPr>
        <a:xfrm>
          <a:off x="2774156" y="488157"/>
          <a:ext cx="1066800" cy="79145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3905250</xdr:colOff>
      <xdr:row>1</xdr:row>
      <xdr:rowOff>95250</xdr:rowOff>
    </xdr:from>
    <xdr:to>
      <xdr:col>3</xdr:col>
      <xdr:colOff>5016117</xdr:colOff>
      <xdr:row>5</xdr:row>
      <xdr:rowOff>11455</xdr:rowOff>
    </xdr:to>
    <xdr:pic>
      <xdr:nvPicPr>
        <xdr:cNvPr id="2" name="Imagen 1">
          <a:extLst>
            <a:ext uri="{FF2B5EF4-FFF2-40B4-BE49-F238E27FC236}">
              <a16:creationId xmlns:a16="http://schemas.microsoft.com/office/drawing/2014/main" id="{EAB22AC1-4C6D-4B03-BA2F-6CB7224065D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299531" y="261938"/>
          <a:ext cx="1110867" cy="8687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1690688</xdr:colOff>
      <xdr:row>1</xdr:row>
      <xdr:rowOff>190500</xdr:rowOff>
    </xdr:from>
    <xdr:to>
      <xdr:col>1</xdr:col>
      <xdr:colOff>2757488</xdr:colOff>
      <xdr:row>5</xdr:row>
      <xdr:rowOff>29458</xdr:rowOff>
    </xdr:to>
    <xdr:pic>
      <xdr:nvPicPr>
        <xdr:cNvPr id="4" name="Imagen 3">
          <a:extLst>
            <a:ext uri="{FF2B5EF4-FFF2-40B4-BE49-F238E27FC236}">
              <a16:creationId xmlns:a16="http://schemas.microsoft.com/office/drawing/2014/main" id="{5A882C0B-ADD5-4C49-882C-FE791BDB50B0}"/>
            </a:ext>
          </a:extLst>
        </xdr:cNvPr>
        <xdr:cNvPicPr>
          <a:picLocks noChangeAspect="1"/>
        </xdr:cNvPicPr>
      </xdr:nvPicPr>
      <xdr:blipFill>
        <a:blip xmlns:r="http://schemas.openxmlformats.org/officeDocument/2006/relationships" r:embed="rId2"/>
        <a:stretch>
          <a:fillRect/>
        </a:stretch>
      </xdr:blipFill>
      <xdr:spPr>
        <a:xfrm>
          <a:off x="2988469" y="357188"/>
          <a:ext cx="1066800" cy="79145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3</xdr:col>
      <xdr:colOff>2416969</xdr:colOff>
      <xdr:row>1</xdr:row>
      <xdr:rowOff>154780</xdr:rowOff>
    </xdr:from>
    <xdr:to>
      <xdr:col>3</xdr:col>
      <xdr:colOff>3527836</xdr:colOff>
      <xdr:row>6</xdr:row>
      <xdr:rowOff>94798</xdr:rowOff>
    </xdr:to>
    <xdr:pic>
      <xdr:nvPicPr>
        <xdr:cNvPr id="2" name="Imagen 1">
          <a:extLst>
            <a:ext uri="{FF2B5EF4-FFF2-40B4-BE49-F238E27FC236}">
              <a16:creationId xmlns:a16="http://schemas.microsoft.com/office/drawing/2014/main" id="{D0B0002C-7DFC-48AD-B5AC-ECB7E263788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490032" y="321468"/>
          <a:ext cx="1110867" cy="8687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1452563</xdr:colOff>
      <xdr:row>1</xdr:row>
      <xdr:rowOff>154781</xdr:rowOff>
    </xdr:from>
    <xdr:to>
      <xdr:col>1</xdr:col>
      <xdr:colOff>2519363</xdr:colOff>
      <xdr:row>6</xdr:row>
      <xdr:rowOff>17552</xdr:rowOff>
    </xdr:to>
    <xdr:pic>
      <xdr:nvPicPr>
        <xdr:cNvPr id="4" name="Imagen 3">
          <a:extLst>
            <a:ext uri="{FF2B5EF4-FFF2-40B4-BE49-F238E27FC236}">
              <a16:creationId xmlns:a16="http://schemas.microsoft.com/office/drawing/2014/main" id="{1F83C142-2A13-493C-ACD9-FA5966271488}"/>
            </a:ext>
          </a:extLst>
        </xdr:cNvPr>
        <xdr:cNvPicPr>
          <a:picLocks noChangeAspect="1"/>
        </xdr:cNvPicPr>
      </xdr:nvPicPr>
      <xdr:blipFill>
        <a:blip xmlns:r="http://schemas.openxmlformats.org/officeDocument/2006/relationships" r:embed="rId2"/>
        <a:stretch>
          <a:fillRect/>
        </a:stretch>
      </xdr:blipFill>
      <xdr:spPr>
        <a:xfrm>
          <a:off x="3095626" y="321469"/>
          <a:ext cx="1066800" cy="79145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9</xdr:col>
      <xdr:colOff>881063</xdr:colOff>
      <xdr:row>2</xdr:row>
      <xdr:rowOff>11906</xdr:rowOff>
    </xdr:from>
    <xdr:to>
      <xdr:col>9</xdr:col>
      <xdr:colOff>1991930</xdr:colOff>
      <xdr:row>6</xdr:row>
      <xdr:rowOff>118611</xdr:rowOff>
    </xdr:to>
    <xdr:pic>
      <xdr:nvPicPr>
        <xdr:cNvPr id="3" name="Imagen 2">
          <a:extLst>
            <a:ext uri="{FF2B5EF4-FFF2-40B4-BE49-F238E27FC236}">
              <a16:creationId xmlns:a16="http://schemas.microsoft.com/office/drawing/2014/main" id="{5AFE89F9-A5C0-47F8-AF20-75C6F168F1D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251782" y="345281"/>
          <a:ext cx="1110867" cy="8687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1035843</xdr:colOff>
      <xdr:row>1</xdr:row>
      <xdr:rowOff>142875</xdr:rowOff>
    </xdr:from>
    <xdr:to>
      <xdr:col>1</xdr:col>
      <xdr:colOff>2102643</xdr:colOff>
      <xdr:row>6</xdr:row>
      <xdr:rowOff>5646</xdr:rowOff>
    </xdr:to>
    <xdr:pic>
      <xdr:nvPicPr>
        <xdr:cNvPr id="4" name="Imagen 3">
          <a:extLst>
            <a:ext uri="{FF2B5EF4-FFF2-40B4-BE49-F238E27FC236}">
              <a16:creationId xmlns:a16="http://schemas.microsoft.com/office/drawing/2014/main" id="{028833C7-6990-4CF2-884B-E4B13E628E30}"/>
            </a:ext>
          </a:extLst>
        </xdr:cNvPr>
        <xdr:cNvPicPr>
          <a:picLocks noChangeAspect="1"/>
        </xdr:cNvPicPr>
      </xdr:nvPicPr>
      <xdr:blipFill>
        <a:blip xmlns:r="http://schemas.openxmlformats.org/officeDocument/2006/relationships" r:embed="rId2"/>
        <a:stretch>
          <a:fillRect/>
        </a:stretch>
      </xdr:blipFill>
      <xdr:spPr>
        <a:xfrm>
          <a:off x="1393031" y="309563"/>
          <a:ext cx="1066800" cy="791458"/>
        </a:xfrm>
        <a:prstGeom prst="rect">
          <a:avLst/>
        </a:prstGeom>
      </xdr:spPr>
    </xdr:pic>
    <xdr:clientData/>
  </xdr:twoCellAnchor>
  <xdr:twoCellAnchor editAs="oneCell">
    <xdr:from>
      <xdr:col>12</xdr:col>
      <xdr:colOff>264228</xdr:colOff>
      <xdr:row>3</xdr:row>
      <xdr:rowOff>107156</xdr:rowOff>
    </xdr:from>
    <xdr:to>
      <xdr:col>19</xdr:col>
      <xdr:colOff>72887</xdr:colOff>
      <xdr:row>13</xdr:row>
      <xdr:rowOff>46143</xdr:rowOff>
    </xdr:to>
    <xdr:pic>
      <xdr:nvPicPr>
        <xdr:cNvPr id="2" name="Imagen 1">
          <a:extLst>
            <a:ext uri="{FF2B5EF4-FFF2-40B4-BE49-F238E27FC236}">
              <a16:creationId xmlns:a16="http://schemas.microsoft.com/office/drawing/2014/main" id="{A9E0DD41-0EFC-27F1-255F-87ABB4E4AFE9}"/>
            </a:ext>
          </a:extLst>
        </xdr:cNvPr>
        <xdr:cNvPicPr>
          <a:picLocks noChangeAspect="1"/>
        </xdr:cNvPicPr>
      </xdr:nvPicPr>
      <xdr:blipFill>
        <a:blip xmlns:r="http://schemas.openxmlformats.org/officeDocument/2006/relationships" r:embed="rId3"/>
        <a:stretch>
          <a:fillRect/>
        </a:stretch>
      </xdr:blipFill>
      <xdr:spPr>
        <a:xfrm>
          <a:off x="18921322" y="702469"/>
          <a:ext cx="5142659" cy="3189393"/>
        </a:xfrm>
        <a:prstGeom prst="rect">
          <a:avLst/>
        </a:prstGeom>
      </xdr:spPr>
    </xdr:pic>
    <xdr:clientData/>
  </xdr:twoCellAnchor>
  <xdr:twoCellAnchor editAs="oneCell">
    <xdr:from>
      <xdr:col>12</xdr:col>
      <xdr:colOff>542233</xdr:colOff>
      <xdr:row>15</xdr:row>
      <xdr:rowOff>309561</xdr:rowOff>
    </xdr:from>
    <xdr:to>
      <xdr:col>18</xdr:col>
      <xdr:colOff>654843</xdr:colOff>
      <xdr:row>23</xdr:row>
      <xdr:rowOff>137181</xdr:rowOff>
    </xdr:to>
    <xdr:pic>
      <xdr:nvPicPr>
        <xdr:cNvPr id="5" name="Imagen 4">
          <a:extLst>
            <a:ext uri="{FF2B5EF4-FFF2-40B4-BE49-F238E27FC236}">
              <a16:creationId xmlns:a16="http://schemas.microsoft.com/office/drawing/2014/main" id="{F191CE88-FB0B-C153-0777-994B77B6000F}"/>
            </a:ext>
          </a:extLst>
        </xdr:cNvPr>
        <xdr:cNvPicPr>
          <a:picLocks noChangeAspect="1"/>
        </xdr:cNvPicPr>
      </xdr:nvPicPr>
      <xdr:blipFill>
        <a:blip xmlns:r="http://schemas.openxmlformats.org/officeDocument/2006/relationships" r:embed="rId4"/>
        <a:stretch>
          <a:fillRect/>
        </a:stretch>
      </xdr:blipFill>
      <xdr:spPr>
        <a:xfrm>
          <a:off x="19199327" y="4488655"/>
          <a:ext cx="4684610" cy="2744651"/>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4</xdr:col>
      <xdr:colOff>821532</xdr:colOff>
      <xdr:row>2</xdr:row>
      <xdr:rowOff>250032</xdr:rowOff>
    </xdr:from>
    <xdr:to>
      <xdr:col>4</xdr:col>
      <xdr:colOff>1932399</xdr:colOff>
      <xdr:row>5</xdr:row>
      <xdr:rowOff>35268</xdr:rowOff>
    </xdr:to>
    <xdr:pic>
      <xdr:nvPicPr>
        <xdr:cNvPr id="3" name="Imagen 2">
          <a:extLst>
            <a:ext uri="{FF2B5EF4-FFF2-40B4-BE49-F238E27FC236}">
              <a16:creationId xmlns:a16="http://schemas.microsoft.com/office/drawing/2014/main" id="{5F96F406-FB52-454A-AB34-7DB0AE3BB46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120313" y="583407"/>
          <a:ext cx="1110867" cy="8687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226219</xdr:colOff>
      <xdr:row>2</xdr:row>
      <xdr:rowOff>238126</xdr:rowOff>
    </xdr:from>
    <xdr:to>
      <xdr:col>1</xdr:col>
      <xdr:colOff>1293019</xdr:colOff>
      <xdr:row>4</xdr:row>
      <xdr:rowOff>112803</xdr:rowOff>
    </xdr:to>
    <xdr:pic>
      <xdr:nvPicPr>
        <xdr:cNvPr id="4" name="Imagen 3">
          <a:extLst>
            <a:ext uri="{FF2B5EF4-FFF2-40B4-BE49-F238E27FC236}">
              <a16:creationId xmlns:a16="http://schemas.microsoft.com/office/drawing/2014/main" id="{D2C0DFEA-D5BD-48B1-B054-C8DABE485E32}"/>
            </a:ext>
          </a:extLst>
        </xdr:cNvPr>
        <xdr:cNvPicPr>
          <a:picLocks noChangeAspect="1"/>
        </xdr:cNvPicPr>
      </xdr:nvPicPr>
      <xdr:blipFill>
        <a:blip xmlns:r="http://schemas.openxmlformats.org/officeDocument/2006/relationships" r:embed="rId2"/>
        <a:stretch>
          <a:fillRect/>
        </a:stretch>
      </xdr:blipFill>
      <xdr:spPr>
        <a:xfrm>
          <a:off x="1547813" y="571501"/>
          <a:ext cx="1066800" cy="79145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sheetPr>
  <dimension ref="B2:G19"/>
  <sheetViews>
    <sheetView showGridLines="0" zoomScale="80" zoomScaleNormal="80" workbookViewId="0">
      <selection activeCell="A11" sqref="A11:XFD12"/>
    </sheetView>
  </sheetViews>
  <sheetFormatPr baseColWidth="10" defaultRowHeight="12.75" x14ac:dyDescent="0.25"/>
  <cols>
    <col min="1" max="1" width="11.28515625" style="1" customWidth="1"/>
    <col min="2" max="2" width="14.140625" style="1" customWidth="1"/>
    <col min="3" max="3" width="54.85546875" style="1" customWidth="1"/>
    <col min="4" max="4" width="61.5703125" style="1" customWidth="1"/>
    <col min="5" max="5" width="42.85546875" style="1" customWidth="1"/>
    <col min="6" max="256" width="11.42578125" style="1"/>
    <col min="257" max="257" width="11.28515625" style="1" customWidth="1"/>
    <col min="258" max="258" width="22.140625" style="1" customWidth="1"/>
    <col min="259" max="259" width="42.7109375" style="1" customWidth="1"/>
    <col min="260" max="260" width="43.28515625" style="1" customWidth="1"/>
    <col min="261" max="261" width="32.140625" style="1" customWidth="1"/>
    <col min="262" max="512" width="11.42578125" style="1"/>
    <col min="513" max="513" width="11.28515625" style="1" customWidth="1"/>
    <col min="514" max="514" width="22.140625" style="1" customWidth="1"/>
    <col min="515" max="515" width="42.7109375" style="1" customWidth="1"/>
    <col min="516" max="516" width="43.28515625" style="1" customWidth="1"/>
    <col min="517" max="517" width="32.140625" style="1" customWidth="1"/>
    <col min="518" max="768" width="11.42578125" style="1"/>
    <col min="769" max="769" width="11.28515625" style="1" customWidth="1"/>
    <col min="770" max="770" width="22.140625" style="1" customWidth="1"/>
    <col min="771" max="771" width="42.7109375" style="1" customWidth="1"/>
    <col min="772" max="772" width="43.28515625" style="1" customWidth="1"/>
    <col min="773" max="773" width="32.140625" style="1" customWidth="1"/>
    <col min="774" max="1024" width="11.42578125" style="1"/>
    <col min="1025" max="1025" width="11.28515625" style="1" customWidth="1"/>
    <col min="1026" max="1026" width="22.140625" style="1" customWidth="1"/>
    <col min="1027" max="1027" width="42.7109375" style="1" customWidth="1"/>
    <col min="1028" max="1028" width="43.28515625" style="1" customWidth="1"/>
    <col min="1029" max="1029" width="32.140625" style="1" customWidth="1"/>
    <col min="1030" max="1280" width="11.42578125" style="1"/>
    <col min="1281" max="1281" width="11.28515625" style="1" customWidth="1"/>
    <col min="1282" max="1282" width="22.140625" style="1" customWidth="1"/>
    <col min="1283" max="1283" width="42.7109375" style="1" customWidth="1"/>
    <col min="1284" max="1284" width="43.28515625" style="1" customWidth="1"/>
    <col min="1285" max="1285" width="32.140625" style="1" customWidth="1"/>
    <col min="1286" max="1536" width="11.42578125" style="1"/>
    <col min="1537" max="1537" width="11.28515625" style="1" customWidth="1"/>
    <col min="1538" max="1538" width="22.140625" style="1" customWidth="1"/>
    <col min="1539" max="1539" width="42.7109375" style="1" customWidth="1"/>
    <col min="1540" max="1540" width="43.28515625" style="1" customWidth="1"/>
    <col min="1541" max="1541" width="32.140625" style="1" customWidth="1"/>
    <col min="1542" max="1792" width="11.42578125" style="1"/>
    <col min="1793" max="1793" width="11.28515625" style="1" customWidth="1"/>
    <col min="1794" max="1794" width="22.140625" style="1" customWidth="1"/>
    <col min="1795" max="1795" width="42.7109375" style="1" customWidth="1"/>
    <col min="1796" max="1796" width="43.28515625" style="1" customWidth="1"/>
    <col min="1797" max="1797" width="32.140625" style="1" customWidth="1"/>
    <col min="1798" max="2048" width="11.42578125" style="1"/>
    <col min="2049" max="2049" width="11.28515625" style="1" customWidth="1"/>
    <col min="2050" max="2050" width="22.140625" style="1" customWidth="1"/>
    <col min="2051" max="2051" width="42.7109375" style="1" customWidth="1"/>
    <col min="2052" max="2052" width="43.28515625" style="1" customWidth="1"/>
    <col min="2053" max="2053" width="32.140625" style="1" customWidth="1"/>
    <col min="2054" max="2304" width="11.42578125" style="1"/>
    <col min="2305" max="2305" width="11.28515625" style="1" customWidth="1"/>
    <col min="2306" max="2306" width="22.140625" style="1" customWidth="1"/>
    <col min="2307" max="2307" width="42.7109375" style="1" customWidth="1"/>
    <col min="2308" max="2308" width="43.28515625" style="1" customWidth="1"/>
    <col min="2309" max="2309" width="32.140625" style="1" customWidth="1"/>
    <col min="2310" max="2560" width="11.42578125" style="1"/>
    <col min="2561" max="2561" width="11.28515625" style="1" customWidth="1"/>
    <col min="2562" max="2562" width="22.140625" style="1" customWidth="1"/>
    <col min="2563" max="2563" width="42.7109375" style="1" customWidth="1"/>
    <col min="2564" max="2564" width="43.28515625" style="1" customWidth="1"/>
    <col min="2565" max="2565" width="32.140625" style="1" customWidth="1"/>
    <col min="2566" max="2816" width="11.42578125" style="1"/>
    <col min="2817" max="2817" width="11.28515625" style="1" customWidth="1"/>
    <col min="2818" max="2818" width="22.140625" style="1" customWidth="1"/>
    <col min="2819" max="2819" width="42.7109375" style="1" customWidth="1"/>
    <col min="2820" max="2820" width="43.28515625" style="1" customWidth="1"/>
    <col min="2821" max="2821" width="32.140625" style="1" customWidth="1"/>
    <col min="2822" max="3072" width="11.42578125" style="1"/>
    <col min="3073" max="3073" width="11.28515625" style="1" customWidth="1"/>
    <col min="3074" max="3074" width="22.140625" style="1" customWidth="1"/>
    <col min="3075" max="3075" width="42.7109375" style="1" customWidth="1"/>
    <col min="3076" max="3076" width="43.28515625" style="1" customWidth="1"/>
    <col min="3077" max="3077" width="32.140625" style="1" customWidth="1"/>
    <col min="3078" max="3328" width="11.42578125" style="1"/>
    <col min="3329" max="3329" width="11.28515625" style="1" customWidth="1"/>
    <col min="3330" max="3330" width="22.140625" style="1" customWidth="1"/>
    <col min="3331" max="3331" width="42.7109375" style="1" customWidth="1"/>
    <col min="3332" max="3332" width="43.28515625" style="1" customWidth="1"/>
    <col min="3333" max="3333" width="32.140625" style="1" customWidth="1"/>
    <col min="3334" max="3584" width="11.42578125" style="1"/>
    <col min="3585" max="3585" width="11.28515625" style="1" customWidth="1"/>
    <col min="3586" max="3586" width="22.140625" style="1" customWidth="1"/>
    <col min="3587" max="3587" width="42.7109375" style="1" customWidth="1"/>
    <col min="3588" max="3588" width="43.28515625" style="1" customWidth="1"/>
    <col min="3589" max="3589" width="32.140625" style="1" customWidth="1"/>
    <col min="3590" max="3840" width="11.42578125" style="1"/>
    <col min="3841" max="3841" width="11.28515625" style="1" customWidth="1"/>
    <col min="3842" max="3842" width="22.140625" style="1" customWidth="1"/>
    <col min="3843" max="3843" width="42.7109375" style="1" customWidth="1"/>
    <col min="3844" max="3844" width="43.28515625" style="1" customWidth="1"/>
    <col min="3845" max="3845" width="32.140625" style="1" customWidth="1"/>
    <col min="3846" max="4096" width="11.42578125" style="1"/>
    <col min="4097" max="4097" width="11.28515625" style="1" customWidth="1"/>
    <col min="4098" max="4098" width="22.140625" style="1" customWidth="1"/>
    <col min="4099" max="4099" width="42.7109375" style="1" customWidth="1"/>
    <col min="4100" max="4100" width="43.28515625" style="1" customWidth="1"/>
    <col min="4101" max="4101" width="32.140625" style="1" customWidth="1"/>
    <col min="4102" max="4352" width="11.42578125" style="1"/>
    <col min="4353" max="4353" width="11.28515625" style="1" customWidth="1"/>
    <col min="4354" max="4354" width="22.140625" style="1" customWidth="1"/>
    <col min="4355" max="4355" width="42.7109375" style="1" customWidth="1"/>
    <col min="4356" max="4356" width="43.28515625" style="1" customWidth="1"/>
    <col min="4357" max="4357" width="32.140625" style="1" customWidth="1"/>
    <col min="4358" max="4608" width="11.42578125" style="1"/>
    <col min="4609" max="4609" width="11.28515625" style="1" customWidth="1"/>
    <col min="4610" max="4610" width="22.140625" style="1" customWidth="1"/>
    <col min="4611" max="4611" width="42.7109375" style="1" customWidth="1"/>
    <col min="4612" max="4612" width="43.28515625" style="1" customWidth="1"/>
    <col min="4613" max="4613" width="32.140625" style="1" customWidth="1"/>
    <col min="4614" max="4864" width="11.42578125" style="1"/>
    <col min="4865" max="4865" width="11.28515625" style="1" customWidth="1"/>
    <col min="4866" max="4866" width="22.140625" style="1" customWidth="1"/>
    <col min="4867" max="4867" width="42.7109375" style="1" customWidth="1"/>
    <col min="4868" max="4868" width="43.28515625" style="1" customWidth="1"/>
    <col min="4869" max="4869" width="32.140625" style="1" customWidth="1"/>
    <col min="4870" max="5120" width="11.42578125" style="1"/>
    <col min="5121" max="5121" width="11.28515625" style="1" customWidth="1"/>
    <col min="5122" max="5122" width="22.140625" style="1" customWidth="1"/>
    <col min="5123" max="5123" width="42.7109375" style="1" customWidth="1"/>
    <col min="5124" max="5124" width="43.28515625" style="1" customWidth="1"/>
    <col min="5125" max="5125" width="32.140625" style="1" customWidth="1"/>
    <col min="5126" max="5376" width="11.42578125" style="1"/>
    <col min="5377" max="5377" width="11.28515625" style="1" customWidth="1"/>
    <col min="5378" max="5378" width="22.140625" style="1" customWidth="1"/>
    <col min="5379" max="5379" width="42.7109375" style="1" customWidth="1"/>
    <col min="5380" max="5380" width="43.28515625" style="1" customWidth="1"/>
    <col min="5381" max="5381" width="32.140625" style="1" customWidth="1"/>
    <col min="5382" max="5632" width="11.42578125" style="1"/>
    <col min="5633" max="5633" width="11.28515625" style="1" customWidth="1"/>
    <col min="5634" max="5634" width="22.140625" style="1" customWidth="1"/>
    <col min="5635" max="5635" width="42.7109375" style="1" customWidth="1"/>
    <col min="5636" max="5636" width="43.28515625" style="1" customWidth="1"/>
    <col min="5637" max="5637" width="32.140625" style="1" customWidth="1"/>
    <col min="5638" max="5888" width="11.42578125" style="1"/>
    <col min="5889" max="5889" width="11.28515625" style="1" customWidth="1"/>
    <col min="5890" max="5890" width="22.140625" style="1" customWidth="1"/>
    <col min="5891" max="5891" width="42.7109375" style="1" customWidth="1"/>
    <col min="5892" max="5892" width="43.28515625" style="1" customWidth="1"/>
    <col min="5893" max="5893" width="32.140625" style="1" customWidth="1"/>
    <col min="5894" max="6144" width="11.42578125" style="1"/>
    <col min="6145" max="6145" width="11.28515625" style="1" customWidth="1"/>
    <col min="6146" max="6146" width="22.140625" style="1" customWidth="1"/>
    <col min="6147" max="6147" width="42.7109375" style="1" customWidth="1"/>
    <col min="6148" max="6148" width="43.28515625" style="1" customWidth="1"/>
    <col min="6149" max="6149" width="32.140625" style="1" customWidth="1"/>
    <col min="6150" max="6400" width="11.42578125" style="1"/>
    <col min="6401" max="6401" width="11.28515625" style="1" customWidth="1"/>
    <col min="6402" max="6402" width="22.140625" style="1" customWidth="1"/>
    <col min="6403" max="6403" width="42.7109375" style="1" customWidth="1"/>
    <col min="6404" max="6404" width="43.28515625" style="1" customWidth="1"/>
    <col min="6405" max="6405" width="32.140625" style="1" customWidth="1"/>
    <col min="6406" max="6656" width="11.42578125" style="1"/>
    <col min="6657" max="6657" width="11.28515625" style="1" customWidth="1"/>
    <col min="6658" max="6658" width="22.140625" style="1" customWidth="1"/>
    <col min="6659" max="6659" width="42.7109375" style="1" customWidth="1"/>
    <col min="6660" max="6660" width="43.28515625" style="1" customWidth="1"/>
    <col min="6661" max="6661" width="32.140625" style="1" customWidth="1"/>
    <col min="6662" max="6912" width="11.42578125" style="1"/>
    <col min="6913" max="6913" width="11.28515625" style="1" customWidth="1"/>
    <col min="6914" max="6914" width="22.140625" style="1" customWidth="1"/>
    <col min="6915" max="6915" width="42.7109375" style="1" customWidth="1"/>
    <col min="6916" max="6916" width="43.28515625" style="1" customWidth="1"/>
    <col min="6917" max="6917" width="32.140625" style="1" customWidth="1"/>
    <col min="6918" max="7168" width="11.42578125" style="1"/>
    <col min="7169" max="7169" width="11.28515625" style="1" customWidth="1"/>
    <col min="7170" max="7170" width="22.140625" style="1" customWidth="1"/>
    <col min="7171" max="7171" width="42.7109375" style="1" customWidth="1"/>
    <col min="7172" max="7172" width="43.28515625" style="1" customWidth="1"/>
    <col min="7173" max="7173" width="32.140625" style="1" customWidth="1"/>
    <col min="7174" max="7424" width="11.42578125" style="1"/>
    <col min="7425" max="7425" width="11.28515625" style="1" customWidth="1"/>
    <col min="7426" max="7426" width="22.140625" style="1" customWidth="1"/>
    <col min="7427" max="7427" width="42.7109375" style="1" customWidth="1"/>
    <col min="7428" max="7428" width="43.28515625" style="1" customWidth="1"/>
    <col min="7429" max="7429" width="32.140625" style="1" customWidth="1"/>
    <col min="7430" max="7680" width="11.42578125" style="1"/>
    <col min="7681" max="7681" width="11.28515625" style="1" customWidth="1"/>
    <col min="7682" max="7682" width="22.140625" style="1" customWidth="1"/>
    <col min="7683" max="7683" width="42.7109375" style="1" customWidth="1"/>
    <col min="7684" max="7684" width="43.28515625" style="1" customWidth="1"/>
    <col min="7685" max="7685" width="32.140625" style="1" customWidth="1"/>
    <col min="7686" max="7936" width="11.42578125" style="1"/>
    <col min="7937" max="7937" width="11.28515625" style="1" customWidth="1"/>
    <col min="7938" max="7938" width="22.140625" style="1" customWidth="1"/>
    <col min="7939" max="7939" width="42.7109375" style="1" customWidth="1"/>
    <col min="7940" max="7940" width="43.28515625" style="1" customWidth="1"/>
    <col min="7941" max="7941" width="32.140625" style="1" customWidth="1"/>
    <col min="7942" max="8192" width="11.42578125" style="1"/>
    <col min="8193" max="8193" width="11.28515625" style="1" customWidth="1"/>
    <col min="8194" max="8194" width="22.140625" style="1" customWidth="1"/>
    <col min="8195" max="8195" width="42.7109375" style="1" customWidth="1"/>
    <col min="8196" max="8196" width="43.28515625" style="1" customWidth="1"/>
    <col min="8197" max="8197" width="32.140625" style="1" customWidth="1"/>
    <col min="8198" max="8448" width="11.42578125" style="1"/>
    <col min="8449" max="8449" width="11.28515625" style="1" customWidth="1"/>
    <col min="8450" max="8450" width="22.140625" style="1" customWidth="1"/>
    <col min="8451" max="8451" width="42.7109375" style="1" customWidth="1"/>
    <col min="8452" max="8452" width="43.28515625" style="1" customWidth="1"/>
    <col min="8453" max="8453" width="32.140625" style="1" customWidth="1"/>
    <col min="8454" max="8704" width="11.42578125" style="1"/>
    <col min="8705" max="8705" width="11.28515625" style="1" customWidth="1"/>
    <col min="8706" max="8706" width="22.140625" style="1" customWidth="1"/>
    <col min="8707" max="8707" width="42.7109375" style="1" customWidth="1"/>
    <col min="8708" max="8708" width="43.28515625" style="1" customWidth="1"/>
    <col min="8709" max="8709" width="32.140625" style="1" customWidth="1"/>
    <col min="8710" max="8960" width="11.42578125" style="1"/>
    <col min="8961" max="8961" width="11.28515625" style="1" customWidth="1"/>
    <col min="8962" max="8962" width="22.140625" style="1" customWidth="1"/>
    <col min="8963" max="8963" width="42.7109375" style="1" customWidth="1"/>
    <col min="8964" max="8964" width="43.28515625" style="1" customWidth="1"/>
    <col min="8965" max="8965" width="32.140625" style="1" customWidth="1"/>
    <col min="8966" max="9216" width="11.42578125" style="1"/>
    <col min="9217" max="9217" width="11.28515625" style="1" customWidth="1"/>
    <col min="9218" max="9218" width="22.140625" style="1" customWidth="1"/>
    <col min="9219" max="9219" width="42.7109375" style="1" customWidth="1"/>
    <col min="9220" max="9220" width="43.28515625" style="1" customWidth="1"/>
    <col min="9221" max="9221" width="32.140625" style="1" customWidth="1"/>
    <col min="9222" max="9472" width="11.42578125" style="1"/>
    <col min="9473" max="9473" width="11.28515625" style="1" customWidth="1"/>
    <col min="9474" max="9474" width="22.140625" style="1" customWidth="1"/>
    <col min="9475" max="9475" width="42.7109375" style="1" customWidth="1"/>
    <col min="9476" max="9476" width="43.28515625" style="1" customWidth="1"/>
    <col min="9477" max="9477" width="32.140625" style="1" customWidth="1"/>
    <col min="9478" max="9728" width="11.42578125" style="1"/>
    <col min="9729" max="9729" width="11.28515625" style="1" customWidth="1"/>
    <col min="9730" max="9730" width="22.140625" style="1" customWidth="1"/>
    <col min="9731" max="9731" width="42.7109375" style="1" customWidth="1"/>
    <col min="9732" max="9732" width="43.28515625" style="1" customWidth="1"/>
    <col min="9733" max="9733" width="32.140625" style="1" customWidth="1"/>
    <col min="9734" max="9984" width="11.42578125" style="1"/>
    <col min="9985" max="9985" width="11.28515625" style="1" customWidth="1"/>
    <col min="9986" max="9986" width="22.140625" style="1" customWidth="1"/>
    <col min="9987" max="9987" width="42.7109375" style="1" customWidth="1"/>
    <col min="9988" max="9988" width="43.28515625" style="1" customWidth="1"/>
    <col min="9989" max="9989" width="32.140625" style="1" customWidth="1"/>
    <col min="9990" max="10240" width="11.42578125" style="1"/>
    <col min="10241" max="10241" width="11.28515625" style="1" customWidth="1"/>
    <col min="10242" max="10242" width="22.140625" style="1" customWidth="1"/>
    <col min="10243" max="10243" width="42.7109375" style="1" customWidth="1"/>
    <col min="10244" max="10244" width="43.28515625" style="1" customWidth="1"/>
    <col min="10245" max="10245" width="32.140625" style="1" customWidth="1"/>
    <col min="10246" max="10496" width="11.42578125" style="1"/>
    <col min="10497" max="10497" width="11.28515625" style="1" customWidth="1"/>
    <col min="10498" max="10498" width="22.140625" style="1" customWidth="1"/>
    <col min="10499" max="10499" width="42.7109375" style="1" customWidth="1"/>
    <col min="10500" max="10500" width="43.28515625" style="1" customWidth="1"/>
    <col min="10501" max="10501" width="32.140625" style="1" customWidth="1"/>
    <col min="10502" max="10752" width="11.42578125" style="1"/>
    <col min="10753" max="10753" width="11.28515625" style="1" customWidth="1"/>
    <col min="10754" max="10754" width="22.140625" style="1" customWidth="1"/>
    <col min="10755" max="10755" width="42.7109375" style="1" customWidth="1"/>
    <col min="10756" max="10756" width="43.28515625" style="1" customWidth="1"/>
    <col min="10757" max="10757" width="32.140625" style="1" customWidth="1"/>
    <col min="10758" max="11008" width="11.42578125" style="1"/>
    <col min="11009" max="11009" width="11.28515625" style="1" customWidth="1"/>
    <col min="11010" max="11010" width="22.140625" style="1" customWidth="1"/>
    <col min="11011" max="11011" width="42.7109375" style="1" customWidth="1"/>
    <col min="11012" max="11012" width="43.28515625" style="1" customWidth="1"/>
    <col min="11013" max="11013" width="32.140625" style="1" customWidth="1"/>
    <col min="11014" max="11264" width="11.42578125" style="1"/>
    <col min="11265" max="11265" width="11.28515625" style="1" customWidth="1"/>
    <col min="11266" max="11266" width="22.140625" style="1" customWidth="1"/>
    <col min="11267" max="11267" width="42.7109375" style="1" customWidth="1"/>
    <col min="11268" max="11268" width="43.28515625" style="1" customWidth="1"/>
    <col min="11269" max="11269" width="32.140625" style="1" customWidth="1"/>
    <col min="11270" max="11520" width="11.42578125" style="1"/>
    <col min="11521" max="11521" width="11.28515625" style="1" customWidth="1"/>
    <col min="11522" max="11522" width="22.140625" style="1" customWidth="1"/>
    <col min="11523" max="11523" width="42.7109375" style="1" customWidth="1"/>
    <col min="11524" max="11524" width="43.28515625" style="1" customWidth="1"/>
    <col min="11525" max="11525" width="32.140625" style="1" customWidth="1"/>
    <col min="11526" max="11776" width="11.42578125" style="1"/>
    <col min="11777" max="11777" width="11.28515625" style="1" customWidth="1"/>
    <col min="11778" max="11778" width="22.140625" style="1" customWidth="1"/>
    <col min="11779" max="11779" width="42.7109375" style="1" customWidth="1"/>
    <col min="11780" max="11780" width="43.28515625" style="1" customWidth="1"/>
    <col min="11781" max="11781" width="32.140625" style="1" customWidth="1"/>
    <col min="11782" max="12032" width="11.42578125" style="1"/>
    <col min="12033" max="12033" width="11.28515625" style="1" customWidth="1"/>
    <col min="12034" max="12034" width="22.140625" style="1" customWidth="1"/>
    <col min="12035" max="12035" width="42.7109375" style="1" customWidth="1"/>
    <col min="12036" max="12036" width="43.28515625" style="1" customWidth="1"/>
    <col min="12037" max="12037" width="32.140625" style="1" customWidth="1"/>
    <col min="12038" max="12288" width="11.42578125" style="1"/>
    <col min="12289" max="12289" width="11.28515625" style="1" customWidth="1"/>
    <col min="12290" max="12290" width="22.140625" style="1" customWidth="1"/>
    <col min="12291" max="12291" width="42.7109375" style="1" customWidth="1"/>
    <col min="12292" max="12292" width="43.28515625" style="1" customWidth="1"/>
    <col min="12293" max="12293" width="32.140625" style="1" customWidth="1"/>
    <col min="12294" max="12544" width="11.42578125" style="1"/>
    <col min="12545" max="12545" width="11.28515625" style="1" customWidth="1"/>
    <col min="12546" max="12546" width="22.140625" style="1" customWidth="1"/>
    <col min="12547" max="12547" width="42.7109375" style="1" customWidth="1"/>
    <col min="12548" max="12548" width="43.28515625" style="1" customWidth="1"/>
    <col min="12549" max="12549" width="32.140625" style="1" customWidth="1"/>
    <col min="12550" max="12800" width="11.42578125" style="1"/>
    <col min="12801" max="12801" width="11.28515625" style="1" customWidth="1"/>
    <col min="12802" max="12802" width="22.140625" style="1" customWidth="1"/>
    <col min="12803" max="12803" width="42.7109375" style="1" customWidth="1"/>
    <col min="12804" max="12804" width="43.28515625" style="1" customWidth="1"/>
    <col min="12805" max="12805" width="32.140625" style="1" customWidth="1"/>
    <col min="12806" max="13056" width="11.42578125" style="1"/>
    <col min="13057" max="13057" width="11.28515625" style="1" customWidth="1"/>
    <col min="13058" max="13058" width="22.140625" style="1" customWidth="1"/>
    <col min="13059" max="13059" width="42.7109375" style="1" customWidth="1"/>
    <col min="13060" max="13060" width="43.28515625" style="1" customWidth="1"/>
    <col min="13061" max="13061" width="32.140625" style="1" customWidth="1"/>
    <col min="13062" max="13312" width="11.42578125" style="1"/>
    <col min="13313" max="13313" width="11.28515625" style="1" customWidth="1"/>
    <col min="13314" max="13314" width="22.140625" style="1" customWidth="1"/>
    <col min="13315" max="13315" width="42.7109375" style="1" customWidth="1"/>
    <col min="13316" max="13316" width="43.28515625" style="1" customWidth="1"/>
    <col min="13317" max="13317" width="32.140625" style="1" customWidth="1"/>
    <col min="13318" max="13568" width="11.42578125" style="1"/>
    <col min="13569" max="13569" width="11.28515625" style="1" customWidth="1"/>
    <col min="13570" max="13570" width="22.140625" style="1" customWidth="1"/>
    <col min="13571" max="13571" width="42.7109375" style="1" customWidth="1"/>
    <col min="13572" max="13572" width="43.28515625" style="1" customWidth="1"/>
    <col min="13573" max="13573" width="32.140625" style="1" customWidth="1"/>
    <col min="13574" max="13824" width="11.42578125" style="1"/>
    <col min="13825" max="13825" width="11.28515625" style="1" customWidth="1"/>
    <col min="13826" max="13826" width="22.140625" style="1" customWidth="1"/>
    <col min="13827" max="13827" width="42.7109375" style="1" customWidth="1"/>
    <col min="13828" max="13828" width="43.28515625" style="1" customWidth="1"/>
    <col min="13829" max="13829" width="32.140625" style="1" customWidth="1"/>
    <col min="13830" max="14080" width="11.42578125" style="1"/>
    <col min="14081" max="14081" width="11.28515625" style="1" customWidth="1"/>
    <col min="14082" max="14082" width="22.140625" style="1" customWidth="1"/>
    <col min="14083" max="14083" width="42.7109375" style="1" customWidth="1"/>
    <col min="14084" max="14084" width="43.28515625" style="1" customWidth="1"/>
    <col min="14085" max="14085" width="32.140625" style="1" customWidth="1"/>
    <col min="14086" max="14336" width="11.42578125" style="1"/>
    <col min="14337" max="14337" width="11.28515625" style="1" customWidth="1"/>
    <col min="14338" max="14338" width="22.140625" style="1" customWidth="1"/>
    <col min="14339" max="14339" width="42.7109375" style="1" customWidth="1"/>
    <col min="14340" max="14340" width="43.28515625" style="1" customWidth="1"/>
    <col min="14341" max="14341" width="32.140625" style="1" customWidth="1"/>
    <col min="14342" max="14592" width="11.42578125" style="1"/>
    <col min="14593" max="14593" width="11.28515625" style="1" customWidth="1"/>
    <col min="14594" max="14594" width="22.140625" style="1" customWidth="1"/>
    <col min="14595" max="14595" width="42.7109375" style="1" customWidth="1"/>
    <col min="14596" max="14596" width="43.28515625" style="1" customWidth="1"/>
    <col min="14597" max="14597" width="32.140625" style="1" customWidth="1"/>
    <col min="14598" max="14848" width="11.42578125" style="1"/>
    <col min="14849" max="14849" width="11.28515625" style="1" customWidth="1"/>
    <col min="14850" max="14850" width="22.140625" style="1" customWidth="1"/>
    <col min="14851" max="14851" width="42.7109375" style="1" customWidth="1"/>
    <col min="14852" max="14852" width="43.28515625" style="1" customWidth="1"/>
    <col min="14853" max="14853" width="32.140625" style="1" customWidth="1"/>
    <col min="14854" max="15104" width="11.42578125" style="1"/>
    <col min="15105" max="15105" width="11.28515625" style="1" customWidth="1"/>
    <col min="15106" max="15106" width="22.140625" style="1" customWidth="1"/>
    <col min="15107" max="15107" width="42.7109375" style="1" customWidth="1"/>
    <col min="15108" max="15108" width="43.28515625" style="1" customWidth="1"/>
    <col min="15109" max="15109" width="32.140625" style="1" customWidth="1"/>
    <col min="15110" max="15360" width="11.42578125" style="1"/>
    <col min="15361" max="15361" width="11.28515625" style="1" customWidth="1"/>
    <col min="15362" max="15362" width="22.140625" style="1" customWidth="1"/>
    <col min="15363" max="15363" width="42.7109375" style="1" customWidth="1"/>
    <col min="15364" max="15364" width="43.28515625" style="1" customWidth="1"/>
    <col min="15365" max="15365" width="32.140625" style="1" customWidth="1"/>
    <col min="15366" max="15616" width="11.42578125" style="1"/>
    <col min="15617" max="15617" width="11.28515625" style="1" customWidth="1"/>
    <col min="15618" max="15618" width="22.140625" style="1" customWidth="1"/>
    <col min="15619" max="15619" width="42.7109375" style="1" customWidth="1"/>
    <col min="15620" max="15620" width="43.28515625" style="1" customWidth="1"/>
    <col min="15621" max="15621" width="32.140625" style="1" customWidth="1"/>
    <col min="15622" max="15872" width="11.42578125" style="1"/>
    <col min="15873" max="15873" width="11.28515625" style="1" customWidth="1"/>
    <col min="15874" max="15874" width="22.140625" style="1" customWidth="1"/>
    <col min="15875" max="15875" width="42.7109375" style="1" customWidth="1"/>
    <col min="15876" max="15876" width="43.28515625" style="1" customWidth="1"/>
    <col min="15877" max="15877" width="32.140625" style="1" customWidth="1"/>
    <col min="15878" max="16128" width="11.42578125" style="1"/>
    <col min="16129" max="16129" width="11.28515625" style="1" customWidth="1"/>
    <col min="16130" max="16130" width="22.140625" style="1" customWidth="1"/>
    <col min="16131" max="16131" width="42.7109375" style="1" customWidth="1"/>
    <col min="16132" max="16132" width="43.28515625" style="1" customWidth="1"/>
    <col min="16133" max="16133" width="32.140625" style="1" customWidth="1"/>
    <col min="16134" max="16383" width="11.42578125" style="1"/>
    <col min="16384" max="16384" width="11.42578125" style="1" customWidth="1"/>
  </cols>
  <sheetData>
    <row r="2" spans="2:7" ht="20.25" x14ac:dyDescent="0.25">
      <c r="B2" s="83" t="s">
        <v>75</v>
      </c>
      <c r="C2" s="83"/>
      <c r="D2" s="83"/>
      <c r="E2" s="83"/>
    </row>
    <row r="3" spans="2:7" x14ac:dyDescent="0.25">
      <c r="B3" s="2"/>
      <c r="C3" s="2"/>
      <c r="D3" s="2"/>
      <c r="E3" s="2"/>
    </row>
    <row r="4" spans="2:7" x14ac:dyDescent="0.25">
      <c r="B4" s="103" t="s">
        <v>10</v>
      </c>
      <c r="C4" s="103"/>
      <c r="D4" s="103"/>
      <c r="E4" s="103"/>
    </row>
    <row r="5" spans="2:7" x14ac:dyDescent="0.25">
      <c r="B5" s="3"/>
      <c r="C5" s="3"/>
      <c r="D5" s="3"/>
      <c r="E5" s="3"/>
    </row>
    <row r="6" spans="2:7" x14ac:dyDescent="0.25">
      <c r="B6" s="104" t="s">
        <v>76</v>
      </c>
      <c r="C6" s="104"/>
      <c r="D6" s="104"/>
      <c r="E6" s="104"/>
    </row>
    <row r="7" spans="2:7" ht="13.5" thickBot="1" x14ac:dyDescent="0.3"/>
    <row r="8" spans="2:7" ht="31.5" customHeight="1" thickBot="1" x14ac:dyDescent="0.3">
      <c r="B8" s="18" t="s">
        <v>11</v>
      </c>
      <c r="C8" s="18" t="s">
        <v>15</v>
      </c>
      <c r="D8" s="105" t="s">
        <v>12</v>
      </c>
      <c r="E8" s="105"/>
    </row>
    <row r="9" spans="2:7" ht="134.25" customHeight="1" thickBot="1" x14ac:dyDescent="0.3">
      <c r="B9" s="19" t="s">
        <v>60</v>
      </c>
      <c r="C9" s="20" t="s">
        <v>77</v>
      </c>
      <c r="D9" s="19" t="s">
        <v>110</v>
      </c>
      <c r="E9" s="55"/>
    </row>
    <row r="10" spans="2:7" ht="134.25" customHeight="1" thickBot="1" x14ac:dyDescent="0.3">
      <c r="B10" s="19" t="s">
        <v>60</v>
      </c>
      <c r="C10" s="20" t="s">
        <v>77</v>
      </c>
      <c r="D10" s="19" t="s">
        <v>111</v>
      </c>
      <c r="E10" s="55"/>
      <c r="G10"/>
    </row>
    <row r="19" spans="5:5" ht="15" x14ac:dyDescent="0.25">
      <c r="E19"/>
    </row>
  </sheetData>
  <mergeCells count="4">
    <mergeCell ref="B2:E2"/>
    <mergeCell ref="B4:E4"/>
    <mergeCell ref="B6:E6"/>
    <mergeCell ref="D8:E8"/>
  </mergeCells>
  <pageMargins left="0.7" right="0.7" top="0.75" bottom="0.75" header="0.3" footer="0.3"/>
  <pageSetup scale="54"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7"/>
  </sheetPr>
  <dimension ref="A1:I14"/>
  <sheetViews>
    <sheetView showGridLines="0" topLeftCell="A7" zoomScale="80" zoomScaleNormal="80" zoomScaleSheetLayoutView="70" workbookViewId="0">
      <selection activeCell="I12" sqref="I12"/>
    </sheetView>
  </sheetViews>
  <sheetFormatPr baseColWidth="10" defaultColWidth="11.42578125" defaultRowHeight="12.75" x14ac:dyDescent="0.2"/>
  <cols>
    <col min="1" max="1" width="5.28515625" style="4" customWidth="1"/>
    <col min="2" max="2" width="20" style="4" customWidth="1"/>
    <col min="3" max="3" width="55.28515625" style="4" customWidth="1"/>
    <col min="4" max="4" width="51.7109375" style="4" bestFit="1" customWidth="1"/>
    <col min="5" max="5" width="13.7109375" style="4" customWidth="1"/>
    <col min="6" max="6" width="43.42578125" style="4" customWidth="1"/>
    <col min="7" max="7" width="13.7109375" style="56" customWidth="1"/>
    <col min="8" max="8" width="43.42578125" style="4" customWidth="1"/>
    <col min="9" max="9" width="13.7109375" style="56" customWidth="1"/>
    <col min="10" max="10" width="7" style="4" customWidth="1"/>
    <col min="11" max="16384" width="11.42578125" style="4"/>
  </cols>
  <sheetData>
    <row r="1" spans="1:9" ht="23.45" customHeight="1" x14ac:dyDescent="0.2">
      <c r="A1" s="5"/>
      <c r="B1" s="110"/>
      <c r="C1" s="110"/>
      <c r="D1" s="110"/>
      <c r="E1" s="110"/>
      <c r="F1" s="110"/>
      <c r="G1" s="110"/>
      <c r="H1" s="110"/>
      <c r="I1" s="110"/>
    </row>
    <row r="2" spans="1:9" ht="23.45" customHeight="1" x14ac:dyDescent="0.2">
      <c r="A2" s="6"/>
      <c r="B2" s="112" t="str">
        <f>+'OFERTAS PRESENTADAS'!$B$2:$E$2</f>
        <v xml:space="preserve">REGISTRADURÍA NACIONAL DEL ESTADO CIVIL Y SU FONDO ROTATORIO </v>
      </c>
      <c r="C2" s="112"/>
      <c r="D2" s="112"/>
      <c r="E2" s="112"/>
      <c r="F2" s="112"/>
      <c r="G2" s="112"/>
      <c r="H2" s="112"/>
      <c r="I2" s="112"/>
    </row>
    <row r="3" spans="1:9" ht="23.45" customHeight="1" x14ac:dyDescent="0.2">
      <c r="A3" s="5"/>
      <c r="B3" s="111" t="s">
        <v>25</v>
      </c>
      <c r="C3" s="111"/>
      <c r="D3" s="111"/>
      <c r="E3" s="111"/>
      <c r="F3" s="111"/>
      <c r="G3" s="111"/>
      <c r="H3" s="111"/>
      <c r="I3" s="111"/>
    </row>
    <row r="4" spans="1:9" ht="40.5" customHeight="1" thickBot="1" x14ac:dyDescent="0.25">
      <c r="A4" s="5"/>
      <c r="B4" s="111" t="s">
        <v>61</v>
      </c>
      <c r="C4" s="111"/>
      <c r="D4" s="111"/>
      <c r="E4" s="111"/>
      <c r="F4" s="111"/>
      <c r="G4" s="111"/>
      <c r="H4" s="111"/>
      <c r="I4" s="111"/>
    </row>
    <row r="5" spans="1:9" ht="25.7" customHeight="1" thickBot="1" x14ac:dyDescent="0.25">
      <c r="A5" s="5"/>
      <c r="B5" s="113" t="s">
        <v>78</v>
      </c>
      <c r="C5" s="113"/>
      <c r="D5" s="113"/>
      <c r="E5" s="113"/>
      <c r="F5" s="113"/>
      <c r="G5" s="113"/>
      <c r="H5" s="113"/>
      <c r="I5" s="113"/>
    </row>
    <row r="6" spans="1:9" ht="13.5" thickBot="1" x14ac:dyDescent="0.25">
      <c r="A6" s="5"/>
      <c r="B6" s="106" t="s">
        <v>13</v>
      </c>
      <c r="C6" s="106"/>
      <c r="D6" s="106"/>
      <c r="E6" s="106"/>
      <c r="F6" s="106"/>
      <c r="G6" s="106"/>
      <c r="H6" s="106"/>
      <c r="I6" s="106"/>
    </row>
    <row r="7" spans="1:9" ht="69" customHeight="1" thickBot="1" x14ac:dyDescent="0.25">
      <c r="A7" s="5"/>
      <c r="B7" s="107" t="s">
        <v>79</v>
      </c>
      <c r="C7" s="107"/>
      <c r="D7" s="107"/>
      <c r="E7" s="107"/>
      <c r="F7" s="107"/>
      <c r="G7" s="107"/>
      <c r="H7" s="107"/>
      <c r="I7" s="107"/>
    </row>
    <row r="8" spans="1:9" ht="13.5" thickBot="1" x14ac:dyDescent="0.25">
      <c r="A8" s="5"/>
      <c r="B8" s="106" t="s">
        <v>0</v>
      </c>
      <c r="C8" s="106"/>
      <c r="D8" s="106"/>
      <c r="E8" s="106"/>
      <c r="F8" s="106"/>
      <c r="G8" s="106"/>
      <c r="H8" s="106"/>
      <c r="I8" s="106"/>
    </row>
    <row r="9" spans="1:9" ht="42" customHeight="1" thickBot="1" x14ac:dyDescent="0.25">
      <c r="A9" s="5"/>
      <c r="B9" s="21" t="s">
        <v>14</v>
      </c>
      <c r="C9" s="87" t="s">
        <v>16</v>
      </c>
      <c r="D9" s="87"/>
      <c r="E9" s="87"/>
      <c r="F9" s="109" t="str">
        <f>'OFERTAS PRESENTADAS'!D9</f>
        <v>ZURICH COLOMBIA SEGUROS SA</v>
      </c>
      <c r="G9" s="109"/>
      <c r="H9" s="109" t="str">
        <f>'OFERTAS PRESENTADAS'!D10</f>
        <v>AXA COLPATRIA SEGUROS SA</v>
      </c>
      <c r="I9" s="109"/>
    </row>
    <row r="10" spans="1:9" ht="44.25" customHeight="1" thickBot="1" x14ac:dyDescent="0.25">
      <c r="A10" s="5"/>
      <c r="B10" s="108" t="s">
        <v>1</v>
      </c>
      <c r="C10" s="108"/>
      <c r="D10" s="22" t="s">
        <v>2</v>
      </c>
      <c r="E10" s="23" t="s">
        <v>3</v>
      </c>
      <c r="F10" s="23" t="s">
        <v>21</v>
      </c>
      <c r="G10" s="24" t="s">
        <v>5</v>
      </c>
      <c r="H10" s="23" t="s">
        <v>21</v>
      </c>
      <c r="I10" s="24" t="s">
        <v>5</v>
      </c>
    </row>
    <row r="11" spans="1:9" ht="75" customHeight="1" thickBot="1" x14ac:dyDescent="0.25">
      <c r="A11" s="5"/>
      <c r="B11" s="117" t="s">
        <v>80</v>
      </c>
      <c r="C11" s="118"/>
      <c r="D11" s="64" t="s">
        <v>81</v>
      </c>
      <c r="E11" s="65">
        <v>4</v>
      </c>
      <c r="F11" s="80" t="s">
        <v>112</v>
      </c>
      <c r="G11" s="81">
        <v>4</v>
      </c>
      <c r="H11" s="79" t="s">
        <v>116</v>
      </c>
      <c r="I11" s="81">
        <f>4*4/5</f>
        <v>3.2</v>
      </c>
    </row>
    <row r="12" spans="1:9" ht="61.5" customHeight="1" thickBot="1" x14ac:dyDescent="0.25">
      <c r="A12" s="5"/>
      <c r="B12" s="117" t="s">
        <v>82</v>
      </c>
      <c r="C12" s="118"/>
      <c r="D12" s="64" t="s">
        <v>83</v>
      </c>
      <c r="E12" s="65">
        <v>12</v>
      </c>
      <c r="F12" s="80" t="s">
        <v>113</v>
      </c>
      <c r="G12" s="81">
        <v>12</v>
      </c>
      <c r="H12" s="79" t="s">
        <v>117</v>
      </c>
      <c r="I12" s="81">
        <v>12</v>
      </c>
    </row>
    <row r="13" spans="1:9" ht="258" customHeight="1" thickBot="1" x14ac:dyDescent="0.25">
      <c r="A13" s="5"/>
      <c r="B13" s="117" t="s">
        <v>84</v>
      </c>
      <c r="C13" s="118"/>
      <c r="D13" s="64" t="s">
        <v>85</v>
      </c>
      <c r="E13" s="65">
        <v>14</v>
      </c>
      <c r="F13" s="80" t="s">
        <v>114</v>
      </c>
      <c r="G13" s="81">
        <v>14</v>
      </c>
      <c r="H13" s="79" t="s">
        <v>118</v>
      </c>
      <c r="I13" s="81">
        <v>0</v>
      </c>
    </row>
    <row r="14" spans="1:9" ht="38.25" customHeight="1" thickBot="1" x14ac:dyDescent="0.25">
      <c r="B14" s="114" t="s">
        <v>4</v>
      </c>
      <c r="C14" s="115"/>
      <c r="D14" s="116"/>
      <c r="E14" s="28">
        <f>SUM(E11:E13)</f>
        <v>30</v>
      </c>
      <c r="F14" s="26" t="s">
        <v>44</v>
      </c>
      <c r="G14" s="63">
        <f>SUM(G11:G13)</f>
        <v>30</v>
      </c>
      <c r="H14" s="26" t="s">
        <v>44</v>
      </c>
      <c r="I14" s="63">
        <f>SUM(I11:I13)</f>
        <v>15.2</v>
      </c>
    </row>
  </sheetData>
  <mergeCells count="16">
    <mergeCell ref="B14:D14"/>
    <mergeCell ref="F9:G9"/>
    <mergeCell ref="B11:C11"/>
    <mergeCell ref="B12:C12"/>
    <mergeCell ref="B13:C13"/>
    <mergeCell ref="B1:I1"/>
    <mergeCell ref="B4:I4"/>
    <mergeCell ref="B2:I2"/>
    <mergeCell ref="B3:I3"/>
    <mergeCell ref="B5:I5"/>
    <mergeCell ref="B6:I6"/>
    <mergeCell ref="B7:I7"/>
    <mergeCell ref="B8:I8"/>
    <mergeCell ref="B10:C10"/>
    <mergeCell ref="C9:E9"/>
    <mergeCell ref="H9:I9"/>
  </mergeCells>
  <pageMargins left="0.7" right="0.7" top="0.75" bottom="0.75" header="0.3" footer="0.3"/>
  <pageSetup scale="36"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7"/>
  </sheetPr>
  <dimension ref="A1:G26"/>
  <sheetViews>
    <sheetView showGridLines="0" zoomScale="80" zoomScaleNormal="80" zoomScaleSheetLayoutView="70" workbookViewId="0">
      <selection activeCell="G12" sqref="G12:G17"/>
    </sheetView>
  </sheetViews>
  <sheetFormatPr baseColWidth="10" defaultColWidth="11.42578125" defaultRowHeight="12.75" x14ac:dyDescent="0.2"/>
  <cols>
    <col min="1" max="1" width="7.28515625" style="4" customWidth="1"/>
    <col min="2" max="3" width="44.28515625" style="4" customWidth="1"/>
    <col min="4" max="7" width="35" style="4" customWidth="1"/>
    <col min="8" max="16384" width="11.42578125" style="4"/>
  </cols>
  <sheetData>
    <row r="1" spans="1:7" ht="22.35" customHeight="1" x14ac:dyDescent="0.2">
      <c r="A1" s="10"/>
    </row>
    <row r="2" spans="1:7" ht="20.25" customHeight="1" x14ac:dyDescent="0.3">
      <c r="B2" s="119" t="str">
        <f>'COND ADIC. G1 DRONES'!B2</f>
        <v xml:space="preserve">REGISTRADURÍA NACIONAL DEL ESTADO CIVIL Y SU FONDO ROTATORIO </v>
      </c>
      <c r="C2" s="119"/>
      <c r="D2" s="119"/>
      <c r="E2" s="119"/>
      <c r="F2" s="119"/>
      <c r="G2" s="119"/>
    </row>
    <row r="3" spans="1:7" x14ac:dyDescent="0.2">
      <c r="B3" s="9"/>
      <c r="C3" s="9"/>
    </row>
    <row r="4" spans="1:7" x14ac:dyDescent="0.2">
      <c r="B4" s="9"/>
      <c r="C4" s="9"/>
    </row>
    <row r="5" spans="1:7" x14ac:dyDescent="0.2">
      <c r="B5" s="120" t="s">
        <v>63</v>
      </c>
      <c r="C5" s="120"/>
      <c r="D5" s="120"/>
      <c r="E5" s="120"/>
      <c r="F5" s="120"/>
      <c r="G5" s="120"/>
    </row>
    <row r="6" spans="1:7" s="14" customFormat="1" ht="30" customHeight="1" x14ac:dyDescent="0.25">
      <c r="B6" s="84"/>
      <c r="C6" s="84"/>
      <c r="D6" s="84"/>
      <c r="E6" s="84"/>
      <c r="F6" s="84"/>
      <c r="G6" s="84"/>
    </row>
    <row r="7" spans="1:7" x14ac:dyDescent="0.2">
      <c r="B7" s="121" t="s">
        <v>78</v>
      </c>
      <c r="C7" s="121"/>
      <c r="D7" s="121"/>
      <c r="E7" s="121"/>
      <c r="F7" s="121"/>
      <c r="G7" s="121"/>
    </row>
    <row r="8" spans="1:7" ht="13.5" thickBot="1" x14ac:dyDescent="0.25"/>
    <row r="9" spans="1:7" ht="58.5" customHeight="1" thickBot="1" x14ac:dyDescent="0.25">
      <c r="B9" s="125" t="s">
        <v>39</v>
      </c>
      <c r="C9" s="125"/>
      <c r="D9" s="109" t="str">
        <f>'COND ADIC. G1 DRONES'!F9</f>
        <v>ZURICH COLOMBIA SEGUROS SA</v>
      </c>
      <c r="E9" s="109"/>
      <c r="F9" s="109" t="str">
        <f>'COND ADIC. G1 DRONES'!H9</f>
        <v>AXA COLPATRIA SEGUROS SA</v>
      </c>
      <c r="G9" s="109"/>
    </row>
    <row r="10" spans="1:7" ht="31.5" customHeight="1" thickBot="1" x14ac:dyDescent="0.25">
      <c r="B10" s="122" t="s">
        <v>86</v>
      </c>
      <c r="C10" s="123"/>
      <c r="D10" s="123"/>
      <c r="E10" s="123"/>
      <c r="F10" s="123"/>
      <c r="G10" s="124"/>
    </row>
    <row r="11" spans="1:7" ht="31.5" customHeight="1" thickBot="1" x14ac:dyDescent="0.25">
      <c r="B11" s="66" t="s">
        <v>87</v>
      </c>
      <c r="C11" s="66" t="s">
        <v>88</v>
      </c>
      <c r="D11" s="29" t="s">
        <v>22</v>
      </c>
      <c r="E11" s="30" t="s">
        <v>36</v>
      </c>
      <c r="F11" s="29" t="s">
        <v>22</v>
      </c>
      <c r="G11" s="30" t="s">
        <v>36</v>
      </c>
    </row>
    <row r="12" spans="1:7" x14ac:dyDescent="0.2">
      <c r="B12" s="67" t="s">
        <v>37</v>
      </c>
      <c r="C12" s="68" t="s">
        <v>68</v>
      </c>
      <c r="D12" s="128" t="s">
        <v>115</v>
      </c>
      <c r="E12" s="128">
        <v>5</v>
      </c>
      <c r="F12" s="128" t="s">
        <v>119</v>
      </c>
      <c r="G12" s="128">
        <v>4</v>
      </c>
    </row>
    <row r="13" spans="1:7" ht="15.75" customHeight="1" x14ac:dyDescent="0.2">
      <c r="B13" s="69" t="s">
        <v>89</v>
      </c>
      <c r="C13" s="70" t="s">
        <v>69</v>
      </c>
      <c r="D13" s="129"/>
      <c r="E13" s="129"/>
      <c r="F13" s="129"/>
      <c r="G13" s="129"/>
    </row>
    <row r="14" spans="1:7" ht="15.75" customHeight="1" x14ac:dyDescent="0.2">
      <c r="B14" s="69" t="s">
        <v>90</v>
      </c>
      <c r="C14" s="70" t="s">
        <v>72</v>
      </c>
      <c r="D14" s="129"/>
      <c r="E14" s="129"/>
      <c r="F14" s="129"/>
      <c r="G14" s="129"/>
    </row>
    <row r="15" spans="1:7" ht="15.75" customHeight="1" x14ac:dyDescent="0.2">
      <c r="B15" s="69" t="s">
        <v>91</v>
      </c>
      <c r="C15" s="70" t="s">
        <v>70</v>
      </c>
      <c r="D15" s="129"/>
      <c r="E15" s="129"/>
      <c r="F15" s="129"/>
      <c r="G15" s="129"/>
    </row>
    <row r="16" spans="1:7" ht="15.75" customHeight="1" thickBot="1" x14ac:dyDescent="0.25">
      <c r="B16" s="71" t="s">
        <v>92</v>
      </c>
      <c r="C16" s="72" t="s">
        <v>71</v>
      </c>
      <c r="D16" s="129"/>
      <c r="E16" s="129"/>
      <c r="F16" s="129"/>
      <c r="G16" s="129"/>
    </row>
    <row r="17" spans="2:7" ht="15.75" customHeight="1" thickBot="1" x14ac:dyDescent="0.25">
      <c r="B17" s="73" t="s">
        <v>93</v>
      </c>
      <c r="C17" s="74" t="s">
        <v>38</v>
      </c>
      <c r="D17" s="130"/>
      <c r="E17" s="130"/>
      <c r="F17" s="130"/>
      <c r="G17" s="130"/>
    </row>
    <row r="18" spans="2:7" ht="31.5" customHeight="1" thickBot="1" x14ac:dyDescent="0.25">
      <c r="B18" s="122" t="s">
        <v>96</v>
      </c>
      <c r="C18" s="123"/>
      <c r="D18" s="123"/>
      <c r="E18" s="123"/>
      <c r="F18" s="123"/>
      <c r="G18" s="124"/>
    </row>
    <row r="19" spans="2:7" ht="31.5" customHeight="1" thickBot="1" x14ac:dyDescent="0.25">
      <c r="B19" s="66" t="s">
        <v>94</v>
      </c>
      <c r="C19" s="75" t="s">
        <v>95</v>
      </c>
      <c r="D19" s="29" t="s">
        <v>22</v>
      </c>
      <c r="E19" s="30" t="s">
        <v>36</v>
      </c>
      <c r="F19" s="29" t="s">
        <v>22</v>
      </c>
      <c r="G19" s="30" t="s">
        <v>36</v>
      </c>
    </row>
    <row r="20" spans="2:7" ht="13.5" thickBot="1" x14ac:dyDescent="0.25">
      <c r="B20" s="67" t="s">
        <v>37</v>
      </c>
      <c r="C20" s="68" t="s">
        <v>68</v>
      </c>
      <c r="D20" s="127" t="s">
        <v>115</v>
      </c>
      <c r="E20" s="127">
        <v>5</v>
      </c>
      <c r="F20" s="127" t="s">
        <v>120</v>
      </c>
      <c r="G20" s="127">
        <v>5</v>
      </c>
    </row>
    <row r="21" spans="2:7" ht="13.5" thickBot="1" x14ac:dyDescent="0.25">
      <c r="B21" s="69" t="s">
        <v>97</v>
      </c>
      <c r="C21" s="70" t="s">
        <v>69</v>
      </c>
      <c r="D21" s="127"/>
      <c r="E21" s="127"/>
      <c r="F21" s="127"/>
      <c r="G21" s="127"/>
    </row>
    <row r="22" spans="2:7" ht="13.5" thickBot="1" x14ac:dyDescent="0.25">
      <c r="B22" s="69" t="s">
        <v>98</v>
      </c>
      <c r="C22" s="70" t="s">
        <v>72</v>
      </c>
      <c r="D22" s="127"/>
      <c r="E22" s="127"/>
      <c r="F22" s="127"/>
      <c r="G22" s="127"/>
    </row>
    <row r="23" spans="2:7" ht="13.5" thickBot="1" x14ac:dyDescent="0.25">
      <c r="B23" s="69" t="s">
        <v>99</v>
      </c>
      <c r="C23" s="70" t="s">
        <v>70</v>
      </c>
      <c r="D23" s="127"/>
      <c r="E23" s="127"/>
      <c r="F23" s="127"/>
      <c r="G23" s="127"/>
    </row>
    <row r="24" spans="2:7" ht="13.5" thickBot="1" x14ac:dyDescent="0.25">
      <c r="B24" s="69" t="s">
        <v>100</v>
      </c>
      <c r="C24" s="70" t="s">
        <v>71</v>
      </c>
      <c r="D24" s="127"/>
      <c r="E24" s="127"/>
      <c r="F24" s="127"/>
      <c r="G24" s="127"/>
    </row>
    <row r="25" spans="2:7" ht="13.5" thickBot="1" x14ac:dyDescent="0.25">
      <c r="B25" s="76" t="s">
        <v>101</v>
      </c>
      <c r="C25" s="77" t="s">
        <v>38</v>
      </c>
      <c r="D25" s="127"/>
      <c r="E25" s="127"/>
      <c r="F25" s="127"/>
      <c r="G25" s="127"/>
    </row>
    <row r="26" spans="2:7" ht="31.5" customHeight="1" thickBot="1" x14ac:dyDescent="0.25">
      <c r="B26" s="125" t="s">
        <v>44</v>
      </c>
      <c r="C26" s="125"/>
      <c r="D26" s="126">
        <f>E20+E12</f>
        <v>10</v>
      </c>
      <c r="E26" s="126"/>
      <c r="F26" s="126">
        <f>G20+G12</f>
        <v>9</v>
      </c>
      <c r="G26" s="126"/>
    </row>
  </sheetData>
  <mergeCells count="20">
    <mergeCell ref="B10:G10"/>
    <mergeCell ref="B6:G6"/>
    <mergeCell ref="B9:C9"/>
    <mergeCell ref="B26:C26"/>
    <mergeCell ref="F26:G26"/>
    <mergeCell ref="F20:F25"/>
    <mergeCell ref="G20:G25"/>
    <mergeCell ref="D20:D25"/>
    <mergeCell ref="E20:E25"/>
    <mergeCell ref="D26:E26"/>
    <mergeCell ref="B18:G18"/>
    <mergeCell ref="D12:D17"/>
    <mergeCell ref="E12:E17"/>
    <mergeCell ref="F12:F17"/>
    <mergeCell ref="G12:G17"/>
    <mergeCell ref="B2:G2"/>
    <mergeCell ref="B5:G5"/>
    <mergeCell ref="B7:G7"/>
    <mergeCell ref="F9:G9"/>
    <mergeCell ref="D9:E9"/>
  </mergeCells>
  <pageMargins left="0.7" right="0.7" top="0.75" bottom="0.75" header="0.3" footer="0.3"/>
  <pageSetup scale="46"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7"/>
  </sheetPr>
  <dimension ref="A2:N20"/>
  <sheetViews>
    <sheetView showGridLines="0" topLeftCell="A3" zoomScale="80" zoomScaleNormal="80" workbookViewId="0">
      <selection activeCell="I18" sqref="I18:I19"/>
    </sheetView>
  </sheetViews>
  <sheetFormatPr baseColWidth="10" defaultColWidth="98.28515625" defaultRowHeight="12.75" x14ac:dyDescent="0.25"/>
  <cols>
    <col min="1" max="1" width="17.7109375" style="1" customWidth="1"/>
    <col min="2" max="2" width="84.28515625" style="1" customWidth="1"/>
    <col min="3" max="3" width="29.7109375" style="1" customWidth="1"/>
    <col min="4" max="4" width="19.7109375" style="1" bestFit="1" customWidth="1"/>
    <col min="5" max="5" width="9.5703125" style="1" bestFit="1" customWidth="1"/>
    <col min="6" max="6" width="19" style="1" bestFit="1" customWidth="1"/>
    <col min="7" max="7" width="15.28515625" style="1" bestFit="1" customWidth="1"/>
    <col min="8" max="8" width="21.7109375" style="1" customWidth="1"/>
    <col min="9" max="9" width="25.7109375" style="1" customWidth="1"/>
    <col min="10" max="10" width="10.42578125" style="1" customWidth="1"/>
    <col min="11" max="12" width="18.7109375" style="1" customWidth="1"/>
    <col min="13" max="13" width="18.7109375" style="15" customWidth="1"/>
    <col min="14" max="14" width="20" style="15" bestFit="1" customWidth="1"/>
    <col min="15" max="16384" width="98.28515625" style="1"/>
  </cols>
  <sheetData>
    <row r="2" spans="1:13" ht="20.25" x14ac:dyDescent="0.25">
      <c r="A2" s="11"/>
      <c r="B2" s="83" t="str">
        <f>'EVAL DEDUCIBLES DRONES '!$B$2:$G$2</f>
        <v xml:space="preserve">REGISTRADURÍA NACIONAL DEL ESTADO CIVIL Y SU FONDO ROTATORIO </v>
      </c>
      <c r="C2" s="83"/>
      <c r="D2" s="83"/>
      <c r="E2" s="83"/>
      <c r="F2" s="83"/>
      <c r="G2" s="83"/>
      <c r="H2" s="83"/>
      <c r="I2" s="83"/>
      <c r="J2" s="83"/>
      <c r="K2" s="83"/>
      <c r="L2" s="83"/>
      <c r="M2" s="83"/>
    </row>
    <row r="3" spans="1:13" x14ac:dyDescent="0.25">
      <c r="B3" s="12"/>
      <c r="C3" s="12"/>
      <c r="D3" s="12"/>
      <c r="E3" s="12"/>
      <c r="F3" s="12"/>
      <c r="G3" s="12"/>
      <c r="H3" s="12"/>
      <c r="I3" s="12"/>
      <c r="J3" s="12"/>
      <c r="K3" s="12"/>
      <c r="L3" s="12"/>
    </row>
    <row r="4" spans="1:13" ht="35.25" customHeight="1" x14ac:dyDescent="0.25">
      <c r="B4" s="84" t="s">
        <v>64</v>
      </c>
      <c r="C4" s="84"/>
      <c r="D4" s="84"/>
      <c r="E4" s="84"/>
      <c r="F4" s="84"/>
      <c r="G4" s="84"/>
      <c r="H4" s="84"/>
      <c r="I4" s="84"/>
      <c r="J4" s="84"/>
      <c r="K4" s="84"/>
      <c r="L4" s="84"/>
      <c r="M4" s="84"/>
    </row>
    <row r="5" spans="1:13" ht="32.25" customHeight="1" thickBot="1" x14ac:dyDescent="0.25">
      <c r="L5" s="13"/>
    </row>
    <row r="6" spans="1:13" ht="29.45" customHeight="1" thickBot="1" x14ac:dyDescent="0.3">
      <c r="B6" s="88" t="str">
        <f>'EVAL DEDUCIBLES DRONES '!D9</f>
        <v>ZURICH COLOMBIA SEGUROS SA</v>
      </c>
      <c r="C6" s="88"/>
      <c r="D6" s="88"/>
      <c r="E6" s="88"/>
      <c r="F6" s="88"/>
      <c r="G6" s="88"/>
      <c r="H6" s="88"/>
      <c r="I6" s="88"/>
      <c r="J6" s="88"/>
      <c r="K6" s="88"/>
      <c r="L6" s="88"/>
      <c r="M6" s="88"/>
    </row>
    <row r="7" spans="1:13" ht="29.45" customHeight="1" thickBot="1" x14ac:dyDescent="0.3">
      <c r="B7" s="89" t="s">
        <v>53</v>
      </c>
      <c r="C7" s="89"/>
      <c r="D7" s="89"/>
      <c r="E7" s="89"/>
      <c r="F7" s="89"/>
      <c r="G7" s="89"/>
      <c r="H7" s="89"/>
      <c r="I7" s="89" t="s">
        <v>54</v>
      </c>
      <c r="J7" s="89"/>
      <c r="K7" s="89"/>
      <c r="L7" s="89"/>
      <c r="M7" s="89"/>
    </row>
    <row r="8" spans="1:13" ht="29.45" customHeight="1" thickBot="1" x14ac:dyDescent="0.3">
      <c r="B8" s="90" t="s">
        <v>15</v>
      </c>
      <c r="C8" s="91"/>
      <c r="D8" s="87" t="s">
        <v>6</v>
      </c>
      <c r="E8" s="86" t="s">
        <v>49</v>
      </c>
      <c r="F8" s="86" t="s">
        <v>55</v>
      </c>
      <c r="G8" s="86" t="s">
        <v>7</v>
      </c>
      <c r="H8" s="86" t="s">
        <v>56</v>
      </c>
      <c r="I8" s="85" t="s">
        <v>50</v>
      </c>
      <c r="J8" s="86" t="s">
        <v>49</v>
      </c>
      <c r="K8" s="86"/>
      <c r="L8" s="86"/>
      <c r="M8" s="86"/>
    </row>
    <row r="9" spans="1:13" ht="66.75" customHeight="1" thickBot="1" x14ac:dyDescent="0.3">
      <c r="B9" s="92"/>
      <c r="C9" s="93"/>
      <c r="D9" s="87"/>
      <c r="E9" s="86"/>
      <c r="F9" s="86"/>
      <c r="G9" s="86"/>
      <c r="H9" s="86"/>
      <c r="I9" s="85"/>
      <c r="J9" s="86"/>
      <c r="K9" s="31" t="s">
        <v>51</v>
      </c>
      <c r="L9" s="32" t="s">
        <v>7</v>
      </c>
      <c r="M9" s="31" t="s">
        <v>52</v>
      </c>
    </row>
    <row r="10" spans="1:13" ht="25.5" customHeight="1" thickBot="1" x14ac:dyDescent="0.3">
      <c r="B10" s="94" t="s">
        <v>102</v>
      </c>
      <c r="C10" s="27" t="s">
        <v>103</v>
      </c>
      <c r="D10" s="58">
        <v>45463117</v>
      </c>
      <c r="E10" s="59">
        <v>38.424999999999997</v>
      </c>
      <c r="F10" s="33">
        <f>(((D10*E10)/100)/365)*731</f>
        <v>34986266.243834928</v>
      </c>
      <c r="G10" s="33">
        <f>+F10*19%</f>
        <v>6647390.5863286359</v>
      </c>
      <c r="H10" s="33">
        <f>+F10+G10</f>
        <v>41633656.830163561</v>
      </c>
      <c r="I10" s="99">
        <v>731</v>
      </c>
      <c r="J10" s="101">
        <v>56.553051023232676</v>
      </c>
      <c r="K10" s="97">
        <f>(((D10*J10)/100)/365)*I10</f>
        <v>51491999.999999993</v>
      </c>
      <c r="L10" s="97">
        <f>+K10*19%</f>
        <v>9783479.9999999981</v>
      </c>
      <c r="M10" s="97">
        <f>+K10+L10</f>
        <v>61275479.999999993</v>
      </c>
    </row>
    <row r="11" spans="1:13" ht="25.5" customHeight="1" thickBot="1" x14ac:dyDescent="0.3">
      <c r="B11" s="95"/>
      <c r="C11" s="27" t="s">
        <v>104</v>
      </c>
      <c r="D11" s="58">
        <v>37655636773.199997</v>
      </c>
      <c r="E11" s="59">
        <v>5.2000000812753758E-2</v>
      </c>
      <c r="F11" s="33">
        <f>(((D11*E11)/100)/365)*731</f>
        <v>39215509.243697479</v>
      </c>
      <c r="G11" s="33">
        <f>+F11*19%</f>
        <v>7450946.7563025216</v>
      </c>
      <c r="H11" s="33">
        <f>+F11+G11</f>
        <v>46666456</v>
      </c>
      <c r="I11" s="100"/>
      <c r="J11" s="102"/>
      <c r="K11" s="98"/>
      <c r="L11" s="98"/>
      <c r="M11" s="98"/>
    </row>
    <row r="12" spans="1:13" ht="29.45" customHeight="1" thickBot="1" x14ac:dyDescent="0.3">
      <c r="B12" s="96" t="s">
        <v>35</v>
      </c>
      <c r="C12" s="96"/>
      <c r="D12" s="96"/>
      <c r="E12" s="96"/>
      <c r="F12" s="35">
        <f>SUM(F10:F11)</f>
        <v>74201775.487532407</v>
      </c>
      <c r="G12" s="35">
        <f>SUM(G10:G11)</f>
        <v>14098337.342631157</v>
      </c>
      <c r="H12" s="35">
        <f>SUM(H10:H11)</f>
        <v>88300112.830163568</v>
      </c>
      <c r="I12" s="35"/>
      <c r="J12" s="35"/>
      <c r="K12" s="35">
        <f>SUM(K10:K11)</f>
        <v>51491999.999999993</v>
      </c>
      <c r="L12" s="35">
        <f>SUM(L10:L11)</f>
        <v>9783479.9999999981</v>
      </c>
      <c r="M12" s="35">
        <f>SUM(M10:M11)</f>
        <v>61275479.999999993</v>
      </c>
    </row>
    <row r="13" spans="1:13" ht="29.45" customHeight="1" thickBot="1" x14ac:dyDescent="0.3">
      <c r="B13" s="7"/>
      <c r="C13" s="7"/>
      <c r="D13" s="7"/>
    </row>
    <row r="14" spans="1:13" ht="29.45" customHeight="1" thickBot="1" x14ac:dyDescent="0.3">
      <c r="B14" s="88" t="str">
        <f>'EVAL DEDUCIBLES DRONES '!F9</f>
        <v>AXA COLPATRIA SEGUROS SA</v>
      </c>
      <c r="C14" s="88"/>
      <c r="D14" s="88"/>
      <c r="E14" s="88"/>
      <c r="F14" s="88"/>
      <c r="G14" s="88"/>
      <c r="H14" s="88"/>
      <c r="I14" s="88"/>
      <c r="J14" s="88"/>
      <c r="K14" s="88"/>
      <c r="L14" s="88"/>
      <c r="M14" s="88"/>
    </row>
    <row r="15" spans="1:13" ht="29.45" customHeight="1" thickBot="1" x14ac:dyDescent="0.3">
      <c r="B15" s="89" t="s">
        <v>53</v>
      </c>
      <c r="C15" s="89"/>
      <c r="D15" s="89"/>
      <c r="E15" s="89"/>
      <c r="F15" s="89"/>
      <c r="G15" s="89"/>
      <c r="H15" s="89"/>
      <c r="I15" s="89" t="s">
        <v>54</v>
      </c>
      <c r="J15" s="89"/>
      <c r="K15" s="89"/>
      <c r="L15" s="89"/>
      <c r="M15" s="89"/>
    </row>
    <row r="16" spans="1:13" ht="29.45" customHeight="1" thickBot="1" x14ac:dyDescent="0.3">
      <c r="B16" s="90" t="s">
        <v>15</v>
      </c>
      <c r="C16" s="91"/>
      <c r="D16" s="87" t="s">
        <v>6</v>
      </c>
      <c r="E16" s="86" t="s">
        <v>49</v>
      </c>
      <c r="F16" s="86" t="s">
        <v>55</v>
      </c>
      <c r="G16" s="86" t="s">
        <v>7</v>
      </c>
      <c r="H16" s="86" t="s">
        <v>56</v>
      </c>
      <c r="I16" s="85" t="s">
        <v>50</v>
      </c>
      <c r="J16" s="86" t="s">
        <v>49</v>
      </c>
      <c r="K16" s="86"/>
      <c r="L16" s="86"/>
      <c r="M16" s="86"/>
    </row>
    <row r="17" spans="2:13" ht="66.75" customHeight="1" thickBot="1" x14ac:dyDescent="0.3">
      <c r="B17" s="92"/>
      <c r="C17" s="93"/>
      <c r="D17" s="87"/>
      <c r="E17" s="86"/>
      <c r="F17" s="86"/>
      <c r="G17" s="86"/>
      <c r="H17" s="86"/>
      <c r="I17" s="85"/>
      <c r="J17" s="86"/>
      <c r="K17" s="31" t="s">
        <v>51</v>
      </c>
      <c r="L17" s="32" t="s">
        <v>7</v>
      </c>
      <c r="M17" s="31" t="s">
        <v>52</v>
      </c>
    </row>
    <row r="18" spans="2:13" ht="25.5" customHeight="1" thickBot="1" x14ac:dyDescent="0.3">
      <c r="B18" s="94" t="s">
        <v>102</v>
      </c>
      <c r="C18" s="27" t="s">
        <v>103</v>
      </c>
      <c r="D18" s="58">
        <v>45463117</v>
      </c>
      <c r="E18" s="59">
        <v>38.424999999999997</v>
      </c>
      <c r="F18" s="33">
        <f>(((D18*E18)/100)/365)*731</f>
        <v>34986266.243834928</v>
      </c>
      <c r="G18" s="33">
        <f>+F18*19%</f>
        <v>6647390.5863286359</v>
      </c>
      <c r="H18" s="33">
        <f>+F18+G18</f>
        <v>41633656.830163561</v>
      </c>
      <c r="I18" s="57">
        <v>914</v>
      </c>
      <c r="J18" s="34">
        <v>30.731592767226477</v>
      </c>
      <c r="K18" s="33">
        <f>(((D18*J18)/100)/365)*I18</f>
        <v>34986267.226890758</v>
      </c>
      <c r="L18" s="33">
        <f>+K18*19%</f>
        <v>6647390.7731092442</v>
      </c>
      <c r="M18" s="33">
        <f>+K18+L18</f>
        <v>41633658</v>
      </c>
    </row>
    <row r="19" spans="2:13" ht="25.5" customHeight="1" thickBot="1" x14ac:dyDescent="0.3">
      <c r="B19" s="95"/>
      <c r="C19" s="27" t="s">
        <v>104</v>
      </c>
      <c r="D19" s="58">
        <v>37655636773.199997</v>
      </c>
      <c r="E19" s="59">
        <v>5.2000000812753758E-2</v>
      </c>
      <c r="F19" s="33">
        <f>(((D19*E19)/100)/365)*731</f>
        <v>39215509.243697479</v>
      </c>
      <c r="G19" s="33">
        <f>+F19*19%</f>
        <v>7450946.7563025216</v>
      </c>
      <c r="H19" s="33">
        <f>+F19+G19</f>
        <v>46666456</v>
      </c>
      <c r="I19" s="57">
        <v>914</v>
      </c>
      <c r="J19" s="34">
        <v>4.158862120303769E-2</v>
      </c>
      <c r="K19" s="33">
        <f>(((D19*J19)/100)/365)*I19</f>
        <v>39215508.403361343</v>
      </c>
      <c r="L19" s="33">
        <f>+K19*19%</f>
        <v>7450946.5966386553</v>
      </c>
      <c r="M19" s="33">
        <f>+K19+L19</f>
        <v>46666455</v>
      </c>
    </row>
    <row r="20" spans="2:13" ht="29.45" customHeight="1" thickBot="1" x14ac:dyDescent="0.3">
      <c r="B20" s="96" t="s">
        <v>35</v>
      </c>
      <c r="C20" s="96"/>
      <c r="D20" s="96"/>
      <c r="E20" s="96"/>
      <c r="F20" s="35">
        <f>SUM(F18:F19)</f>
        <v>74201775.487532407</v>
      </c>
      <c r="G20" s="35">
        <f>SUM(G18:G19)</f>
        <v>14098337.342631157</v>
      </c>
      <c r="H20" s="35">
        <f>SUM(H18:H19)</f>
        <v>88300112.830163568</v>
      </c>
      <c r="I20" s="35"/>
      <c r="J20" s="35"/>
      <c r="K20" s="35">
        <f>SUM(K18:K19)</f>
        <v>74201775.630252093</v>
      </c>
      <c r="L20" s="35">
        <f>SUM(L18:L19)</f>
        <v>14098337.369747899</v>
      </c>
      <c r="M20" s="35">
        <f>SUM(M18:M19)</f>
        <v>88300113</v>
      </c>
    </row>
  </sheetData>
  <mergeCells count="35">
    <mergeCell ref="B18:B19"/>
    <mergeCell ref="B20:E20"/>
    <mergeCell ref="I10:I11"/>
    <mergeCell ref="J10:J11"/>
    <mergeCell ref="K10:K11"/>
    <mergeCell ref="B14:M14"/>
    <mergeCell ref="B15:H15"/>
    <mergeCell ref="I15:M15"/>
    <mergeCell ref="B16:C17"/>
    <mergeCell ref="D16:D17"/>
    <mergeCell ref="E16:E17"/>
    <mergeCell ref="F16:F17"/>
    <mergeCell ref="G16:G17"/>
    <mergeCell ref="H16:H17"/>
    <mergeCell ref="I16:I17"/>
    <mergeCell ref="J16:J17"/>
    <mergeCell ref="K16:M16"/>
    <mergeCell ref="B8:C9"/>
    <mergeCell ref="B10:B11"/>
    <mergeCell ref="B12:E12"/>
    <mergeCell ref="L10:L11"/>
    <mergeCell ref="M10:M11"/>
    <mergeCell ref="B2:M2"/>
    <mergeCell ref="B4:M4"/>
    <mergeCell ref="I8:I9"/>
    <mergeCell ref="J8:J9"/>
    <mergeCell ref="K8:M8"/>
    <mergeCell ref="D8:D9"/>
    <mergeCell ref="E8:E9"/>
    <mergeCell ref="F8:F9"/>
    <mergeCell ref="G8:G9"/>
    <mergeCell ref="H8:H9"/>
    <mergeCell ref="B6:M6"/>
    <mergeCell ref="B7:H7"/>
    <mergeCell ref="I7:M7"/>
  </mergeCells>
  <pageMargins left="0.7" right="0.7" top="0.75" bottom="0.75" header="0.3" footer="0.3"/>
  <pageSetup scale="35"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208EC8-DF4C-41C5-AF9A-6F32CECE6082}">
  <sheetPr>
    <tabColor theme="7"/>
  </sheetPr>
  <dimension ref="A2:J12"/>
  <sheetViews>
    <sheetView showGridLines="0" zoomScale="80" zoomScaleNormal="80" workbookViewId="0">
      <selection activeCell="E12" sqref="E12"/>
    </sheetView>
  </sheetViews>
  <sheetFormatPr baseColWidth="10" defaultColWidth="11.42578125" defaultRowHeight="12.75" x14ac:dyDescent="0.25"/>
  <cols>
    <col min="1" max="1" width="14.85546875" style="1" customWidth="1"/>
    <col min="2" max="2" width="61.28515625" style="1" customWidth="1"/>
    <col min="3" max="5" width="27" style="14" customWidth="1"/>
    <col min="6" max="6" width="27" style="1" customWidth="1"/>
    <col min="7" max="9" width="27" style="14" customWidth="1"/>
    <col min="10" max="10" width="27" style="1" customWidth="1"/>
    <col min="11" max="19" width="1.7109375" style="1" bestFit="1" customWidth="1"/>
    <col min="20" max="16384" width="11.42578125" style="1"/>
  </cols>
  <sheetData>
    <row r="2" spans="1:10" x14ac:dyDescent="0.25">
      <c r="A2" s="11"/>
    </row>
    <row r="3" spans="1:10" ht="20.25" x14ac:dyDescent="0.3">
      <c r="B3" s="119" t="str">
        <f>'VERIFI ECONO G 1 '!B2:L2</f>
        <v xml:space="preserve">REGISTRADURÍA NACIONAL DEL ESTADO CIVIL Y SU FONDO ROTATORIO </v>
      </c>
      <c r="C3" s="119"/>
      <c r="D3" s="119"/>
      <c r="E3" s="119"/>
      <c r="F3" s="119"/>
      <c r="G3" s="119"/>
      <c r="H3" s="119"/>
      <c r="I3" s="119"/>
      <c r="J3" s="119"/>
    </row>
    <row r="5" spans="1:10" ht="37.5" customHeight="1" x14ac:dyDescent="0.25"/>
    <row r="6" spans="1:10" x14ac:dyDescent="0.25">
      <c r="B6" s="103" t="s">
        <v>65</v>
      </c>
      <c r="C6" s="103"/>
      <c r="D6" s="103"/>
      <c r="E6" s="103"/>
      <c r="F6" s="103"/>
      <c r="G6" s="103"/>
      <c r="H6" s="103"/>
      <c r="I6" s="103"/>
      <c r="J6" s="103"/>
    </row>
    <row r="7" spans="1:10" x14ac:dyDescent="0.25">
      <c r="B7" s="16"/>
      <c r="C7" s="16"/>
      <c r="D7" s="16"/>
      <c r="E7" s="16"/>
      <c r="F7" s="16"/>
      <c r="G7" s="16"/>
      <c r="H7" s="16"/>
      <c r="I7" s="16"/>
      <c r="J7" s="16"/>
    </row>
    <row r="8" spans="1:10" ht="13.5" thickBot="1" x14ac:dyDescent="0.3"/>
    <row r="9" spans="1:10" ht="30.75" customHeight="1" thickBot="1" x14ac:dyDescent="0.3">
      <c r="B9" s="131" t="s">
        <v>57</v>
      </c>
      <c r="C9" s="133" t="s">
        <v>121</v>
      </c>
      <c r="D9" s="134"/>
      <c r="E9" s="134"/>
      <c r="F9" s="134"/>
      <c r="G9" s="134"/>
      <c r="H9" s="134"/>
      <c r="I9" s="134"/>
      <c r="J9" s="135"/>
    </row>
    <row r="10" spans="1:10" ht="30.75" customHeight="1" thickBot="1" x14ac:dyDescent="0.3">
      <c r="B10" s="131"/>
      <c r="C10" s="132" t="str">
        <f>'VERIFI ECONO G 1 '!B6</f>
        <v>ZURICH COLOMBIA SEGUROS SA</v>
      </c>
      <c r="D10" s="132"/>
      <c r="E10" s="132"/>
      <c r="F10" s="132"/>
      <c r="G10" s="132" t="str">
        <f>'VERIFI ECONO G 1 '!B14</f>
        <v>AXA COLPATRIA SEGUROS SA</v>
      </c>
      <c r="H10" s="132"/>
      <c r="I10" s="132"/>
      <c r="J10" s="132"/>
    </row>
    <row r="11" spans="1:10" ht="75" customHeight="1" thickBot="1" x14ac:dyDescent="0.3">
      <c r="B11" s="131"/>
      <c r="C11" s="37" t="s">
        <v>105</v>
      </c>
      <c r="D11" s="37" t="s">
        <v>106</v>
      </c>
      <c r="E11" s="37" t="s">
        <v>107</v>
      </c>
      <c r="F11" s="37" t="s">
        <v>45</v>
      </c>
      <c r="G11" s="37" t="s">
        <v>105</v>
      </c>
      <c r="H11" s="37" t="s">
        <v>106</v>
      </c>
      <c r="I11" s="37" t="s">
        <v>107</v>
      </c>
      <c r="J11" s="37" t="s">
        <v>45</v>
      </c>
    </row>
    <row r="12" spans="1:10" ht="30.75" customHeight="1" thickBot="1" x14ac:dyDescent="0.3">
      <c r="B12" s="25" t="s">
        <v>102</v>
      </c>
      <c r="C12" s="60">
        <v>731</v>
      </c>
      <c r="D12" s="60">
        <f>'VERIFI ECONO G 1 '!I10</f>
        <v>731</v>
      </c>
      <c r="E12" s="60">
        <f>D12-C12</f>
        <v>0</v>
      </c>
      <c r="F12" s="82">
        <v>0</v>
      </c>
      <c r="G12" s="60">
        <v>731</v>
      </c>
      <c r="H12" s="60">
        <f>'VERIFI ECONO G 1 '!I18</f>
        <v>914</v>
      </c>
      <c r="I12" s="60">
        <f>H12-G12</f>
        <v>183</v>
      </c>
      <c r="J12" s="82">
        <v>49.75</v>
      </c>
    </row>
  </sheetData>
  <mergeCells count="6">
    <mergeCell ref="B3:J3"/>
    <mergeCell ref="B6:J6"/>
    <mergeCell ref="B9:B11"/>
    <mergeCell ref="G10:J10"/>
    <mergeCell ref="C10:F10"/>
    <mergeCell ref="C9:J9"/>
  </mergeCells>
  <pageMargins left="0.7" right="0.7" top="0.75" bottom="0.75" header="0.3" footer="0.3"/>
  <pageSetup scale="67"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2" tint="-9.9978637043366805E-2"/>
  </sheetPr>
  <dimension ref="A2:E19"/>
  <sheetViews>
    <sheetView showGridLines="0" zoomScale="80" zoomScaleNormal="80" workbookViewId="0">
      <selection activeCell="D13" sqref="D13"/>
    </sheetView>
  </sheetViews>
  <sheetFormatPr baseColWidth="10" defaultColWidth="11.42578125" defaultRowHeight="12.75" x14ac:dyDescent="0.25"/>
  <cols>
    <col min="1" max="1" width="19.42578125" style="1" customWidth="1"/>
    <col min="2" max="2" width="55" style="1" customWidth="1"/>
    <col min="3" max="5" width="96.42578125" style="1" customWidth="1"/>
    <col min="6" max="16384" width="11.42578125" style="1"/>
  </cols>
  <sheetData>
    <row r="2" spans="1:5" ht="21" customHeight="1" x14ac:dyDescent="0.25">
      <c r="A2" s="11"/>
      <c r="B2" s="112" t="str">
        <f>'RESUMEN EVAL ECONÓMICA G1'!B3</f>
        <v xml:space="preserve">REGISTRADURÍA NACIONAL DEL ESTADO CIVIL Y SU FONDO ROTATORIO </v>
      </c>
      <c r="C2" s="112"/>
      <c r="D2" s="112"/>
      <c r="E2" s="78"/>
    </row>
    <row r="4" spans="1:5" ht="27.75" customHeight="1" x14ac:dyDescent="0.25"/>
    <row r="5" spans="1:5" ht="13.15" customHeight="1" x14ac:dyDescent="0.25">
      <c r="B5" s="139" t="s">
        <v>8</v>
      </c>
      <c r="C5" s="139"/>
      <c r="D5" s="139"/>
      <c r="E5" s="8"/>
    </row>
    <row r="6" spans="1:5" x14ac:dyDescent="0.25">
      <c r="B6" s="7"/>
      <c r="C6" s="7"/>
      <c r="D6" s="7"/>
      <c r="E6" s="7"/>
    </row>
    <row r="8" spans="1:5" ht="13.5" thickBot="1" x14ac:dyDescent="0.3"/>
    <row r="9" spans="1:5" ht="43.5" customHeight="1" thickBot="1" x14ac:dyDescent="0.3">
      <c r="B9" s="136" t="s">
        <v>61</v>
      </c>
      <c r="C9" s="137"/>
      <c r="D9" s="138"/>
    </row>
    <row r="10" spans="1:5" ht="113.25" customHeight="1" thickBot="1" x14ac:dyDescent="0.3">
      <c r="B10" s="38" t="s">
        <v>18</v>
      </c>
      <c r="C10" s="39" t="str">
        <f>'RESUMEN EVAL ECONÓMICA G1'!C10</f>
        <v>ZURICH COLOMBIA SEGUROS SA</v>
      </c>
      <c r="D10" s="39" t="str">
        <f>'RESUMEN EVAL ECONÓMICA G1'!G10</f>
        <v>AXA COLPATRIA SEGUROS SA</v>
      </c>
    </row>
    <row r="11" spans="1:5" ht="113.25" customHeight="1" thickBot="1" x14ac:dyDescent="0.3">
      <c r="B11" s="40" t="s">
        <v>46</v>
      </c>
      <c r="C11" s="41">
        <v>10</v>
      </c>
      <c r="D11" s="41">
        <v>10</v>
      </c>
    </row>
    <row r="12" spans="1:5" ht="113.25" customHeight="1" thickBot="1" x14ac:dyDescent="0.3">
      <c r="B12" s="40" t="s">
        <v>74</v>
      </c>
      <c r="C12" s="41"/>
      <c r="D12" s="41"/>
    </row>
    <row r="13" spans="1:5" ht="113.25" customHeight="1" thickBot="1" x14ac:dyDescent="0.3">
      <c r="B13" s="40" t="s">
        <v>73</v>
      </c>
      <c r="C13" s="41"/>
      <c r="D13" s="41"/>
    </row>
    <row r="14" spans="1:5" ht="113.25" customHeight="1" thickBot="1" x14ac:dyDescent="0.3"/>
    <row r="15" spans="1:5" ht="43.5" customHeight="1" thickBot="1" x14ac:dyDescent="0.3">
      <c r="B15" s="136" t="s">
        <v>62</v>
      </c>
      <c r="C15" s="137"/>
      <c r="D15" s="138"/>
    </row>
    <row r="16" spans="1:5" ht="113.25" customHeight="1" thickBot="1" x14ac:dyDescent="0.3">
      <c r="B16" s="38" t="s">
        <v>18</v>
      </c>
      <c r="C16" s="39" t="e">
        <f>#REF!</f>
        <v>#REF!</v>
      </c>
      <c r="D16" s="39" t="e">
        <f>#REF!</f>
        <v>#REF!</v>
      </c>
    </row>
    <row r="17" spans="2:4" ht="113.25" customHeight="1" thickBot="1" x14ac:dyDescent="0.3">
      <c r="B17" s="40" t="s">
        <v>46</v>
      </c>
      <c r="C17" s="41">
        <v>10</v>
      </c>
      <c r="D17" s="41">
        <v>10</v>
      </c>
    </row>
    <row r="18" spans="2:4" ht="113.25" customHeight="1" thickBot="1" x14ac:dyDescent="0.3">
      <c r="B18" s="40" t="s">
        <v>74</v>
      </c>
      <c r="C18" s="41">
        <v>10</v>
      </c>
      <c r="D18" s="41">
        <v>10</v>
      </c>
    </row>
    <row r="19" spans="2:4" ht="113.25" customHeight="1" thickBot="1" x14ac:dyDescent="0.3">
      <c r="B19" s="40" t="s">
        <v>73</v>
      </c>
      <c r="C19" s="41">
        <v>10</v>
      </c>
      <c r="D19" s="41">
        <v>10</v>
      </c>
    </row>
  </sheetData>
  <mergeCells count="4">
    <mergeCell ref="B15:D15"/>
    <mergeCell ref="B9:D9"/>
    <mergeCell ref="B2:D2"/>
    <mergeCell ref="B5:D5"/>
  </mergeCells>
  <pageMargins left="0.7" right="0.7" top="0.75" bottom="0.75" header="0.3" footer="0.3"/>
  <pageSetup scale="45"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2" tint="-9.9978637043366805E-2"/>
  </sheetPr>
  <dimension ref="A2:F16"/>
  <sheetViews>
    <sheetView showGridLines="0" zoomScale="80" zoomScaleNormal="80" workbookViewId="0">
      <selection activeCell="D16" sqref="D16"/>
    </sheetView>
  </sheetViews>
  <sheetFormatPr baseColWidth="10" defaultColWidth="11.42578125" defaultRowHeight="12.75" x14ac:dyDescent="0.25"/>
  <cols>
    <col min="1" max="1" width="24.7109375" style="1" customWidth="1"/>
    <col min="2" max="2" width="98.140625" style="1" customWidth="1"/>
    <col min="3" max="5" width="73.140625" style="1" customWidth="1"/>
    <col min="6" max="6" width="41.5703125" style="1" customWidth="1"/>
    <col min="7" max="16384" width="11.42578125" style="1"/>
  </cols>
  <sheetData>
    <row r="2" spans="1:6" ht="21" customHeight="1" x14ac:dyDescent="0.25">
      <c r="A2" s="11"/>
      <c r="B2" s="112" t="str">
        <f>'APOYO INDUSTRIA NAL'!B2</f>
        <v xml:space="preserve">REGISTRADURÍA NACIONAL DEL ESTADO CIVIL Y SU FONDO ROTATORIO </v>
      </c>
      <c r="C2" s="112"/>
      <c r="D2" s="112"/>
      <c r="E2" s="78"/>
      <c r="F2" s="54"/>
    </row>
    <row r="5" spans="1:6" x14ac:dyDescent="0.25">
      <c r="B5" s="104" t="s">
        <v>27</v>
      </c>
      <c r="C5" s="104"/>
      <c r="D5" s="104"/>
      <c r="E5" s="43"/>
      <c r="F5" s="43"/>
    </row>
    <row r="6" spans="1:6" x14ac:dyDescent="0.25">
      <c r="B6" s="17"/>
      <c r="C6" s="17"/>
      <c r="D6" s="17"/>
      <c r="E6" s="17"/>
      <c r="F6" s="17"/>
    </row>
    <row r="9" spans="1:6" ht="13.5" thickBot="1" x14ac:dyDescent="0.3"/>
    <row r="10" spans="1:6" ht="30.75" customHeight="1" thickBot="1" x14ac:dyDescent="0.3">
      <c r="C10" s="140" t="s">
        <v>61</v>
      </c>
      <c r="D10" s="140"/>
    </row>
    <row r="11" spans="1:6" ht="57.6" customHeight="1" thickBot="1" x14ac:dyDescent="0.3">
      <c r="B11" s="38" t="s">
        <v>18</v>
      </c>
      <c r="C11" s="39" t="str">
        <f>'APOYO INDUSTRIA NAL'!C10</f>
        <v>ZURICH COLOMBIA SEGUROS SA</v>
      </c>
      <c r="D11" s="39" t="str">
        <f>'APOYO INDUSTRIA NAL'!D10</f>
        <v>AXA COLPATRIA SEGUROS SA</v>
      </c>
    </row>
    <row r="12" spans="1:6" ht="84.6" customHeight="1" thickBot="1" x14ac:dyDescent="0.3">
      <c r="B12" s="40" t="s">
        <v>40</v>
      </c>
      <c r="C12" s="141">
        <v>0</v>
      </c>
      <c r="D12" s="142">
        <v>0.25</v>
      </c>
    </row>
    <row r="13" spans="1:6" ht="84.6" customHeight="1" thickBot="1" x14ac:dyDescent="0.3">
      <c r="B13" s="40" t="s">
        <v>41</v>
      </c>
      <c r="C13" s="141"/>
      <c r="D13" s="143"/>
    </row>
    <row r="14" spans="1:6" ht="84.6" customHeight="1" thickBot="1" x14ac:dyDescent="0.3">
      <c r="B14" s="40" t="s">
        <v>42</v>
      </c>
      <c r="C14" s="141"/>
      <c r="D14" s="143"/>
    </row>
    <row r="15" spans="1:6" ht="84.6" customHeight="1" thickBot="1" x14ac:dyDescent="0.3">
      <c r="B15" s="40" t="s">
        <v>43</v>
      </c>
      <c r="C15" s="141"/>
      <c r="D15" s="144"/>
    </row>
    <row r="16" spans="1:6" ht="50.25" customHeight="1" x14ac:dyDescent="0.25"/>
  </sheetData>
  <mergeCells count="5">
    <mergeCell ref="C10:D10"/>
    <mergeCell ref="B2:D2"/>
    <mergeCell ref="B5:D5"/>
    <mergeCell ref="C12:C15"/>
    <mergeCell ref="D12:D15"/>
  </mergeCells>
  <pageMargins left="0.7" right="0.7" top="0.75" bottom="0.75" header="0.3" footer="0.3"/>
  <pageSetup scale="46"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7"/>
  </sheetPr>
  <dimension ref="A3:J19"/>
  <sheetViews>
    <sheetView showGridLines="0" topLeftCell="A11" zoomScale="80" zoomScaleNormal="80" workbookViewId="0">
      <selection activeCell="K17" sqref="K17"/>
    </sheetView>
  </sheetViews>
  <sheetFormatPr baseColWidth="10" defaultColWidth="11.42578125" defaultRowHeight="12.75" x14ac:dyDescent="0.25"/>
  <cols>
    <col min="1" max="1" width="5.42578125" style="1" customWidth="1"/>
    <col min="2" max="2" width="84.42578125" style="1" customWidth="1"/>
    <col min="3" max="3" width="19.42578125" style="1" customWidth="1"/>
    <col min="4" max="5" width="17.140625" style="1" customWidth="1"/>
    <col min="6" max="8" width="17.42578125" style="1" customWidth="1"/>
    <col min="9" max="9" width="16.7109375" style="1" customWidth="1"/>
    <col min="10" max="10" width="44.140625" style="1" bestFit="1" customWidth="1"/>
    <col min="11" max="16384" width="11.42578125" style="1"/>
  </cols>
  <sheetData>
    <row r="3" spans="1:10" ht="20.25" x14ac:dyDescent="0.25">
      <c r="A3" s="11"/>
      <c r="B3" s="83" t="str">
        <f>'APOYO EMPRESAS MUJERES'!$B$2</f>
        <v xml:space="preserve">REGISTRADURÍA NACIONAL DEL ESTADO CIVIL Y SU FONDO ROTATORIO </v>
      </c>
      <c r="C3" s="83"/>
      <c r="D3" s="83"/>
      <c r="E3" s="83"/>
      <c r="F3" s="83"/>
      <c r="G3" s="83"/>
      <c r="H3" s="83"/>
      <c r="I3" s="83"/>
      <c r="J3" s="83"/>
    </row>
    <row r="6" spans="1:10" x14ac:dyDescent="0.25">
      <c r="B6" s="104" t="s">
        <v>66</v>
      </c>
      <c r="C6" s="104"/>
      <c r="D6" s="104"/>
      <c r="E6" s="104"/>
      <c r="F6" s="104"/>
      <c r="G6" s="104"/>
      <c r="H6" s="104"/>
      <c r="I6" s="104"/>
      <c r="J6" s="104"/>
    </row>
    <row r="7" spans="1:10" x14ac:dyDescent="0.25">
      <c r="B7" s="103"/>
      <c r="C7" s="103"/>
      <c r="D7" s="103"/>
      <c r="E7" s="103"/>
      <c r="F7" s="103"/>
      <c r="G7" s="103"/>
      <c r="H7" s="103"/>
      <c r="I7" s="103"/>
      <c r="J7" s="103"/>
    </row>
    <row r="9" spans="1:10" ht="13.5" thickBot="1" x14ac:dyDescent="0.3"/>
    <row r="10" spans="1:10" ht="26.25" thickBot="1" x14ac:dyDescent="0.3">
      <c r="B10" s="145" t="str">
        <f>'APOYO EMPRESAS MUJERES'!C11</f>
        <v>ZURICH COLOMBIA SEGUROS SA</v>
      </c>
      <c r="C10" s="146"/>
      <c r="D10" s="146"/>
      <c r="E10" s="146"/>
      <c r="F10" s="146"/>
      <c r="G10" s="146"/>
      <c r="H10" s="146"/>
      <c r="I10" s="146"/>
      <c r="J10" s="36" t="s">
        <v>29</v>
      </c>
    </row>
    <row r="11" spans="1:10" ht="97.5" customHeight="1" thickBot="1" x14ac:dyDescent="0.3">
      <c r="B11" s="42" t="s">
        <v>26</v>
      </c>
      <c r="C11" s="42" t="s">
        <v>31</v>
      </c>
      <c r="D11" s="42" t="s">
        <v>32</v>
      </c>
      <c r="E11" s="42" t="s">
        <v>34</v>
      </c>
      <c r="F11" s="42" t="s">
        <v>33</v>
      </c>
      <c r="G11" s="42" t="s">
        <v>48</v>
      </c>
      <c r="H11" s="42" t="s">
        <v>47</v>
      </c>
      <c r="I11" s="49" t="s">
        <v>9</v>
      </c>
      <c r="J11" s="147" t="s">
        <v>30</v>
      </c>
    </row>
    <row r="12" spans="1:10" ht="24" customHeight="1" thickBot="1" x14ac:dyDescent="0.3">
      <c r="B12" s="25" t="s">
        <v>78</v>
      </c>
      <c r="C12" s="50">
        <f>'COND ADIC. G1 DRONES'!G14</f>
        <v>30</v>
      </c>
      <c r="D12" s="50">
        <f>'RESUMEN EVAL ECONÓMICA G1'!E12</f>
        <v>0</v>
      </c>
      <c r="E12" s="50">
        <f>'EVAL DEDUCIBLES DRONES '!D26</f>
        <v>10</v>
      </c>
      <c r="F12" s="50">
        <f>'APOYO INDUSTRIA NAL'!C11</f>
        <v>10</v>
      </c>
      <c r="G12" s="50">
        <f>'APOYO EMPRESAS MUJERES'!C12</f>
        <v>0</v>
      </c>
      <c r="H12" s="50">
        <f>C12+D12+E12+F12+G12</f>
        <v>50</v>
      </c>
      <c r="I12" s="51">
        <f>H12</f>
        <v>50</v>
      </c>
      <c r="J12" s="147"/>
    </row>
    <row r="13" spans="1:10" ht="29.25" customHeight="1" thickBot="1" x14ac:dyDescent="0.3">
      <c r="B13" s="148" t="s">
        <v>24</v>
      </c>
      <c r="C13" s="148"/>
      <c r="D13" s="148"/>
      <c r="E13" s="148"/>
      <c r="F13" s="148"/>
      <c r="G13" s="148"/>
      <c r="H13" s="52"/>
      <c r="I13" s="53">
        <f>SUM(I12:I12)</f>
        <v>50</v>
      </c>
      <c r="J13" s="147"/>
    </row>
    <row r="15" spans="1:10" ht="13.5" thickBot="1" x14ac:dyDescent="0.3"/>
    <row r="16" spans="1:10" ht="26.25" thickBot="1" x14ac:dyDescent="0.3">
      <c r="B16" s="145" t="str">
        <f>'APOYO EMPRESAS MUJERES'!D11</f>
        <v>AXA COLPATRIA SEGUROS SA</v>
      </c>
      <c r="C16" s="146"/>
      <c r="D16" s="146"/>
      <c r="E16" s="146"/>
      <c r="F16" s="146"/>
      <c r="G16" s="146"/>
      <c r="H16" s="146"/>
      <c r="I16" s="146"/>
      <c r="J16" s="36" t="s">
        <v>29</v>
      </c>
    </row>
    <row r="17" spans="2:10" ht="97.5" customHeight="1" thickBot="1" x14ac:dyDescent="0.3">
      <c r="B17" s="42" t="s">
        <v>26</v>
      </c>
      <c r="C17" s="42" t="s">
        <v>31</v>
      </c>
      <c r="D17" s="42" t="s">
        <v>32</v>
      </c>
      <c r="E17" s="42" t="s">
        <v>34</v>
      </c>
      <c r="F17" s="42" t="s">
        <v>33</v>
      </c>
      <c r="G17" s="42" t="s">
        <v>48</v>
      </c>
      <c r="H17" s="42" t="s">
        <v>47</v>
      </c>
      <c r="I17" s="49" t="s">
        <v>9</v>
      </c>
      <c r="J17" s="147" t="s">
        <v>30</v>
      </c>
    </row>
    <row r="18" spans="2:10" ht="24" customHeight="1" thickBot="1" x14ac:dyDescent="0.3">
      <c r="B18" s="25" t="s">
        <v>78</v>
      </c>
      <c r="C18" s="50">
        <f>'COND ADIC. G1 DRONES'!I14</f>
        <v>15.2</v>
      </c>
      <c r="D18" s="50">
        <f>'RESUMEN EVAL ECONÓMICA G1'!J12</f>
        <v>49.75</v>
      </c>
      <c r="E18" s="50">
        <f>'EVAL DEDUCIBLES DRONES '!F26</f>
        <v>9</v>
      </c>
      <c r="F18" s="50">
        <f>'APOYO INDUSTRIA NAL'!D11</f>
        <v>10</v>
      </c>
      <c r="G18" s="50">
        <f>'APOYO EMPRESAS MUJERES'!D12</f>
        <v>0.25</v>
      </c>
      <c r="H18" s="50">
        <f>C18+D18+E18+F18+G18</f>
        <v>84.2</v>
      </c>
      <c r="I18" s="51">
        <f>H18</f>
        <v>84.2</v>
      </c>
      <c r="J18" s="147"/>
    </row>
    <row r="19" spans="2:10" ht="29.25" customHeight="1" thickBot="1" x14ac:dyDescent="0.3">
      <c r="B19" s="148" t="s">
        <v>24</v>
      </c>
      <c r="C19" s="148"/>
      <c r="D19" s="148"/>
      <c r="E19" s="148"/>
      <c r="F19" s="148"/>
      <c r="G19" s="148"/>
      <c r="H19" s="52"/>
      <c r="I19" s="53">
        <f>SUM(I18:I18)</f>
        <v>84.2</v>
      </c>
      <c r="J19" s="147"/>
    </row>
  </sheetData>
  <mergeCells count="9">
    <mergeCell ref="J17:J19"/>
    <mergeCell ref="B19:G19"/>
    <mergeCell ref="B13:G13"/>
    <mergeCell ref="J11:J13"/>
    <mergeCell ref="B3:J3"/>
    <mergeCell ref="B10:I10"/>
    <mergeCell ref="B6:J6"/>
    <mergeCell ref="B7:J7"/>
    <mergeCell ref="B16:I16"/>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7"/>
  </sheetPr>
  <dimension ref="A3:E27"/>
  <sheetViews>
    <sheetView showGridLines="0" tabSelected="1" topLeftCell="A9" zoomScale="80" zoomScaleNormal="80" workbookViewId="0">
      <selection activeCell="G19" sqref="G19"/>
    </sheetView>
  </sheetViews>
  <sheetFormatPr baseColWidth="10" defaultColWidth="11.42578125" defaultRowHeight="12.75" x14ac:dyDescent="0.25"/>
  <cols>
    <col min="1" max="1" width="19.85546875" style="1" customWidth="1"/>
    <col min="2" max="2" width="86.42578125" style="1" customWidth="1"/>
    <col min="3" max="5" width="32.85546875" style="1" customWidth="1"/>
    <col min="6" max="16384" width="11.42578125" style="1"/>
  </cols>
  <sheetData>
    <row r="3" spans="1:5" ht="59.45" customHeight="1" x14ac:dyDescent="0.3">
      <c r="B3" s="119" t="str">
        <f>' EVALUACION CONSOLIDADA G1 '!B3:J3</f>
        <v xml:space="preserve">REGISTRADURÍA NACIONAL DEL ESTADO CIVIL Y SU FONDO ROTATORIO </v>
      </c>
      <c r="C3" s="119"/>
      <c r="D3" s="119"/>
      <c r="E3" s="119"/>
    </row>
    <row r="6" spans="1:5" x14ac:dyDescent="0.25">
      <c r="A6" s="11"/>
      <c r="B6" s="151" t="s">
        <v>67</v>
      </c>
      <c r="C6" s="151"/>
      <c r="D6" s="151"/>
      <c r="E6" s="151"/>
    </row>
    <row r="7" spans="1:5" x14ac:dyDescent="0.25">
      <c r="B7" s="16"/>
      <c r="C7" s="16"/>
      <c r="D7" s="16"/>
    </row>
    <row r="8" spans="1:5" ht="13.5" thickBot="1" x14ac:dyDescent="0.3"/>
    <row r="9" spans="1:5" ht="45" customHeight="1" thickBot="1" x14ac:dyDescent="0.3">
      <c r="B9" s="42" t="s">
        <v>15</v>
      </c>
      <c r="C9" s="42" t="s">
        <v>17</v>
      </c>
      <c r="D9" s="42" t="s">
        <v>19</v>
      </c>
      <c r="E9" s="42" t="s">
        <v>23</v>
      </c>
    </row>
    <row r="10" spans="1:5" ht="25.5" customHeight="1" thickBot="1" x14ac:dyDescent="0.3">
      <c r="B10" s="25" t="s">
        <v>108</v>
      </c>
      <c r="C10" s="62" t="str">
        <f>'OFERTAS PRESENTADAS'!D9</f>
        <v>ZURICH COLOMBIA SEGUROS SA</v>
      </c>
      <c r="D10" s="62">
        <f>' EVALUACION CONSOLIDADA G1 '!I13</f>
        <v>50</v>
      </c>
      <c r="E10" s="44">
        <f>'VERIFI ECONO G 1 '!M10+'VERIFI ECONO G 1 '!M11</f>
        <v>61275479.999999993</v>
      </c>
    </row>
    <row r="11" spans="1:5" ht="25.5" customHeight="1" thickBot="1" x14ac:dyDescent="0.3">
      <c r="B11" s="150" t="s">
        <v>20</v>
      </c>
      <c r="C11" s="150"/>
      <c r="D11" s="150"/>
      <c r="E11" s="45">
        <f>SUM(E10:E10)</f>
        <v>61275479.999999993</v>
      </c>
    </row>
    <row r="12" spans="1:5" ht="25.5" customHeight="1" thickBot="1" x14ac:dyDescent="0.3">
      <c r="B12" s="150" t="s">
        <v>59</v>
      </c>
      <c r="C12" s="150"/>
      <c r="D12" s="150"/>
      <c r="E12" s="61">
        <f>'VERIFI ECONO G 1 '!I10</f>
        <v>731</v>
      </c>
    </row>
    <row r="13" spans="1:5" ht="45" customHeight="1" thickBot="1" x14ac:dyDescent="0.3">
      <c r="B13" s="42" t="s">
        <v>15</v>
      </c>
      <c r="C13" s="42" t="s">
        <v>17</v>
      </c>
      <c r="D13" s="42" t="s">
        <v>19</v>
      </c>
      <c r="E13" s="42" t="s">
        <v>23</v>
      </c>
    </row>
    <row r="14" spans="1:5" ht="25.5" customHeight="1" thickBot="1" x14ac:dyDescent="0.3">
      <c r="B14" s="25" t="s">
        <v>108</v>
      </c>
      <c r="C14" s="62" t="str">
        <f>' EVALUACION CONSOLIDADA G1 '!B16</f>
        <v>AXA COLPATRIA SEGUROS SA</v>
      </c>
      <c r="D14" s="62">
        <f>' EVALUACION CONSOLIDADA G1 '!I18</f>
        <v>84.2</v>
      </c>
      <c r="E14" s="44">
        <f>'VERIFI ECONO G 1 '!M20</f>
        <v>88300113</v>
      </c>
    </row>
    <row r="15" spans="1:5" ht="25.5" customHeight="1" thickBot="1" x14ac:dyDescent="0.3">
      <c r="B15" s="150" t="s">
        <v>20</v>
      </c>
      <c r="C15" s="150"/>
      <c r="D15" s="150"/>
      <c r="E15" s="45">
        <f>SUM(E14:E14)</f>
        <v>88300113</v>
      </c>
    </row>
    <row r="16" spans="1:5" ht="25.5" customHeight="1" thickBot="1" x14ac:dyDescent="0.3">
      <c r="B16" s="150" t="s">
        <v>59</v>
      </c>
      <c r="C16" s="150"/>
      <c r="D16" s="150"/>
      <c r="E16" s="61">
        <f>'RESUMEN EVAL ECONÓMICA G1'!H12</f>
        <v>914</v>
      </c>
    </row>
    <row r="17" spans="2:5" ht="25.5" customHeight="1" thickBot="1" x14ac:dyDescent="0.3">
      <c r="B17" s="140" t="s">
        <v>58</v>
      </c>
      <c r="C17" s="140"/>
      <c r="D17" s="140"/>
      <c r="E17" s="46" t="s">
        <v>109</v>
      </c>
    </row>
    <row r="18" spans="2:5" ht="25.5" customHeight="1" thickBot="1" x14ac:dyDescent="0.3">
      <c r="B18" s="140" t="s">
        <v>28</v>
      </c>
      <c r="C18" s="140"/>
      <c r="D18" s="140"/>
      <c r="E18" s="47">
        <v>88300113</v>
      </c>
    </row>
    <row r="19" spans="2:5" ht="77.25" customHeight="1" thickBot="1" x14ac:dyDescent="0.3">
      <c r="B19" s="149" t="s">
        <v>122</v>
      </c>
      <c r="C19" s="149"/>
      <c r="D19" s="149"/>
      <c r="E19" s="149"/>
    </row>
    <row r="27" spans="2:5" x14ac:dyDescent="0.25">
      <c r="B27" s="48"/>
    </row>
  </sheetData>
  <mergeCells count="9">
    <mergeCell ref="B19:E19"/>
    <mergeCell ref="B18:D18"/>
    <mergeCell ref="B11:D11"/>
    <mergeCell ref="B3:E3"/>
    <mergeCell ref="B6:E6"/>
    <mergeCell ref="B17:D17"/>
    <mergeCell ref="B12:D12"/>
    <mergeCell ref="B15:D15"/>
    <mergeCell ref="B16:D16"/>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7</vt:i4>
      </vt:variant>
    </vt:vector>
  </HeadingPairs>
  <TitlesOfParts>
    <vt:vector size="16" baseType="lpstr">
      <vt:lpstr>OFERTAS PRESENTADAS</vt:lpstr>
      <vt:lpstr>COND ADIC. G1 DRONES</vt:lpstr>
      <vt:lpstr>EVAL DEDUCIBLES DRONES </vt:lpstr>
      <vt:lpstr>VERIFI ECONO G 1 </vt:lpstr>
      <vt:lpstr>RESUMEN EVAL ECONÓMICA G1</vt:lpstr>
      <vt:lpstr>APOYO INDUSTRIA NAL</vt:lpstr>
      <vt:lpstr>APOYO EMPRESAS MUJERES</vt:lpstr>
      <vt:lpstr> EVALUACION CONSOLIDADA G1 </vt:lpstr>
      <vt:lpstr>RESUMEN CONSOLIDADO G1</vt:lpstr>
      <vt:lpstr>'APOYO EMPRESAS MUJERES'!Área_de_impresión</vt:lpstr>
      <vt:lpstr>'APOYO INDUSTRIA NAL'!Área_de_impresión</vt:lpstr>
      <vt:lpstr>'COND ADIC. G1 DRONES'!Área_de_impresión</vt:lpstr>
      <vt:lpstr>'EVAL DEDUCIBLES DRONES '!Área_de_impresión</vt:lpstr>
      <vt:lpstr>'OFERTAS PRESENTADAS'!Área_de_impresión</vt:lpstr>
      <vt:lpstr>'RESUMEN EVAL ECONÓMICA G1'!Área_de_impresión</vt:lpstr>
      <vt:lpstr>'VERIFI ECONO G 1 '!Área_de_impresión</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danil</dc:creator>
  <cp:lastModifiedBy>Cesar Mauricio Martínez Delgado</cp:lastModifiedBy>
  <cp:lastPrinted>2024-03-21T19:29:11Z</cp:lastPrinted>
  <dcterms:created xsi:type="dcterms:W3CDTF">2020-09-02T23:10:37Z</dcterms:created>
  <dcterms:modified xsi:type="dcterms:W3CDTF">2026-06-25T17:08:03Z</dcterms:modified>
</cp:coreProperties>
</file>