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TPA76547\Desktop\GESTION 2026\CONTRATACION\ELEMENTOS LANCHAS\"/>
    </mc:Choice>
  </mc:AlternateContent>
  <xr:revisionPtr revIDLastSave="0" documentId="13_ncr:1_{B1B905D9-F8BE-4AC6-92AA-672D9E2CB8CE}" xr6:coauthVersionLast="47" xr6:coauthVersionMax="47" xr10:uidLastSave="{00000000-0000-0000-0000-000000000000}"/>
  <bookViews>
    <workbookView xWindow="-110" yWindow="-110" windowWidth="19420" windowHeight="10300" xr2:uid="{2BA50576-02E3-40C1-921D-9DCCD76718CC}"/>
  </bookViews>
  <sheets>
    <sheet name="AJUSTADO PRECIO DE REFERENCI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2" l="1"/>
  <c r="I8" i="2"/>
  <c r="J8" i="2"/>
  <c r="K8" i="2"/>
  <c r="L8" i="2" l="1"/>
  <c r="M8" i="2" s="1"/>
  <c r="N8" i="2"/>
  <c r="Q8" i="2" s="1"/>
  <c r="O8" i="2"/>
  <c r="H10" i="2"/>
  <c r="H6" i="2"/>
  <c r="H5" i="2"/>
  <c r="I5" i="2"/>
  <c r="J5" i="2"/>
  <c r="K5" i="2"/>
  <c r="H7" i="2"/>
  <c r="I7" i="2"/>
  <c r="J7" i="2"/>
  <c r="K7" i="2"/>
  <c r="H9" i="2"/>
  <c r="I9" i="2"/>
  <c r="J9" i="2"/>
  <c r="K9" i="2"/>
  <c r="K10" i="2" l="1"/>
  <c r="L5" i="2"/>
  <c r="M5" i="2" s="1"/>
  <c r="J10" i="2"/>
  <c r="J6" i="2"/>
  <c r="I10" i="2"/>
  <c r="L9" i="2"/>
  <c r="M9" i="2" s="1"/>
  <c r="I6" i="2"/>
  <c r="K6" i="2"/>
  <c r="L7" i="2"/>
  <c r="M7" i="2" s="1"/>
  <c r="O7" i="2" l="1"/>
  <c r="N7" i="2"/>
  <c r="Q7" i="2" s="1"/>
  <c r="O9" i="2"/>
  <c r="N9" i="2"/>
  <c r="Q9" i="2" s="1"/>
  <c r="O5" i="2"/>
  <c r="N5" i="2"/>
  <c r="Q5" i="2" s="1"/>
  <c r="L10" i="2"/>
  <c r="M10" i="2" s="1"/>
  <c r="L6" i="2"/>
  <c r="M6" i="2" s="1"/>
  <c r="H4" i="2"/>
  <c r="I4" i="2"/>
  <c r="J4" i="2"/>
  <c r="K4" i="2"/>
  <c r="O6" i="2" l="1"/>
  <c r="N6" i="2"/>
  <c r="Q6" i="2" s="1"/>
  <c r="O10" i="2"/>
  <c r="N10" i="2"/>
  <c r="Q10" i="2" s="1"/>
  <c r="L4" i="2"/>
  <c r="M4" i="2" l="1"/>
  <c r="O4" i="2" l="1"/>
  <c r="N4" i="2"/>
  <c r="Q4" i="2" s="1"/>
  <c r="Q11" i="2" s="1"/>
</calcChain>
</file>

<file path=xl/sharedStrings.xml><?xml version="1.0" encoding="utf-8"?>
<sst xmlns="http://schemas.openxmlformats.org/spreadsheetml/2006/main" count="36" uniqueCount="27">
  <si>
    <t>ITEM</t>
  </si>
  <si>
    <t xml:space="preserve">MEDIANA </t>
  </si>
  <si>
    <t xml:space="preserve">METRICA UTILIZADA </t>
  </si>
  <si>
    <t>UNIDAD 
DE 
MEDIDA</t>
  </si>
  <si>
    <t xml:space="preserve">COEFICIENTE 
DE 
VARIACION </t>
  </si>
  <si>
    <t xml:space="preserve">DESVIACION 
ESTANDAR </t>
  </si>
  <si>
    <t xml:space="preserve">MEDIA 
ARITMETICA </t>
  </si>
  <si>
    <t xml:space="preserve">MENOR 
VALOR </t>
  </si>
  <si>
    <t>DESCRIPCIÓN</t>
  </si>
  <si>
    <t>ANEXO - ESTUDIO DE COTIZACIÓNES (PRECIO DE REFERENCIA)</t>
  </si>
  <si>
    <t xml:space="preserve">PRECIO 
DE 
REFERENCIA UNITARIO INCLUIDO IVA </t>
  </si>
  <si>
    <t>VALOR UNITARIO INCLUIDO IVA Y DEMAS</t>
  </si>
  <si>
    <t xml:space="preserve">VALOR TOTAL PRECIO DE REFERENCIA </t>
  </si>
  <si>
    <t>VALOR TOTAL PRECIO DE REFERENCIA</t>
  </si>
  <si>
    <t>Unidad</t>
  </si>
  <si>
    <t>CANTIDAD</t>
  </si>
  <si>
    <t>ANCLA GALVANIZADA EN CALIENTE, TIPO DANFORTH (de 10 kg)</t>
  </si>
  <si>
    <t>CADENA ESLABONADA GALVANIZADA DE 3/8.</t>
  </si>
  <si>
    <t>COMPAS MANEGTICO 
Peso del artículo	1,2 Libras
Dimensiones del producto	3"l. x 3"an. pulgadas
-Características especiales: Portátil
-Tipo de montaje: Montaje empotrado.</t>
  </si>
  <si>
    <t>BENGALAS DE EMERGENCIA 
• Longitud: 175 mm. (6,9 ins) 
• Longitud extendida: 280 mm (11 ins) 
• Diámetro: 28 mm. (1,1 ins)
• Peso bruto máx.: 176 g. (6,2 oz) 
• NEC máx: 63 g. (2,22 oz) 
• Intensidad lumínica: 15.000 candelas. 
• Color de la luz: rojo. 
• Tiempo de luz: 60 segundos. 
• Ignición: Encendido por cuerda.</t>
  </si>
  <si>
    <t>ESPEJOS MARINOS 
Para embarcaciones
Material policarbonato. Debe ser flotante y altamente resistente (prácticamente irrompible) para soportar impactos y condiciones marinas extremas.
Visor central: Dispone de un orificio de puntería o retícula en el centro que permite apuntar con extrema precisión a embarcaciones.
Peso: ALREDEDOR DE 31 G
Tamaño: 75*50*5,5MM/2,95*1,96*0,21 PULGADAS</t>
  </si>
  <si>
    <t xml:space="preserve">CARGADOR PARA BATERIAS DE 12 VOLTIOS 
Referencia: UTBC1601 
-Voltaje de Entrada: 110-120V ~ 50/60Hz (Conexión estándar).
-Voltaje de Carga: 12V / 24V (Seleccionable mediante switch robusto).
-Corriente Nominal: 9 / 12 A (Para una carga segura y balanceada).
-Corriente de Refuerzo (Boost): 120 A (Capacidad de arrancador rápido).
-Capacidad de Batería de Referencia: 20 Ah - 150 Ah (Versatilidad para diversos tamaños).
-Clase de Aislamiento: H (Alta resistencia térmica para uso continuo).
</t>
  </si>
  <si>
    <t>CABO FONDEO Y ATRAQUE 3 HEBRAS DOBLE TRENZA 
Fabricación: nailon (poliamida) por su gran elasticidad y absorción de energía.
Estructura de "trenza sobre trenza". Un alma trenzada en el interior que soporta la mayor parte de la carga y una funda exterior trenzada que la protege contra el desgaste y la abrasión. (1 ROLLO X 50MTS)</t>
  </si>
  <si>
    <t>3D DISTRIBUCIONES</t>
  </si>
  <si>
    <t>KTPL SAS</t>
  </si>
  <si>
    <t>ALDI CI GROUP SAS</t>
  </si>
  <si>
    <t>CANTIDADES REQUERIDAD EL PNN UTRÍA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</si>
</sst>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b/>
      <sz val="9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5" fontId="4" fillId="6" borderId="1" xfId="3" applyNumberFormat="1" applyFont="1" applyFill="1" applyBorder="1" applyAlignment="1" applyProtection="1">
      <alignment horizontal="center" vertical="center" wrapText="1"/>
    </xf>
    <xf numFmtId="165" fontId="4" fillId="5" borderId="1" xfId="3" applyNumberFormat="1" applyFont="1" applyFill="1" applyBorder="1" applyAlignment="1" applyProtection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165" fontId="2" fillId="0" borderId="1" xfId="2" applyNumberFormat="1" applyFont="1" applyBorder="1" applyAlignment="1" applyProtection="1">
      <alignment horizontal="center" vertical="center" wrapText="1"/>
    </xf>
    <xf numFmtId="9" fontId="2" fillId="0" borderId="1" xfId="1" applyFont="1" applyBorder="1" applyAlignment="1" applyProtection="1">
      <alignment horizontal="center" vertical="center" wrapText="1"/>
    </xf>
    <xf numFmtId="165" fontId="5" fillId="7" borderId="1" xfId="2" applyNumberFormat="1" applyFont="1" applyFill="1" applyBorder="1" applyAlignment="1" applyProtection="1">
      <alignment horizontal="center" vertical="center" wrapText="1"/>
    </xf>
    <xf numFmtId="0" fontId="5" fillId="7" borderId="1" xfId="2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2" fillId="0" borderId="0" xfId="3" applyNumberFormat="1" applyFont="1" applyAlignment="1">
      <alignment horizontal="center" vertical="center" wrapText="1"/>
    </xf>
    <xf numFmtId="165" fontId="7" fillId="7" borderId="1" xfId="4" applyNumberFormat="1" applyFont="1" applyFill="1" applyBorder="1" applyAlignment="1" applyProtection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6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 applyProtection="1">
      <alignment horizontal="center" vertical="center" wrapText="1"/>
    </xf>
    <xf numFmtId="9" fontId="2" fillId="0" borderId="1" xfId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9" fillId="7" borderId="1" xfId="4" applyNumberFormat="1" applyFont="1" applyFill="1" applyBorder="1" applyAlignment="1" applyProtection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 wrapText="1"/>
    </xf>
    <xf numFmtId="165" fontId="4" fillId="4" borderId="2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65" fontId="4" fillId="7" borderId="3" xfId="0" applyNumberFormat="1" applyFont="1" applyFill="1" applyBorder="1" applyAlignment="1">
      <alignment horizontal="center" vertical="center" wrapText="1"/>
    </xf>
    <xf numFmtId="165" fontId="4" fillId="7" borderId="2" xfId="0" applyNumberFormat="1" applyFont="1" applyFill="1" applyBorder="1" applyAlignment="1">
      <alignment horizontal="center" vertical="center" wrapText="1"/>
    </xf>
    <xf numFmtId="165" fontId="7" fillId="0" borderId="1" xfId="4" applyNumberFormat="1" applyFont="1" applyFill="1" applyBorder="1" applyAlignment="1" applyProtection="1">
      <alignment horizontal="center" vertical="center" wrapText="1"/>
    </xf>
    <xf numFmtId="165" fontId="9" fillId="0" borderId="1" xfId="4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165" fontId="5" fillId="0" borderId="1" xfId="2" applyNumberFormat="1" applyFont="1" applyFill="1" applyBorder="1" applyAlignment="1" applyProtection="1">
      <alignment horizontal="center" vertical="center" wrapText="1"/>
    </xf>
  </cellXfs>
  <cellStyles count="5">
    <cellStyle name="Millares" xfId="3" builtinId="3"/>
    <cellStyle name="Millares 2" xfId="2" xr:uid="{9F9C1794-FE5E-4C72-9C2D-59C6A477913A}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B0E42-0FC9-476B-84B3-20E8A961F663}">
  <dimension ref="A1:BG11"/>
  <sheetViews>
    <sheetView tabSelected="1" topLeftCell="G7" zoomScaleNormal="100" workbookViewId="0">
      <selection activeCell="P8" sqref="P8"/>
    </sheetView>
  </sheetViews>
  <sheetFormatPr baseColWidth="10" defaultColWidth="13.81640625" defaultRowHeight="11.5" x14ac:dyDescent="0.35"/>
  <cols>
    <col min="1" max="1" width="14.81640625" style="11" customWidth="1"/>
    <col min="2" max="2" width="77.1796875" style="11" customWidth="1"/>
    <col min="3" max="3" width="11" style="11" customWidth="1"/>
    <col min="4" max="4" width="11.81640625" style="11" customWidth="1"/>
    <col min="5" max="6" width="24.81640625" style="15" customWidth="1"/>
    <col min="7" max="7" width="24.81640625" style="12" customWidth="1"/>
    <col min="8" max="8" width="11.81640625" style="12" customWidth="1"/>
    <col min="9" max="9" width="13.81640625" style="12" customWidth="1"/>
    <col min="10" max="10" width="11.81640625" style="12" customWidth="1"/>
    <col min="11" max="11" width="13.81640625" style="12" customWidth="1"/>
    <col min="12" max="12" width="14.26953125" style="11" customWidth="1"/>
    <col min="13" max="13" width="19.54296875" style="13" hidden="1" customWidth="1"/>
    <col min="14" max="14" width="19.54296875" style="13" customWidth="1"/>
    <col min="15" max="15" width="21.1796875" style="14" bestFit="1" customWidth="1"/>
    <col min="16" max="16" width="17.1796875" style="13" bestFit="1" customWidth="1"/>
    <col min="17" max="17" width="14.7265625" style="13" bestFit="1" customWidth="1"/>
    <col min="18" max="16384" width="13.81640625" style="11"/>
  </cols>
  <sheetData>
    <row r="1" spans="1:59" x14ac:dyDescent="0.35">
      <c r="A1" s="35" t="s">
        <v>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</row>
    <row r="2" spans="1:59" ht="39.75" customHeight="1" x14ac:dyDescent="0.35">
      <c r="A2" s="38" t="s">
        <v>0</v>
      </c>
      <c r="B2" s="38" t="s">
        <v>8</v>
      </c>
      <c r="C2" s="38" t="s">
        <v>3</v>
      </c>
      <c r="D2" s="38" t="s">
        <v>15</v>
      </c>
      <c r="E2" s="4" t="s">
        <v>23</v>
      </c>
      <c r="F2" s="5" t="s">
        <v>24</v>
      </c>
      <c r="G2" s="6" t="s">
        <v>25</v>
      </c>
      <c r="H2" s="40" t="s">
        <v>7</v>
      </c>
      <c r="I2" s="40" t="s">
        <v>6</v>
      </c>
      <c r="J2" s="40" t="s">
        <v>1</v>
      </c>
      <c r="K2" s="40" t="s">
        <v>5</v>
      </c>
      <c r="L2" s="42" t="s">
        <v>4</v>
      </c>
      <c r="M2" s="44" t="s">
        <v>10</v>
      </c>
      <c r="N2" s="44" t="s">
        <v>10</v>
      </c>
      <c r="O2" s="42" t="s">
        <v>2</v>
      </c>
      <c r="P2" s="44" t="s">
        <v>26</v>
      </c>
      <c r="Q2" s="44" t="s">
        <v>12</v>
      </c>
    </row>
    <row r="3" spans="1:59" ht="23" x14ac:dyDescent="0.35">
      <c r="A3" s="39"/>
      <c r="B3" s="39"/>
      <c r="C3" s="39"/>
      <c r="D3" s="39"/>
      <c r="E3" s="4" t="s">
        <v>11</v>
      </c>
      <c r="F3" s="5" t="s">
        <v>11</v>
      </c>
      <c r="G3" s="6" t="s">
        <v>11</v>
      </c>
      <c r="H3" s="41"/>
      <c r="I3" s="41"/>
      <c r="J3" s="41"/>
      <c r="K3" s="41"/>
      <c r="L3" s="43"/>
      <c r="M3" s="45"/>
      <c r="N3" s="45"/>
      <c r="O3" s="43"/>
      <c r="P3" s="45"/>
      <c r="Q3" s="45"/>
    </row>
    <row r="4" spans="1:59" s="18" customFormat="1" ht="66" customHeight="1" x14ac:dyDescent="0.35">
      <c r="A4" s="1">
        <v>1</v>
      </c>
      <c r="B4" s="20" t="s">
        <v>18</v>
      </c>
      <c r="C4" s="1" t="s">
        <v>14</v>
      </c>
      <c r="D4" s="3">
        <v>1</v>
      </c>
      <c r="E4" s="19">
        <v>2123825</v>
      </c>
      <c r="F4" s="21">
        <v>2080482</v>
      </c>
      <c r="G4" s="21">
        <v>2181616</v>
      </c>
      <c r="H4" s="7">
        <f t="shared" ref="H4" si="0">+MIN(E4:G4)</f>
        <v>2080482</v>
      </c>
      <c r="I4" s="7">
        <f t="shared" ref="I4" si="1">+AVERAGE(E4:G4)</f>
        <v>2128641</v>
      </c>
      <c r="J4" s="7">
        <f t="shared" ref="J4" si="2">+MEDIAN(E4:G4)</f>
        <v>2123825</v>
      </c>
      <c r="K4" s="7">
        <f t="shared" ref="K4" si="3">_xlfn.STDEV.P(E4:G4)</f>
        <v>41427.98475266045</v>
      </c>
      <c r="L4" s="8">
        <f t="shared" ref="L4" si="4">K4/I4</f>
        <v>1.9462175516050124E-2</v>
      </c>
      <c r="M4" s="16">
        <f>IF(L4&lt;=0.15,I4,IF(AND(L4&gt;0.15,L4&lt;=0.49),J4,H4))</f>
        <v>2128641</v>
      </c>
      <c r="N4" s="31">
        <f>ROUND(M4,0)</f>
        <v>2128641</v>
      </c>
      <c r="O4" s="2" t="str">
        <f t="shared" ref="O4" si="5">IF(M4=H4, "MENOR VALOR", IF(M4=I4,"MEDIA ARITMETICA", IF(M4=J4,"MEDIANA")))</f>
        <v>MEDIA ARITMETICA</v>
      </c>
      <c r="P4" s="10">
        <v>1</v>
      </c>
      <c r="Q4" s="9">
        <f>+P4*N4</f>
        <v>2128641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</row>
    <row r="5" spans="1:59" s="18" customFormat="1" ht="125" x14ac:dyDescent="0.35">
      <c r="A5" s="1">
        <v>2</v>
      </c>
      <c r="B5" s="20" t="s">
        <v>19</v>
      </c>
      <c r="C5" s="1" t="s">
        <v>14</v>
      </c>
      <c r="D5" s="3">
        <v>1</v>
      </c>
      <c r="E5" s="19">
        <v>95550</v>
      </c>
      <c r="F5" s="21">
        <v>93600</v>
      </c>
      <c r="G5" s="21">
        <v>98150</v>
      </c>
      <c r="H5" s="7">
        <f t="shared" ref="H5:H10" si="6">+MIN(E5:G5)</f>
        <v>93600</v>
      </c>
      <c r="I5" s="7">
        <f t="shared" ref="I5:I10" si="7">+AVERAGE(E5:G5)</f>
        <v>95766.666666666672</v>
      </c>
      <c r="J5" s="7">
        <f t="shared" ref="J5:J10" si="8">+MEDIAN(E5:G5)</f>
        <v>95550</v>
      </c>
      <c r="K5" s="7">
        <f t="shared" ref="K5:K10" si="9">_xlfn.STDEV.P(E5:G5)</f>
        <v>1863.8371411925693</v>
      </c>
      <c r="L5" s="8">
        <f t="shared" ref="L5:L10" si="10">K5/I5</f>
        <v>1.9462274359824949E-2</v>
      </c>
      <c r="M5" s="16">
        <f t="shared" ref="M5:M10" si="11">IF(L5&lt;=0.15,I5,IF(AND(L5&gt;0.15,L5&lt;=0.49),J5,H5))</f>
        <v>95766.666666666672</v>
      </c>
      <c r="N5" s="31">
        <f t="shared" ref="N5:N10" si="12">ROUND(M5,0)</f>
        <v>95767</v>
      </c>
      <c r="O5" s="2" t="str">
        <f t="shared" ref="O5:O10" si="13">IF(M5=H5, "MENOR VALOR", IF(M5=I5,"MEDIA ARITMETICA", IF(M5=J5,"MEDIANA")))</f>
        <v>MEDIA ARITMETICA</v>
      </c>
      <c r="P5" s="10">
        <v>4</v>
      </c>
      <c r="Q5" s="9">
        <f t="shared" ref="Q5:Q10" si="14">+P5*N5</f>
        <v>383068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</row>
    <row r="6" spans="1:59" s="18" customFormat="1" ht="126" customHeight="1" x14ac:dyDescent="0.35">
      <c r="A6" s="1">
        <v>3</v>
      </c>
      <c r="B6" s="20" t="s">
        <v>20</v>
      </c>
      <c r="C6" s="1" t="s">
        <v>14</v>
      </c>
      <c r="D6" s="3">
        <v>1</v>
      </c>
      <c r="E6" s="19">
        <v>44100</v>
      </c>
      <c r="F6" s="21">
        <v>43200</v>
      </c>
      <c r="G6" s="21">
        <v>45300</v>
      </c>
      <c r="H6" s="7">
        <f t="shared" si="6"/>
        <v>43200</v>
      </c>
      <c r="I6" s="7">
        <f t="shared" si="7"/>
        <v>44200</v>
      </c>
      <c r="J6" s="7">
        <f t="shared" si="8"/>
        <v>44100</v>
      </c>
      <c r="K6" s="7">
        <f t="shared" si="9"/>
        <v>860.23252670426268</v>
      </c>
      <c r="L6" s="8">
        <f t="shared" si="10"/>
        <v>1.9462274359824949E-2</v>
      </c>
      <c r="M6" s="16">
        <f t="shared" si="11"/>
        <v>44200</v>
      </c>
      <c r="N6" s="31">
        <f t="shared" si="12"/>
        <v>44200</v>
      </c>
      <c r="O6" s="2" t="str">
        <f t="shared" si="13"/>
        <v>MEDIA ARITMETICA</v>
      </c>
      <c r="P6" s="10">
        <v>1</v>
      </c>
      <c r="Q6" s="9">
        <f t="shared" si="14"/>
        <v>44200</v>
      </c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</row>
    <row r="7" spans="1:59" s="18" customFormat="1" ht="118.5" customHeight="1" x14ac:dyDescent="0.35">
      <c r="A7" s="1">
        <v>4</v>
      </c>
      <c r="B7" s="20" t="s">
        <v>21</v>
      </c>
      <c r="C7" s="1" t="s">
        <v>14</v>
      </c>
      <c r="D7" s="3">
        <v>1</v>
      </c>
      <c r="E7" s="19">
        <v>470400</v>
      </c>
      <c r="F7" s="21">
        <v>460800</v>
      </c>
      <c r="G7" s="21">
        <v>483200</v>
      </c>
      <c r="H7" s="7">
        <f t="shared" si="6"/>
        <v>460800</v>
      </c>
      <c r="I7" s="7">
        <f t="shared" si="7"/>
        <v>471466.66666666669</v>
      </c>
      <c r="J7" s="7">
        <f t="shared" si="8"/>
        <v>470400</v>
      </c>
      <c r="K7" s="7">
        <f t="shared" si="9"/>
        <v>9175.8136181788032</v>
      </c>
      <c r="L7" s="8">
        <f t="shared" si="10"/>
        <v>1.9462274359824949E-2</v>
      </c>
      <c r="M7" s="16">
        <f t="shared" si="11"/>
        <v>471466.66666666669</v>
      </c>
      <c r="N7" s="31">
        <f t="shared" si="12"/>
        <v>471467</v>
      </c>
      <c r="O7" s="2" t="str">
        <f t="shared" si="13"/>
        <v>MEDIA ARITMETICA</v>
      </c>
      <c r="P7" s="10">
        <v>1</v>
      </c>
      <c r="Q7" s="9">
        <f t="shared" si="14"/>
        <v>471467</v>
      </c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</row>
    <row r="8" spans="1:59" s="30" customFormat="1" ht="13.5" x14ac:dyDescent="0.35">
      <c r="A8" s="22">
        <v>7</v>
      </c>
      <c r="B8" s="23" t="s">
        <v>16</v>
      </c>
      <c r="C8" s="22" t="s">
        <v>14</v>
      </c>
      <c r="D8" s="24">
        <v>1</v>
      </c>
      <c r="E8" s="25">
        <v>787185</v>
      </c>
      <c r="F8" s="26">
        <v>771120</v>
      </c>
      <c r="G8" s="26">
        <v>808605</v>
      </c>
      <c r="H8" s="27">
        <f t="shared" si="6"/>
        <v>771120</v>
      </c>
      <c r="I8" s="27">
        <f t="shared" si="7"/>
        <v>788970</v>
      </c>
      <c r="J8" s="27">
        <f t="shared" si="8"/>
        <v>787185</v>
      </c>
      <c r="K8" s="27">
        <f t="shared" si="9"/>
        <v>15355.150601671088</v>
      </c>
      <c r="L8" s="28">
        <f t="shared" si="10"/>
        <v>1.9462274359824946E-2</v>
      </c>
      <c r="M8" s="46">
        <f t="shared" si="11"/>
        <v>788970</v>
      </c>
      <c r="N8" s="47">
        <f t="shared" si="12"/>
        <v>788970</v>
      </c>
      <c r="O8" s="48" t="str">
        <f t="shared" si="13"/>
        <v>MEDIA ARITMETICA</v>
      </c>
      <c r="P8" s="49">
        <v>1</v>
      </c>
      <c r="Q8" s="50">
        <f t="shared" si="14"/>
        <v>788970</v>
      </c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</row>
    <row r="9" spans="1:59" s="30" customFormat="1" ht="62.5" x14ac:dyDescent="0.35">
      <c r="A9" s="1">
        <v>8</v>
      </c>
      <c r="B9" s="23" t="s">
        <v>22</v>
      </c>
      <c r="C9" s="22" t="s">
        <v>14</v>
      </c>
      <c r="D9" s="24">
        <v>1</v>
      </c>
      <c r="E9" s="25">
        <v>848411</v>
      </c>
      <c r="F9" s="26">
        <v>831096</v>
      </c>
      <c r="G9" s="26">
        <v>871497</v>
      </c>
      <c r="H9" s="27">
        <f t="shared" si="6"/>
        <v>831096</v>
      </c>
      <c r="I9" s="27">
        <f t="shared" si="7"/>
        <v>850334.66666666663</v>
      </c>
      <c r="J9" s="27">
        <f t="shared" si="8"/>
        <v>848411</v>
      </c>
      <c r="K9" s="27">
        <f t="shared" si="9"/>
        <v>16549.63383952111</v>
      </c>
      <c r="L9" s="28">
        <f t="shared" si="10"/>
        <v>1.9462494578041951E-2</v>
      </c>
      <c r="M9" s="16">
        <f t="shared" si="11"/>
        <v>850334.66666666663</v>
      </c>
      <c r="N9" s="31">
        <f t="shared" si="12"/>
        <v>850335</v>
      </c>
      <c r="O9" s="2" t="str">
        <f t="shared" si="13"/>
        <v>MEDIA ARITMETICA</v>
      </c>
      <c r="P9" s="10">
        <v>1</v>
      </c>
      <c r="Q9" s="9">
        <f t="shared" si="14"/>
        <v>850335</v>
      </c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</row>
    <row r="10" spans="1:59" s="30" customFormat="1" ht="13.5" x14ac:dyDescent="0.35">
      <c r="A10" s="1">
        <v>9</v>
      </c>
      <c r="B10" s="23" t="s">
        <v>17</v>
      </c>
      <c r="C10" s="22" t="s">
        <v>14</v>
      </c>
      <c r="D10" s="24">
        <v>1</v>
      </c>
      <c r="E10" s="25">
        <v>63063</v>
      </c>
      <c r="F10" s="26">
        <v>61776</v>
      </c>
      <c r="G10" s="26">
        <v>64779</v>
      </c>
      <c r="H10" s="27">
        <f t="shared" si="6"/>
        <v>61776</v>
      </c>
      <c r="I10" s="27">
        <f t="shared" si="7"/>
        <v>63206</v>
      </c>
      <c r="J10" s="27">
        <f t="shared" si="8"/>
        <v>63063</v>
      </c>
      <c r="K10" s="27">
        <f t="shared" si="9"/>
        <v>1230.1325131870956</v>
      </c>
      <c r="L10" s="28">
        <f t="shared" si="10"/>
        <v>1.9462274359824946E-2</v>
      </c>
      <c r="M10" s="16">
        <f t="shared" si="11"/>
        <v>63206</v>
      </c>
      <c r="N10" s="31">
        <f t="shared" si="12"/>
        <v>63206</v>
      </c>
      <c r="O10" s="2" t="str">
        <f t="shared" si="13"/>
        <v>MEDIA ARITMETICA</v>
      </c>
      <c r="P10" s="10">
        <v>5</v>
      </c>
      <c r="Q10" s="9">
        <f t="shared" si="14"/>
        <v>316030</v>
      </c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</row>
    <row r="11" spans="1:59" s="17" customFormat="1" x14ac:dyDescent="0.35">
      <c r="A11" s="32" t="s">
        <v>13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4"/>
      <c r="Q11" s="9">
        <f>SUM(Q4:Q10)</f>
        <v>4982711</v>
      </c>
    </row>
  </sheetData>
  <mergeCells count="16">
    <mergeCell ref="A11:P11"/>
    <mergeCell ref="A1:Q1"/>
    <mergeCell ref="A2:A3"/>
    <mergeCell ref="B2:B3"/>
    <mergeCell ref="C2:C3"/>
    <mergeCell ref="D2:D3"/>
    <mergeCell ref="H2:H3"/>
    <mergeCell ref="I2:I3"/>
    <mergeCell ref="J2:J3"/>
    <mergeCell ref="K2:K3"/>
    <mergeCell ref="L2:L3"/>
    <mergeCell ref="N2:N3"/>
    <mergeCell ref="M2:M3"/>
    <mergeCell ref="O2:O3"/>
    <mergeCell ref="P2:P3"/>
    <mergeCell ref="Q2:Q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AJUSTADO 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DTPA76547</cp:lastModifiedBy>
  <dcterms:created xsi:type="dcterms:W3CDTF">2023-04-24T16:43:36Z</dcterms:created>
  <dcterms:modified xsi:type="dcterms:W3CDTF">2026-06-25T14:35:56Z</dcterms:modified>
</cp:coreProperties>
</file>