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baelles/Documents/AÑO 2026/TURBACO/01. JORNADAS DE LIMPIEZ/"/>
    </mc:Choice>
  </mc:AlternateContent>
  <xr:revisionPtr revIDLastSave="0" documentId="8_{5A90E149-CAE3-1340-9099-9C8087CFDC58}" xr6:coauthVersionLast="47" xr6:coauthVersionMax="47" xr10:uidLastSave="{00000000-0000-0000-0000-000000000000}"/>
  <bookViews>
    <workbookView xWindow="0" yWindow="680" windowWidth="22560" windowHeight="17200" activeTab="1" xr2:uid="{00000000-000D-0000-FFFF-FFFF00000000}"/>
  </bookViews>
  <sheets>
    <sheet name="Factor Multiplicador" sheetId="3" r:id="rId1"/>
    <sheet name="2026" sheetId="2" r:id="rId2"/>
    <sheet name="PROMEDIOS 2026" sheetId="1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1" i="1" l="1"/>
  <c r="I4" i="1"/>
  <c r="I30" i="3"/>
  <c r="I22" i="3"/>
  <c r="I7" i="3"/>
  <c r="I9" i="3" s="1"/>
  <c r="I17" i="3" s="1"/>
  <c r="I31" i="3" s="1"/>
  <c r="E6" i="2" s="1"/>
  <c r="I6" i="3"/>
  <c r="C60" i="2" l="1"/>
  <c r="C19" i="2"/>
  <c r="C18" i="2"/>
  <c r="C16" i="2"/>
  <c r="C15" i="2"/>
  <c r="C13" i="2"/>
  <c r="C12" i="2"/>
  <c r="C20" i="2" l="1"/>
  <c r="H101" i="1"/>
  <c r="E4" i="2" l="1"/>
  <c r="E3" i="2"/>
  <c r="I101" i="1"/>
  <c r="J101" i="1" s="1"/>
  <c r="F101" i="1"/>
  <c r="I100" i="1"/>
  <c r="J100" i="1" s="1"/>
  <c r="H100" i="1"/>
  <c r="F100" i="1"/>
  <c r="I99" i="1"/>
  <c r="J99" i="1" s="1"/>
  <c r="H99" i="1"/>
  <c r="F99" i="1"/>
  <c r="I98" i="1"/>
  <c r="J98" i="1" s="1"/>
  <c r="H98" i="1"/>
  <c r="F98" i="1"/>
  <c r="I97" i="1"/>
  <c r="J97" i="1" s="1"/>
  <c r="H97" i="1"/>
  <c r="F97" i="1"/>
  <c r="I96" i="1"/>
  <c r="J96" i="1" s="1"/>
  <c r="H96" i="1"/>
  <c r="F96" i="1"/>
  <c r="I89" i="1"/>
  <c r="J89" i="1" s="1"/>
  <c r="H89" i="1"/>
  <c r="F89" i="1"/>
  <c r="I88" i="1"/>
  <c r="J88" i="1" s="1"/>
  <c r="H88" i="1"/>
  <c r="F88" i="1"/>
  <c r="I87" i="1"/>
  <c r="J87" i="1" s="1"/>
  <c r="H87" i="1"/>
  <c r="F87" i="1"/>
  <c r="I86" i="1"/>
  <c r="J86" i="1" s="1"/>
  <c r="H86" i="1"/>
  <c r="F86" i="1"/>
  <c r="I85" i="1"/>
  <c r="J85" i="1" s="1"/>
  <c r="H85" i="1"/>
  <c r="F85" i="1"/>
  <c r="I84" i="1"/>
  <c r="J84" i="1" s="1"/>
  <c r="H84" i="1"/>
  <c r="F84" i="1"/>
  <c r="I83" i="1"/>
  <c r="J83" i="1" s="1"/>
  <c r="H83" i="1"/>
  <c r="F83" i="1"/>
  <c r="I82" i="1"/>
  <c r="J82" i="1" s="1"/>
  <c r="H82" i="1"/>
  <c r="F82" i="1"/>
  <c r="I81" i="1"/>
  <c r="J81" i="1" s="1"/>
  <c r="H81" i="1"/>
  <c r="F81" i="1"/>
  <c r="I80" i="1"/>
  <c r="J80" i="1" s="1"/>
  <c r="H80" i="1"/>
  <c r="F80" i="1"/>
  <c r="I79" i="1"/>
  <c r="J79" i="1" s="1"/>
  <c r="H79" i="1"/>
  <c r="F79" i="1"/>
  <c r="I78" i="1"/>
  <c r="J78" i="1" s="1"/>
  <c r="H78" i="1"/>
  <c r="F78" i="1"/>
  <c r="I77" i="1"/>
  <c r="J77" i="1" s="1"/>
  <c r="H77" i="1"/>
  <c r="F77" i="1"/>
  <c r="I76" i="1"/>
  <c r="J76" i="1" s="1"/>
  <c r="H76" i="1"/>
  <c r="F76" i="1"/>
  <c r="I75" i="1"/>
  <c r="J75" i="1" s="1"/>
  <c r="H75" i="1"/>
  <c r="F75" i="1"/>
  <c r="I74" i="1"/>
  <c r="J74" i="1" s="1"/>
  <c r="H74" i="1"/>
  <c r="F74" i="1"/>
  <c r="I73" i="1"/>
  <c r="J73" i="1" s="1"/>
  <c r="H73" i="1"/>
  <c r="F73" i="1"/>
  <c r="I66" i="1"/>
  <c r="J66" i="1" s="1"/>
  <c r="F66" i="1"/>
  <c r="I65" i="1"/>
  <c r="J65" i="1" s="1"/>
  <c r="F65" i="1"/>
  <c r="I64" i="1"/>
  <c r="J64" i="1" s="1"/>
  <c r="H67" i="1"/>
  <c r="H68" i="1" s="1"/>
  <c r="F64" i="1"/>
  <c r="I56" i="1"/>
  <c r="J56" i="1" s="1"/>
  <c r="J57" i="1" s="1"/>
  <c r="J58" i="1" s="1"/>
  <c r="H56" i="1"/>
  <c r="H57" i="1" s="1"/>
  <c r="H58" i="1" s="1"/>
  <c r="F56" i="1"/>
  <c r="F57" i="1" s="1"/>
  <c r="F58" i="1" s="1"/>
  <c r="I47" i="1"/>
  <c r="J47" i="1" s="1"/>
  <c r="H47" i="1"/>
  <c r="F47" i="1"/>
  <c r="I46" i="1"/>
  <c r="J46" i="1" s="1"/>
  <c r="H46" i="1"/>
  <c r="F46" i="1"/>
  <c r="I45" i="1"/>
  <c r="J45" i="1" s="1"/>
  <c r="H45" i="1"/>
  <c r="F45" i="1"/>
  <c r="I44" i="1"/>
  <c r="J44" i="1" s="1"/>
  <c r="H44" i="1"/>
  <c r="F44" i="1"/>
  <c r="I43" i="1"/>
  <c r="J43" i="1" s="1"/>
  <c r="H43" i="1"/>
  <c r="F43" i="1"/>
  <c r="I42" i="1"/>
  <c r="J42" i="1" s="1"/>
  <c r="H42" i="1"/>
  <c r="F42" i="1"/>
  <c r="I41" i="1"/>
  <c r="J41" i="1" s="1"/>
  <c r="H41" i="1"/>
  <c r="F41" i="1"/>
  <c r="I40" i="1"/>
  <c r="J40" i="1" s="1"/>
  <c r="H40" i="1"/>
  <c r="F40" i="1"/>
  <c r="I32" i="1"/>
  <c r="J32" i="1" s="1"/>
  <c r="H32" i="1"/>
  <c r="F32" i="1"/>
  <c r="I31" i="1"/>
  <c r="J31" i="1" s="1"/>
  <c r="J33" i="1" s="1"/>
  <c r="H31" i="1"/>
  <c r="F31" i="1"/>
  <c r="I24" i="1"/>
  <c r="E24" i="2" s="1"/>
  <c r="H24" i="1"/>
  <c r="F24" i="1"/>
  <c r="I23" i="1"/>
  <c r="J23" i="1" s="1"/>
  <c r="H23" i="1"/>
  <c r="F23" i="1"/>
  <c r="I22" i="1"/>
  <c r="J22" i="1" s="1"/>
  <c r="H22" i="1"/>
  <c r="F22" i="1"/>
  <c r="J21" i="1"/>
  <c r="H21" i="1"/>
  <c r="F21" i="1"/>
  <c r="I13" i="1"/>
  <c r="J13" i="1" s="1"/>
  <c r="H13" i="1"/>
  <c r="F13" i="1"/>
  <c r="I12" i="1"/>
  <c r="J12" i="1" s="1"/>
  <c r="H12" i="1"/>
  <c r="F12" i="1"/>
  <c r="I11" i="1"/>
  <c r="J11" i="1" s="1"/>
  <c r="H11" i="1"/>
  <c r="F11" i="1"/>
  <c r="I10" i="1"/>
  <c r="J10" i="1" s="1"/>
  <c r="H10" i="1"/>
  <c r="F10" i="1"/>
  <c r="I9" i="1"/>
  <c r="J9" i="1" s="1"/>
  <c r="H9" i="1"/>
  <c r="F9" i="1"/>
  <c r="I8" i="1"/>
  <c r="J8" i="1" s="1"/>
  <c r="H8" i="1"/>
  <c r="F8" i="1"/>
  <c r="I7" i="1"/>
  <c r="J7" i="1" s="1"/>
  <c r="H7" i="1"/>
  <c r="F7" i="1"/>
  <c r="I6" i="1"/>
  <c r="J6" i="1" s="1"/>
  <c r="H6" i="1"/>
  <c r="F6" i="1"/>
  <c r="I5" i="1"/>
  <c r="J5" i="1" s="1"/>
  <c r="H5" i="1"/>
  <c r="F5" i="1"/>
  <c r="J4" i="1"/>
  <c r="H4" i="1"/>
  <c r="F4" i="1"/>
  <c r="H48" i="1" l="1"/>
  <c r="E44" i="2"/>
  <c r="E30" i="2"/>
  <c r="E40" i="2"/>
  <c r="F40" i="2" s="1"/>
  <c r="E18" i="2"/>
  <c r="H33" i="1"/>
  <c r="H34" i="1" s="1"/>
  <c r="E22" i="2"/>
  <c r="F25" i="1"/>
  <c r="F26" i="1" s="1"/>
  <c r="J24" i="1"/>
  <c r="E14" i="2"/>
  <c r="F14" i="2" s="1"/>
  <c r="E50" i="2"/>
  <c r="F50" i="2" s="1"/>
  <c r="H25" i="1"/>
  <c r="H26" i="1" s="1"/>
  <c r="F33" i="1"/>
  <c r="F34" i="1" s="1"/>
  <c r="H49" i="1"/>
  <c r="E17" i="2"/>
  <c r="E21" i="2"/>
  <c r="E25" i="2"/>
  <c r="E29" i="2"/>
  <c r="E32" i="2"/>
  <c r="E53" i="2"/>
  <c r="E49" i="2"/>
  <c r="F49" i="2" s="1"/>
  <c r="E46" i="2"/>
  <c r="F46" i="2" s="1"/>
  <c r="E43" i="2"/>
  <c r="F43" i="2" s="1"/>
  <c r="E54" i="2"/>
  <c r="E56" i="2"/>
  <c r="E12" i="2"/>
  <c r="E33" i="2"/>
  <c r="E57" i="2"/>
  <c r="F57" i="2" s="1"/>
  <c r="E20" i="2"/>
  <c r="E16" i="2"/>
  <c r="F16" i="2" s="1"/>
  <c r="E13" i="2"/>
  <c r="F13" i="2" s="1"/>
  <c r="E26" i="2"/>
  <c r="F26" i="2" s="1"/>
  <c r="E28" i="2"/>
  <c r="E34" i="2"/>
  <c r="F34" i="2" s="1"/>
  <c r="E52" i="2"/>
  <c r="E48" i="2"/>
  <c r="E42" i="2"/>
  <c r="E59" i="2"/>
  <c r="F59" i="2" s="1"/>
  <c r="E55" i="2"/>
  <c r="F55" i="2" s="1"/>
  <c r="E39" i="2"/>
  <c r="F14" i="1"/>
  <c r="H14" i="1"/>
  <c r="H15" i="1" s="1"/>
  <c r="J34" i="1"/>
  <c r="H90" i="1"/>
  <c r="H91" i="1" s="1"/>
  <c r="E19" i="2"/>
  <c r="F19" i="2" s="1"/>
  <c r="E15" i="2"/>
  <c r="F15" i="2" s="1"/>
  <c r="E23" i="2"/>
  <c r="F23" i="2" s="1"/>
  <c r="E27" i="2"/>
  <c r="F27" i="2" s="1"/>
  <c r="E31" i="2"/>
  <c r="F31" i="2" s="1"/>
  <c r="E35" i="2"/>
  <c r="F35" i="2" s="1"/>
  <c r="E51" i="2"/>
  <c r="F51" i="2" s="1"/>
  <c r="E47" i="2"/>
  <c r="F47" i="2" s="1"/>
  <c r="E45" i="2"/>
  <c r="F45" i="2" s="1"/>
  <c r="E41" i="2"/>
  <c r="F41" i="2" s="1"/>
  <c r="E58" i="2"/>
  <c r="E38" i="2"/>
  <c r="J67" i="1"/>
  <c r="J68" i="1" s="1"/>
  <c r="E37" i="2"/>
  <c r="F37" i="2" s="1"/>
  <c r="E36" i="2"/>
  <c r="F24" i="2"/>
  <c r="F32" i="2"/>
  <c r="F60" i="2"/>
  <c r="E5" i="2"/>
  <c r="E7" i="2" s="1"/>
  <c r="J25" i="1"/>
  <c r="J26" i="1" s="1"/>
  <c r="J14" i="1"/>
  <c r="J15" i="1" s="1"/>
  <c r="F67" i="1"/>
  <c r="F68" i="1" s="1"/>
  <c r="F102" i="1"/>
  <c r="F103" i="1" s="1"/>
  <c r="J102" i="1"/>
  <c r="J103" i="1" s="1"/>
  <c r="F48" i="1"/>
  <c r="F49" i="1" s="1"/>
  <c r="F90" i="1"/>
  <c r="H102" i="1"/>
  <c r="H103" i="1" s="1"/>
  <c r="J48" i="1"/>
  <c r="J49" i="1" s="1"/>
  <c r="J90" i="1"/>
  <c r="J91" i="1" s="1"/>
  <c r="F44" i="2" l="1"/>
  <c r="F58" i="2"/>
  <c r="F22" i="2"/>
  <c r="F17" i="2"/>
  <c r="F30" i="2"/>
  <c r="F20" i="2"/>
  <c r="F56" i="2"/>
  <c r="F91" i="1"/>
  <c r="F48" i="2"/>
  <c r="F18" i="2"/>
  <c r="F52" i="2"/>
  <c r="F12" i="2"/>
  <c r="F29" i="2"/>
  <c r="F28" i="2"/>
  <c r="F25" i="2"/>
  <c r="F15" i="1"/>
  <c r="F42" i="2"/>
  <c r="F33" i="2"/>
  <c r="F36" i="2"/>
  <c r="F54" i="2"/>
  <c r="F53" i="2"/>
  <c r="F39" i="2"/>
  <c r="F21" i="2"/>
  <c r="F38" i="2"/>
  <c r="F61" i="2" l="1"/>
  <c r="F62" i="2" s="1"/>
</calcChain>
</file>

<file path=xl/sharedStrings.xml><?xml version="1.0" encoding="utf-8"?>
<sst xmlns="http://schemas.openxmlformats.org/spreadsheetml/2006/main" count="438" uniqueCount="172">
  <si>
    <t>Items</t>
  </si>
  <si>
    <t>Descripción</t>
  </si>
  <si>
    <t>Unidad</t>
  </si>
  <si>
    <t>Cantidad</t>
  </si>
  <si>
    <t>ELEMVIC</t>
  </si>
  <si>
    <t>Promedio</t>
  </si>
  <si>
    <t>Valor Und</t>
  </si>
  <si>
    <t>Subtotal</t>
  </si>
  <si>
    <t>Guantes tipo Ingeniero o de Vaqueta</t>
  </si>
  <si>
    <t>Par</t>
  </si>
  <si>
    <t>Gafas de seguridad transparentes</t>
  </si>
  <si>
    <t>Und</t>
  </si>
  <si>
    <t>Gafas de seguridad Oscuras</t>
  </si>
  <si>
    <t>Casco de seguridad</t>
  </si>
  <si>
    <t>Camisa manga larga de jeans</t>
  </si>
  <si>
    <t>Jean rigido</t>
  </si>
  <si>
    <t>Capucha par a soldador</t>
  </si>
  <si>
    <t xml:space="preserve">Bota dielectrica </t>
  </si>
  <si>
    <t>Botas pantaneras con punta de acero</t>
  </si>
  <si>
    <t>Total</t>
  </si>
  <si>
    <t>SEGURIDAD VIAL</t>
  </si>
  <si>
    <t>Cinta de peligro 500mts</t>
  </si>
  <si>
    <t>Colombina de señalización</t>
  </si>
  <si>
    <t>Cono vial reflectivo de 70cm</t>
  </si>
  <si>
    <t>Paletas de pare/siga</t>
  </si>
  <si>
    <t>PUBLICIDAD</t>
  </si>
  <si>
    <t>AVISOS EN TRIANGULO, DOBLE CARA "AQUÍ SE ESTÁ RECUPERANDO EL ESPACIO PUBLICO"</t>
  </si>
  <si>
    <t>AVISOS TIPO VALLA PUBLICITARIA "ESTRUCTURA METALICA PARAL DOBLE Y TABLERO DE 2X1"</t>
  </si>
  <si>
    <t>MAQUINARIA Y EQUIPOS</t>
  </si>
  <si>
    <t>INGENIERIA TECNICA DEL CARIBE</t>
  </si>
  <si>
    <t>Alquiler de retroexcavadora. Incluye combustible, operario y aceite de dos tiempos</t>
  </si>
  <si>
    <t>Hora</t>
  </si>
  <si>
    <t>Transporte terrestre retroexcavadora ida y vuelta</t>
  </si>
  <si>
    <t>Trayecto</t>
  </si>
  <si>
    <t>Vehículo tipo volqueta para transporte de residuos solidos hacia su disposición final  (Valor x 1 dia) (incluye combustible y aceite de dos tiempos)</t>
  </si>
  <si>
    <t>Dia</t>
  </si>
  <si>
    <t>Alquiler motocarro de carga</t>
  </si>
  <si>
    <t>Vehiculo tipo furgon para el transporte de bienes decomisados (Valor x dia), incluye operario y combustible</t>
  </si>
  <si>
    <t>Alquiler carro canasta. Incluye combustible, operario y aceite de dos tiempos</t>
  </si>
  <si>
    <t>CAMIONETA</t>
  </si>
  <si>
    <t>VEHÍCULO TIPO CAMIONETA CON PLATÓN PARA RECORRIDOS INTERNOS EN EL MUNICIPIO (VALOR X 1 DIA)</t>
  </si>
  <si>
    <t>PAPELERIA</t>
  </si>
  <si>
    <t>Tabla para anotar</t>
  </si>
  <si>
    <t xml:space="preserve">Boligrafo </t>
  </si>
  <si>
    <t>Marcadores permanentes</t>
  </si>
  <si>
    <t>Martillo de uña de 13 onzas con mango de fibra</t>
  </si>
  <si>
    <t>Mazo de 18 lb con cabo de madera</t>
  </si>
  <si>
    <t>Barra Agrícola En Acero 14 Lb</t>
  </si>
  <si>
    <t>Pico de acero de unos 60 cm de largo y 5 de grueso, y un mango de madera</t>
  </si>
  <si>
    <t>Pala cuadrada con mango de madera</t>
  </si>
  <si>
    <t>Escalera dielectrica de 36 peldaños</t>
  </si>
  <si>
    <t>Extensión eléctrica por 50 metros 3X10 awg</t>
  </si>
  <si>
    <t>Saco plastico para incautacion</t>
  </si>
  <si>
    <t>Brida 12" plastica tipo amarre</t>
  </si>
  <si>
    <t>Cava Icopor 40lt</t>
  </si>
  <si>
    <t>Rotulador autoadhesivo</t>
  </si>
  <si>
    <t xml:space="preserve">Cinta vinipel rollo de 30cm x500m </t>
  </si>
  <si>
    <t>Rollo</t>
  </si>
  <si>
    <t>Rastrillos Metalicos</t>
  </si>
  <si>
    <t>Machetes</t>
  </si>
  <si>
    <t>Soga o Cabuya de 1/2" rollo de 100m</t>
  </si>
  <si>
    <t>Pantalla protectora contra elementos proyectados por guadaña</t>
  </si>
  <si>
    <t>Manguera para  riego reforzada, rollo de 100m</t>
  </si>
  <si>
    <t xml:space="preserve">Alquiler de guadañas </t>
  </si>
  <si>
    <t>alquiler de planta electrica de 8000W</t>
  </si>
  <si>
    <t>Alquiler de motosierra</t>
  </si>
  <si>
    <t>Alquiler de Cortaseto</t>
  </si>
  <si>
    <t>Alquiler de hidrolavadora industrial</t>
  </si>
  <si>
    <t>Alquiler mensual de bodega para la custodia de los materiales incautados en las jornadas de liberación del espacio público</t>
  </si>
  <si>
    <t>Relación de personal</t>
  </si>
  <si>
    <t xml:space="preserve">Descripción </t>
  </si>
  <si>
    <t>Mes</t>
  </si>
  <si>
    <t>Valor mes</t>
  </si>
  <si>
    <t>Coordinador del proyecto</t>
  </si>
  <si>
    <t xml:space="preserve">Auxiliares logísticos </t>
  </si>
  <si>
    <t>Factor multiplicador</t>
  </si>
  <si>
    <t>Presupuesto Maquinaria y equipos</t>
  </si>
  <si>
    <t>VALORES UNITARIOS ACTUALIZADOS</t>
  </si>
  <si>
    <t>Guantes tipo Ingeniero o de Vaqueta (operadores)</t>
  </si>
  <si>
    <t>Gafas de seguridad transparentes (operadores) mensual</t>
  </si>
  <si>
    <t>Capucha para soldador</t>
  </si>
  <si>
    <t>Jean rigido 1 dotacion mensual</t>
  </si>
  <si>
    <t>Camisa manga larga de jeans 1 dotación mensual</t>
  </si>
  <si>
    <t xml:space="preserve">Escalera dielectrica de 36 peldaños </t>
  </si>
  <si>
    <t>Extensión eléctrica por 50 metros 3x10 awg</t>
  </si>
  <si>
    <t>Lapiceros</t>
  </si>
  <si>
    <t>Marcadores Permanentes</t>
  </si>
  <si>
    <t>Cinta de Peligro rollo de 500m</t>
  </si>
  <si>
    <t>Colombinas, señalizador vial</t>
  </si>
  <si>
    <t>Conos Viales reflectivos 70cm</t>
  </si>
  <si>
    <t>Paletas de Pare/ Siga</t>
  </si>
  <si>
    <t>Alquiler de guadañas (Dias).
Incluye combustible Y aceite de dos tiempos</t>
  </si>
  <si>
    <t>Alquiler de retroexcavadora (Hora)</t>
  </si>
  <si>
    <t>Alquiler de planta electrica de 8000 W (Dias) incluye combustible stand by</t>
  </si>
  <si>
    <t>Alquiler de Motosierra que incluya combustible y aceite  (Dias)</t>
  </si>
  <si>
    <t>Cortaseto (Dias) incluye combustible y aceite</t>
  </si>
  <si>
    <t>Hidrolavadora industrial (Dias)</t>
  </si>
  <si>
    <t>Vehículo tipo camioneta con platón para recorridos internos en el municipio (Valor x 1 dia)</t>
  </si>
  <si>
    <t>Vehículo tipo furgón para el transporte de bienes decomisados (Valor x 1 dia)</t>
  </si>
  <si>
    <t>Vehículo tipo volqueta para transporte de residuos solidos hacia su disposición final  (Valor x 1 dia)</t>
  </si>
  <si>
    <t>Alquiler carro canasta. Incluye combustible y operadores</t>
  </si>
  <si>
    <t xml:space="preserve">AVISOS EN TRIANGULO METALICO, DOBLE CARA "AQUÍ SE ESTÁ RECUPERANDO EL ESPACIO PUBLICO" institucional 2 caras full color </t>
  </si>
  <si>
    <t>Global</t>
  </si>
  <si>
    <t>Disposición final en botadero autorizado</t>
  </si>
  <si>
    <t>Toneladas</t>
  </si>
  <si>
    <t>Aviso tipo vallas publicitaria (estructura metalica paral doble y tablero de 2X1)</t>
  </si>
  <si>
    <t>TOTAL OFERTA ECONOMICA</t>
  </si>
  <si>
    <t>CANT TIEMPO</t>
  </si>
  <si>
    <t>CANTIDAD</t>
  </si>
  <si>
    <t>UNIDAD</t>
  </si>
  <si>
    <t>DESCRIPCIÓN</t>
  </si>
  <si>
    <t>Sueter manga larga personalizado e institucional de la alcaldia y del contratista</t>
  </si>
  <si>
    <t xml:space="preserve">SUBTOTAL </t>
  </si>
  <si>
    <t>DOTACIÓN</t>
  </si>
  <si>
    <t>Mensual</t>
  </si>
  <si>
    <t>Sueter manga larga personalizado institucional de la alcaldia y del contratista 1 dotación mensual</t>
  </si>
  <si>
    <t>Alquiler de retroexcavadora tipo oruga caterpillar 320 (hora)</t>
  </si>
  <si>
    <t>Transporte terrestre en cama baja de retroexcavadora tipo oruga, caterpillar 320 ida y vuelta</t>
  </si>
  <si>
    <t xml:space="preserve">FACTOR MULTIPLICADOR </t>
  </si>
  <si>
    <t>CONCEPTO</t>
  </si>
  <si>
    <t>PORCENTAJE</t>
  </si>
  <si>
    <t>1.</t>
  </si>
  <si>
    <t xml:space="preserve">Salarios y Prestaciones Sociales de Personal </t>
  </si>
  <si>
    <t>1.1</t>
  </si>
  <si>
    <t xml:space="preserve">Salarios </t>
  </si>
  <si>
    <t>1.2</t>
  </si>
  <si>
    <t>Prima anual (legal)</t>
  </si>
  <si>
    <t xml:space="preserve"> ÷ 12 =</t>
  </si>
  <si>
    <t>1.3</t>
  </si>
  <si>
    <t>Cesantía</t>
  </si>
  <si>
    <t>1.4</t>
  </si>
  <si>
    <t>Intereses de cesantía</t>
  </si>
  <si>
    <t xml:space="preserve"> x 1.3. =</t>
  </si>
  <si>
    <t>1.5</t>
  </si>
  <si>
    <t>Vacaciones</t>
  </si>
  <si>
    <t>1.6</t>
  </si>
  <si>
    <t>Seguridad Social (salud + pensión)</t>
  </si>
  <si>
    <t>1.7</t>
  </si>
  <si>
    <t>Caja de Compensación Familiar</t>
  </si>
  <si>
    <t>1.8</t>
  </si>
  <si>
    <t>ARP</t>
  </si>
  <si>
    <t>1.9</t>
  </si>
  <si>
    <t>Sena</t>
  </si>
  <si>
    <t>1.10</t>
  </si>
  <si>
    <t>ICBF</t>
  </si>
  <si>
    <t>1.11</t>
  </si>
  <si>
    <t>Otros (Auxilios varios, prestaciones extralegales, Incapacidades no cubertas)</t>
  </si>
  <si>
    <t>1.12</t>
  </si>
  <si>
    <t>Dotación</t>
  </si>
  <si>
    <t>Sub-total</t>
  </si>
  <si>
    <t>2.</t>
  </si>
  <si>
    <t>Gastos Directos</t>
  </si>
  <si>
    <t>2.1</t>
  </si>
  <si>
    <t>Arriendo oficina</t>
  </si>
  <si>
    <t>2.2</t>
  </si>
  <si>
    <t>Administración edificio</t>
  </si>
  <si>
    <t>2.3</t>
  </si>
  <si>
    <t>Servicios públicos</t>
  </si>
  <si>
    <t>3.</t>
  </si>
  <si>
    <t>Gastos Generales</t>
  </si>
  <si>
    <t>3.1</t>
  </si>
  <si>
    <t xml:space="preserve">Asesoria Contable Tributaria  </t>
  </si>
  <si>
    <t>3.2</t>
  </si>
  <si>
    <t>Equipos y mantenimiento Oficina (Aseo)</t>
  </si>
  <si>
    <t>3.3</t>
  </si>
  <si>
    <t>Seguros de robo e incendio</t>
  </si>
  <si>
    <t>3.4</t>
  </si>
  <si>
    <t>Personal Administrativo no facturado</t>
  </si>
  <si>
    <t>3.9</t>
  </si>
  <si>
    <t>Gastos de Representación</t>
  </si>
  <si>
    <t>3.10</t>
  </si>
  <si>
    <t>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</si>
</sst>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u/>
      <sz val="10"/>
      <color indexed="8"/>
      <name val="Aptos Narrow"/>
      <family val="2"/>
      <scheme val="minor"/>
    </font>
    <font>
      <sz val="10"/>
      <color indexed="8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indexed="8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64" fontId="0" fillId="2" borderId="2" xfId="1" applyNumberFormat="1" applyFont="1" applyFill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1" xfId="0" applyNumberFormat="1" applyBorder="1"/>
    <xf numFmtId="164" fontId="0" fillId="0" borderId="2" xfId="0" applyNumberFormat="1" applyBorder="1"/>
    <xf numFmtId="164" fontId="0" fillId="2" borderId="1" xfId="0" applyNumberFormat="1" applyFill="1" applyBorder="1"/>
    <xf numFmtId="0" fontId="0" fillId="2" borderId="2" xfId="0" applyFill="1" applyBorder="1" applyAlignment="1">
      <alignment horizontal="center" vertical="center" wrapText="1"/>
    </xf>
    <xf numFmtId="0" fontId="0" fillId="0" borderId="2" xfId="0" applyBorder="1"/>
    <xf numFmtId="0" fontId="0" fillId="2" borderId="2" xfId="0" applyFill="1" applyBorder="1" applyAlignment="1">
      <alignment wrapText="1"/>
    </xf>
    <xf numFmtId="164" fontId="0" fillId="2" borderId="2" xfId="1" applyNumberFormat="1" applyFont="1" applyFill="1" applyBorder="1"/>
    <xf numFmtId="164" fontId="0" fillId="0" borderId="2" xfId="1" applyNumberFormat="1" applyFont="1" applyBorder="1"/>
    <xf numFmtId="164" fontId="3" fillId="0" borderId="2" xfId="0" applyNumberFormat="1" applyFont="1" applyBorder="1"/>
    <xf numFmtId="0" fontId="0" fillId="2" borderId="2" xfId="0" applyFill="1" applyBorder="1"/>
    <xf numFmtId="0" fontId="3" fillId="2" borderId="1" xfId="0" applyFont="1" applyFill="1" applyBorder="1"/>
    <xf numFmtId="44" fontId="0" fillId="2" borderId="1" xfId="0" applyNumberFormat="1" applyFill="1" applyBorder="1"/>
    <xf numFmtId="164" fontId="1" fillId="2" borderId="2" xfId="1" applyNumberFormat="1" applyFont="1" applyFill="1" applyBorder="1"/>
    <xf numFmtId="0" fontId="0" fillId="2" borderId="2" xfId="0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0" xfId="0" applyAlignment="1">
      <alignment horizontal="center"/>
    </xf>
    <xf numFmtId="0" fontId="3" fillId="0" borderId="1" xfId="0" applyFont="1" applyBorder="1"/>
    <xf numFmtId="44" fontId="0" fillId="0" borderId="0" xfId="0" applyNumberFormat="1"/>
    <xf numFmtId="44" fontId="3" fillId="0" borderId="0" xfId="0" applyNumberFormat="1" applyFont="1"/>
    <xf numFmtId="10" fontId="3" fillId="0" borderId="2" xfId="0" applyNumberFormat="1" applyFont="1" applyBorder="1"/>
    <xf numFmtId="10" fontId="3" fillId="0" borderId="0" xfId="0" applyNumberFormat="1" applyFont="1"/>
    <xf numFmtId="44" fontId="3" fillId="0" borderId="0" xfId="1" applyFont="1" applyBorder="1"/>
    <xf numFmtId="0" fontId="0" fillId="0" borderId="0" xfId="0" applyAlignment="1">
      <alignment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4" fontId="0" fillId="0" borderId="0" xfId="0" applyNumberFormat="1"/>
    <xf numFmtId="164" fontId="1" fillId="2" borderId="2" xfId="1" applyNumberFormat="1" applyFont="1" applyFill="1" applyBorder="1" applyAlignment="1">
      <alignment vertical="center"/>
    </xf>
    <xf numFmtId="164" fontId="1" fillId="2" borderId="2" xfId="1" applyNumberFormat="1" applyFont="1" applyFill="1" applyBorder="1" applyAlignment="1">
      <alignment horizontal="center"/>
    </xf>
    <xf numFmtId="164" fontId="0" fillId="2" borderId="2" xfId="0" applyNumberFormat="1" applyFill="1" applyBorder="1"/>
    <xf numFmtId="0" fontId="6" fillId="0" borderId="13" xfId="0" applyFont="1" applyBorder="1" applyAlignment="1">
      <alignment horizontal="center"/>
    </xf>
    <xf numFmtId="0" fontId="6" fillId="0" borderId="2" xfId="0" applyFont="1" applyBorder="1"/>
    <xf numFmtId="0" fontId="6" fillId="0" borderId="4" xfId="0" applyFont="1" applyBorder="1"/>
    <xf numFmtId="0" fontId="5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14" xfId="0" applyFont="1" applyBorder="1"/>
    <xf numFmtId="0" fontId="5" fillId="0" borderId="2" xfId="0" applyFont="1" applyBorder="1" applyAlignment="1">
      <alignment horizontal="right"/>
    </xf>
    <xf numFmtId="0" fontId="8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10" fontId="6" fillId="0" borderId="2" xfId="0" applyNumberFormat="1" applyFont="1" applyBorder="1"/>
    <xf numFmtId="10" fontId="6" fillId="0" borderId="5" xfId="0" applyNumberFormat="1" applyFont="1" applyBorder="1"/>
    <xf numFmtId="0" fontId="6" fillId="0" borderId="5" xfId="0" applyFont="1" applyBorder="1" applyAlignment="1">
      <alignment horizontal="left"/>
    </xf>
    <xf numFmtId="0" fontId="6" fillId="0" borderId="5" xfId="0" applyFont="1" applyBorder="1"/>
    <xf numFmtId="10" fontId="6" fillId="0" borderId="14" xfId="0" applyNumberFormat="1" applyFont="1" applyBorder="1"/>
    <xf numFmtId="10" fontId="8" fillId="0" borderId="2" xfId="0" applyNumberFormat="1" applyFont="1" applyBorder="1"/>
    <xf numFmtId="0" fontId="6" fillId="0" borderId="4" xfId="0" applyFont="1" applyBorder="1" applyAlignment="1">
      <alignment horizontal="left"/>
    </xf>
    <xf numFmtId="0" fontId="7" fillId="0" borderId="5" xfId="0" applyFont="1" applyBorder="1" applyAlignment="1">
      <alignment wrapText="1"/>
    </xf>
    <xf numFmtId="0" fontId="7" fillId="0" borderId="14" xfId="0" applyFont="1" applyBorder="1" applyAlignment="1">
      <alignment wrapText="1"/>
    </xf>
    <xf numFmtId="10" fontId="9" fillId="0" borderId="2" xfId="0" applyNumberFormat="1" applyFont="1" applyBorder="1"/>
    <xf numFmtId="0" fontId="7" fillId="0" borderId="0" xfId="0" applyFont="1"/>
    <xf numFmtId="165" fontId="0" fillId="0" borderId="2" xfId="1" applyNumberFormat="1" applyFont="1" applyBorder="1"/>
    <xf numFmtId="165" fontId="0" fillId="0" borderId="2" xfId="0" applyNumberFormat="1" applyBorder="1"/>
    <xf numFmtId="165" fontId="3" fillId="0" borderId="2" xfId="0" applyNumberFormat="1" applyFont="1" applyBorder="1"/>
    <xf numFmtId="165" fontId="3" fillId="0" borderId="2" xfId="1" applyNumberFormat="1" applyFont="1" applyBorder="1"/>
    <xf numFmtId="165" fontId="0" fillId="0" borderId="2" xfId="0" applyNumberFormat="1" applyBorder="1" applyAlignment="1">
      <alignment vertical="center" wrapText="1"/>
    </xf>
    <xf numFmtId="165" fontId="3" fillId="0" borderId="3" xfId="0" applyNumberFormat="1" applyFont="1" applyBorder="1" applyAlignment="1">
      <alignment horizontal="center" vertical="center"/>
    </xf>
    <xf numFmtId="165" fontId="3" fillId="5" borderId="6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5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13" xfId="0" applyFont="1" applyBorder="1" applyAlignment="1">
      <alignment wrapText="1"/>
    </xf>
    <xf numFmtId="0" fontId="5" fillId="0" borderId="2" xfId="0" applyFont="1" applyBorder="1" applyAlignment="1">
      <alignment horizontal="left"/>
    </xf>
    <xf numFmtId="0" fontId="7" fillId="0" borderId="2" xfId="0" applyFont="1" applyBorder="1" applyAlignment="1">
      <alignment wrapText="1"/>
    </xf>
    <xf numFmtId="0" fontId="8" fillId="0" borderId="5" xfId="0" applyFont="1" applyBorder="1" applyAlignment="1">
      <alignment horizontal="right"/>
    </xf>
    <xf numFmtId="0" fontId="5" fillId="0" borderId="4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showGridLines="0" topLeftCell="A12" workbookViewId="0">
      <selection activeCell="K24" sqref="K24"/>
    </sheetView>
  </sheetViews>
  <sheetFormatPr baseColWidth="10" defaultRowHeight="15" x14ac:dyDescent="0.2"/>
  <sheetData>
    <row r="1" spans="1:9" x14ac:dyDescent="0.2">
      <c r="A1" s="93" t="s">
        <v>118</v>
      </c>
      <c r="B1" s="94"/>
      <c r="C1" s="94"/>
      <c r="D1" s="94"/>
      <c r="E1" s="94"/>
      <c r="F1" s="94"/>
      <c r="G1" s="94"/>
      <c r="H1" s="94"/>
      <c r="I1" s="94"/>
    </row>
    <row r="2" spans="1:9" x14ac:dyDescent="0.2">
      <c r="A2" s="95"/>
      <c r="B2" s="96"/>
      <c r="C2" s="96"/>
      <c r="D2" s="96"/>
      <c r="E2" s="96"/>
      <c r="F2" s="96"/>
      <c r="G2" s="96"/>
      <c r="H2" s="96"/>
      <c r="I2" s="48"/>
    </row>
    <row r="3" spans="1:9" x14ac:dyDescent="0.2">
      <c r="A3" s="49"/>
      <c r="B3" s="50"/>
      <c r="C3" s="51" t="s">
        <v>119</v>
      </c>
      <c r="D3" s="52"/>
      <c r="E3" s="52"/>
      <c r="F3" s="52"/>
      <c r="G3" s="52"/>
      <c r="H3" s="53"/>
      <c r="I3" s="54" t="s">
        <v>120</v>
      </c>
    </row>
    <row r="4" spans="1:9" x14ac:dyDescent="0.2">
      <c r="A4" s="55" t="s">
        <v>121</v>
      </c>
      <c r="B4" s="97" t="s">
        <v>122</v>
      </c>
      <c r="C4" s="98"/>
      <c r="D4" s="98"/>
      <c r="E4" s="98"/>
      <c r="F4" s="98"/>
      <c r="G4" s="98"/>
      <c r="H4" s="98"/>
      <c r="I4" s="98"/>
    </row>
    <row r="5" spans="1:9" x14ac:dyDescent="0.2">
      <c r="A5" s="56" t="s">
        <v>123</v>
      </c>
      <c r="B5" s="90" t="s">
        <v>124</v>
      </c>
      <c r="C5" s="91"/>
      <c r="D5" s="91"/>
      <c r="E5" s="91"/>
      <c r="F5" s="91"/>
      <c r="G5" s="91"/>
      <c r="H5" s="92"/>
      <c r="I5" s="57">
        <v>1</v>
      </c>
    </row>
    <row r="6" spans="1:9" x14ac:dyDescent="0.2">
      <c r="A6" s="56" t="s">
        <v>125</v>
      </c>
      <c r="B6" s="90" t="s">
        <v>126</v>
      </c>
      <c r="C6" s="91"/>
      <c r="D6" s="91"/>
      <c r="E6" s="58">
        <v>1</v>
      </c>
      <c r="F6" s="59" t="s">
        <v>127</v>
      </c>
      <c r="G6" s="60"/>
      <c r="H6" s="61"/>
      <c r="I6" s="57">
        <f>1/12</f>
        <v>8.3333333333333329E-2</v>
      </c>
    </row>
    <row r="7" spans="1:9" x14ac:dyDescent="0.2">
      <c r="A7" s="56" t="s">
        <v>128</v>
      </c>
      <c r="B7" s="90" t="s">
        <v>129</v>
      </c>
      <c r="C7" s="91"/>
      <c r="D7" s="91"/>
      <c r="E7" s="58">
        <v>1</v>
      </c>
      <c r="F7" s="59" t="s">
        <v>127</v>
      </c>
      <c r="G7" s="60"/>
      <c r="H7" s="61"/>
      <c r="I7" s="57">
        <f>1/12</f>
        <v>8.3333333333333329E-2</v>
      </c>
    </row>
    <row r="8" spans="1:9" x14ac:dyDescent="0.2">
      <c r="A8" s="56" t="s">
        <v>130</v>
      </c>
      <c r="B8" s="90" t="s">
        <v>131</v>
      </c>
      <c r="C8" s="91"/>
      <c r="D8" s="91"/>
      <c r="E8" s="58">
        <v>0.01</v>
      </c>
      <c r="F8" s="59" t="s">
        <v>132</v>
      </c>
      <c r="G8" s="60"/>
      <c r="H8" s="61"/>
      <c r="I8" s="57">
        <v>0.01</v>
      </c>
    </row>
    <row r="9" spans="1:9" x14ac:dyDescent="0.2">
      <c r="A9" s="56" t="s">
        <v>133</v>
      </c>
      <c r="B9" s="90" t="s">
        <v>134</v>
      </c>
      <c r="C9" s="91"/>
      <c r="D9" s="91"/>
      <c r="E9" s="91"/>
      <c r="F9" s="91"/>
      <c r="G9" s="91"/>
      <c r="H9" s="92"/>
      <c r="I9" s="57">
        <f>+I7/2</f>
        <v>4.1666666666666664E-2</v>
      </c>
    </row>
    <row r="10" spans="1:9" x14ac:dyDescent="0.2">
      <c r="A10" s="56" t="s">
        <v>135</v>
      </c>
      <c r="B10" s="90" t="s">
        <v>136</v>
      </c>
      <c r="C10" s="91"/>
      <c r="D10" s="91"/>
      <c r="E10" s="91"/>
      <c r="F10" s="91"/>
      <c r="G10" s="91"/>
      <c r="H10" s="92"/>
      <c r="I10" s="57">
        <v>0.28499999999999998</v>
      </c>
    </row>
    <row r="11" spans="1:9" x14ac:dyDescent="0.2">
      <c r="A11" s="56" t="s">
        <v>137</v>
      </c>
      <c r="B11" s="90" t="s">
        <v>138</v>
      </c>
      <c r="C11" s="91"/>
      <c r="D11" s="91"/>
      <c r="E11" s="91"/>
      <c r="F11" s="91"/>
      <c r="G11" s="91"/>
      <c r="H11" s="92"/>
      <c r="I11" s="57">
        <v>0.04</v>
      </c>
    </row>
    <row r="12" spans="1:9" x14ac:dyDescent="0.2">
      <c r="A12" s="56" t="s">
        <v>139</v>
      </c>
      <c r="B12" s="90" t="s">
        <v>140</v>
      </c>
      <c r="C12" s="91"/>
      <c r="D12" s="91"/>
      <c r="E12" s="91"/>
      <c r="F12" s="91"/>
      <c r="G12" s="91"/>
      <c r="H12" s="92"/>
      <c r="I12" s="57">
        <v>2.5000000000000001E-2</v>
      </c>
    </row>
    <row r="13" spans="1:9" x14ac:dyDescent="0.2">
      <c r="A13" s="56" t="s">
        <v>141</v>
      </c>
      <c r="B13" s="90" t="s">
        <v>142</v>
      </c>
      <c r="C13" s="91"/>
      <c r="D13" s="91"/>
      <c r="E13" s="91"/>
      <c r="F13" s="91"/>
      <c r="G13" s="91"/>
      <c r="H13" s="92"/>
      <c r="I13" s="57">
        <v>0.02</v>
      </c>
    </row>
    <row r="14" spans="1:9" x14ac:dyDescent="0.2">
      <c r="A14" s="56" t="s">
        <v>143</v>
      </c>
      <c r="B14" s="90" t="s">
        <v>144</v>
      </c>
      <c r="C14" s="91"/>
      <c r="D14" s="91"/>
      <c r="E14" s="91"/>
      <c r="F14" s="91"/>
      <c r="G14" s="91"/>
      <c r="H14" s="92"/>
      <c r="I14" s="57">
        <v>0.03</v>
      </c>
    </row>
    <row r="15" spans="1:9" x14ac:dyDescent="0.2">
      <c r="A15" s="56" t="s">
        <v>145</v>
      </c>
      <c r="B15" s="90" t="s">
        <v>146</v>
      </c>
      <c r="C15" s="91"/>
      <c r="D15" s="91"/>
      <c r="E15" s="91"/>
      <c r="F15" s="91"/>
      <c r="G15" s="91"/>
      <c r="H15" s="92"/>
      <c r="I15" s="57">
        <v>0.01</v>
      </c>
    </row>
    <row r="16" spans="1:9" x14ac:dyDescent="0.2">
      <c r="A16" s="56" t="s">
        <v>147</v>
      </c>
      <c r="B16" s="90" t="s">
        <v>148</v>
      </c>
      <c r="C16" s="91"/>
      <c r="D16" s="91"/>
      <c r="E16" s="91"/>
      <c r="F16" s="91"/>
      <c r="G16" s="91"/>
      <c r="H16" s="92"/>
      <c r="I16" s="57">
        <v>0.05</v>
      </c>
    </row>
    <row r="17" spans="1:9" x14ac:dyDescent="0.2">
      <c r="A17" s="49"/>
      <c r="B17" s="50"/>
      <c r="C17" s="60"/>
      <c r="D17" s="60"/>
      <c r="E17" s="60"/>
      <c r="F17" s="99" t="s">
        <v>149</v>
      </c>
      <c r="G17" s="91"/>
      <c r="H17" s="92"/>
      <c r="I17" s="62">
        <f>SUM(I5:I16)</f>
        <v>1.6783333333333332</v>
      </c>
    </row>
    <row r="18" spans="1:9" x14ac:dyDescent="0.2">
      <c r="A18" s="55" t="s">
        <v>150</v>
      </c>
      <c r="B18" s="100" t="s">
        <v>151</v>
      </c>
      <c r="C18" s="91"/>
      <c r="D18" s="91"/>
      <c r="E18" s="91"/>
      <c r="F18" s="91"/>
      <c r="G18" s="91"/>
      <c r="H18" s="91"/>
      <c r="I18" s="91"/>
    </row>
    <row r="19" spans="1:9" x14ac:dyDescent="0.2">
      <c r="A19" s="56" t="s">
        <v>152</v>
      </c>
      <c r="B19" s="90" t="s">
        <v>153</v>
      </c>
      <c r="C19" s="91"/>
      <c r="D19" s="91"/>
      <c r="E19" s="91"/>
      <c r="F19" s="91"/>
      <c r="G19" s="91"/>
      <c r="H19" s="92"/>
      <c r="I19" s="57">
        <v>0.03</v>
      </c>
    </row>
    <row r="20" spans="1:9" x14ac:dyDescent="0.2">
      <c r="A20" s="56" t="s">
        <v>154</v>
      </c>
      <c r="B20" s="90" t="s">
        <v>155</v>
      </c>
      <c r="C20" s="91"/>
      <c r="D20" s="91"/>
      <c r="E20" s="91"/>
      <c r="F20" s="91"/>
      <c r="G20" s="91"/>
      <c r="H20" s="92"/>
      <c r="I20" s="57">
        <v>4.0000000000000001E-3</v>
      </c>
    </row>
    <row r="21" spans="1:9" x14ac:dyDescent="0.2">
      <c r="A21" s="56" t="s">
        <v>156</v>
      </c>
      <c r="B21" s="90" t="s">
        <v>157</v>
      </c>
      <c r="C21" s="91"/>
      <c r="D21" s="91"/>
      <c r="E21" s="91"/>
      <c r="F21" s="91"/>
      <c r="G21" s="91"/>
      <c r="H21" s="92"/>
      <c r="I21" s="57">
        <v>5.0000000000000001E-3</v>
      </c>
    </row>
    <row r="22" spans="1:9" x14ac:dyDescent="0.2">
      <c r="A22" s="49"/>
      <c r="B22" s="50"/>
      <c r="C22" s="60"/>
      <c r="D22" s="60"/>
      <c r="E22" s="60"/>
      <c r="F22" s="99" t="s">
        <v>149</v>
      </c>
      <c r="G22" s="91"/>
      <c r="H22" s="92"/>
      <c r="I22" s="62">
        <f>SUM(I19:I21)</f>
        <v>3.9E-2</v>
      </c>
    </row>
    <row r="23" spans="1:9" x14ac:dyDescent="0.2">
      <c r="A23" s="55" t="s">
        <v>158</v>
      </c>
      <c r="B23" s="100" t="s">
        <v>159</v>
      </c>
      <c r="C23" s="91"/>
      <c r="D23" s="91"/>
      <c r="E23" s="91"/>
      <c r="F23" s="91"/>
      <c r="G23" s="91"/>
      <c r="H23" s="91"/>
      <c r="I23" s="91"/>
    </row>
    <row r="24" spans="1:9" x14ac:dyDescent="0.2">
      <c r="A24" s="56" t="s">
        <v>160</v>
      </c>
      <c r="B24" s="90" t="s">
        <v>161</v>
      </c>
      <c r="C24" s="91"/>
      <c r="D24" s="91"/>
      <c r="E24" s="91"/>
      <c r="F24" s="91"/>
      <c r="G24" s="91"/>
      <c r="H24" s="92"/>
      <c r="I24" s="57">
        <v>7.0000000000000326E-2</v>
      </c>
    </row>
    <row r="25" spans="1:9" x14ac:dyDescent="0.2">
      <c r="A25" s="56" t="s">
        <v>162</v>
      </c>
      <c r="B25" s="90" t="s">
        <v>163</v>
      </c>
      <c r="C25" s="91"/>
      <c r="D25" s="91"/>
      <c r="E25" s="91"/>
      <c r="F25" s="91"/>
      <c r="G25" s="91"/>
      <c r="H25" s="92"/>
      <c r="I25" s="57">
        <v>0.02</v>
      </c>
    </row>
    <row r="26" spans="1:9" x14ac:dyDescent="0.2">
      <c r="A26" s="56" t="s">
        <v>164</v>
      </c>
      <c r="B26" s="90" t="s">
        <v>165</v>
      </c>
      <c r="C26" s="91"/>
      <c r="D26" s="91"/>
      <c r="E26" s="91"/>
      <c r="F26" s="91"/>
      <c r="G26" s="91"/>
      <c r="H26" s="92"/>
      <c r="I26" s="57">
        <v>5.0000000000000001E-3</v>
      </c>
    </row>
    <row r="27" spans="1:9" x14ac:dyDescent="0.2">
      <c r="A27" s="56" t="s">
        <v>166</v>
      </c>
      <c r="B27" s="90" t="s">
        <v>167</v>
      </c>
      <c r="C27" s="91"/>
      <c r="D27" s="91"/>
      <c r="E27" s="91"/>
      <c r="F27" s="91"/>
      <c r="G27" s="91"/>
      <c r="H27" s="92"/>
      <c r="I27" s="57">
        <v>0.01</v>
      </c>
    </row>
    <row r="28" spans="1:9" x14ac:dyDescent="0.2">
      <c r="A28" s="56" t="s">
        <v>168</v>
      </c>
      <c r="B28" s="90" t="s">
        <v>169</v>
      </c>
      <c r="C28" s="91"/>
      <c r="D28" s="91"/>
      <c r="E28" s="91"/>
      <c r="F28" s="91"/>
      <c r="G28" s="91"/>
      <c r="H28" s="92"/>
      <c r="I28" s="57">
        <v>0.01</v>
      </c>
    </row>
    <row r="29" spans="1:9" x14ac:dyDescent="0.2">
      <c r="A29" s="56" t="s">
        <v>170</v>
      </c>
      <c r="B29" s="63" t="s">
        <v>171</v>
      </c>
      <c r="C29" s="64"/>
      <c r="D29" s="64"/>
      <c r="E29" s="64"/>
      <c r="F29" s="64"/>
      <c r="G29" s="64"/>
      <c r="H29" s="65"/>
      <c r="I29" s="57">
        <v>0.1</v>
      </c>
    </row>
    <row r="30" spans="1:9" x14ac:dyDescent="0.2">
      <c r="A30" s="49"/>
      <c r="B30" s="50"/>
      <c r="C30" s="60"/>
      <c r="D30" s="60"/>
      <c r="E30" s="60"/>
      <c r="F30" s="99" t="s">
        <v>149</v>
      </c>
      <c r="G30" s="91"/>
      <c r="H30" s="92"/>
      <c r="I30" s="62">
        <f>SUM(I24:I29)</f>
        <v>0.21500000000000033</v>
      </c>
    </row>
    <row r="31" spans="1:9" x14ac:dyDescent="0.2">
      <c r="A31" s="101" t="s">
        <v>19</v>
      </c>
      <c r="B31" s="101"/>
      <c r="C31" s="101"/>
      <c r="D31" s="101"/>
      <c r="E31" s="101"/>
      <c r="F31" s="101"/>
      <c r="G31" s="101"/>
      <c r="H31" s="101"/>
      <c r="I31" s="66">
        <f>+I30+I22+I17</f>
        <v>1.9323333333333337</v>
      </c>
    </row>
    <row r="32" spans="1:9" x14ac:dyDescent="0.2">
      <c r="A32" s="67"/>
      <c r="B32" s="67"/>
      <c r="C32" s="67"/>
      <c r="D32" s="67"/>
      <c r="E32" s="67"/>
      <c r="F32" s="67"/>
      <c r="G32" s="67"/>
      <c r="H32" s="67"/>
      <c r="I32" s="67"/>
    </row>
  </sheetData>
  <mergeCells count="29">
    <mergeCell ref="B26:H26"/>
    <mergeCell ref="B27:H27"/>
    <mergeCell ref="B28:H28"/>
    <mergeCell ref="F30:H30"/>
    <mergeCell ref="A31:H31"/>
    <mergeCell ref="B25:H25"/>
    <mergeCell ref="B14:H14"/>
    <mergeCell ref="B15:H15"/>
    <mergeCell ref="B16:H16"/>
    <mergeCell ref="F17:H17"/>
    <mergeCell ref="B18:I18"/>
    <mergeCell ref="B19:H19"/>
    <mergeCell ref="B20:H20"/>
    <mergeCell ref="B21:H21"/>
    <mergeCell ref="F22:H22"/>
    <mergeCell ref="B23:I23"/>
    <mergeCell ref="B24:H24"/>
    <mergeCell ref="B13:H13"/>
    <mergeCell ref="A1:I1"/>
    <mergeCell ref="A2:H2"/>
    <mergeCell ref="B4:I4"/>
    <mergeCell ref="B5:H5"/>
    <mergeCell ref="B6:D6"/>
    <mergeCell ref="B7:D7"/>
    <mergeCell ref="B8:D8"/>
    <mergeCell ref="B9:H9"/>
    <mergeCell ref="B10:H10"/>
    <mergeCell ref="B11:H11"/>
    <mergeCell ref="B12:H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4"/>
  <sheetViews>
    <sheetView tabSelected="1" view="pageBreakPreview" topLeftCell="B51" zoomScale="111" zoomScaleNormal="66" zoomScaleSheetLayoutView="70" workbookViewId="0">
      <selection activeCell="I15" sqref="I15"/>
    </sheetView>
  </sheetViews>
  <sheetFormatPr baseColWidth="10" defaultColWidth="11.33203125" defaultRowHeight="15" x14ac:dyDescent="0.2"/>
  <cols>
    <col min="1" max="1" width="56.6640625" bestFit="1" customWidth="1"/>
    <col min="2" max="2" width="25.83203125" customWidth="1"/>
    <col min="3" max="3" width="20.1640625" bestFit="1" customWidth="1"/>
    <col min="4" max="4" width="15.1640625" bestFit="1" customWidth="1"/>
    <col min="5" max="5" width="23.33203125" bestFit="1" customWidth="1"/>
    <col min="6" max="6" width="21.5" bestFit="1" customWidth="1"/>
    <col min="8" max="8" width="14.6640625" bestFit="1" customWidth="1"/>
  </cols>
  <sheetData>
    <row r="1" spans="1:6" x14ac:dyDescent="0.2">
      <c r="A1" s="81" t="s">
        <v>69</v>
      </c>
      <c r="B1" s="81"/>
      <c r="C1" s="81"/>
      <c r="D1" s="81"/>
      <c r="E1" s="81"/>
      <c r="F1" s="43"/>
    </row>
    <row r="2" spans="1:6" x14ac:dyDescent="0.2">
      <c r="A2" s="42" t="s">
        <v>70</v>
      </c>
      <c r="B2" s="42" t="s">
        <v>3</v>
      </c>
      <c r="C2" s="42" t="s">
        <v>71</v>
      </c>
      <c r="D2" s="42" t="s">
        <v>72</v>
      </c>
      <c r="E2" s="42" t="s">
        <v>7</v>
      </c>
      <c r="F2" s="43"/>
    </row>
    <row r="3" spans="1:6" x14ac:dyDescent="0.2">
      <c r="A3" s="13" t="s">
        <v>73</v>
      </c>
      <c r="B3" s="23">
        <v>2</v>
      </c>
      <c r="C3" s="23">
        <v>3</v>
      </c>
      <c r="D3" s="68">
        <v>3710000</v>
      </c>
      <c r="E3" s="69">
        <f>D3*C3*B3</f>
        <v>22260000</v>
      </c>
      <c r="F3" s="29"/>
    </row>
    <row r="4" spans="1:6" x14ac:dyDescent="0.2">
      <c r="A4" s="13" t="s">
        <v>74</v>
      </c>
      <c r="B4" s="23">
        <v>20</v>
      </c>
      <c r="C4" s="23">
        <v>3</v>
      </c>
      <c r="D4" s="68">
        <v>2650000</v>
      </c>
      <c r="E4" s="69">
        <f>D4*C4*B4</f>
        <v>159000000</v>
      </c>
      <c r="F4" s="29"/>
    </row>
    <row r="5" spans="1:6" x14ac:dyDescent="0.2">
      <c r="A5" s="82" t="s">
        <v>7</v>
      </c>
      <c r="B5" s="82"/>
      <c r="C5" s="82"/>
      <c r="D5" s="82"/>
      <c r="E5" s="70">
        <f>+SUM(E3:E4)</f>
        <v>181260000</v>
      </c>
      <c r="F5" s="30"/>
    </row>
    <row r="6" spans="1:6" x14ac:dyDescent="0.2">
      <c r="A6" s="82" t="s">
        <v>75</v>
      </c>
      <c r="B6" s="82"/>
      <c r="C6" s="82"/>
      <c r="D6" s="82"/>
      <c r="E6" s="31">
        <f>+'Factor Multiplicador'!I31</f>
        <v>1.9323333333333337</v>
      </c>
      <c r="F6" s="32"/>
    </row>
    <row r="7" spans="1:6" x14ac:dyDescent="0.2">
      <c r="A7" s="82" t="s">
        <v>19</v>
      </c>
      <c r="B7" s="82"/>
      <c r="C7" s="82"/>
      <c r="D7" s="82"/>
      <c r="E7" s="71">
        <f>+E5*E6</f>
        <v>350254740.00000006</v>
      </c>
      <c r="F7" s="33"/>
    </row>
    <row r="8" spans="1:6" ht="16" thickBot="1" x14ac:dyDescent="0.25"/>
    <row r="9" spans="1:6" ht="16" thickBot="1" x14ac:dyDescent="0.25">
      <c r="A9" s="83" t="s">
        <v>76</v>
      </c>
      <c r="B9" s="84"/>
      <c r="C9" s="84"/>
      <c r="D9" s="84"/>
      <c r="E9" s="84"/>
      <c r="F9" s="85"/>
    </row>
    <row r="10" spans="1:6" x14ac:dyDescent="0.2">
      <c r="A10" s="86" t="s">
        <v>110</v>
      </c>
      <c r="B10" s="88" t="s">
        <v>109</v>
      </c>
      <c r="C10" s="86" t="s">
        <v>108</v>
      </c>
      <c r="D10" s="79" t="s">
        <v>107</v>
      </c>
      <c r="E10" s="78" t="s">
        <v>77</v>
      </c>
      <c r="F10" s="78" t="s">
        <v>112</v>
      </c>
    </row>
    <row r="11" spans="1:6" x14ac:dyDescent="0.2">
      <c r="A11" s="87"/>
      <c r="B11" s="86"/>
      <c r="C11" s="87"/>
      <c r="D11" s="89"/>
      <c r="E11" s="79"/>
      <c r="F11" s="79"/>
    </row>
    <row r="12" spans="1:6" s="34" customFormat="1" ht="31.5" customHeight="1" x14ac:dyDescent="0.2">
      <c r="A12" s="22" t="s">
        <v>78</v>
      </c>
      <c r="B12" s="12" t="s">
        <v>9</v>
      </c>
      <c r="C12" s="12">
        <f>20*3*4</f>
        <v>240</v>
      </c>
      <c r="D12" s="5"/>
      <c r="E12" s="72">
        <f>'PROMEDIOS 2026'!I4</f>
        <v>20710.7595</v>
      </c>
      <c r="F12" s="72">
        <f t="shared" ref="F12:F26" si="0">C12*E12</f>
        <v>4970582.28</v>
      </c>
    </row>
    <row r="13" spans="1:6" s="34" customFormat="1" ht="33.75" customHeight="1" x14ac:dyDescent="0.2">
      <c r="A13" s="22" t="s">
        <v>79</v>
      </c>
      <c r="B13" s="12" t="s">
        <v>11</v>
      </c>
      <c r="C13" s="12">
        <f>20*3*4</f>
        <v>240</v>
      </c>
      <c r="D13" s="5"/>
      <c r="E13" s="72">
        <f>'PROMEDIOS 2026'!I5</f>
        <v>16317.37695</v>
      </c>
      <c r="F13" s="72">
        <f t="shared" si="0"/>
        <v>3916170.4679999999</v>
      </c>
    </row>
    <row r="14" spans="1:6" s="34" customFormat="1" ht="23" customHeight="1" x14ac:dyDescent="0.2">
      <c r="A14" s="22" t="s">
        <v>13</v>
      </c>
      <c r="B14" s="12" t="s">
        <v>11</v>
      </c>
      <c r="C14" s="12">
        <v>40</v>
      </c>
      <c r="D14" s="5"/>
      <c r="E14" s="72">
        <f>'PROMEDIOS 2026'!I7</f>
        <v>40490.94</v>
      </c>
      <c r="F14" s="72">
        <f t="shared" si="0"/>
        <v>1619637.6</v>
      </c>
    </row>
    <row r="15" spans="1:6" s="34" customFormat="1" ht="16" x14ac:dyDescent="0.2">
      <c r="A15" s="22" t="s">
        <v>82</v>
      </c>
      <c r="B15" s="12" t="s">
        <v>11</v>
      </c>
      <c r="C15" s="12">
        <f>22*3</f>
        <v>66</v>
      </c>
      <c r="D15" s="35"/>
      <c r="E15" s="72">
        <f>'PROMEDIOS 2026'!I8</f>
        <v>116061.295</v>
      </c>
      <c r="F15" s="72">
        <f t="shared" si="0"/>
        <v>7660045.4699999997</v>
      </c>
    </row>
    <row r="16" spans="1:6" s="34" customFormat="1" ht="23" customHeight="1" x14ac:dyDescent="0.2">
      <c r="A16" s="22" t="s">
        <v>81</v>
      </c>
      <c r="B16" s="12" t="s">
        <v>11</v>
      </c>
      <c r="C16" s="12">
        <f>3*22</f>
        <v>66</v>
      </c>
      <c r="D16" s="5"/>
      <c r="E16" s="72">
        <f>'PROMEDIOS 2026'!I9</f>
        <v>123319.105</v>
      </c>
      <c r="F16" s="72">
        <f t="shared" si="0"/>
        <v>8139060.9299999997</v>
      </c>
    </row>
    <row r="17" spans="1:6" s="34" customFormat="1" ht="23" customHeight="1" x14ac:dyDescent="0.2">
      <c r="A17" s="22" t="s">
        <v>80</v>
      </c>
      <c r="B17" s="12" t="s">
        <v>11</v>
      </c>
      <c r="C17" s="12">
        <v>40</v>
      </c>
      <c r="D17" s="5"/>
      <c r="E17" s="72">
        <f>'PROMEDIOS 2026'!I10</f>
        <v>66275.264999999999</v>
      </c>
      <c r="F17" s="72">
        <f t="shared" si="0"/>
        <v>2651010.6</v>
      </c>
    </row>
    <row r="18" spans="1:6" s="34" customFormat="1" ht="23" customHeight="1" x14ac:dyDescent="0.2">
      <c r="A18" s="22" t="s">
        <v>17</v>
      </c>
      <c r="B18" s="12" t="s">
        <v>11</v>
      </c>
      <c r="C18" s="12">
        <f>22*2</f>
        <v>44</v>
      </c>
      <c r="D18" s="5"/>
      <c r="E18" s="72">
        <f>'PROMEDIOS 2026'!I11</f>
        <v>128857.95999999999</v>
      </c>
      <c r="F18" s="72">
        <f t="shared" si="0"/>
        <v>5669750.2399999993</v>
      </c>
    </row>
    <row r="19" spans="1:6" s="34" customFormat="1" ht="42.5" customHeight="1" x14ac:dyDescent="0.2">
      <c r="A19" s="22" t="s">
        <v>115</v>
      </c>
      <c r="B19" s="12" t="s">
        <v>11</v>
      </c>
      <c r="C19" s="12">
        <f>22*3</f>
        <v>66</v>
      </c>
      <c r="D19" s="35"/>
      <c r="E19" s="72">
        <f>'PROMEDIOS 2026'!I12</f>
        <v>65129.294999999998</v>
      </c>
      <c r="F19" s="72">
        <f t="shared" si="0"/>
        <v>4298533.47</v>
      </c>
    </row>
    <row r="20" spans="1:6" s="34" customFormat="1" ht="18.5" customHeight="1" x14ac:dyDescent="0.2">
      <c r="A20" s="35" t="s">
        <v>18</v>
      </c>
      <c r="B20" s="5" t="s">
        <v>11</v>
      </c>
      <c r="C20" s="5">
        <f>B3+B4</f>
        <v>22</v>
      </c>
      <c r="D20" s="35"/>
      <c r="E20" s="72">
        <f>'PROMEDIOS 2026'!I13</f>
        <v>95526.925000000003</v>
      </c>
      <c r="F20" s="72">
        <f t="shared" si="0"/>
        <v>2101592.35</v>
      </c>
    </row>
    <row r="21" spans="1:6" s="34" customFormat="1" ht="24" customHeight="1" x14ac:dyDescent="0.2">
      <c r="A21" s="35" t="s">
        <v>87</v>
      </c>
      <c r="B21" s="5" t="s">
        <v>57</v>
      </c>
      <c r="C21" s="5">
        <v>5</v>
      </c>
      <c r="D21" s="5"/>
      <c r="E21" s="72">
        <f>'PROMEDIOS 2026'!I21</f>
        <v>151787.54639999999</v>
      </c>
      <c r="F21" s="72">
        <f t="shared" si="0"/>
        <v>758937.73199999996</v>
      </c>
    </row>
    <row r="22" spans="1:6" s="34" customFormat="1" ht="24" customHeight="1" x14ac:dyDescent="0.2">
      <c r="A22" s="35" t="s">
        <v>88</v>
      </c>
      <c r="B22" s="5" t="s">
        <v>11</v>
      </c>
      <c r="C22" s="5">
        <v>10</v>
      </c>
      <c r="D22" s="5"/>
      <c r="E22" s="72">
        <f>'PROMEDIOS 2026'!I22</f>
        <v>144405.58964999998</v>
      </c>
      <c r="F22" s="72">
        <f t="shared" si="0"/>
        <v>1444055.8964999998</v>
      </c>
    </row>
    <row r="23" spans="1:6" s="34" customFormat="1" ht="24" customHeight="1" x14ac:dyDescent="0.2">
      <c r="A23" s="35" t="s">
        <v>89</v>
      </c>
      <c r="B23" s="5" t="s">
        <v>11</v>
      </c>
      <c r="C23" s="5">
        <v>10</v>
      </c>
      <c r="D23" s="5"/>
      <c r="E23" s="72">
        <f>'PROMEDIOS 2026'!I23</f>
        <v>146151.92059999998</v>
      </c>
      <c r="F23" s="72">
        <f t="shared" si="0"/>
        <v>1461519.2059999998</v>
      </c>
    </row>
    <row r="24" spans="1:6" s="39" customFormat="1" ht="24" customHeight="1" x14ac:dyDescent="0.2">
      <c r="A24" s="40" t="s">
        <v>90</v>
      </c>
      <c r="B24" s="41" t="s">
        <v>11</v>
      </c>
      <c r="C24" s="41">
        <v>10</v>
      </c>
      <c r="D24" s="38"/>
      <c r="E24" s="72">
        <f>'PROMEDIOS 2026'!I24</f>
        <v>102259.35965</v>
      </c>
      <c r="F24" s="72">
        <f t="shared" si="0"/>
        <v>1022593.5965</v>
      </c>
    </row>
    <row r="25" spans="1:6" s="34" customFormat="1" ht="48" customHeight="1" x14ac:dyDescent="0.2">
      <c r="A25" s="35" t="s">
        <v>101</v>
      </c>
      <c r="B25" s="5" t="s">
        <v>11</v>
      </c>
      <c r="C25" s="5">
        <v>8</v>
      </c>
      <c r="D25" s="5"/>
      <c r="E25" s="72">
        <f>'PROMEDIOS 2026'!I31</f>
        <v>764931.15509999997</v>
      </c>
      <c r="F25" s="72">
        <f t="shared" si="0"/>
        <v>6119449.2407999998</v>
      </c>
    </row>
    <row r="26" spans="1:6" s="34" customFormat="1" ht="44.5" customHeight="1" x14ac:dyDescent="0.2">
      <c r="A26" s="35" t="s">
        <v>105</v>
      </c>
      <c r="B26" s="5" t="s">
        <v>11</v>
      </c>
      <c r="C26" s="5">
        <v>15</v>
      </c>
      <c r="D26" s="35"/>
      <c r="E26" s="72">
        <f>'PROMEDIOS 2026'!I32</f>
        <v>1069999.8288</v>
      </c>
      <c r="F26" s="72">
        <f t="shared" si="0"/>
        <v>16049997.432</v>
      </c>
    </row>
    <row r="27" spans="1:6" s="34" customFormat="1" ht="26" customHeight="1" x14ac:dyDescent="0.2">
      <c r="A27" s="35" t="s">
        <v>92</v>
      </c>
      <c r="B27" s="5" t="s">
        <v>11</v>
      </c>
      <c r="C27" s="5">
        <v>1</v>
      </c>
      <c r="D27" s="5">
        <v>200</v>
      </c>
      <c r="E27" s="72">
        <f>'PROMEDIOS 2026'!I40</f>
        <v>188283.08500000002</v>
      </c>
      <c r="F27" s="72">
        <f t="shared" ref="F27:F35" si="1">C27*D27*E27</f>
        <v>37656617.000000007</v>
      </c>
    </row>
    <row r="28" spans="1:6" s="34" customFormat="1" ht="26" customHeight="1" x14ac:dyDescent="0.2">
      <c r="A28" s="35" t="s">
        <v>32</v>
      </c>
      <c r="B28" s="5" t="s">
        <v>33</v>
      </c>
      <c r="C28" s="5">
        <v>2</v>
      </c>
      <c r="D28" s="5">
        <v>20</v>
      </c>
      <c r="E28" s="72">
        <f>'PROMEDIOS 2026'!I41</f>
        <v>485210.22499999998</v>
      </c>
      <c r="F28" s="72">
        <f t="shared" si="1"/>
        <v>19408409</v>
      </c>
    </row>
    <row r="29" spans="1:6" s="34" customFormat="1" ht="30" customHeight="1" x14ac:dyDescent="0.2">
      <c r="A29" s="35" t="s">
        <v>116</v>
      </c>
      <c r="B29" s="5" t="s">
        <v>11</v>
      </c>
      <c r="C29" s="5">
        <v>1</v>
      </c>
      <c r="D29" s="5">
        <v>24</v>
      </c>
      <c r="E29" s="72">
        <f>'PROMEDIOS 2026'!I42</f>
        <v>300050</v>
      </c>
      <c r="F29" s="72">
        <f t="shared" si="1"/>
        <v>7201200</v>
      </c>
    </row>
    <row r="30" spans="1:6" s="34" customFormat="1" ht="28.5" customHeight="1" x14ac:dyDescent="0.2">
      <c r="A30" s="35" t="s">
        <v>117</v>
      </c>
      <c r="B30" s="5" t="s">
        <v>33</v>
      </c>
      <c r="C30" s="5">
        <v>2</v>
      </c>
      <c r="D30" s="5">
        <v>4</v>
      </c>
      <c r="E30" s="72">
        <f>'PROMEDIOS 2026'!I43</f>
        <v>1347000</v>
      </c>
      <c r="F30" s="72">
        <f t="shared" si="1"/>
        <v>10776000</v>
      </c>
    </row>
    <row r="31" spans="1:6" s="34" customFormat="1" ht="43.25" customHeight="1" x14ac:dyDescent="0.2">
      <c r="A31" s="35" t="s">
        <v>99</v>
      </c>
      <c r="B31" s="5" t="s">
        <v>35</v>
      </c>
      <c r="C31" s="5">
        <v>1</v>
      </c>
      <c r="D31" s="5">
        <v>45</v>
      </c>
      <c r="E31" s="72">
        <f>'PROMEDIOS 2026'!I44</f>
        <v>859745</v>
      </c>
      <c r="F31" s="72">
        <f t="shared" si="1"/>
        <v>38688525</v>
      </c>
    </row>
    <row r="32" spans="1:6" s="34" customFormat="1" ht="24.5" customHeight="1" x14ac:dyDescent="0.2">
      <c r="A32" s="35" t="s">
        <v>36</v>
      </c>
      <c r="B32" s="5" t="s">
        <v>35</v>
      </c>
      <c r="C32" s="5">
        <v>1</v>
      </c>
      <c r="D32" s="5">
        <v>90</v>
      </c>
      <c r="E32" s="72">
        <f>'PROMEDIOS 2026'!I45</f>
        <v>221490</v>
      </c>
      <c r="F32" s="72">
        <f t="shared" si="1"/>
        <v>19934100</v>
      </c>
    </row>
    <row r="33" spans="1:6" s="34" customFormat="1" ht="42" customHeight="1" x14ac:dyDescent="0.2">
      <c r="A33" s="35" t="s">
        <v>98</v>
      </c>
      <c r="B33" s="5" t="s">
        <v>35</v>
      </c>
      <c r="C33" s="5">
        <v>1</v>
      </c>
      <c r="D33" s="5">
        <v>15</v>
      </c>
      <c r="E33" s="72">
        <f>'PROMEDIOS 2026'!I46</f>
        <v>870231</v>
      </c>
      <c r="F33" s="72">
        <f t="shared" si="1"/>
        <v>13053465</v>
      </c>
    </row>
    <row r="34" spans="1:6" s="34" customFormat="1" ht="36.75" customHeight="1" x14ac:dyDescent="0.2">
      <c r="A34" s="35" t="s">
        <v>100</v>
      </c>
      <c r="B34" s="5" t="s">
        <v>35</v>
      </c>
      <c r="C34" s="5">
        <v>1</v>
      </c>
      <c r="D34" s="5">
        <v>15</v>
      </c>
      <c r="E34" s="72">
        <f>'PROMEDIOS 2026'!I47</f>
        <v>2353537.2250000001</v>
      </c>
      <c r="F34" s="72">
        <f t="shared" si="1"/>
        <v>35303058.375</v>
      </c>
    </row>
    <row r="35" spans="1:6" s="34" customFormat="1" ht="49.25" customHeight="1" x14ac:dyDescent="0.2">
      <c r="A35" s="35" t="s">
        <v>97</v>
      </c>
      <c r="B35" s="5" t="s">
        <v>35</v>
      </c>
      <c r="C35" s="5">
        <v>1</v>
      </c>
      <c r="D35" s="5">
        <v>90</v>
      </c>
      <c r="E35" s="72">
        <f>'PROMEDIOS 2026'!I56</f>
        <v>422008</v>
      </c>
      <c r="F35" s="72">
        <f t="shared" si="1"/>
        <v>37980720</v>
      </c>
    </row>
    <row r="36" spans="1:6" s="34" customFormat="1" ht="24" customHeight="1" x14ac:dyDescent="0.2">
      <c r="A36" s="35" t="s">
        <v>42</v>
      </c>
      <c r="B36" s="5" t="s">
        <v>11</v>
      </c>
      <c r="C36" s="5">
        <v>4</v>
      </c>
      <c r="D36" s="5"/>
      <c r="E36" s="72">
        <f>'PROMEDIOS 2026'!I64</f>
        <v>27445.5</v>
      </c>
      <c r="F36" s="72">
        <f t="shared" ref="F36:F53" si="2">C36*E36</f>
        <v>109782</v>
      </c>
    </row>
    <row r="37" spans="1:6" s="34" customFormat="1" ht="24" customHeight="1" x14ac:dyDescent="0.2">
      <c r="A37" s="35" t="s">
        <v>85</v>
      </c>
      <c r="B37" s="5" t="s">
        <v>11</v>
      </c>
      <c r="C37" s="5">
        <v>13</v>
      </c>
      <c r="D37" s="5"/>
      <c r="E37" s="72">
        <f>'PROMEDIOS 2026'!I65</f>
        <v>1582.5300000000002</v>
      </c>
      <c r="F37" s="72">
        <f t="shared" si="2"/>
        <v>20572.890000000003</v>
      </c>
    </row>
    <row r="38" spans="1:6" s="34" customFormat="1" ht="24" customHeight="1" x14ac:dyDescent="0.2">
      <c r="A38" s="35" t="s">
        <v>86</v>
      </c>
      <c r="B38" s="5" t="s">
        <v>11</v>
      </c>
      <c r="C38" s="5">
        <v>3</v>
      </c>
      <c r="D38" s="5"/>
      <c r="E38" s="72">
        <f>'PROMEDIOS 2026'!I66</f>
        <v>4226.5</v>
      </c>
      <c r="F38" s="72">
        <f t="shared" si="2"/>
        <v>12679.5</v>
      </c>
    </row>
    <row r="39" spans="1:6" s="34" customFormat="1" ht="18.5" customHeight="1" x14ac:dyDescent="0.2">
      <c r="A39" s="35" t="s">
        <v>45</v>
      </c>
      <c r="B39" s="5" t="s">
        <v>11</v>
      </c>
      <c r="C39" s="5">
        <v>4</v>
      </c>
      <c r="D39" s="5"/>
      <c r="E39" s="72">
        <f>'PROMEDIOS 2026'!I73</f>
        <v>47497.3</v>
      </c>
      <c r="F39" s="72">
        <f t="shared" si="2"/>
        <v>189989.2</v>
      </c>
    </row>
    <row r="40" spans="1:6" s="34" customFormat="1" ht="18.5" customHeight="1" x14ac:dyDescent="0.2">
      <c r="A40" s="35" t="s">
        <v>46</v>
      </c>
      <c r="B40" s="5" t="s">
        <v>11</v>
      </c>
      <c r="C40" s="5">
        <v>4</v>
      </c>
      <c r="D40" s="5"/>
      <c r="E40" s="72">
        <f>'PROMEDIOS 2026'!I74</f>
        <v>263755</v>
      </c>
      <c r="F40" s="72">
        <f t="shared" si="2"/>
        <v>1055020</v>
      </c>
    </row>
    <row r="41" spans="1:6" s="34" customFormat="1" ht="18.5" customHeight="1" x14ac:dyDescent="0.2">
      <c r="A41" s="35" t="s">
        <v>47</v>
      </c>
      <c r="B41" s="5" t="s">
        <v>11</v>
      </c>
      <c r="C41" s="5">
        <v>2</v>
      </c>
      <c r="D41" s="5"/>
      <c r="E41" s="72">
        <f>'PROMEDIOS 2026'!I75</f>
        <v>201058.35</v>
      </c>
      <c r="F41" s="72">
        <f t="shared" si="2"/>
        <v>402116.7</v>
      </c>
    </row>
    <row r="42" spans="1:6" s="34" customFormat="1" ht="45" customHeight="1" x14ac:dyDescent="0.2">
      <c r="A42" s="35" t="s">
        <v>48</v>
      </c>
      <c r="B42" s="5" t="s">
        <v>11</v>
      </c>
      <c r="C42" s="5">
        <v>6</v>
      </c>
      <c r="D42" s="5"/>
      <c r="E42" s="72">
        <f>'PROMEDIOS 2026'!I76</f>
        <v>100259</v>
      </c>
      <c r="F42" s="72">
        <f t="shared" si="2"/>
        <v>601554</v>
      </c>
    </row>
    <row r="43" spans="1:6" s="34" customFormat="1" ht="24" customHeight="1" x14ac:dyDescent="0.2">
      <c r="A43" s="35" t="s">
        <v>49</v>
      </c>
      <c r="B43" s="5" t="s">
        <v>11</v>
      </c>
      <c r="C43" s="5">
        <v>10</v>
      </c>
      <c r="D43" s="5"/>
      <c r="E43" s="72">
        <f>'PROMEDIOS 2026'!I77</f>
        <v>67517</v>
      </c>
      <c r="F43" s="72">
        <f t="shared" si="2"/>
        <v>675170</v>
      </c>
    </row>
    <row r="44" spans="1:6" s="34" customFormat="1" ht="24" customHeight="1" x14ac:dyDescent="0.2">
      <c r="A44" s="35" t="s">
        <v>83</v>
      </c>
      <c r="B44" s="5" t="s">
        <v>11</v>
      </c>
      <c r="C44" s="5">
        <v>1</v>
      </c>
      <c r="D44" s="5"/>
      <c r="E44" s="72">
        <f>'PROMEDIOS 2026'!I78</f>
        <v>2835500</v>
      </c>
      <c r="F44" s="72">
        <f t="shared" si="2"/>
        <v>2835500</v>
      </c>
    </row>
    <row r="45" spans="1:6" s="34" customFormat="1" ht="24" customHeight="1" x14ac:dyDescent="0.2">
      <c r="A45" s="35" t="s">
        <v>84</v>
      </c>
      <c r="B45" s="5" t="s">
        <v>11</v>
      </c>
      <c r="C45" s="5">
        <v>2</v>
      </c>
      <c r="D45" s="5"/>
      <c r="E45" s="72">
        <f>'PROMEDIOS 2026'!I79</f>
        <v>695500</v>
      </c>
      <c r="F45" s="72">
        <f t="shared" si="2"/>
        <v>1391000</v>
      </c>
    </row>
    <row r="46" spans="1:6" s="34" customFormat="1" ht="24" customHeight="1" x14ac:dyDescent="0.2">
      <c r="A46" s="35" t="s">
        <v>53</v>
      </c>
      <c r="B46" s="5" t="s">
        <v>11</v>
      </c>
      <c r="C46" s="5">
        <v>80</v>
      </c>
      <c r="D46" s="5"/>
      <c r="E46" s="72">
        <f>'PROMEDIOS 2026'!I81</f>
        <v>1487.3</v>
      </c>
      <c r="F46" s="72">
        <f t="shared" si="2"/>
        <v>118984</v>
      </c>
    </row>
    <row r="47" spans="1:6" s="34" customFormat="1" ht="24" customHeight="1" x14ac:dyDescent="0.2">
      <c r="A47" s="35" t="s">
        <v>55</v>
      </c>
      <c r="B47" s="5" t="s">
        <v>11</v>
      </c>
      <c r="C47" s="5">
        <v>900</v>
      </c>
      <c r="D47" s="5"/>
      <c r="E47" s="72">
        <f>'PROMEDIOS 2026'!I83</f>
        <v>1829.7</v>
      </c>
      <c r="F47" s="72">
        <f t="shared" si="2"/>
        <v>1646730</v>
      </c>
    </row>
    <row r="48" spans="1:6" s="34" customFormat="1" ht="24" customHeight="1" x14ac:dyDescent="0.2">
      <c r="A48" s="35" t="s">
        <v>56</v>
      </c>
      <c r="B48" s="5" t="s">
        <v>57</v>
      </c>
      <c r="C48" s="5">
        <v>3</v>
      </c>
      <c r="D48" s="5"/>
      <c r="E48" s="72">
        <f>'PROMEDIOS 2026'!I84</f>
        <v>94962.5</v>
      </c>
      <c r="F48" s="72">
        <f t="shared" si="2"/>
        <v>284887.5</v>
      </c>
    </row>
    <row r="49" spans="1:8" s="34" customFormat="1" ht="24" customHeight="1" x14ac:dyDescent="0.2">
      <c r="A49" s="35" t="s">
        <v>58</v>
      </c>
      <c r="B49" s="5" t="s">
        <v>11</v>
      </c>
      <c r="C49" s="5">
        <v>8</v>
      </c>
      <c r="D49" s="5"/>
      <c r="E49" s="72">
        <f>'PROMEDIOS 2026'!I85</f>
        <v>64874.1</v>
      </c>
      <c r="F49" s="72">
        <f t="shared" si="2"/>
        <v>518992.8</v>
      </c>
    </row>
    <row r="50" spans="1:8" s="34" customFormat="1" ht="24" customHeight="1" x14ac:dyDescent="0.2">
      <c r="A50" s="35" t="s">
        <v>59</v>
      </c>
      <c r="B50" s="5" t="s">
        <v>11</v>
      </c>
      <c r="C50" s="5">
        <v>20</v>
      </c>
      <c r="D50" s="5"/>
      <c r="E50" s="72">
        <f>'PROMEDIOS 2026'!I86</f>
        <v>54858.9</v>
      </c>
      <c r="F50" s="72">
        <f t="shared" si="2"/>
        <v>1097178</v>
      </c>
    </row>
    <row r="51" spans="1:8" s="34" customFormat="1" ht="24" customHeight="1" x14ac:dyDescent="0.2">
      <c r="A51" s="35" t="s">
        <v>60</v>
      </c>
      <c r="B51" s="5" t="s">
        <v>11</v>
      </c>
      <c r="C51" s="5">
        <v>1</v>
      </c>
      <c r="D51" s="5"/>
      <c r="E51" s="72">
        <f>'PROMEDIOS 2026'!I87</f>
        <v>295384.2</v>
      </c>
      <c r="F51" s="72">
        <f t="shared" si="2"/>
        <v>295384.2</v>
      </c>
    </row>
    <row r="52" spans="1:8" s="34" customFormat="1" ht="16" x14ac:dyDescent="0.2">
      <c r="A52" s="35" t="s">
        <v>61</v>
      </c>
      <c r="B52" s="5" t="s">
        <v>11</v>
      </c>
      <c r="C52" s="5">
        <v>2</v>
      </c>
      <c r="D52" s="5"/>
      <c r="E52" s="72">
        <f>'PROMEDIOS 2026'!I88</f>
        <v>200421.7</v>
      </c>
      <c r="F52" s="72">
        <f t="shared" si="2"/>
        <v>400843.4</v>
      </c>
    </row>
    <row r="53" spans="1:8" s="34" customFormat="1" ht="28.5" customHeight="1" x14ac:dyDescent="0.2">
      <c r="A53" s="35" t="s">
        <v>62</v>
      </c>
      <c r="B53" s="5" t="s">
        <v>11</v>
      </c>
      <c r="C53" s="5">
        <v>1</v>
      </c>
      <c r="D53" s="35"/>
      <c r="E53" s="72">
        <f>'PROMEDIOS 2026'!I89</f>
        <v>534465</v>
      </c>
      <c r="F53" s="72">
        <f t="shared" si="2"/>
        <v>534465</v>
      </c>
    </row>
    <row r="54" spans="1:8" s="34" customFormat="1" ht="39.5" customHeight="1" x14ac:dyDescent="0.2">
      <c r="A54" s="35" t="s">
        <v>91</v>
      </c>
      <c r="B54" s="5" t="s">
        <v>11</v>
      </c>
      <c r="C54" s="5">
        <v>4</v>
      </c>
      <c r="D54" s="5">
        <v>45</v>
      </c>
      <c r="E54" s="72">
        <f>'PROMEDIOS 2026'!I96</f>
        <v>200464.5</v>
      </c>
      <c r="F54" s="72">
        <f t="shared" ref="F54:F59" si="3">C54*D54*E54</f>
        <v>36083610</v>
      </c>
    </row>
    <row r="55" spans="1:8" s="34" customFormat="1" ht="38.5" customHeight="1" x14ac:dyDescent="0.2">
      <c r="A55" s="35" t="s">
        <v>93</v>
      </c>
      <c r="B55" s="5" t="s">
        <v>11</v>
      </c>
      <c r="C55" s="5">
        <v>1</v>
      </c>
      <c r="D55" s="5">
        <v>20</v>
      </c>
      <c r="E55" s="72">
        <f>'PROMEDIOS 2026'!I97</f>
        <v>181900</v>
      </c>
      <c r="F55" s="72">
        <f t="shared" si="3"/>
        <v>3638000</v>
      </c>
    </row>
    <row r="56" spans="1:8" s="34" customFormat="1" ht="33.75" customHeight="1" x14ac:dyDescent="0.2">
      <c r="A56" s="35" t="s">
        <v>94</v>
      </c>
      <c r="B56" s="5" t="s">
        <v>11</v>
      </c>
      <c r="C56" s="5">
        <v>2</v>
      </c>
      <c r="D56" s="5">
        <v>45</v>
      </c>
      <c r="E56" s="72">
        <f>'PROMEDIOS 2026'!I98</f>
        <v>149800</v>
      </c>
      <c r="F56" s="72">
        <f t="shared" si="3"/>
        <v>13482000</v>
      </c>
    </row>
    <row r="57" spans="1:8" s="34" customFormat="1" ht="23" customHeight="1" x14ac:dyDescent="0.2">
      <c r="A57" s="35" t="s">
        <v>95</v>
      </c>
      <c r="B57" s="5" t="s">
        <v>11</v>
      </c>
      <c r="C57" s="5">
        <v>1</v>
      </c>
      <c r="D57" s="5">
        <v>30</v>
      </c>
      <c r="E57" s="72">
        <f>'PROMEDIOS 2026'!I99</f>
        <v>90950</v>
      </c>
      <c r="F57" s="72">
        <f t="shared" si="3"/>
        <v>2728500</v>
      </c>
    </row>
    <row r="58" spans="1:8" s="34" customFormat="1" ht="20.5" customHeight="1" x14ac:dyDescent="0.2">
      <c r="A58" s="35" t="s">
        <v>96</v>
      </c>
      <c r="B58" s="5" t="s">
        <v>11</v>
      </c>
      <c r="C58" s="5">
        <v>1</v>
      </c>
      <c r="D58" s="5">
        <v>10</v>
      </c>
      <c r="E58" s="72">
        <f>'PROMEDIOS 2026'!I100</f>
        <v>87991.45</v>
      </c>
      <c r="F58" s="72">
        <f t="shared" si="3"/>
        <v>879914.5</v>
      </c>
    </row>
    <row r="59" spans="1:8" s="34" customFormat="1" ht="53.25" customHeight="1" x14ac:dyDescent="0.2">
      <c r="A59" s="35" t="s">
        <v>68</v>
      </c>
      <c r="B59" s="5" t="s">
        <v>102</v>
      </c>
      <c r="C59" s="5">
        <v>1</v>
      </c>
      <c r="D59" s="5">
        <v>4</v>
      </c>
      <c r="E59" s="72">
        <f>'PROMEDIOS 2026'!I101</f>
        <v>4387000</v>
      </c>
      <c r="F59" s="72">
        <f t="shared" si="3"/>
        <v>17548000</v>
      </c>
    </row>
    <row r="60" spans="1:8" s="34" customFormat="1" ht="24.5" customHeight="1" x14ac:dyDescent="0.2">
      <c r="A60" s="35" t="s">
        <v>103</v>
      </c>
      <c r="B60" s="5" t="s">
        <v>104</v>
      </c>
      <c r="C60" s="5">
        <f>1000</f>
        <v>1000</v>
      </c>
      <c r="D60" s="35"/>
      <c r="E60" s="72">
        <v>62000</v>
      </c>
      <c r="F60" s="72">
        <f>C60*E60</f>
        <v>62000000</v>
      </c>
    </row>
    <row r="61" spans="1:8" ht="17.5" customHeight="1" thickBot="1" x14ac:dyDescent="0.25">
      <c r="A61" s="80" t="s">
        <v>19</v>
      </c>
      <c r="B61" s="80"/>
      <c r="C61" s="80"/>
      <c r="D61" s="80"/>
      <c r="E61" s="80"/>
      <c r="F61" s="73">
        <f>SUM(F12:F60)</f>
        <v>436435904.57679999</v>
      </c>
    </row>
    <row r="62" spans="1:8" ht="16" thickBot="1" x14ac:dyDescent="0.25">
      <c r="A62" s="76" t="s">
        <v>106</v>
      </c>
      <c r="B62" s="77"/>
      <c r="C62" s="77"/>
      <c r="D62" s="77"/>
      <c r="E62" s="77"/>
      <c r="F62" s="74">
        <f>F61+E7</f>
        <v>786690644.57680011</v>
      </c>
      <c r="H62" s="75"/>
    </row>
    <row r="63" spans="1:8" x14ac:dyDescent="0.2">
      <c r="A63" s="36"/>
      <c r="B63" s="36"/>
      <c r="C63" s="36"/>
      <c r="D63" s="37"/>
      <c r="E63" s="37"/>
      <c r="F63" s="37"/>
    </row>
    <row r="64" spans="1:8" x14ac:dyDescent="0.2">
      <c r="A64" s="36"/>
      <c r="B64" s="37"/>
      <c r="C64" s="36"/>
      <c r="D64" s="37"/>
      <c r="E64" s="36"/>
      <c r="F64" s="36"/>
    </row>
  </sheetData>
  <mergeCells count="13">
    <mergeCell ref="A62:E62"/>
    <mergeCell ref="F10:F11"/>
    <mergeCell ref="A61:E61"/>
    <mergeCell ref="A1:E1"/>
    <mergeCell ref="A5:D5"/>
    <mergeCell ref="A6:D6"/>
    <mergeCell ref="A7:D7"/>
    <mergeCell ref="A9:F9"/>
    <mergeCell ref="A10:A11"/>
    <mergeCell ref="B10:B11"/>
    <mergeCell ref="C10:C11"/>
    <mergeCell ref="D10:D11"/>
    <mergeCell ref="E10:E11"/>
  </mergeCells>
  <pageMargins left="0.7" right="0.7" top="0.75" bottom="0.75" header="0.3" footer="0.3"/>
  <pageSetup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3"/>
  <sheetViews>
    <sheetView view="pageBreakPreview" topLeftCell="C88" zoomScaleNormal="59" zoomScaleSheetLayoutView="100" workbookViewId="0">
      <selection activeCell="I106" sqref="I106"/>
    </sheetView>
  </sheetViews>
  <sheetFormatPr baseColWidth="10" defaultRowHeight="15" x14ac:dyDescent="0.2"/>
  <cols>
    <col min="2" max="2" width="42.6640625" customWidth="1"/>
    <col min="4" max="4" width="13.6640625" bestFit="1" customWidth="1"/>
    <col min="5" max="5" width="20" customWidth="1"/>
    <col min="6" max="6" width="25.6640625" customWidth="1"/>
    <col min="7" max="7" width="20.1640625" customWidth="1"/>
    <col min="8" max="8" width="22" customWidth="1"/>
    <col min="9" max="9" width="21.6640625" customWidth="1"/>
    <col min="10" max="10" width="23.1640625" customWidth="1"/>
  </cols>
  <sheetData>
    <row r="1" spans="1:10" x14ac:dyDescent="0.2">
      <c r="A1" s="102" t="s">
        <v>113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x14ac:dyDescent="0.2">
      <c r="A2" s="105" t="s">
        <v>0</v>
      </c>
      <c r="B2" s="105" t="s">
        <v>1</v>
      </c>
      <c r="C2" s="105" t="s">
        <v>2</v>
      </c>
      <c r="D2" s="105" t="s">
        <v>3</v>
      </c>
      <c r="E2" s="103" t="s">
        <v>29</v>
      </c>
      <c r="F2" s="103"/>
      <c r="G2" s="103" t="s">
        <v>4</v>
      </c>
      <c r="H2" s="103"/>
      <c r="I2" s="104" t="s">
        <v>5</v>
      </c>
      <c r="J2" s="104"/>
    </row>
    <row r="3" spans="1:10" x14ac:dyDescent="0.2">
      <c r="A3" s="80"/>
      <c r="B3" s="80"/>
      <c r="C3" s="80"/>
      <c r="D3" s="80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</row>
    <row r="4" spans="1:10" ht="16" x14ac:dyDescent="0.2">
      <c r="A4" s="3">
        <v>1</v>
      </c>
      <c r="B4" s="4" t="s">
        <v>8</v>
      </c>
      <c r="C4" s="5" t="s">
        <v>9</v>
      </c>
      <c r="D4" s="6">
        <v>1</v>
      </c>
      <c r="E4" s="7">
        <v>21684.298999999999</v>
      </c>
      <c r="F4" s="7">
        <f>E4*D4</f>
        <v>21684.298999999999</v>
      </c>
      <c r="G4" s="7">
        <v>19737.22</v>
      </c>
      <c r="H4" s="7">
        <f>G4*D4</f>
        <v>19737.22</v>
      </c>
      <c r="I4" s="7">
        <f>+AVERAGE(E4,G4)</f>
        <v>20710.7595</v>
      </c>
      <c r="J4" s="8">
        <f t="shared" ref="J4:J13" si="0">I4*D4</f>
        <v>20710.7595</v>
      </c>
    </row>
    <row r="5" spans="1:10" ht="16" x14ac:dyDescent="0.2">
      <c r="A5" s="3">
        <v>2</v>
      </c>
      <c r="B5" s="4" t="s">
        <v>10</v>
      </c>
      <c r="C5" s="5" t="s">
        <v>11</v>
      </c>
      <c r="D5" s="6">
        <v>1</v>
      </c>
      <c r="E5" s="7">
        <v>16263.8609</v>
      </c>
      <c r="F5" s="7">
        <f t="shared" ref="F5:F13" si="1">E5*D5</f>
        <v>16263.8609</v>
      </c>
      <c r="G5" s="7">
        <v>16370.893</v>
      </c>
      <c r="H5" s="7">
        <f t="shared" ref="H5:H13" si="2">G5*D5</f>
        <v>16370.893</v>
      </c>
      <c r="I5" s="7">
        <f>+AVERAGE(E5,G5)</f>
        <v>16317.37695</v>
      </c>
      <c r="J5" s="8">
        <f t="shared" si="0"/>
        <v>16317.37695</v>
      </c>
    </row>
    <row r="6" spans="1:10" ht="16" x14ac:dyDescent="0.2">
      <c r="A6" s="3">
        <v>3</v>
      </c>
      <c r="B6" s="4" t="s">
        <v>12</v>
      </c>
      <c r="C6" s="5" t="s">
        <v>11</v>
      </c>
      <c r="D6" s="6">
        <v>1</v>
      </c>
      <c r="E6" s="7">
        <v>16263.8609</v>
      </c>
      <c r="F6" s="7">
        <f t="shared" si="1"/>
        <v>16263.8609</v>
      </c>
      <c r="G6" s="7">
        <v>16370.8181</v>
      </c>
      <c r="H6" s="7">
        <f t="shared" si="2"/>
        <v>16370.8181</v>
      </c>
      <c r="I6" s="7">
        <f t="shared" ref="I6:I13" si="3">+AVERAGE(E6,G6)</f>
        <v>16317.3395</v>
      </c>
      <c r="J6" s="8">
        <f t="shared" si="0"/>
        <v>16317.3395</v>
      </c>
    </row>
    <row r="7" spans="1:10" ht="16" x14ac:dyDescent="0.2">
      <c r="A7" s="3">
        <v>4</v>
      </c>
      <c r="B7" s="4" t="s">
        <v>13</v>
      </c>
      <c r="C7" s="5" t="s">
        <v>11</v>
      </c>
      <c r="D7" s="6">
        <v>1</v>
      </c>
      <c r="E7" s="7">
        <v>40745.599999999999</v>
      </c>
      <c r="F7" s="7">
        <f t="shared" si="1"/>
        <v>40745.599999999999</v>
      </c>
      <c r="G7" s="7">
        <v>40236.28</v>
      </c>
      <c r="H7" s="7">
        <f t="shared" si="2"/>
        <v>40236.28</v>
      </c>
      <c r="I7" s="7">
        <f t="shared" si="3"/>
        <v>40490.94</v>
      </c>
      <c r="J7" s="8">
        <f t="shared" si="0"/>
        <v>40490.94</v>
      </c>
    </row>
    <row r="8" spans="1:10" ht="16" x14ac:dyDescent="0.2">
      <c r="A8" s="3">
        <v>5</v>
      </c>
      <c r="B8" s="4" t="s">
        <v>14</v>
      </c>
      <c r="C8" s="5" t="s">
        <v>11</v>
      </c>
      <c r="D8" s="6">
        <v>1</v>
      </c>
      <c r="E8" s="7">
        <v>116888.94</v>
      </c>
      <c r="F8" s="7">
        <f t="shared" si="1"/>
        <v>116888.94</v>
      </c>
      <c r="G8" s="7">
        <v>115233.65</v>
      </c>
      <c r="H8" s="7">
        <f t="shared" si="2"/>
        <v>115233.65</v>
      </c>
      <c r="I8" s="7">
        <f t="shared" si="3"/>
        <v>116061.295</v>
      </c>
      <c r="J8" s="8">
        <f t="shared" si="0"/>
        <v>116061.295</v>
      </c>
    </row>
    <row r="9" spans="1:10" ht="16" x14ac:dyDescent="0.2">
      <c r="A9" s="3">
        <v>6</v>
      </c>
      <c r="B9" s="4" t="s">
        <v>15</v>
      </c>
      <c r="C9" s="5" t="s">
        <v>11</v>
      </c>
      <c r="D9" s="6">
        <v>1</v>
      </c>
      <c r="E9" s="7">
        <v>128221.31</v>
      </c>
      <c r="F9" s="7">
        <f t="shared" si="1"/>
        <v>128221.31</v>
      </c>
      <c r="G9" s="7">
        <v>118416.9</v>
      </c>
      <c r="H9" s="7">
        <f t="shared" si="2"/>
        <v>118416.9</v>
      </c>
      <c r="I9" s="7">
        <f t="shared" si="3"/>
        <v>123319.105</v>
      </c>
      <c r="J9" s="8">
        <f t="shared" si="0"/>
        <v>123319.105</v>
      </c>
    </row>
    <row r="10" spans="1:10" ht="16" x14ac:dyDescent="0.2">
      <c r="A10" s="3">
        <v>7</v>
      </c>
      <c r="B10" s="4" t="s">
        <v>16</v>
      </c>
      <c r="C10" s="5" t="s">
        <v>11</v>
      </c>
      <c r="D10" s="6">
        <v>1</v>
      </c>
      <c r="E10" s="7">
        <v>69012.86</v>
      </c>
      <c r="F10" s="7">
        <f t="shared" si="1"/>
        <v>69012.86</v>
      </c>
      <c r="G10" s="7">
        <v>63537.67</v>
      </c>
      <c r="H10" s="7">
        <f t="shared" si="2"/>
        <v>63537.67</v>
      </c>
      <c r="I10" s="7">
        <f>+AVERAGE(E10,G10)</f>
        <v>66275.264999999999</v>
      </c>
      <c r="J10" s="8">
        <f t="shared" si="0"/>
        <v>66275.264999999999</v>
      </c>
    </row>
    <row r="11" spans="1:10" ht="16" x14ac:dyDescent="0.2">
      <c r="A11" s="3">
        <v>8</v>
      </c>
      <c r="B11" s="4" t="s">
        <v>17</v>
      </c>
      <c r="C11" s="5" t="s">
        <v>11</v>
      </c>
      <c r="D11" s="6">
        <v>1</v>
      </c>
      <c r="E11" s="7">
        <v>131022.57</v>
      </c>
      <c r="F11" s="7">
        <f t="shared" si="1"/>
        <v>131022.57</v>
      </c>
      <c r="G11" s="7">
        <v>126693.34999999999</v>
      </c>
      <c r="H11" s="7">
        <f t="shared" si="2"/>
        <v>126693.34999999999</v>
      </c>
      <c r="I11" s="7">
        <f t="shared" si="3"/>
        <v>128857.95999999999</v>
      </c>
      <c r="J11" s="8">
        <f t="shared" si="0"/>
        <v>128857.95999999999</v>
      </c>
    </row>
    <row r="12" spans="1:10" ht="32" x14ac:dyDescent="0.2">
      <c r="A12" s="3">
        <v>9</v>
      </c>
      <c r="B12" s="4" t="s">
        <v>111</v>
      </c>
      <c r="C12" s="5" t="s">
        <v>11</v>
      </c>
      <c r="D12" s="6">
        <v>1</v>
      </c>
      <c r="E12" s="7">
        <v>64301.65</v>
      </c>
      <c r="F12" s="7">
        <f t="shared" si="1"/>
        <v>64301.65</v>
      </c>
      <c r="G12" s="7">
        <v>65956.94</v>
      </c>
      <c r="H12" s="7">
        <f t="shared" si="2"/>
        <v>65956.94</v>
      </c>
      <c r="I12" s="7">
        <f t="shared" si="3"/>
        <v>65129.294999999998</v>
      </c>
      <c r="J12" s="8">
        <f t="shared" si="0"/>
        <v>65129.294999999998</v>
      </c>
    </row>
    <row r="13" spans="1:10" ht="16" x14ac:dyDescent="0.2">
      <c r="A13" s="3">
        <v>10</v>
      </c>
      <c r="B13" s="4" t="s">
        <v>18</v>
      </c>
      <c r="C13" s="5" t="s">
        <v>11</v>
      </c>
      <c r="D13" s="6">
        <v>1</v>
      </c>
      <c r="E13" s="7">
        <v>107593.85</v>
      </c>
      <c r="F13" s="7">
        <f t="shared" si="1"/>
        <v>107593.85</v>
      </c>
      <c r="G13" s="7">
        <v>83460</v>
      </c>
      <c r="H13" s="7">
        <f t="shared" si="2"/>
        <v>83460</v>
      </c>
      <c r="I13" s="7">
        <f t="shared" si="3"/>
        <v>95526.925000000003</v>
      </c>
      <c r="J13" s="8">
        <f t="shared" si="0"/>
        <v>95526.925000000003</v>
      </c>
    </row>
    <row r="14" spans="1:10" x14ac:dyDescent="0.2">
      <c r="E14" s="9" t="s">
        <v>7</v>
      </c>
      <c r="F14" s="9">
        <f>+SUM(F4:F13)</f>
        <v>711998.80080000008</v>
      </c>
      <c r="G14" s="9" t="s">
        <v>7</v>
      </c>
      <c r="H14" s="9">
        <f>+SUM(H4:H13)</f>
        <v>666013.72109999997</v>
      </c>
      <c r="I14" s="10" t="s">
        <v>7</v>
      </c>
      <c r="J14" s="10">
        <f>+SUM(J4:J13)</f>
        <v>689006.26095000003</v>
      </c>
    </row>
    <row r="15" spans="1:10" x14ac:dyDescent="0.2">
      <c r="D15" s="44"/>
      <c r="E15" s="2" t="s">
        <v>19</v>
      </c>
      <c r="F15" s="17">
        <f>F14</f>
        <v>711998.80080000008</v>
      </c>
      <c r="G15" s="2" t="s">
        <v>19</v>
      </c>
      <c r="H15" s="17">
        <f>H14</f>
        <v>666013.72109999997</v>
      </c>
      <c r="I15" s="2" t="s">
        <v>19</v>
      </c>
      <c r="J15" s="17">
        <f>J14</f>
        <v>689006.26095000003</v>
      </c>
    </row>
    <row r="18" spans="1:10" x14ac:dyDescent="0.2">
      <c r="A18" s="102" t="s">
        <v>20</v>
      </c>
      <c r="B18" s="102"/>
      <c r="C18" s="102"/>
      <c r="D18" s="102"/>
      <c r="E18" s="102"/>
      <c r="F18" s="102"/>
      <c r="G18" s="102"/>
      <c r="H18" s="102"/>
      <c r="I18" s="102"/>
      <c r="J18" s="102"/>
    </row>
    <row r="19" spans="1:10" x14ac:dyDescent="0.2">
      <c r="A19" s="80" t="s">
        <v>0</v>
      </c>
      <c r="B19" s="80" t="s">
        <v>1</v>
      </c>
      <c r="C19" s="80" t="s">
        <v>2</v>
      </c>
      <c r="D19" s="80" t="s">
        <v>3</v>
      </c>
      <c r="E19" s="103" t="s">
        <v>29</v>
      </c>
      <c r="F19" s="103"/>
      <c r="G19" s="103" t="s">
        <v>4</v>
      </c>
      <c r="H19" s="103"/>
      <c r="I19" s="104" t="s">
        <v>5</v>
      </c>
      <c r="J19" s="104"/>
    </row>
    <row r="20" spans="1:10" x14ac:dyDescent="0.2">
      <c r="A20" s="80"/>
      <c r="B20" s="80"/>
      <c r="C20" s="80"/>
      <c r="D20" s="80"/>
      <c r="E20" s="2" t="s">
        <v>6</v>
      </c>
      <c r="F20" s="2" t="s">
        <v>7</v>
      </c>
      <c r="G20" s="2" t="s">
        <v>6</v>
      </c>
      <c r="H20" s="2" t="s">
        <v>7</v>
      </c>
      <c r="I20" s="2" t="s">
        <v>6</v>
      </c>
      <c r="J20" s="2" t="s">
        <v>7</v>
      </c>
    </row>
    <row r="21" spans="1:10" ht="16" x14ac:dyDescent="0.2">
      <c r="A21" s="3">
        <v>1</v>
      </c>
      <c r="B21" s="4" t="s">
        <v>21</v>
      </c>
      <c r="C21" s="5" t="s">
        <v>11</v>
      </c>
      <c r="D21" s="3">
        <v>1</v>
      </c>
      <c r="E21" s="7">
        <v>156985.15700000001</v>
      </c>
      <c r="F21" s="7">
        <f>E21*D21</f>
        <v>156985.15700000001</v>
      </c>
      <c r="G21" s="7">
        <v>146589.93580000001</v>
      </c>
      <c r="H21" s="7">
        <f>D21*G21</f>
        <v>146589.93580000001</v>
      </c>
      <c r="I21" s="7">
        <f>+AVERAGE(E21,G21)</f>
        <v>151787.54639999999</v>
      </c>
      <c r="J21" s="8">
        <f>I21*D21</f>
        <v>151787.54639999999</v>
      </c>
    </row>
    <row r="22" spans="1:10" ht="16" x14ac:dyDescent="0.2">
      <c r="A22" s="3">
        <v>2</v>
      </c>
      <c r="B22" s="4" t="s">
        <v>22</v>
      </c>
      <c r="C22" s="5" t="s">
        <v>11</v>
      </c>
      <c r="D22" s="3">
        <v>1</v>
      </c>
      <c r="E22" s="7">
        <v>140089.73929999999</v>
      </c>
      <c r="F22" s="7">
        <f t="shared" ref="F22:F24" si="4">E22*D22</f>
        <v>140089.73929999999</v>
      </c>
      <c r="G22" s="7">
        <v>148721.44</v>
      </c>
      <c r="H22" s="7">
        <f t="shared" ref="H22:H24" si="5">D22*G22</f>
        <v>148721.44</v>
      </c>
      <c r="I22" s="7">
        <f t="shared" ref="I22:I24" si="6">+AVERAGE(E22,G22)</f>
        <v>144405.58964999998</v>
      </c>
      <c r="J22" s="8">
        <f t="shared" ref="J22:J24" si="7">I22*D22</f>
        <v>144405.58964999998</v>
      </c>
    </row>
    <row r="23" spans="1:10" ht="16" x14ac:dyDescent="0.2">
      <c r="A23" s="3">
        <v>3</v>
      </c>
      <c r="B23" s="4" t="s">
        <v>23</v>
      </c>
      <c r="C23" s="5" t="s">
        <v>11</v>
      </c>
      <c r="D23" s="3">
        <v>1</v>
      </c>
      <c r="E23" s="7">
        <v>154838.37319999997</v>
      </c>
      <c r="F23" s="7">
        <f t="shared" si="4"/>
        <v>154838.37319999997</v>
      </c>
      <c r="G23" s="7">
        <v>137465.46799999999</v>
      </c>
      <c r="H23" s="7">
        <f t="shared" si="5"/>
        <v>137465.46799999999</v>
      </c>
      <c r="I23" s="7">
        <f t="shared" si="6"/>
        <v>146151.92059999998</v>
      </c>
      <c r="J23" s="8">
        <f t="shared" si="7"/>
        <v>146151.92059999998</v>
      </c>
    </row>
    <row r="24" spans="1:10" ht="16" x14ac:dyDescent="0.2">
      <c r="A24" s="3">
        <v>4</v>
      </c>
      <c r="B24" s="4" t="s">
        <v>24</v>
      </c>
      <c r="C24" s="5" t="s">
        <v>11</v>
      </c>
      <c r="D24" s="3">
        <v>1</v>
      </c>
      <c r="E24" s="7">
        <v>103253.1703</v>
      </c>
      <c r="F24" s="7">
        <f t="shared" si="4"/>
        <v>103253.1703</v>
      </c>
      <c r="G24" s="7">
        <v>101265.549</v>
      </c>
      <c r="H24" s="7">
        <f t="shared" si="5"/>
        <v>101265.549</v>
      </c>
      <c r="I24" s="7">
        <f t="shared" si="6"/>
        <v>102259.35965</v>
      </c>
      <c r="J24" s="8">
        <f t="shared" si="7"/>
        <v>102259.35965</v>
      </c>
    </row>
    <row r="25" spans="1:10" x14ac:dyDescent="0.2">
      <c r="E25" s="11" t="s">
        <v>7</v>
      </c>
      <c r="F25" s="9">
        <f>+SUM(F21:F24)</f>
        <v>555166.43980000005</v>
      </c>
      <c r="G25" s="11" t="s">
        <v>7</v>
      </c>
      <c r="H25" s="11">
        <f>SUM(H21:H24)</f>
        <v>534042.39280000003</v>
      </c>
      <c r="I25" s="11" t="s">
        <v>7</v>
      </c>
      <c r="J25" s="11">
        <f>SUM(J21:J24)</f>
        <v>544604.41629999992</v>
      </c>
    </row>
    <row r="26" spans="1:10" x14ac:dyDescent="0.2">
      <c r="E26" s="2" t="s">
        <v>19</v>
      </c>
      <c r="F26" s="17">
        <f>F25</f>
        <v>555166.43980000005</v>
      </c>
      <c r="G26" s="2" t="s">
        <v>19</v>
      </c>
      <c r="H26" s="17">
        <f>H25</f>
        <v>534042.39280000003</v>
      </c>
      <c r="I26" s="2" t="s">
        <v>19</v>
      </c>
      <c r="J26" s="17">
        <f>J25</f>
        <v>544604.41629999992</v>
      </c>
    </row>
    <row r="28" spans="1:10" x14ac:dyDescent="0.2">
      <c r="A28" s="102" t="s">
        <v>25</v>
      </c>
      <c r="B28" s="102"/>
      <c r="C28" s="102"/>
      <c r="D28" s="102"/>
      <c r="E28" s="102"/>
      <c r="F28" s="102"/>
      <c r="G28" s="102"/>
      <c r="H28" s="102"/>
      <c r="I28" s="102"/>
      <c r="J28" s="102"/>
    </row>
    <row r="29" spans="1:10" x14ac:dyDescent="0.2">
      <c r="A29" s="80" t="s">
        <v>0</v>
      </c>
      <c r="B29" s="80" t="s">
        <v>1</v>
      </c>
      <c r="C29" s="80" t="s">
        <v>2</v>
      </c>
      <c r="D29" s="80" t="s">
        <v>3</v>
      </c>
      <c r="E29" s="103" t="s">
        <v>29</v>
      </c>
      <c r="F29" s="103"/>
      <c r="G29" s="103" t="s">
        <v>4</v>
      </c>
      <c r="H29" s="103"/>
      <c r="I29" s="104" t="s">
        <v>5</v>
      </c>
      <c r="J29" s="104"/>
    </row>
    <row r="30" spans="1:10" x14ac:dyDescent="0.2">
      <c r="A30" s="80"/>
      <c r="B30" s="80"/>
      <c r="C30" s="80"/>
      <c r="D30" s="80"/>
      <c r="E30" s="2" t="s">
        <v>6</v>
      </c>
      <c r="F30" s="2" t="s">
        <v>7</v>
      </c>
      <c r="G30" s="2" t="s">
        <v>6</v>
      </c>
      <c r="H30" s="2" t="s">
        <v>7</v>
      </c>
      <c r="I30" s="2" t="s">
        <v>6</v>
      </c>
      <c r="J30" s="2" t="s">
        <v>7</v>
      </c>
    </row>
    <row r="31" spans="1:10" ht="45" customHeight="1" x14ac:dyDescent="0.2">
      <c r="A31" s="3">
        <v>1</v>
      </c>
      <c r="B31" s="12" t="s">
        <v>26</v>
      </c>
      <c r="C31" s="3" t="s">
        <v>11</v>
      </c>
      <c r="D31" s="3">
        <v>1</v>
      </c>
      <c r="E31" s="7">
        <v>751247</v>
      </c>
      <c r="F31" s="7">
        <f>+D31*E31</f>
        <v>751247</v>
      </c>
      <c r="G31" s="7">
        <v>778615.31019999995</v>
      </c>
      <c r="H31" s="7">
        <f>D31*G31</f>
        <v>778615.31019999995</v>
      </c>
      <c r="I31" s="7">
        <f>+AVERAGE(E31,G31)</f>
        <v>764931.15509999997</v>
      </c>
      <c r="J31" s="7">
        <f>+D31*I31</f>
        <v>764931.15509999997</v>
      </c>
    </row>
    <row r="32" spans="1:10" ht="32" x14ac:dyDescent="0.2">
      <c r="A32" s="3"/>
      <c r="B32" s="12" t="s">
        <v>27</v>
      </c>
      <c r="C32" s="3" t="s">
        <v>11</v>
      </c>
      <c r="D32" s="3">
        <v>1</v>
      </c>
      <c r="E32" s="7">
        <v>1108626.6576</v>
      </c>
      <c r="F32" s="7">
        <f>+D32*E32</f>
        <v>1108626.6576</v>
      </c>
      <c r="G32" s="7">
        <v>1031373</v>
      </c>
      <c r="H32" s="7">
        <f t="shared" ref="H32" si="8">D32*G32</f>
        <v>1031373</v>
      </c>
      <c r="I32" s="7">
        <f>+AVERAGE(E32,G32)</f>
        <v>1069999.8288</v>
      </c>
      <c r="J32" s="7">
        <f>+D32*I32</f>
        <v>1069999.8288</v>
      </c>
    </row>
    <row r="33" spans="1:10" x14ac:dyDescent="0.2">
      <c r="E33" s="9" t="s">
        <v>7</v>
      </c>
      <c r="F33" s="9">
        <f>+SUM(F31:F32)</f>
        <v>1859873.6576</v>
      </c>
      <c r="G33" s="11" t="s">
        <v>7</v>
      </c>
      <c r="H33" s="11">
        <f>SUM(H31:H32)</f>
        <v>1809988.3101999999</v>
      </c>
      <c r="I33" s="9" t="s">
        <v>7</v>
      </c>
      <c r="J33" s="9">
        <f>+SUM(J31:J32)</f>
        <v>1834930.9838999999</v>
      </c>
    </row>
    <row r="34" spans="1:10" x14ac:dyDescent="0.2">
      <c r="E34" s="2" t="s">
        <v>19</v>
      </c>
      <c r="F34" s="17">
        <f>F33</f>
        <v>1859873.6576</v>
      </c>
      <c r="G34" s="2" t="s">
        <v>19</v>
      </c>
      <c r="H34" s="17">
        <f>H33</f>
        <v>1809988.3101999999</v>
      </c>
      <c r="I34" s="2" t="s">
        <v>19</v>
      </c>
      <c r="J34" s="17">
        <f>J33</f>
        <v>1834930.9838999999</v>
      </c>
    </row>
    <row r="37" spans="1:10" x14ac:dyDescent="0.2">
      <c r="A37" s="102" t="s">
        <v>28</v>
      </c>
      <c r="B37" s="102"/>
      <c r="C37" s="102"/>
      <c r="D37" s="102"/>
      <c r="E37" s="102"/>
      <c r="F37" s="102"/>
      <c r="G37" s="102"/>
      <c r="H37" s="102"/>
      <c r="I37" s="102"/>
      <c r="J37" s="102"/>
    </row>
    <row r="38" spans="1:10" x14ac:dyDescent="0.2">
      <c r="A38" s="1" t="s">
        <v>0</v>
      </c>
      <c r="B38" s="1" t="s">
        <v>1</v>
      </c>
      <c r="C38" s="1" t="s">
        <v>2</v>
      </c>
      <c r="D38" s="1" t="s">
        <v>3</v>
      </c>
      <c r="E38" s="103" t="s">
        <v>29</v>
      </c>
      <c r="F38" s="103"/>
      <c r="G38" s="103" t="s">
        <v>4</v>
      </c>
      <c r="H38" s="103"/>
      <c r="I38" s="104" t="s">
        <v>5</v>
      </c>
      <c r="J38" s="104"/>
    </row>
    <row r="39" spans="1:10" x14ac:dyDescent="0.2">
      <c r="A39" s="1"/>
      <c r="B39" s="1"/>
      <c r="C39" s="1"/>
      <c r="D39" s="1"/>
      <c r="E39" s="2" t="s">
        <v>6</v>
      </c>
      <c r="F39" s="2" t="s">
        <v>7</v>
      </c>
      <c r="G39" s="2" t="s">
        <v>6</v>
      </c>
      <c r="H39" s="2" t="s">
        <v>7</v>
      </c>
      <c r="I39" s="2" t="s">
        <v>6</v>
      </c>
      <c r="J39" s="2" t="s">
        <v>7</v>
      </c>
    </row>
    <row r="40" spans="1:10" ht="47.25" customHeight="1" x14ac:dyDescent="0.2">
      <c r="A40" s="3">
        <v>1</v>
      </c>
      <c r="B40" s="4" t="s">
        <v>30</v>
      </c>
      <c r="C40" s="3" t="s">
        <v>31</v>
      </c>
      <c r="D40" s="3">
        <v>1</v>
      </c>
      <c r="E40" s="7">
        <v>193135</v>
      </c>
      <c r="F40" s="7">
        <f>E40*D40</f>
        <v>193135</v>
      </c>
      <c r="G40" s="7">
        <v>183431.17</v>
      </c>
      <c r="H40" s="7">
        <f>G40*D40</f>
        <v>183431.17</v>
      </c>
      <c r="I40" s="7">
        <f>+AVERAGE(E40,G40)</f>
        <v>188283.08500000002</v>
      </c>
      <c r="J40" s="7">
        <f>+D40*I40</f>
        <v>188283.08500000002</v>
      </c>
    </row>
    <row r="41" spans="1:10" ht="47.25" customHeight="1" x14ac:dyDescent="0.2">
      <c r="A41" s="3">
        <v>2</v>
      </c>
      <c r="B41" s="4" t="s">
        <v>32</v>
      </c>
      <c r="C41" s="3" t="s">
        <v>33</v>
      </c>
      <c r="D41" s="3">
        <v>2</v>
      </c>
      <c r="E41" s="7">
        <v>449400</v>
      </c>
      <c r="F41" s="7">
        <f>E41*D41</f>
        <v>898800</v>
      </c>
      <c r="G41" s="7">
        <v>521020.45</v>
      </c>
      <c r="H41" s="7">
        <f t="shared" ref="H41:H47" si="9">G41*D41</f>
        <v>1042040.9</v>
      </c>
      <c r="I41" s="7">
        <f t="shared" ref="I41:I47" si="10">+AVERAGE(E41,G41)</f>
        <v>485210.22499999998</v>
      </c>
      <c r="J41" s="7">
        <f t="shared" ref="J41:J45" si="11">I41*D41</f>
        <v>970420.45</v>
      </c>
    </row>
    <row r="42" spans="1:10" ht="47.25" customHeight="1" x14ac:dyDescent="0.2">
      <c r="A42" s="3">
        <v>3</v>
      </c>
      <c r="B42" s="35" t="s">
        <v>116</v>
      </c>
      <c r="C42" s="3" t="s">
        <v>31</v>
      </c>
      <c r="D42" s="3">
        <v>1</v>
      </c>
      <c r="E42" s="7">
        <v>330100</v>
      </c>
      <c r="F42" s="7">
        <f t="shared" ref="F42:F43" si="12">E42*D42</f>
        <v>330100</v>
      </c>
      <c r="G42" s="7">
        <v>270000</v>
      </c>
      <c r="H42" s="7">
        <f t="shared" si="9"/>
        <v>270000</v>
      </c>
      <c r="I42" s="7">
        <f t="shared" si="10"/>
        <v>300050</v>
      </c>
      <c r="J42" s="7">
        <f t="shared" si="11"/>
        <v>300050</v>
      </c>
    </row>
    <row r="43" spans="1:10" ht="47.25" customHeight="1" x14ac:dyDescent="0.2">
      <c r="A43" s="3">
        <v>4</v>
      </c>
      <c r="B43" s="35" t="s">
        <v>117</v>
      </c>
      <c r="C43" s="3" t="s">
        <v>33</v>
      </c>
      <c r="D43" s="3">
        <v>2</v>
      </c>
      <c r="E43" s="7">
        <v>1294000</v>
      </c>
      <c r="F43" s="7">
        <f t="shared" si="12"/>
        <v>2588000</v>
      </c>
      <c r="G43" s="7">
        <v>1400000</v>
      </c>
      <c r="H43" s="7">
        <f t="shared" si="9"/>
        <v>2800000</v>
      </c>
      <c r="I43" s="7">
        <f t="shared" si="10"/>
        <v>1347000</v>
      </c>
      <c r="J43" s="7">
        <f t="shared" si="11"/>
        <v>2694000</v>
      </c>
    </row>
    <row r="44" spans="1:10" ht="67.5" customHeight="1" x14ac:dyDescent="0.2">
      <c r="A44" s="3">
        <v>5</v>
      </c>
      <c r="B44" s="4" t="s">
        <v>34</v>
      </c>
      <c r="C44" s="3" t="s">
        <v>35</v>
      </c>
      <c r="D44" s="3">
        <v>1</v>
      </c>
      <c r="E44" s="7">
        <v>863490</v>
      </c>
      <c r="F44" s="7">
        <f>E44*D44</f>
        <v>863490</v>
      </c>
      <c r="G44" s="7">
        <v>856000</v>
      </c>
      <c r="H44" s="7">
        <f t="shared" si="9"/>
        <v>856000</v>
      </c>
      <c r="I44" s="7">
        <f t="shared" si="10"/>
        <v>859745</v>
      </c>
      <c r="J44" s="7">
        <f t="shared" si="11"/>
        <v>859745</v>
      </c>
    </row>
    <row r="45" spans="1:10" ht="47.25" customHeight="1" x14ac:dyDescent="0.2">
      <c r="A45" s="3">
        <v>6</v>
      </c>
      <c r="B45" s="4" t="s">
        <v>36</v>
      </c>
      <c r="C45" s="3" t="s">
        <v>35</v>
      </c>
      <c r="D45" s="3">
        <v>1</v>
      </c>
      <c r="E45" s="7">
        <v>214000</v>
      </c>
      <c r="F45" s="7">
        <f t="shared" ref="F45" si="13">E45*D45</f>
        <v>214000</v>
      </c>
      <c r="G45" s="7">
        <v>228980</v>
      </c>
      <c r="H45" s="7">
        <f t="shared" si="9"/>
        <v>228980</v>
      </c>
      <c r="I45" s="7">
        <f t="shared" si="10"/>
        <v>221490</v>
      </c>
      <c r="J45" s="7">
        <f t="shared" si="11"/>
        <v>221490</v>
      </c>
    </row>
    <row r="46" spans="1:10" ht="47.25" customHeight="1" x14ac:dyDescent="0.2">
      <c r="A46" s="3">
        <v>7</v>
      </c>
      <c r="B46" s="4" t="s">
        <v>37</v>
      </c>
      <c r="C46" s="3" t="s">
        <v>35</v>
      </c>
      <c r="D46" s="3">
        <v>1</v>
      </c>
      <c r="E46" s="7">
        <v>863062</v>
      </c>
      <c r="F46" s="7">
        <f>E46*D46</f>
        <v>863062</v>
      </c>
      <c r="G46" s="7">
        <v>877400</v>
      </c>
      <c r="H46" s="7">
        <f t="shared" si="9"/>
        <v>877400</v>
      </c>
      <c r="I46" s="7">
        <f t="shared" si="10"/>
        <v>870231</v>
      </c>
      <c r="J46" s="7">
        <f>I46*D46</f>
        <v>870231</v>
      </c>
    </row>
    <row r="47" spans="1:10" ht="47.25" customHeight="1" x14ac:dyDescent="0.2">
      <c r="A47" s="3">
        <v>8</v>
      </c>
      <c r="B47" s="4" t="s">
        <v>38</v>
      </c>
      <c r="C47" s="3" t="s">
        <v>35</v>
      </c>
      <c r="D47" s="3">
        <v>1</v>
      </c>
      <c r="E47" s="7">
        <v>2407500</v>
      </c>
      <c r="F47" s="7">
        <f>E47*D47</f>
        <v>2407500</v>
      </c>
      <c r="G47" s="7">
        <v>2299574.4500000002</v>
      </c>
      <c r="H47" s="7">
        <f t="shared" si="9"/>
        <v>2299574.4500000002</v>
      </c>
      <c r="I47" s="7">
        <f t="shared" si="10"/>
        <v>2353537.2250000001</v>
      </c>
      <c r="J47" s="7">
        <f>I47*D47</f>
        <v>2353537.2250000001</v>
      </c>
    </row>
    <row r="48" spans="1:10" x14ac:dyDescent="0.2">
      <c r="E48" s="9" t="s">
        <v>7</v>
      </c>
      <c r="F48" s="9">
        <f>SUM(F40:F47)</f>
        <v>8358087</v>
      </c>
      <c r="G48" s="11" t="s">
        <v>7</v>
      </c>
      <c r="H48" s="11">
        <f>SUM(H40:H47)</f>
        <v>8557426.5199999996</v>
      </c>
      <c r="I48" s="9" t="s">
        <v>7</v>
      </c>
      <c r="J48" s="9">
        <f>+SUM(J40:J47)</f>
        <v>8457756.7599999998</v>
      </c>
    </row>
    <row r="49" spans="1:10" x14ac:dyDescent="0.2">
      <c r="E49" s="2" t="s">
        <v>19</v>
      </c>
      <c r="F49" s="17">
        <f>+F48</f>
        <v>8358087</v>
      </c>
      <c r="G49" s="2" t="s">
        <v>19</v>
      </c>
      <c r="H49" s="17">
        <f>+H48</f>
        <v>8557426.5199999996</v>
      </c>
      <c r="I49" s="2" t="s">
        <v>19</v>
      </c>
      <c r="J49" s="17">
        <f>J48</f>
        <v>8457756.7599999998</v>
      </c>
    </row>
    <row r="53" spans="1:10" x14ac:dyDescent="0.2">
      <c r="A53" s="102" t="s">
        <v>39</v>
      </c>
      <c r="B53" s="102"/>
      <c r="C53" s="102"/>
      <c r="D53" s="102"/>
      <c r="E53" s="102"/>
      <c r="F53" s="102"/>
      <c r="G53" s="102"/>
      <c r="H53" s="102"/>
      <c r="I53" s="102"/>
      <c r="J53" s="102"/>
    </row>
    <row r="54" spans="1:10" x14ac:dyDescent="0.2">
      <c r="A54" s="80" t="s">
        <v>0</v>
      </c>
      <c r="B54" s="80" t="s">
        <v>1</v>
      </c>
      <c r="C54" s="80" t="s">
        <v>2</v>
      </c>
      <c r="D54" s="80" t="s">
        <v>3</v>
      </c>
      <c r="E54" s="103" t="s">
        <v>29</v>
      </c>
      <c r="F54" s="103"/>
      <c r="G54" s="103" t="s">
        <v>4</v>
      </c>
      <c r="H54" s="103"/>
      <c r="I54" s="104" t="s">
        <v>5</v>
      </c>
      <c r="J54" s="104"/>
    </row>
    <row r="55" spans="1:10" x14ac:dyDescent="0.2">
      <c r="A55" s="80"/>
      <c r="B55" s="80"/>
      <c r="C55" s="80"/>
      <c r="D55" s="80"/>
      <c r="E55" s="2" t="s">
        <v>6</v>
      </c>
      <c r="F55" s="2" t="s">
        <v>7</v>
      </c>
      <c r="G55" s="2" t="s">
        <v>6</v>
      </c>
      <c r="H55" s="2" t="s">
        <v>7</v>
      </c>
      <c r="I55" s="2" t="s">
        <v>6</v>
      </c>
      <c r="J55" s="2" t="s">
        <v>7</v>
      </c>
    </row>
    <row r="56" spans="1:10" ht="48" x14ac:dyDescent="0.2">
      <c r="A56" s="13">
        <v>1</v>
      </c>
      <c r="B56" s="14" t="s">
        <v>40</v>
      </c>
      <c r="C56" s="13" t="s">
        <v>11</v>
      </c>
      <c r="D56" s="13">
        <v>1</v>
      </c>
      <c r="E56" s="15">
        <v>418156</v>
      </c>
      <c r="F56" s="15">
        <f>+D56*E56</f>
        <v>418156</v>
      </c>
      <c r="G56" s="15">
        <v>425860</v>
      </c>
      <c r="H56" s="15">
        <f>G56*D56</f>
        <v>425860</v>
      </c>
      <c r="I56" s="15">
        <f>+AVERAGE(E56,G56)</f>
        <v>422008</v>
      </c>
      <c r="J56" s="16">
        <f>+D56*I56</f>
        <v>422008</v>
      </c>
    </row>
    <row r="57" spans="1:10" x14ac:dyDescent="0.2">
      <c r="E57" s="9" t="s">
        <v>7</v>
      </c>
      <c r="F57" s="9">
        <f>+SUM(F56)</f>
        <v>418156</v>
      </c>
      <c r="G57" s="11" t="s">
        <v>7</v>
      </c>
      <c r="H57" s="11">
        <f>SUM(H56)</f>
        <v>425860</v>
      </c>
      <c r="I57" s="9" t="s">
        <v>7</v>
      </c>
      <c r="J57" s="9">
        <f>+SUM(J56)</f>
        <v>422008</v>
      </c>
    </row>
    <row r="58" spans="1:10" x14ac:dyDescent="0.2">
      <c r="E58" s="2" t="s">
        <v>19</v>
      </c>
      <c r="F58" s="17">
        <f>+F57</f>
        <v>418156</v>
      </c>
      <c r="G58" s="2" t="s">
        <v>19</v>
      </c>
      <c r="H58" s="17">
        <f>+H57</f>
        <v>425860</v>
      </c>
      <c r="I58" s="2" t="s">
        <v>19</v>
      </c>
      <c r="J58" s="17">
        <f>+J57</f>
        <v>422008</v>
      </c>
    </row>
    <row r="61" spans="1:10" x14ac:dyDescent="0.2">
      <c r="A61" s="102" t="s">
        <v>41</v>
      </c>
      <c r="B61" s="102"/>
      <c r="C61" s="102"/>
      <c r="D61" s="102"/>
      <c r="E61" s="102"/>
      <c r="F61" s="102"/>
      <c r="G61" s="102"/>
      <c r="H61" s="102"/>
      <c r="I61" s="102"/>
      <c r="J61" s="102"/>
    </row>
    <row r="62" spans="1:10" x14ac:dyDescent="0.2">
      <c r="A62" s="80" t="s">
        <v>0</v>
      </c>
      <c r="B62" s="80" t="s">
        <v>1</v>
      </c>
      <c r="C62" s="80" t="s">
        <v>2</v>
      </c>
      <c r="D62" s="80" t="s">
        <v>3</v>
      </c>
      <c r="E62" s="103" t="s">
        <v>29</v>
      </c>
      <c r="F62" s="103"/>
      <c r="G62" s="103" t="s">
        <v>4</v>
      </c>
      <c r="H62" s="103"/>
      <c r="I62" s="104" t="s">
        <v>5</v>
      </c>
      <c r="J62" s="104"/>
    </row>
    <row r="63" spans="1:10" x14ac:dyDescent="0.2">
      <c r="A63" s="80"/>
      <c r="B63" s="80"/>
      <c r="C63" s="80"/>
      <c r="D63" s="80"/>
      <c r="E63" s="2" t="s">
        <v>6</v>
      </c>
      <c r="F63" s="2" t="s">
        <v>7</v>
      </c>
      <c r="G63" s="2" t="s">
        <v>6</v>
      </c>
      <c r="H63" s="2" t="s">
        <v>7</v>
      </c>
      <c r="I63" s="2" t="s">
        <v>6</v>
      </c>
      <c r="J63" s="2" t="s">
        <v>7</v>
      </c>
    </row>
    <row r="64" spans="1:10" x14ac:dyDescent="0.2">
      <c r="A64" s="13">
        <v>1</v>
      </c>
      <c r="B64" s="18" t="s">
        <v>42</v>
      </c>
      <c r="C64" s="13" t="s">
        <v>11</v>
      </c>
      <c r="D64" s="13">
        <v>1</v>
      </c>
      <c r="E64" s="15">
        <v>27820</v>
      </c>
      <c r="F64" s="47">
        <f>+D64*E64</f>
        <v>27820</v>
      </c>
      <c r="G64" s="47">
        <v>27071</v>
      </c>
      <c r="H64" s="47">
        <v>27071</v>
      </c>
      <c r="I64" s="15">
        <f>+AVERAGE(E64,G64)</f>
        <v>27445.5</v>
      </c>
      <c r="J64" s="15">
        <f>I64*D64</f>
        <v>27445.5</v>
      </c>
    </row>
    <row r="65" spans="1:10" x14ac:dyDescent="0.2">
      <c r="A65" s="13">
        <v>2</v>
      </c>
      <c r="B65" s="18" t="s">
        <v>43</v>
      </c>
      <c r="C65" s="13" t="s">
        <v>11</v>
      </c>
      <c r="D65" s="13">
        <v>1</v>
      </c>
      <c r="E65" s="15">
        <v>1626.4</v>
      </c>
      <c r="F65" s="47">
        <f t="shared" ref="F65:F66" si="14">+D65*E65</f>
        <v>1626.4</v>
      </c>
      <c r="G65" s="47">
        <v>1538.66</v>
      </c>
      <c r="H65" s="47">
        <v>1538.66</v>
      </c>
      <c r="I65" s="15">
        <f t="shared" ref="I65" si="15">+AVERAGE(E65,G65)</f>
        <v>1582.5300000000002</v>
      </c>
      <c r="J65" s="15">
        <f t="shared" ref="J65:J66" si="16">I65*D65</f>
        <v>1582.5300000000002</v>
      </c>
    </row>
    <row r="66" spans="1:10" x14ac:dyDescent="0.2">
      <c r="A66" s="13">
        <v>3</v>
      </c>
      <c r="B66" s="18" t="s">
        <v>44</v>
      </c>
      <c r="C66" s="13" t="s">
        <v>11</v>
      </c>
      <c r="D66" s="13">
        <v>1</v>
      </c>
      <c r="E66" s="15">
        <v>4151.6000000000004</v>
      </c>
      <c r="F66" s="47">
        <f t="shared" si="14"/>
        <v>4151.6000000000004</v>
      </c>
      <c r="G66" s="47">
        <v>4301.3999999999996</v>
      </c>
      <c r="H66" s="47">
        <v>4301.3999999999996</v>
      </c>
      <c r="I66" s="15">
        <f>+AVERAGE(E66,G66)</f>
        <v>4226.5</v>
      </c>
      <c r="J66" s="15">
        <f t="shared" si="16"/>
        <v>4226.5</v>
      </c>
    </row>
    <row r="67" spans="1:10" x14ac:dyDescent="0.2">
      <c r="E67" s="19" t="s">
        <v>7</v>
      </c>
      <c r="F67" s="20">
        <f>+SUM(F64:F66)</f>
        <v>33598</v>
      </c>
      <c r="G67" s="19" t="s">
        <v>7</v>
      </c>
      <c r="H67" s="11">
        <f>+SUM(H64:H66)</f>
        <v>32911.06</v>
      </c>
      <c r="I67" s="19" t="s">
        <v>7</v>
      </c>
      <c r="J67" s="11">
        <f>+SUM(J64:J66)</f>
        <v>33254.53</v>
      </c>
    </row>
    <row r="68" spans="1:10" x14ac:dyDescent="0.2">
      <c r="E68" s="2" t="s">
        <v>19</v>
      </c>
      <c r="F68" s="17">
        <f>+F67</f>
        <v>33598</v>
      </c>
      <c r="G68" s="2" t="s">
        <v>19</v>
      </c>
      <c r="H68" s="17">
        <f>+H67</f>
        <v>32911.06</v>
      </c>
      <c r="I68" s="2" t="s">
        <v>19</v>
      </c>
      <c r="J68" s="17">
        <f>+J67</f>
        <v>33254.53</v>
      </c>
    </row>
    <row r="70" spans="1:10" x14ac:dyDescent="0.2">
      <c r="A70" s="102" t="s">
        <v>28</v>
      </c>
      <c r="B70" s="102"/>
      <c r="C70" s="102"/>
      <c r="D70" s="102"/>
      <c r="E70" s="102"/>
      <c r="F70" s="102"/>
      <c r="G70" s="102"/>
      <c r="H70" s="102"/>
      <c r="I70" s="102"/>
      <c r="J70" s="102"/>
    </row>
    <row r="71" spans="1:10" x14ac:dyDescent="0.2">
      <c r="A71" s="80" t="s">
        <v>0</v>
      </c>
      <c r="B71" s="80" t="s">
        <v>1</v>
      </c>
      <c r="C71" s="80" t="s">
        <v>2</v>
      </c>
      <c r="D71" s="80" t="s">
        <v>3</v>
      </c>
      <c r="E71" s="103" t="s">
        <v>29</v>
      </c>
      <c r="F71" s="103"/>
      <c r="G71" s="103" t="s">
        <v>4</v>
      </c>
      <c r="H71" s="103"/>
      <c r="I71" s="104" t="s">
        <v>5</v>
      </c>
      <c r="J71" s="104"/>
    </row>
    <row r="72" spans="1:10" x14ac:dyDescent="0.2">
      <c r="A72" s="80"/>
      <c r="B72" s="80"/>
      <c r="C72" s="80"/>
      <c r="D72" s="80"/>
      <c r="E72" s="2" t="s">
        <v>6</v>
      </c>
      <c r="F72" s="2" t="s">
        <v>7</v>
      </c>
      <c r="G72" s="2" t="s">
        <v>6</v>
      </c>
      <c r="H72" s="2" t="s">
        <v>7</v>
      </c>
      <c r="I72" s="2" t="s">
        <v>6</v>
      </c>
      <c r="J72" s="2" t="s">
        <v>7</v>
      </c>
    </row>
    <row r="73" spans="1:10" ht="16" x14ac:dyDescent="0.2">
      <c r="A73" s="3">
        <v>1</v>
      </c>
      <c r="B73" s="14" t="s">
        <v>45</v>
      </c>
      <c r="C73" s="3" t="s">
        <v>11</v>
      </c>
      <c r="D73" s="6">
        <v>1</v>
      </c>
      <c r="E73" s="21">
        <v>47272.6</v>
      </c>
      <c r="F73" s="46">
        <f>E73*D73</f>
        <v>47272.6</v>
      </c>
      <c r="G73" s="46">
        <v>47722</v>
      </c>
      <c r="H73" s="46">
        <f>G73*D73</f>
        <v>47722</v>
      </c>
      <c r="I73" s="21">
        <f>+AVERAGE(E73,G73)</f>
        <v>47497.3</v>
      </c>
      <c r="J73" s="21">
        <f>I73*D73</f>
        <v>47497.3</v>
      </c>
    </row>
    <row r="74" spans="1:10" ht="16" x14ac:dyDescent="0.2">
      <c r="A74" s="3">
        <v>2</v>
      </c>
      <c r="B74" s="14" t="s">
        <v>46</v>
      </c>
      <c r="C74" s="3" t="s">
        <v>11</v>
      </c>
      <c r="D74" s="6">
        <v>1</v>
      </c>
      <c r="E74" s="21">
        <v>265467</v>
      </c>
      <c r="F74" s="46">
        <f>E74*D74</f>
        <v>265467</v>
      </c>
      <c r="G74" s="46">
        <v>262043</v>
      </c>
      <c r="H74" s="46">
        <f t="shared" ref="H74:H89" si="17">G74*D74</f>
        <v>262043</v>
      </c>
      <c r="I74" s="21">
        <f>+AVERAGE(E74,G74)</f>
        <v>263755</v>
      </c>
      <c r="J74" s="21">
        <f t="shared" ref="J74" si="18">I74*D74</f>
        <v>263755</v>
      </c>
    </row>
    <row r="75" spans="1:10" x14ac:dyDescent="0.2">
      <c r="A75" s="3">
        <v>3</v>
      </c>
      <c r="B75" s="18" t="s">
        <v>47</v>
      </c>
      <c r="C75" s="3" t="s">
        <v>11</v>
      </c>
      <c r="D75" s="6">
        <v>1</v>
      </c>
      <c r="E75" s="21">
        <v>205129.7</v>
      </c>
      <c r="F75" s="46">
        <f t="shared" ref="F75:F81" si="19">E75*D75</f>
        <v>205129.7</v>
      </c>
      <c r="G75" s="46">
        <v>196987</v>
      </c>
      <c r="H75" s="46">
        <f t="shared" si="17"/>
        <v>196987</v>
      </c>
      <c r="I75" s="21">
        <f t="shared" ref="I75:I89" si="20">+AVERAGE(E75,G75)</f>
        <v>201058.35</v>
      </c>
      <c r="J75" s="21">
        <f>I75*D75</f>
        <v>201058.35</v>
      </c>
    </row>
    <row r="76" spans="1:10" ht="32" x14ac:dyDescent="0.2">
      <c r="A76" s="3">
        <v>4</v>
      </c>
      <c r="B76" s="14" t="s">
        <v>48</v>
      </c>
      <c r="C76" s="3" t="s">
        <v>11</v>
      </c>
      <c r="D76" s="6">
        <v>1</v>
      </c>
      <c r="E76" s="21">
        <v>93732</v>
      </c>
      <c r="F76" s="46">
        <f t="shared" si="19"/>
        <v>93732</v>
      </c>
      <c r="G76" s="46">
        <v>106786</v>
      </c>
      <c r="H76" s="46">
        <f t="shared" si="17"/>
        <v>106786</v>
      </c>
      <c r="I76" s="21">
        <f t="shared" si="20"/>
        <v>100259</v>
      </c>
      <c r="J76" s="21">
        <f t="shared" ref="J76:J88" si="21">I76*D76</f>
        <v>100259</v>
      </c>
    </row>
    <row r="77" spans="1:10" ht="16" x14ac:dyDescent="0.2">
      <c r="A77" s="3">
        <v>5</v>
      </c>
      <c r="B77" s="14" t="s">
        <v>49</v>
      </c>
      <c r="C77" s="3" t="s">
        <v>11</v>
      </c>
      <c r="D77" s="6">
        <v>1</v>
      </c>
      <c r="E77" s="21">
        <v>67731</v>
      </c>
      <c r="F77" s="46">
        <f t="shared" si="19"/>
        <v>67731</v>
      </c>
      <c r="G77" s="46">
        <v>67303</v>
      </c>
      <c r="H77" s="46">
        <f t="shared" si="17"/>
        <v>67303</v>
      </c>
      <c r="I77" s="21">
        <f t="shared" si="20"/>
        <v>67517</v>
      </c>
      <c r="J77" s="21">
        <f t="shared" si="21"/>
        <v>67517</v>
      </c>
    </row>
    <row r="78" spans="1:10" ht="16" x14ac:dyDescent="0.2">
      <c r="A78" s="3">
        <v>6</v>
      </c>
      <c r="B78" s="14" t="s">
        <v>50</v>
      </c>
      <c r="C78" s="3" t="s">
        <v>11</v>
      </c>
      <c r="D78" s="6">
        <v>1</v>
      </c>
      <c r="E78" s="21">
        <v>2856900</v>
      </c>
      <c r="F78" s="46">
        <f t="shared" si="19"/>
        <v>2856900</v>
      </c>
      <c r="G78" s="46">
        <v>2814100</v>
      </c>
      <c r="H78" s="46">
        <f t="shared" si="17"/>
        <v>2814100</v>
      </c>
      <c r="I78" s="21">
        <f t="shared" si="20"/>
        <v>2835500</v>
      </c>
      <c r="J78" s="21">
        <f t="shared" si="21"/>
        <v>2835500</v>
      </c>
    </row>
    <row r="79" spans="1:10" ht="16" x14ac:dyDescent="0.2">
      <c r="A79" s="3">
        <v>7</v>
      </c>
      <c r="B79" s="14" t="s">
        <v>51</v>
      </c>
      <c r="C79" s="3" t="s">
        <v>11</v>
      </c>
      <c r="D79" s="6">
        <v>1</v>
      </c>
      <c r="E79" s="21">
        <v>706200</v>
      </c>
      <c r="F79" s="46">
        <f t="shared" si="19"/>
        <v>706200</v>
      </c>
      <c r="G79" s="46">
        <v>684800</v>
      </c>
      <c r="H79" s="46">
        <f t="shared" si="17"/>
        <v>684800</v>
      </c>
      <c r="I79" s="21">
        <f t="shared" si="20"/>
        <v>695500</v>
      </c>
      <c r="J79" s="21">
        <f t="shared" si="21"/>
        <v>695500</v>
      </c>
    </row>
    <row r="80" spans="1:10" x14ac:dyDescent="0.2">
      <c r="A80" s="3">
        <v>8</v>
      </c>
      <c r="B80" s="18" t="s">
        <v>52</v>
      </c>
      <c r="C80" s="3" t="s">
        <v>11</v>
      </c>
      <c r="D80" s="6">
        <v>1</v>
      </c>
      <c r="E80" s="21">
        <v>3520.3</v>
      </c>
      <c r="F80" s="46">
        <f t="shared" si="19"/>
        <v>3520.3</v>
      </c>
      <c r="G80" s="46">
        <v>2814.1</v>
      </c>
      <c r="H80" s="46">
        <f t="shared" si="17"/>
        <v>2814.1</v>
      </c>
      <c r="I80" s="21">
        <f t="shared" si="20"/>
        <v>3167.2</v>
      </c>
      <c r="J80" s="21">
        <f t="shared" si="21"/>
        <v>3167.2</v>
      </c>
    </row>
    <row r="81" spans="1:10" x14ac:dyDescent="0.2">
      <c r="A81" s="3">
        <v>9</v>
      </c>
      <c r="B81" s="18" t="s">
        <v>53</v>
      </c>
      <c r="C81" s="3" t="s">
        <v>11</v>
      </c>
      <c r="D81" s="6">
        <v>1</v>
      </c>
      <c r="E81" s="21">
        <v>1498</v>
      </c>
      <c r="F81" s="46">
        <f t="shared" si="19"/>
        <v>1498</v>
      </c>
      <c r="G81" s="46">
        <v>1476.6</v>
      </c>
      <c r="H81" s="46">
        <f t="shared" si="17"/>
        <v>1476.6</v>
      </c>
      <c r="I81" s="21">
        <f t="shared" si="20"/>
        <v>1487.3</v>
      </c>
      <c r="J81" s="21">
        <f t="shared" si="21"/>
        <v>1487.3</v>
      </c>
    </row>
    <row r="82" spans="1:10" ht="16" x14ac:dyDescent="0.2">
      <c r="A82" s="3">
        <v>10</v>
      </c>
      <c r="B82" s="22" t="s">
        <v>54</v>
      </c>
      <c r="C82" s="3" t="s">
        <v>11</v>
      </c>
      <c r="D82" s="6">
        <v>1</v>
      </c>
      <c r="E82" s="45">
        <v>65484</v>
      </c>
      <c r="F82" s="46">
        <f>E82*D82</f>
        <v>65484</v>
      </c>
      <c r="G82" s="46">
        <v>61097</v>
      </c>
      <c r="H82" s="46">
        <f t="shared" si="17"/>
        <v>61097</v>
      </c>
      <c r="I82" s="21">
        <f t="shared" si="20"/>
        <v>63290.5</v>
      </c>
      <c r="J82" s="21">
        <f t="shared" si="21"/>
        <v>63290.5</v>
      </c>
    </row>
    <row r="83" spans="1:10" x14ac:dyDescent="0.2">
      <c r="A83" s="3">
        <v>11</v>
      </c>
      <c r="B83" s="18" t="s">
        <v>55</v>
      </c>
      <c r="C83" s="3" t="s">
        <v>11</v>
      </c>
      <c r="D83" s="6">
        <v>1</v>
      </c>
      <c r="E83" s="21">
        <v>2033</v>
      </c>
      <c r="F83" s="46">
        <f t="shared" ref="F83:F86" si="22">E83*D83</f>
        <v>2033</v>
      </c>
      <c r="G83" s="46">
        <v>1626.4</v>
      </c>
      <c r="H83" s="46">
        <f t="shared" si="17"/>
        <v>1626.4</v>
      </c>
      <c r="I83" s="21">
        <f t="shared" si="20"/>
        <v>1829.7</v>
      </c>
      <c r="J83" s="21">
        <f t="shared" si="21"/>
        <v>1829.7</v>
      </c>
    </row>
    <row r="84" spans="1:10" ht="16" x14ac:dyDescent="0.2">
      <c r="A84" s="3">
        <v>12</v>
      </c>
      <c r="B84" s="14" t="s">
        <v>56</v>
      </c>
      <c r="C84" s="3" t="s">
        <v>57</v>
      </c>
      <c r="D84" s="6">
        <v>1</v>
      </c>
      <c r="E84" s="21">
        <v>94695</v>
      </c>
      <c r="F84" s="46">
        <f t="shared" si="22"/>
        <v>94695</v>
      </c>
      <c r="G84" s="46">
        <v>95230</v>
      </c>
      <c r="H84" s="46">
        <f t="shared" si="17"/>
        <v>95230</v>
      </c>
      <c r="I84" s="21">
        <f t="shared" si="20"/>
        <v>94962.5</v>
      </c>
      <c r="J84" s="21">
        <f t="shared" si="21"/>
        <v>94962.5</v>
      </c>
    </row>
    <row r="85" spans="1:10" x14ac:dyDescent="0.2">
      <c r="A85" s="3">
        <v>13</v>
      </c>
      <c r="B85" s="18" t="s">
        <v>58</v>
      </c>
      <c r="C85" s="23" t="s">
        <v>11</v>
      </c>
      <c r="D85" s="6">
        <v>1</v>
      </c>
      <c r="E85" s="21">
        <v>65056</v>
      </c>
      <c r="F85" s="46">
        <f t="shared" si="22"/>
        <v>65056</v>
      </c>
      <c r="G85" s="46">
        <v>64692.2</v>
      </c>
      <c r="H85" s="46">
        <f t="shared" si="17"/>
        <v>64692.2</v>
      </c>
      <c r="I85" s="21">
        <f t="shared" si="20"/>
        <v>64874.1</v>
      </c>
      <c r="J85" s="21">
        <f t="shared" si="21"/>
        <v>64874.1</v>
      </c>
    </row>
    <row r="86" spans="1:10" x14ac:dyDescent="0.2">
      <c r="A86" s="3">
        <v>14</v>
      </c>
      <c r="B86" s="18" t="s">
        <v>59</v>
      </c>
      <c r="C86" s="23" t="s">
        <v>11</v>
      </c>
      <c r="D86" s="6">
        <v>1</v>
      </c>
      <c r="E86" s="21">
        <v>56175</v>
      </c>
      <c r="F86" s="46">
        <f t="shared" si="22"/>
        <v>56175</v>
      </c>
      <c r="G86" s="46">
        <v>53542.8</v>
      </c>
      <c r="H86" s="46">
        <f t="shared" si="17"/>
        <v>53542.8</v>
      </c>
      <c r="I86" s="21">
        <f t="shared" si="20"/>
        <v>54858.9</v>
      </c>
      <c r="J86" s="21">
        <f t="shared" si="21"/>
        <v>54858.9</v>
      </c>
    </row>
    <row r="87" spans="1:10" ht="16" x14ac:dyDescent="0.2">
      <c r="A87" s="3">
        <v>15</v>
      </c>
      <c r="B87" s="14" t="s">
        <v>60</v>
      </c>
      <c r="C87" s="3" t="s">
        <v>11</v>
      </c>
      <c r="D87" s="6">
        <v>1</v>
      </c>
      <c r="E87" s="21">
        <v>303452</v>
      </c>
      <c r="F87" s="46">
        <f>E87*D87</f>
        <v>303452</v>
      </c>
      <c r="G87" s="46">
        <v>287316.40000000002</v>
      </c>
      <c r="H87" s="46">
        <f t="shared" si="17"/>
        <v>287316.40000000002</v>
      </c>
      <c r="I87" s="21">
        <f t="shared" si="20"/>
        <v>295384.2</v>
      </c>
      <c r="J87" s="21">
        <f t="shared" si="21"/>
        <v>295384.2</v>
      </c>
    </row>
    <row r="88" spans="1:10" ht="32" x14ac:dyDescent="0.2">
      <c r="A88" s="3">
        <v>16</v>
      </c>
      <c r="B88" s="14" t="s">
        <v>61</v>
      </c>
      <c r="C88" s="3" t="s">
        <v>11</v>
      </c>
      <c r="D88" s="6">
        <v>1</v>
      </c>
      <c r="E88" s="21">
        <v>208243.4</v>
      </c>
      <c r="F88" s="46">
        <f t="shared" ref="F88:F89" si="23">E88*D88</f>
        <v>208243.4</v>
      </c>
      <c r="G88" s="46">
        <v>192600</v>
      </c>
      <c r="H88" s="46">
        <f t="shared" si="17"/>
        <v>192600</v>
      </c>
      <c r="I88" s="21">
        <f t="shared" si="20"/>
        <v>200421.7</v>
      </c>
      <c r="J88" s="21">
        <f t="shared" si="21"/>
        <v>200421.7</v>
      </c>
    </row>
    <row r="89" spans="1:10" ht="16" x14ac:dyDescent="0.2">
      <c r="A89" s="3">
        <v>17</v>
      </c>
      <c r="B89" s="14" t="s">
        <v>62</v>
      </c>
      <c r="C89" s="3" t="s">
        <v>11</v>
      </c>
      <c r="D89" s="6">
        <v>1</v>
      </c>
      <c r="E89" s="21">
        <v>556400</v>
      </c>
      <c r="F89" s="46">
        <f t="shared" si="23"/>
        <v>556400</v>
      </c>
      <c r="G89" s="46">
        <v>512530</v>
      </c>
      <c r="H89" s="46">
        <f t="shared" si="17"/>
        <v>512530</v>
      </c>
      <c r="I89" s="21">
        <f t="shared" si="20"/>
        <v>534465</v>
      </c>
      <c r="J89" s="21">
        <f>I89*D89</f>
        <v>534465</v>
      </c>
    </row>
    <row r="90" spans="1:10" x14ac:dyDescent="0.2">
      <c r="B90" s="29"/>
      <c r="D90" s="24"/>
      <c r="E90" s="11" t="s">
        <v>7</v>
      </c>
      <c r="F90" s="11">
        <f>+SUM(F73:F89)</f>
        <v>5598989</v>
      </c>
      <c r="G90" s="19" t="s">
        <v>7</v>
      </c>
      <c r="H90" s="11">
        <f>+SUM(H73:H89)</f>
        <v>5452666.5000000009</v>
      </c>
      <c r="I90" s="11" t="s">
        <v>7</v>
      </c>
      <c r="J90" s="11">
        <f>+SUM(J73:J89)</f>
        <v>5525827.7500000009</v>
      </c>
    </row>
    <row r="91" spans="1:10" x14ac:dyDescent="0.2">
      <c r="E91" s="2" t="s">
        <v>19</v>
      </c>
      <c r="F91" s="17">
        <f>+F90</f>
        <v>5598989</v>
      </c>
      <c r="G91" s="2" t="s">
        <v>19</v>
      </c>
      <c r="H91" s="17">
        <f>+H90</f>
        <v>5452666.5000000009</v>
      </c>
      <c r="I91" s="2" t="s">
        <v>19</v>
      </c>
      <c r="J91" s="17">
        <f>+J90</f>
        <v>5525827.7500000009</v>
      </c>
    </row>
    <row r="93" spans="1:10" x14ac:dyDescent="0.2">
      <c r="A93" s="102" t="s">
        <v>28</v>
      </c>
      <c r="B93" s="102"/>
      <c r="C93" s="102"/>
      <c r="D93" s="102"/>
      <c r="E93" s="102"/>
      <c r="F93" s="102"/>
      <c r="G93" s="102"/>
      <c r="H93" s="102"/>
      <c r="I93" s="102"/>
      <c r="J93" s="102"/>
    </row>
    <row r="94" spans="1:10" x14ac:dyDescent="0.2">
      <c r="A94" s="80" t="s">
        <v>0</v>
      </c>
      <c r="B94" s="80" t="s">
        <v>1</v>
      </c>
      <c r="C94" s="80" t="s">
        <v>2</v>
      </c>
      <c r="D94" s="80" t="s">
        <v>3</v>
      </c>
      <c r="E94" s="103" t="s">
        <v>29</v>
      </c>
      <c r="F94" s="103"/>
      <c r="G94" s="103" t="s">
        <v>4</v>
      </c>
      <c r="H94" s="103"/>
      <c r="I94" s="104" t="s">
        <v>5</v>
      </c>
      <c r="J94" s="104"/>
    </row>
    <row r="95" spans="1:10" x14ac:dyDescent="0.2">
      <c r="A95" s="80"/>
      <c r="B95" s="80"/>
      <c r="C95" s="80"/>
      <c r="D95" s="80"/>
      <c r="E95" s="2" t="s">
        <v>6</v>
      </c>
      <c r="F95" s="2" t="s">
        <v>7</v>
      </c>
      <c r="G95" s="2" t="s">
        <v>6</v>
      </c>
      <c r="H95" s="2" t="s">
        <v>7</v>
      </c>
      <c r="I95" s="2" t="s">
        <v>6</v>
      </c>
      <c r="J95" s="2" t="s">
        <v>7</v>
      </c>
    </row>
    <row r="96" spans="1:10" x14ac:dyDescent="0.2">
      <c r="A96" s="3">
        <v>1</v>
      </c>
      <c r="B96" s="18" t="s">
        <v>63</v>
      </c>
      <c r="C96" s="23" t="s">
        <v>35</v>
      </c>
      <c r="D96" s="25">
        <v>1</v>
      </c>
      <c r="E96" s="15">
        <v>193349</v>
      </c>
      <c r="F96" s="47">
        <f>+D96*E96</f>
        <v>193349</v>
      </c>
      <c r="G96" s="47">
        <v>207580</v>
      </c>
      <c r="H96" s="47">
        <f>+D96*G96</f>
        <v>207580</v>
      </c>
      <c r="I96" s="15">
        <f>+AVERAGE(E96,G96)</f>
        <v>200464.5</v>
      </c>
      <c r="J96" s="15">
        <f t="shared" ref="J96:J101" si="24">+D96*I96</f>
        <v>200464.5</v>
      </c>
    </row>
    <row r="97" spans="1:10" x14ac:dyDescent="0.2">
      <c r="A97" s="3">
        <v>2</v>
      </c>
      <c r="B97" s="13" t="s">
        <v>64</v>
      </c>
      <c r="C97" s="23" t="s">
        <v>35</v>
      </c>
      <c r="D97" s="25">
        <v>1</v>
      </c>
      <c r="E97" s="15">
        <v>169060</v>
      </c>
      <c r="F97" s="47">
        <f t="shared" ref="F97:F101" si="25">+D97*E97</f>
        <v>169060</v>
      </c>
      <c r="G97" s="47">
        <v>194740</v>
      </c>
      <c r="H97" s="47">
        <f t="shared" ref="H97:H100" si="26">+D97*G97</f>
        <v>194740</v>
      </c>
      <c r="I97" s="15">
        <f t="shared" ref="I97:I100" si="27">+AVERAGE(E97,G97)</f>
        <v>181900</v>
      </c>
      <c r="J97" s="15">
        <f t="shared" si="24"/>
        <v>181900</v>
      </c>
    </row>
    <row r="98" spans="1:10" x14ac:dyDescent="0.2">
      <c r="A98" s="3">
        <v>3</v>
      </c>
      <c r="B98" s="13" t="s">
        <v>65</v>
      </c>
      <c r="C98" s="23" t="s">
        <v>35</v>
      </c>
      <c r="D98" s="25">
        <v>1</v>
      </c>
      <c r="E98" s="15">
        <v>160500</v>
      </c>
      <c r="F98" s="47">
        <f t="shared" si="25"/>
        <v>160500</v>
      </c>
      <c r="G98" s="47">
        <v>139100</v>
      </c>
      <c r="H98" s="47">
        <f t="shared" si="26"/>
        <v>139100</v>
      </c>
      <c r="I98" s="15">
        <f t="shared" si="27"/>
        <v>149800</v>
      </c>
      <c r="J98" s="15">
        <f t="shared" si="24"/>
        <v>149800</v>
      </c>
    </row>
    <row r="99" spans="1:10" x14ac:dyDescent="0.2">
      <c r="A99" s="3">
        <v>4</v>
      </c>
      <c r="B99" s="13" t="s">
        <v>66</v>
      </c>
      <c r="C99" s="23" t="s">
        <v>35</v>
      </c>
      <c r="D99" s="25">
        <v>1</v>
      </c>
      <c r="E99" s="15">
        <v>86670</v>
      </c>
      <c r="F99" s="47">
        <f t="shared" si="25"/>
        <v>86670</v>
      </c>
      <c r="G99" s="47">
        <v>95230</v>
      </c>
      <c r="H99" s="47">
        <f t="shared" si="26"/>
        <v>95230</v>
      </c>
      <c r="I99" s="15">
        <f t="shared" si="27"/>
        <v>90950</v>
      </c>
      <c r="J99" s="15">
        <f t="shared" si="24"/>
        <v>90950</v>
      </c>
    </row>
    <row r="100" spans="1:10" x14ac:dyDescent="0.2">
      <c r="A100" s="3">
        <v>5</v>
      </c>
      <c r="B100" s="13" t="s">
        <v>67</v>
      </c>
      <c r="C100" s="23" t="s">
        <v>35</v>
      </c>
      <c r="D100" s="25">
        <v>1</v>
      </c>
      <c r="E100" s="15">
        <v>89098.9</v>
      </c>
      <c r="F100" s="47">
        <f t="shared" si="25"/>
        <v>89098.9</v>
      </c>
      <c r="G100" s="47">
        <v>86884</v>
      </c>
      <c r="H100" s="47">
        <f t="shared" si="26"/>
        <v>86884</v>
      </c>
      <c r="I100" s="15">
        <f t="shared" si="27"/>
        <v>87991.45</v>
      </c>
      <c r="J100" s="15">
        <f t="shared" si="24"/>
        <v>87991.45</v>
      </c>
    </row>
    <row r="101" spans="1:10" ht="48" x14ac:dyDescent="0.2">
      <c r="A101" s="3">
        <v>6</v>
      </c>
      <c r="B101" s="26" t="s">
        <v>68</v>
      </c>
      <c r="C101" s="23" t="s">
        <v>114</v>
      </c>
      <c r="D101" s="6">
        <v>1</v>
      </c>
      <c r="E101" s="15">
        <v>4494000</v>
      </c>
      <c r="F101" s="47">
        <f t="shared" si="25"/>
        <v>4494000</v>
      </c>
      <c r="G101" s="47">
        <v>4280000</v>
      </c>
      <c r="H101" s="47">
        <f>+D101*G101</f>
        <v>4280000</v>
      </c>
      <c r="I101" s="15">
        <f>+AVERAGE(E101,G101)</f>
        <v>4387000</v>
      </c>
      <c r="J101" s="15">
        <f t="shared" si="24"/>
        <v>4387000</v>
      </c>
    </row>
    <row r="102" spans="1:10" x14ac:dyDescent="0.2">
      <c r="D102" s="27"/>
      <c r="E102" s="28" t="s">
        <v>7</v>
      </c>
      <c r="F102" s="9">
        <f>+SUM(F96:F101)</f>
        <v>5192677.9000000004</v>
      </c>
      <c r="G102" s="28" t="s">
        <v>7</v>
      </c>
      <c r="H102" s="9">
        <f>+SUM(H96:H101)</f>
        <v>5003534</v>
      </c>
      <c r="I102" s="28" t="s">
        <v>7</v>
      </c>
      <c r="J102" s="9">
        <f>+SUM(J96:J101)</f>
        <v>5098105.95</v>
      </c>
    </row>
    <row r="103" spans="1:10" x14ac:dyDescent="0.2">
      <c r="E103" s="2" t="s">
        <v>19</v>
      </c>
      <c r="F103" s="17">
        <f>+F102</f>
        <v>5192677.9000000004</v>
      </c>
      <c r="G103" s="2" t="s">
        <v>19</v>
      </c>
      <c r="H103" s="17">
        <f>+H102</f>
        <v>5003534</v>
      </c>
      <c r="I103" s="2" t="s">
        <v>19</v>
      </c>
      <c r="J103" s="17">
        <f>+J102</f>
        <v>5098105.95</v>
      </c>
    </row>
  </sheetData>
  <mergeCells count="60">
    <mergeCell ref="I2:J2"/>
    <mergeCell ref="A18:J18"/>
    <mergeCell ref="A19:A20"/>
    <mergeCell ref="B19:B20"/>
    <mergeCell ref="C19:C20"/>
    <mergeCell ref="D19:D20"/>
    <mergeCell ref="E19:F19"/>
    <mergeCell ref="G19:H19"/>
    <mergeCell ref="I19:J19"/>
    <mergeCell ref="A2:A3"/>
    <mergeCell ref="B2:B3"/>
    <mergeCell ref="C2:C3"/>
    <mergeCell ref="D2:D3"/>
    <mergeCell ref="E2:F2"/>
    <mergeCell ref="G2:H2"/>
    <mergeCell ref="A28:J28"/>
    <mergeCell ref="A29:A30"/>
    <mergeCell ref="B29:B30"/>
    <mergeCell ref="C29:C30"/>
    <mergeCell ref="D29:D30"/>
    <mergeCell ref="E29:F29"/>
    <mergeCell ref="G29:H29"/>
    <mergeCell ref="I29:J29"/>
    <mergeCell ref="A37:J37"/>
    <mergeCell ref="E38:F38"/>
    <mergeCell ref="G38:H38"/>
    <mergeCell ref="I38:J38"/>
    <mergeCell ref="A53:J53"/>
    <mergeCell ref="I71:J71"/>
    <mergeCell ref="G54:H54"/>
    <mergeCell ref="I54:J54"/>
    <mergeCell ref="A61:J61"/>
    <mergeCell ref="A62:A63"/>
    <mergeCell ref="B62:B63"/>
    <mergeCell ref="C62:C63"/>
    <mergeCell ref="D62:D63"/>
    <mergeCell ref="E62:F62"/>
    <mergeCell ref="G62:H62"/>
    <mergeCell ref="I62:J62"/>
    <mergeCell ref="A54:A55"/>
    <mergeCell ref="B54:B55"/>
    <mergeCell ref="C54:C55"/>
    <mergeCell ref="D54:D55"/>
    <mergeCell ref="E54:F54"/>
    <mergeCell ref="A1:J1"/>
    <mergeCell ref="A93:J93"/>
    <mergeCell ref="A94:A95"/>
    <mergeCell ref="B94:B95"/>
    <mergeCell ref="C94:C95"/>
    <mergeCell ref="D94:D95"/>
    <mergeCell ref="E94:F94"/>
    <mergeCell ref="G94:H94"/>
    <mergeCell ref="I94:J94"/>
    <mergeCell ref="A70:J70"/>
    <mergeCell ref="A71:A72"/>
    <mergeCell ref="B71:B72"/>
    <mergeCell ref="C71:C72"/>
    <mergeCell ref="D71:D72"/>
    <mergeCell ref="E71:F71"/>
    <mergeCell ref="G71:H71"/>
  </mergeCells>
  <pageMargins left="0.7" right="0.7" top="0.75" bottom="0.75" header="0.3" footer="0.3"/>
  <pageSetup paperSize="9" scale="43" orientation="landscape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Factor Multiplicador</vt:lpstr>
      <vt:lpstr>2026</vt:lpstr>
      <vt:lpstr>PROMEDIOS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 2025</dc:creator>
  <cp:lastModifiedBy>.</cp:lastModifiedBy>
  <cp:lastPrinted>2026-04-28T20:42:10Z</cp:lastPrinted>
  <dcterms:created xsi:type="dcterms:W3CDTF">2026-04-28T14:23:39Z</dcterms:created>
  <dcterms:modified xsi:type="dcterms:W3CDTF">2026-06-03T21:50:46Z</dcterms:modified>
</cp:coreProperties>
</file>