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15"/>
  <workbookPr/>
  <mc:AlternateContent xmlns:mc="http://schemas.openxmlformats.org/markup-compatibility/2006">
    <mc:Choice Requires="x15">
      <x15ac:absPath xmlns:x15ac="http://schemas.microsoft.com/office/spreadsheetml/2010/11/ac" url="C:\Users\lorel\Dropbox\PC\Downloads\"/>
    </mc:Choice>
  </mc:AlternateContent>
  <xr:revisionPtr revIDLastSave="0" documentId="13_ncr:1_{72EE7EA4-9B0B-4B61-8F11-F172476FB33C}" xr6:coauthVersionLast="47" xr6:coauthVersionMax="47" xr10:uidLastSave="{00000000-0000-0000-0000-000000000000}"/>
  <bookViews>
    <workbookView xWindow="-110" yWindow="-110" windowWidth="19420" windowHeight="10300" xr2:uid="{27FC7965-CAE9-4469-B4D0-F88A12858D94}"/>
  </bookViews>
  <sheets>
    <sheet name="Hoja2" sheetId="1" r:id="rId1"/>
    <sheet name="Hoja1" sheetId="2" r:id="rId2"/>
  </sheets>
  <definedNames>
    <definedName name="_xlnm._FilterDatabase" localSheetId="0" hidden="1">Hoja2!$A$7:$T$7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9" i="1" l="1"/>
  <c r="N10" i="1"/>
  <c r="N8" i="1"/>
  <c r="O8" i="1" s="1"/>
  <c r="M9" i="1"/>
  <c r="M10" i="1"/>
  <c r="M8" i="1"/>
  <c r="E10" i="1"/>
  <c r="E11" i="1" s="1"/>
  <c r="E9" i="1"/>
  <c r="E8" i="1"/>
  <c r="G9" i="1"/>
  <c r="F11" i="1"/>
  <c r="X9" i="1"/>
  <c r="X10" i="1"/>
  <c r="X8" i="1"/>
  <c r="W9" i="1"/>
  <c r="W10" i="1"/>
  <c r="W8" i="1"/>
  <c r="I9" i="1" l="1"/>
  <c r="H8" i="1"/>
  <c r="J9" i="1"/>
  <c r="O9" i="1"/>
  <c r="H10" i="1"/>
  <c r="G8" i="1"/>
  <c r="I10" i="1"/>
  <c r="H9" i="1"/>
  <c r="K9" i="1"/>
  <c r="L9" i="1" s="1"/>
  <c r="I8" i="1"/>
  <c r="G10" i="1"/>
  <c r="K10" i="1"/>
  <c r="J10" i="1"/>
  <c r="J8" i="1"/>
  <c r="K8" i="1"/>
  <c r="L10" i="1" l="1"/>
  <c r="O10" i="1"/>
  <c r="L8" i="1"/>
  <c r="O11" i="1" l="1"/>
</calcChain>
</file>

<file path=xl/sharedStrings.xml><?xml version="1.0" encoding="utf-8"?>
<sst xmlns="http://schemas.openxmlformats.org/spreadsheetml/2006/main" count="73" uniqueCount="68">
  <si>
    <t>Yo, ________________________________________, en mi condición de Representante Legal de _________________________________________, identificado como aparece al pie de mi firma,  manifiesto que el valor total de la propuesta es por la suma de __________________________________________________________ ($_______________), Valor que incluye todos los gastos e impuestos a que haya lugar.</t>
  </si>
  <si>
    <t>SOBREPASAR EL PRECIO DE REFERENCIA POR ITEM, ES CAUSAL DE RECHAZO DE LAS OFERTAS</t>
  </si>
  <si>
    <t>IMPLEMENTOS DE SEGURIDAD INDUSTRIAL - IMPLESEG S.A.S.</t>
  </si>
  <si>
    <t>SERVICADD EXTINTORES</t>
  </si>
  <si>
    <t>ITEM</t>
  </si>
  <si>
    <t>DESCRIPCION</t>
  </si>
  <si>
    <t>Unidad de medida</t>
  </si>
  <si>
    <t>CANTIDAD</t>
  </si>
  <si>
    <t>Valor Unitario CON IVA SI APLICA</t>
  </si>
  <si>
    <t>MENOR VALOR</t>
  </si>
  <si>
    <t>MEDIANA</t>
  </si>
  <si>
    <t xml:space="preserve">PROMEDIO </t>
  </si>
  <si>
    <t>MEDIA GEOMETRICA</t>
  </si>
  <si>
    <t>DESVIACIÓN</t>
  </si>
  <si>
    <t>DISPERSIÓN</t>
  </si>
  <si>
    <t xml:space="preserve">VALOR DE REFERENCIA UNITARIO </t>
  </si>
  <si>
    <t>VALOR DE REFERENCIA UNITARIO  CON IVA SI APLICA</t>
  </si>
  <si>
    <t>VALOR DE REFERENCIA TOTAL CON IVA SI APLICA</t>
  </si>
  <si>
    <t>METRICA</t>
  </si>
  <si>
    <t>VALOR OFERTADO UNITARIO  sin IVA SI APLICA</t>
  </si>
  <si>
    <t>IVA si aplica</t>
  </si>
  <si>
    <t>VALOR OFERTADO CON IVA SI APLICA</t>
  </si>
  <si>
    <t>Recarga extintores 5 libras ABC Multipropósito</t>
  </si>
  <si>
    <t>UNIDAD</t>
  </si>
  <si>
    <t>PROMEDIO</t>
  </si>
  <si>
    <t>Recarga extintores 10 libras ABC multipropósito</t>
  </si>
  <si>
    <t>Recarga extintores 20 libras ABC multipropósito</t>
  </si>
  <si>
    <t>NOMBRE REPRESENTANTE LEGAL</t>
  </si>
  <si>
    <t>FIRMA REPRESENTANTE LEGAL</t>
  </si>
  <si>
    <t>Dirección</t>
  </si>
  <si>
    <t>Teléfono</t>
  </si>
  <si>
    <t>email</t>
  </si>
  <si>
    <t>PRODUCTO</t>
  </si>
  <si>
    <t>VALOR UNITARIO</t>
  </si>
  <si>
    <t>VALOR PROMEDIO</t>
  </si>
  <si>
    <t>PALCORT TECH SAS</t>
  </si>
  <si>
    <t>AEROSPACE &amp; SIMULATORS SAS</t>
  </si>
  <si>
    <t>TECH SOLUTIONS SAS</t>
  </si>
  <si>
    <t>Mantenimiento preventivo y correctivo al hardware y software del SEVCTA</t>
  </si>
  <si>
    <t>$ 12’500.300</t>
  </si>
  <si>
    <t>$ 15’000.000</t>
  </si>
  <si>
    <t>$ 10’700.000</t>
  </si>
  <si>
    <t>$ 12’733.333</t>
  </si>
  <si>
    <t>Mantenimiento preventivo y correctivo a los equipos de apoyo</t>
  </si>
  <si>
    <t>$ 5’000.000</t>
  </si>
  <si>
    <t>$ 7’000.000</t>
  </si>
  <si>
    <t>$ 5’700.000</t>
  </si>
  <si>
    <t>$ 5’900.000</t>
  </si>
  <si>
    <t>Hacer la copia de seguridad operativa (back-up) de todos los discos del sistema de simulación.</t>
  </si>
  <si>
    <t>$ 19’500.300</t>
  </si>
  <si>
    <t>$ 17’000.000</t>
  </si>
  <si>
    <t>$ 22’000.000</t>
  </si>
  <si>
    <t>$ 19’500.100</t>
  </si>
  <si>
    <t>Asistencia remota o presencial durante todo el periodo de ejecución del contrato.</t>
  </si>
  <si>
    <t>$ 22’300.000</t>
  </si>
  <si>
    <t>$ 20’000.000</t>
  </si>
  <si>
    <t>$ 25’400.000</t>
  </si>
  <si>
    <t>$ 22’566.666</t>
  </si>
  <si>
    <t>Mantenimiento y adecuación del sistema visual del SEVCTA.</t>
  </si>
  <si>
    <t>$ 106’633.800</t>
  </si>
  <si>
    <t>$ 115’000.000</t>
  </si>
  <si>
    <t>$ 94’636.975</t>
  </si>
  <si>
    <t>$ 110’777.933</t>
  </si>
  <si>
    <t>Valor Total Estimado</t>
  </si>
  <si>
    <t>$ 197’461.936</t>
  </si>
  <si>
    <t>$ 207’060.000</t>
  </si>
  <si>
    <t>$ 188’540.000</t>
  </si>
  <si>
    <t>$204’058.979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</si>
</sst>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\ #,##0;[Red]\-&quot;$&quot;\ #,##0"/>
    <numFmt numFmtId="165" formatCode="_-&quot;$&quot;\ * #,##0_-;\-&quot;$&quot;\ * #,##0_-;_-&quot;$&quot;\ * &quot;-&quot;_-;_-@_-"/>
    <numFmt numFmtId="166" formatCode="_-* #,##0.00_-;\-* #,##0.00_-;_-* &quot;-&quot;??_-;_-@_-"/>
  </numFmts>
  <fonts count="14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7"/>
      <color theme="1"/>
      <name val="Verdana"/>
      <family val="2"/>
    </font>
    <font>
      <b/>
      <sz val="7"/>
      <color rgb="FF000000"/>
      <name val="Verdana"/>
      <family val="2"/>
    </font>
    <font>
      <b/>
      <sz val="7"/>
      <color theme="1"/>
      <name val="Verdana"/>
      <family val="2"/>
    </font>
    <font>
      <sz val="7"/>
      <color rgb="FF000000"/>
      <name val="Verdana"/>
      <family val="2"/>
    </font>
    <font>
      <sz val="7"/>
      <name val="Verdana"/>
      <family val="2"/>
    </font>
    <font>
      <sz val="8"/>
      <color rgb="FF000000"/>
      <name val="Arial"/>
      <family val="2"/>
    </font>
    <font>
      <sz val="12"/>
      <color theme="1"/>
      <name val="Arial Narrow"/>
      <family val="2"/>
    </font>
    <font>
      <b/>
      <sz val="12"/>
      <color rgb="FFFF0000"/>
      <name val="Arial Narrow"/>
      <family val="2"/>
    </font>
    <font>
      <b/>
      <sz val="11"/>
      <color theme="3" tint="-0.249977111117893"/>
      <name val="Aptos Narrow"/>
      <family val="2"/>
      <scheme val="minor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horizontal="left" vertical="center" wrapText="1" indent="1"/>
    </xf>
    <xf numFmtId="0" fontId="4" fillId="3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vertical="center" wrapText="1"/>
    </xf>
    <xf numFmtId="0" fontId="3" fillId="5" borderId="0" xfId="0" applyFont="1" applyFill="1" applyAlignment="1">
      <alignment vertical="center" wrapText="1"/>
    </xf>
    <xf numFmtId="0" fontId="4" fillId="0" borderId="0" xfId="0" applyFont="1" applyAlignment="1">
      <alignment horizontal="center"/>
    </xf>
    <xf numFmtId="0" fontId="2" fillId="6" borderId="1" xfId="0" applyFont="1" applyFill="1" applyBorder="1" applyAlignment="1">
      <alignment horizontal="left" vertical="center" wrapText="1" indent="2"/>
    </xf>
    <xf numFmtId="166" fontId="6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9" fontId="6" fillId="0" borderId="1" xfId="2" applyFont="1" applyFill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7" fillId="0" borderId="0" xfId="0" applyFont="1"/>
    <xf numFmtId="164" fontId="8" fillId="0" borderId="0" xfId="0" applyNumberFormat="1" applyFont="1"/>
    <xf numFmtId="0" fontId="2" fillId="2" borderId="0" xfId="0" applyFont="1" applyFill="1"/>
    <xf numFmtId="0" fontId="3" fillId="5" borderId="4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/>
    </xf>
    <xf numFmtId="0" fontId="9" fillId="0" borderId="0" xfId="0" applyFont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vertical="center"/>
    </xf>
    <xf numFmtId="0" fontId="2" fillId="6" borderId="0" xfId="0" applyFont="1" applyFill="1" applyAlignment="1">
      <alignment horizontal="left" vertical="center" wrapText="1" indent="2"/>
    </xf>
    <xf numFmtId="164" fontId="5" fillId="0" borderId="0" xfId="1" applyNumberFormat="1" applyFont="1" applyFill="1" applyBorder="1" applyAlignment="1">
      <alignment horizontal="center" vertical="center"/>
    </xf>
    <xf numFmtId="165" fontId="5" fillId="0" borderId="0" xfId="1" applyFont="1" applyFill="1" applyBorder="1" applyAlignment="1">
      <alignment horizontal="center" vertical="center" wrapText="1"/>
    </xf>
    <xf numFmtId="166" fontId="6" fillId="0" borderId="0" xfId="0" applyNumberFormat="1" applyFont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/>
    </xf>
    <xf numFmtId="9" fontId="6" fillId="0" borderId="0" xfId="2" applyFont="1" applyFill="1" applyBorder="1" applyAlignment="1">
      <alignment horizontal="center" vertical="center" wrapText="1"/>
    </xf>
    <xf numFmtId="4" fontId="6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4" fontId="2" fillId="0" borderId="0" xfId="0" applyNumberFormat="1" applyFont="1"/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justify" vertical="center" wrapText="1"/>
    </xf>
    <xf numFmtId="0" fontId="13" fillId="0" borderId="12" xfId="0" applyFont="1" applyBorder="1" applyAlignment="1">
      <alignment horizontal="center" vertical="center" wrapText="1"/>
    </xf>
    <xf numFmtId="0" fontId="12" fillId="0" borderId="9" xfId="0" applyFont="1" applyBorder="1" applyAlignment="1">
      <alignment vertical="center" wrapText="1"/>
    </xf>
    <xf numFmtId="164" fontId="5" fillId="0" borderId="1" xfId="1" applyNumberFormat="1" applyFont="1" applyFill="1" applyBorder="1" applyAlignment="1">
      <alignment horizontal="center" vertical="center" wrapText="1"/>
    </xf>
    <xf numFmtId="164" fontId="5" fillId="0" borderId="0" xfId="1" applyNumberFormat="1" applyFont="1" applyFill="1" applyBorder="1" applyAlignment="1">
      <alignment horizontal="center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9" xfId="0" applyFont="1" applyBorder="1" applyAlignment="1">
      <alignment horizontal="justify" vertical="center" wrapText="1"/>
    </xf>
    <xf numFmtId="164" fontId="13" fillId="0" borderId="14" xfId="0" applyNumberFormat="1" applyFont="1" applyBorder="1" applyAlignment="1">
      <alignment vertical="center" wrapText="1"/>
    </xf>
    <xf numFmtId="164" fontId="13" fillId="0" borderId="10" xfId="0" applyNumberFormat="1" applyFont="1" applyBorder="1" applyAlignment="1">
      <alignment vertical="center" wrapText="1"/>
    </xf>
    <xf numFmtId="164" fontId="13" fillId="0" borderId="9" xfId="0" applyNumberFormat="1" applyFont="1" applyBorder="1" applyAlignment="1">
      <alignment vertical="center" wrapText="1"/>
    </xf>
    <xf numFmtId="164" fontId="13" fillId="0" borderId="12" xfId="0" applyNumberFormat="1" applyFont="1" applyBorder="1" applyAlignment="1">
      <alignment vertical="center" wrapText="1"/>
    </xf>
    <xf numFmtId="0" fontId="10" fillId="0" borderId="7" xfId="0" applyFont="1" applyBorder="1" applyAlignment="1">
      <alignment horizontal="left" vertical="top"/>
    </xf>
    <xf numFmtId="0" fontId="10" fillId="0" borderId="0" xfId="0" applyFont="1" applyAlignment="1">
      <alignment horizontal="left" vertical="top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</cellXfs>
  <cellStyles count="3">
    <cellStyle name="Moneda [0]" xfId="1" builtinId="7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4824B-CE53-4CD7-9FA2-EF4FC4D00B2E}">
  <dimension ref="A1:X55"/>
  <sheetViews>
    <sheetView tabSelected="1" zoomScale="81" zoomScaleNormal="81" workbookViewId="0">
      <selection activeCell="D8" sqref="D8"/>
    </sheetView>
  </sheetViews>
  <sheetFormatPr defaultColWidth="16.5703125" defaultRowHeight="9"/>
  <cols>
    <col min="1" max="1" width="12.7109375" style="1" bestFit="1" customWidth="1"/>
    <col min="2" max="2" width="20.42578125" style="1" customWidth="1"/>
    <col min="3" max="3" width="27.7109375" style="1" customWidth="1"/>
    <col min="4" max="4" width="14.7109375" style="2" bestFit="1" customWidth="1"/>
    <col min="5" max="5" width="21.7109375" style="1" hidden="1" customWidth="1"/>
    <col min="6" max="6" width="19.85546875" style="20" hidden="1" customWidth="1"/>
    <col min="7" max="7" width="18.140625" style="1" hidden="1" customWidth="1"/>
    <col min="8" max="8" width="14" style="1" hidden="1" customWidth="1"/>
    <col min="9" max="9" width="14.85546875" style="1" hidden="1" customWidth="1"/>
    <col min="10" max="10" width="17" style="1" hidden="1" customWidth="1"/>
    <col min="11" max="11" width="16" style="1" hidden="1" customWidth="1"/>
    <col min="12" max="12" width="15.7109375" style="1" hidden="1" customWidth="1"/>
    <col min="13" max="13" width="22.140625" style="1" hidden="1" customWidth="1"/>
    <col min="14" max="16" width="25.28515625" style="1" customWidth="1"/>
    <col min="17" max="16384" width="16.5703125" style="1"/>
  </cols>
  <sheetData>
    <row r="1" spans="1:24" ht="31.5" customHeight="1">
      <c r="A1" s="50" t="s">
        <v>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</row>
    <row r="2" spans="1:24" ht="31.5" customHeight="1">
      <c r="A2" s="51" t="s">
        <v>1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</row>
    <row r="3" spans="1:24" ht="31.5" customHeight="1">
      <c r="A3" s="23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</row>
    <row r="4" spans="1:24" ht="31.5" customHeight="1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</row>
    <row r="5" spans="1:24" ht="31.5" customHeight="1">
      <c r="A5" s="23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</row>
    <row r="6" spans="1:24" ht="55.5" customHeight="1">
      <c r="A6" s="23"/>
      <c r="B6" s="23"/>
      <c r="C6" s="23"/>
      <c r="D6" s="23"/>
      <c r="E6" s="23" t="s">
        <v>2</v>
      </c>
      <c r="F6" s="23" t="s">
        <v>3</v>
      </c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</row>
    <row r="7" spans="1:24" s="12" customFormat="1" ht="27.6" thickBot="1">
      <c r="A7" s="4" t="s">
        <v>4</v>
      </c>
      <c r="B7" s="5" t="s">
        <v>5</v>
      </c>
      <c r="C7" s="34" t="s">
        <v>6</v>
      </c>
      <c r="D7" s="6" t="s">
        <v>7</v>
      </c>
      <c r="E7" s="8" t="s">
        <v>8</v>
      </c>
      <c r="F7" s="3" t="s">
        <v>8</v>
      </c>
      <c r="G7" s="9" t="s">
        <v>9</v>
      </c>
      <c r="H7" s="7" t="s">
        <v>10</v>
      </c>
      <c r="I7" s="7" t="s">
        <v>11</v>
      </c>
      <c r="J7" s="7" t="s">
        <v>12</v>
      </c>
      <c r="K7" s="7" t="s">
        <v>13</v>
      </c>
      <c r="L7" s="7" t="s">
        <v>14</v>
      </c>
      <c r="M7" s="10" t="s">
        <v>15</v>
      </c>
      <c r="N7" s="10" t="s">
        <v>16</v>
      </c>
      <c r="O7" s="11" t="s">
        <v>17</v>
      </c>
      <c r="P7" s="11" t="s">
        <v>18</v>
      </c>
      <c r="Q7" s="21" t="s">
        <v>19</v>
      </c>
      <c r="R7" s="21" t="s">
        <v>20</v>
      </c>
      <c r="S7" s="21" t="s">
        <v>21</v>
      </c>
    </row>
    <row r="8" spans="1:24" ht="23.45" thickBot="1">
      <c r="A8" s="13">
        <v>1</v>
      </c>
      <c r="B8" s="42" t="s">
        <v>22</v>
      </c>
      <c r="C8" s="35" t="s">
        <v>23</v>
      </c>
      <c r="D8" s="13">
        <v>16</v>
      </c>
      <c r="E8" s="24">
        <f>21100*1.19</f>
        <v>25109</v>
      </c>
      <c r="F8" s="40">
        <v>30000</v>
      </c>
      <c r="G8" s="15">
        <f>MIN(E8:F8)</f>
        <v>25109</v>
      </c>
      <c r="H8" s="15">
        <f>MEDIAN(E8:F8)</f>
        <v>27554.5</v>
      </c>
      <c r="I8" s="15">
        <f>AVERAGE(E8:F8)</f>
        <v>27554.5</v>
      </c>
      <c r="J8" s="14">
        <f>GEOMEAN(E8:F8)</f>
        <v>27445.764700587228</v>
      </c>
      <c r="K8" s="15">
        <f>+STDEVA(E8:F8)</f>
        <v>3458.459266783404</v>
      </c>
      <c r="L8" s="16">
        <f t="shared" ref="L8" si="0">+K8/I8</f>
        <v>0.12551341039697342</v>
      </c>
      <c r="M8" s="17">
        <f>I8</f>
        <v>27554.5</v>
      </c>
      <c r="N8" s="17">
        <f>ROUND(M8,0)</f>
        <v>27555</v>
      </c>
      <c r="O8" s="17">
        <f>N8*D8</f>
        <v>440880</v>
      </c>
      <c r="P8" s="17" t="s">
        <v>24</v>
      </c>
      <c r="Q8" s="22"/>
      <c r="R8" s="22"/>
      <c r="S8" s="22"/>
      <c r="U8" s="44">
        <v>337600</v>
      </c>
      <c r="V8" s="45">
        <v>480000</v>
      </c>
      <c r="W8" s="33">
        <f>U8/D8</f>
        <v>21100</v>
      </c>
      <c r="X8" s="33">
        <f>V8/D8</f>
        <v>30000</v>
      </c>
    </row>
    <row r="9" spans="1:24" ht="23.45" thickBot="1">
      <c r="A9" s="13">
        <v>2</v>
      </c>
      <c r="B9" s="43" t="s">
        <v>25</v>
      </c>
      <c r="C9" s="35" t="s">
        <v>23</v>
      </c>
      <c r="D9" s="13">
        <v>28</v>
      </c>
      <c r="E9" s="24">
        <f>30200*1.19</f>
        <v>35938</v>
      </c>
      <c r="F9" s="40">
        <v>40000</v>
      </c>
      <c r="G9" s="15">
        <f>MIN(E9:F9)</f>
        <v>35938</v>
      </c>
      <c r="H9" s="15">
        <f>MEDIAN(E9:F9)</f>
        <v>37969</v>
      </c>
      <c r="I9" s="15">
        <f>AVERAGE(E9:F9)</f>
        <v>37969</v>
      </c>
      <c r="J9" s="14">
        <f>GEOMEAN(E9:F9)</f>
        <v>37914.64097152972</v>
      </c>
      <c r="K9" s="15">
        <f>+STDEVA(E9:F9)</f>
        <v>2872.2677451797558</v>
      </c>
      <c r="L9" s="16">
        <f t="shared" ref="L9:L10" si="1">+K9/I9</f>
        <v>7.5647705896382728E-2</v>
      </c>
      <c r="M9" s="17">
        <f t="shared" ref="M9:M10" si="2">I9</f>
        <v>37969</v>
      </c>
      <c r="N9" s="17">
        <f t="shared" ref="N9:N10" si="3">ROUND(M9,0)</f>
        <v>37969</v>
      </c>
      <c r="O9" s="17">
        <f>N9*D9</f>
        <v>1063132</v>
      </c>
      <c r="P9" s="17" t="s">
        <v>24</v>
      </c>
      <c r="Q9" s="22"/>
      <c r="R9" s="22"/>
      <c r="S9" s="22"/>
      <c r="U9" s="46">
        <v>845600</v>
      </c>
      <c r="V9" s="47">
        <v>1120000</v>
      </c>
      <c r="W9" s="33">
        <f t="shared" ref="W9:W10" si="4">U9/D9</f>
        <v>30200</v>
      </c>
      <c r="X9" s="33">
        <f t="shared" ref="X9:X10" si="5">V9/D9</f>
        <v>40000</v>
      </c>
    </row>
    <row r="10" spans="1:24" ht="23.45" thickBot="1">
      <c r="A10" s="13">
        <v>3</v>
      </c>
      <c r="B10" s="43" t="s">
        <v>26</v>
      </c>
      <c r="C10" s="35" t="s">
        <v>23</v>
      </c>
      <c r="D10" s="13">
        <v>74</v>
      </c>
      <c r="E10" s="24">
        <f>57700*1.19</f>
        <v>68663</v>
      </c>
      <c r="F10" s="40">
        <v>46216.216216216213</v>
      </c>
      <c r="G10" s="15">
        <f>MIN(E10:F10)</f>
        <v>46216.216216216213</v>
      </c>
      <c r="H10" s="15">
        <f>MEDIAN(E10:F10)</f>
        <v>57439.608108108107</v>
      </c>
      <c r="I10" s="15">
        <f>AVERAGE(E10:F10)</f>
        <v>57439.608108108107</v>
      </c>
      <c r="J10" s="14">
        <f>GEOMEAN(E10:F10)</f>
        <v>56332.442287318358</v>
      </c>
      <c r="K10" s="15">
        <f>+STDEVA(E10:F10)</f>
        <v>15872.27302934175</v>
      </c>
      <c r="L10" s="16">
        <f t="shared" si="1"/>
        <v>0.27632975836931656</v>
      </c>
      <c r="M10" s="17">
        <f t="shared" si="2"/>
        <v>57439.608108108107</v>
      </c>
      <c r="N10" s="17">
        <f t="shared" si="3"/>
        <v>57440</v>
      </c>
      <c r="O10" s="17">
        <f>N10*D10</f>
        <v>4250560</v>
      </c>
      <c r="P10" s="17" t="s">
        <v>24</v>
      </c>
      <c r="Q10" s="22"/>
      <c r="R10" s="22"/>
      <c r="S10" s="22"/>
      <c r="U10" s="46">
        <v>4269800</v>
      </c>
      <c r="V10" s="47">
        <v>3420000</v>
      </c>
      <c r="W10" s="33">
        <f t="shared" si="4"/>
        <v>57700</v>
      </c>
      <c r="X10" s="33">
        <f t="shared" si="5"/>
        <v>46216.216216216213</v>
      </c>
    </row>
    <row r="11" spans="1:24" ht="21" customHeight="1">
      <c r="A11" s="25"/>
      <c r="B11" s="25"/>
      <c r="C11" s="25"/>
      <c r="D11" s="25"/>
      <c r="E11" s="26">
        <f>SUM(E8:E10)</f>
        <v>129710</v>
      </c>
      <c r="F11" s="41">
        <f>SUM(F8:F10)</f>
        <v>116216.21621621621</v>
      </c>
      <c r="G11" s="28"/>
      <c r="H11" s="28"/>
      <c r="I11" s="28"/>
      <c r="J11" s="28"/>
      <c r="K11" s="29"/>
      <c r="L11" s="30"/>
      <c r="M11" s="31"/>
      <c r="N11" s="31"/>
      <c r="O11" s="31">
        <f>SUM(O8:O10)</f>
        <v>5754572</v>
      </c>
      <c r="P11" s="31"/>
      <c r="Q11" s="32"/>
      <c r="R11" s="32"/>
      <c r="S11" s="32"/>
    </row>
    <row r="12" spans="1:24" ht="21" customHeight="1">
      <c r="A12" s="25"/>
      <c r="B12" s="25"/>
      <c r="C12" s="25"/>
      <c r="D12" s="25"/>
      <c r="E12" s="26"/>
      <c r="F12" s="27"/>
      <c r="G12" s="28"/>
      <c r="H12" s="28"/>
      <c r="I12" s="28"/>
      <c r="J12" s="28"/>
      <c r="K12" s="29"/>
      <c r="L12" s="30"/>
      <c r="M12" s="31"/>
      <c r="N12" s="31"/>
      <c r="O12" s="31"/>
      <c r="P12" s="31"/>
      <c r="Q12" s="32"/>
      <c r="R12" s="32"/>
      <c r="S12" s="32"/>
    </row>
    <row r="13" spans="1:24">
      <c r="F13" s="1"/>
    </row>
    <row r="14" spans="1:24">
      <c r="F14" s="1"/>
    </row>
    <row r="15" spans="1:24" ht="14.45">
      <c r="A15" s="48" t="s">
        <v>27</v>
      </c>
      <c r="B15" s="49"/>
      <c r="F15" s="1"/>
    </row>
    <row r="16" spans="1:24" ht="14.45">
      <c r="A16" s="48" t="s">
        <v>28</v>
      </c>
      <c r="B16" s="49"/>
      <c r="F16" s="1"/>
    </row>
    <row r="17" spans="1:10" ht="14.45">
      <c r="A17" s="48" t="s">
        <v>29</v>
      </c>
      <c r="B17" s="49"/>
      <c r="F17" s="1"/>
    </row>
    <row r="18" spans="1:10" ht="14.45">
      <c r="A18" s="48" t="s">
        <v>30</v>
      </c>
      <c r="B18" s="49"/>
      <c r="F18" s="1"/>
    </row>
    <row r="19" spans="1:10" ht="14.45">
      <c r="A19" s="48" t="s">
        <v>31</v>
      </c>
      <c r="B19" s="49"/>
      <c r="F19" s="1"/>
    </row>
    <row r="20" spans="1:10">
      <c r="F20" s="1"/>
    </row>
    <row r="21" spans="1:10">
      <c r="F21" s="1"/>
    </row>
    <row r="22" spans="1:10" ht="9.9499999999999993">
      <c r="F22" s="1"/>
      <c r="I22" s="18"/>
    </row>
    <row r="23" spans="1:10" ht="15.6">
      <c r="F23" s="1"/>
      <c r="I23" s="18"/>
      <c r="J23" s="19"/>
    </row>
    <row r="24" spans="1:10">
      <c r="F24" s="1"/>
    </row>
    <row r="25" spans="1:10">
      <c r="F25" s="1"/>
    </row>
    <row r="26" spans="1:10">
      <c r="F26" s="1"/>
    </row>
    <row r="27" spans="1:10">
      <c r="F27" s="1"/>
    </row>
    <row r="28" spans="1:10">
      <c r="F28" s="1"/>
    </row>
    <row r="29" spans="1:10">
      <c r="F29" s="1"/>
    </row>
    <row r="30" spans="1:10">
      <c r="F30" s="1"/>
    </row>
    <row r="31" spans="1:10">
      <c r="F31" s="1"/>
    </row>
    <row r="32" spans="1:10">
      <c r="F32" s="1"/>
    </row>
    <row r="33" spans="6:6">
      <c r="F33" s="1"/>
    </row>
    <row r="34" spans="6:6">
      <c r="F34" s="1"/>
    </row>
    <row r="35" spans="6:6">
      <c r="F35" s="1"/>
    </row>
    <row r="36" spans="6:6">
      <c r="F36" s="1"/>
    </row>
    <row r="37" spans="6:6">
      <c r="F37" s="1"/>
    </row>
    <row r="38" spans="6:6">
      <c r="F38" s="1"/>
    </row>
    <row r="39" spans="6:6">
      <c r="F39" s="1"/>
    </row>
    <row r="40" spans="6:6">
      <c r="F40" s="1"/>
    </row>
    <row r="41" spans="6:6">
      <c r="F41" s="1"/>
    </row>
    <row r="42" spans="6:6">
      <c r="F42" s="1"/>
    </row>
    <row r="43" spans="6:6">
      <c r="F43" s="1"/>
    </row>
    <row r="44" spans="6:6">
      <c r="F44" s="1"/>
    </row>
    <row r="45" spans="6:6">
      <c r="F45" s="1"/>
    </row>
    <row r="46" spans="6:6">
      <c r="F46" s="1"/>
    </row>
    <row r="47" spans="6:6">
      <c r="F47" s="1"/>
    </row>
    <row r="48" spans="6:6">
      <c r="F48" s="1"/>
    </row>
    <row r="49" spans="6:6">
      <c r="F49" s="1"/>
    </row>
    <row r="50" spans="6:6">
      <c r="F50" s="1"/>
    </row>
    <row r="51" spans="6:6">
      <c r="F51" s="1"/>
    </row>
    <row r="52" spans="6:6">
      <c r="F52" s="1"/>
    </row>
    <row r="53" spans="6:6">
      <c r="F53" s="1"/>
    </row>
    <row r="54" spans="6:6">
      <c r="F54" s="1"/>
    </row>
    <row r="55" spans="6:6">
      <c r="F55" s="1"/>
    </row>
  </sheetData>
  <mergeCells count="7">
    <mergeCell ref="A18:B18"/>
    <mergeCell ref="A19:B19"/>
    <mergeCell ref="A1:T1"/>
    <mergeCell ref="A2:T2"/>
    <mergeCell ref="A15:B15"/>
    <mergeCell ref="A16:B16"/>
    <mergeCell ref="A17:B1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18DB6-0122-47E9-99FF-638BA79F198F}">
  <dimension ref="B6:F14"/>
  <sheetViews>
    <sheetView workbookViewId="0">
      <selection activeCell="C9" sqref="C9:C13"/>
    </sheetView>
  </sheetViews>
  <sheetFormatPr defaultColWidth="11.42578125" defaultRowHeight="14.45"/>
  <sheetData>
    <row r="6" spans="2:6" ht="15" thickBot="1"/>
    <row r="7" spans="2:6" ht="15" thickBot="1">
      <c r="B7" s="52" t="s">
        <v>32</v>
      </c>
      <c r="C7" s="54" t="s">
        <v>33</v>
      </c>
      <c r="D7" s="55"/>
      <c r="E7" s="56"/>
      <c r="F7" s="52" t="s">
        <v>34</v>
      </c>
    </row>
    <row r="8" spans="2:6" ht="46.5" thickBot="1">
      <c r="B8" s="53"/>
      <c r="C8" s="36" t="s">
        <v>35</v>
      </c>
      <c r="D8" s="36" t="s">
        <v>36</v>
      </c>
      <c r="E8" s="36" t="s">
        <v>37</v>
      </c>
      <c r="F8" s="53"/>
    </row>
    <row r="9" spans="2:6" ht="60.6" thickBot="1">
      <c r="B9" s="37" t="s">
        <v>38</v>
      </c>
      <c r="C9" s="38" t="s">
        <v>39</v>
      </c>
      <c r="D9" s="38" t="s">
        <v>40</v>
      </c>
      <c r="E9" s="38" t="s">
        <v>41</v>
      </c>
      <c r="F9" s="38" t="s">
        <v>42</v>
      </c>
    </row>
    <row r="10" spans="2:6" ht="50.45" thickBot="1">
      <c r="B10" s="37" t="s">
        <v>43</v>
      </c>
      <c r="C10" s="38" t="s">
        <v>44</v>
      </c>
      <c r="D10" s="38" t="s">
        <v>45</v>
      </c>
      <c r="E10" s="38" t="s">
        <v>46</v>
      </c>
      <c r="F10" s="38" t="s">
        <v>47</v>
      </c>
    </row>
    <row r="11" spans="2:6" ht="70.5" thickBot="1">
      <c r="B11" s="37" t="s">
        <v>48</v>
      </c>
      <c r="C11" s="38" t="s">
        <v>49</v>
      </c>
      <c r="D11" s="38" t="s">
        <v>50</v>
      </c>
      <c r="E11" s="38" t="s">
        <v>51</v>
      </c>
      <c r="F11" s="38" t="s">
        <v>52</v>
      </c>
    </row>
    <row r="12" spans="2:6" ht="70.5" thickBot="1">
      <c r="B12" s="37" t="s">
        <v>53</v>
      </c>
      <c r="C12" s="38" t="s">
        <v>54</v>
      </c>
      <c r="D12" s="38" t="s">
        <v>55</v>
      </c>
      <c r="E12" s="38" t="s">
        <v>56</v>
      </c>
      <c r="F12" s="38" t="s">
        <v>57</v>
      </c>
    </row>
    <row r="13" spans="2:6" ht="50.45" thickBot="1">
      <c r="B13" s="37" t="s">
        <v>58</v>
      </c>
      <c r="C13" s="38" t="s">
        <v>59</v>
      </c>
      <c r="D13" s="38" t="s">
        <v>60</v>
      </c>
      <c r="E13" s="38" t="s">
        <v>61</v>
      </c>
      <c r="F13" s="38" t="s">
        <v>62</v>
      </c>
    </row>
    <row r="14" spans="2:6" ht="23.45" thickBot="1">
      <c r="B14" s="39" t="s">
        <v>63</v>
      </c>
      <c r="C14" s="36" t="s">
        <v>64</v>
      </c>
      <c r="D14" s="36" t="s">
        <v>65</v>
      </c>
      <c r="E14" s="36" t="s">
        <v>66</v>
      </c>
      <c r="F14" s="36" t="s">
        <v>67</v>
      </c>
    </row>
  </sheetData>
  <mergeCells count="3">
    <mergeCell ref="B7:B8"/>
    <mergeCell ref="C7:E7"/>
    <mergeCell ref="F7:F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lorena lozano</dc:creator>
  <cp:keywords/>
  <dc:description/>
  <cp:lastModifiedBy>TE. ALBA LIZETH ARANZALEZ ORTIZ</cp:lastModifiedBy>
  <cp:revision/>
  <dcterms:created xsi:type="dcterms:W3CDTF">2024-04-20T19:24:07Z</dcterms:created>
  <dcterms:modified xsi:type="dcterms:W3CDTF">2026-06-23T19:43:05Z</dcterms:modified>
  <cp:category/>
  <cp:contentStatus/>
</cp:coreProperties>
</file>