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hidePivotFieldList="1" defaultThemeVersion="202300"/>
  <mc:AlternateContent xmlns:mc="http://schemas.openxmlformats.org/markup-compatibility/2006">
    <mc:Choice Requires="x15">
      <x15ac:absPath xmlns:x15ac="http://schemas.microsoft.com/office/spreadsheetml/2010/11/ac" url="https://d.docs.live.net/d778a1f60280f447/Documentos/2026/1. ICCU/3. Banco de horas Plus/Version 3 - Pliegos Definitivos/"/>
    </mc:Choice>
  </mc:AlternateContent>
  <xr:revisionPtr revIDLastSave="203" documentId="13_ncr:1_{75EA2766-E0BF-4101-8049-D14E5A75EEE2}" xr6:coauthVersionLast="47" xr6:coauthVersionMax="47" xr10:uidLastSave="{6E8300F8-A50D-4AAE-9375-E603231409DD}"/>
  <workbookProtection workbookAlgorithmName="SHA-512" workbookHashValue="0rZOEfyzaTEekGzue+brkaEh9YTjaBwOaSYl9WoAorcmarQYlBy45ZifS3wI7ufYFR+roaxh64LhYCF1xSSIcA==" workbookSaltValue="Dmg89CV0x6OloeksnFgJvQ==" workbookSpinCount="100000" lockStructure="1"/>
  <bookViews>
    <workbookView xWindow="-120" yWindow="-120" windowWidth="20730" windowHeight="11040" tabRatio="698" firstSheet="1" activeTab="1" xr2:uid="{B4EF3A8F-07F0-40BF-A500-591A4356AB08}"/>
  </bookViews>
  <sheets>
    <sheet name="RENDIMIENTOS" sheetId="5" state="hidden" r:id="rId1"/>
    <sheet name="PPTO" sheetId="6" r:id="rId2"/>
    <sheet name="VALOR VIATICOS" sheetId="8" r:id="rId3"/>
    <sheet name="VALOR ALQUILER" sheetId="9" r:id="rId4"/>
    <sheet name="ESTUDIO HORAS" sheetId="1"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s>
  <definedNames>
    <definedName name="\a">#REF!</definedName>
    <definedName name="\L">#REF!</definedName>
    <definedName name="\P">#REF!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oa55">#REF!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oa55">#REF!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#REF!</definedName>
    <definedName name="_____oa55">#REF!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#REF!</definedName>
    <definedName name="____oa55">#REF!</definedName>
    <definedName name="____PJ50">#REF!</definedName>
    <definedName name="____pj51">#REF!</definedName>
    <definedName name="____SBC1">[1]INV!$A$12:$D$15</definedName>
    <definedName name="____SBC3">[1]INV!$F$12:$I$15</definedName>
    <definedName name="____SBC5">[1]INV!$K$12:$N$15</definedName>
    <definedName name="____xz2">#REF!</definedName>
    <definedName name="___A1">#N/A</definedName>
    <definedName name="___A17000">#REF!</definedName>
    <definedName name="___A20000">#REF!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#REF!</definedName>
    <definedName name="___MA2">#REF!</definedName>
    <definedName name="___oa55">#REF!</definedName>
    <definedName name="___PJ50">#REF!</definedName>
    <definedName name="___pj51">#REF!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z1">#N/A</definedName>
    <definedName name="___z2">#N/A</definedName>
    <definedName name="___z4">#N/A</definedName>
    <definedName name="___z5">#N/A</definedName>
    <definedName name="___z6">Scheduled_Payment+Extra_Payment</definedName>
    <definedName name="___z7">#N/A</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[2]G.G!#REF!</definedName>
    <definedName name="__123Graph_Xcaja" hidden="1">[3]EVA!$D$6:$AD$6</definedName>
    <definedName name="__A1">#N/A</definedName>
    <definedName name="__A17000">#REF!</definedName>
    <definedName name="__A20000">#REF!</definedName>
    <definedName name="__A30000">#REF!</definedName>
    <definedName name="__AFC1">[1]INV!$A$25:$D$28</definedName>
    <definedName name="__AFC3">[1]INV!$F$25:$I$28</definedName>
    <definedName name="__AFC5">[1]INV!$K$25:$N$28</definedName>
    <definedName name="__APU221">#REF!</definedName>
    <definedName name="__APU465">[4]!absc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PJ50">#REF!</definedName>
    <definedName name="__pj51">#REF!</definedName>
    <definedName name="__SBC1">[1]INV!$A$12:$D$15</definedName>
    <definedName name="__SBC3">[1]INV!$F$12:$I$15</definedName>
    <definedName name="__SBC5">[1]INV!$K$12:$N$15</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02_DER_K13_000_–_K13_650">[5]EST2!#REF!</definedName>
    <definedName name="_02_DER_K15_700_–_K16_100">[5]EST2!#REF!</definedName>
    <definedName name="_03_K15_140_–_K20_540">[5]EST2!#REF!</definedName>
    <definedName name="_04">[5]EST2!#REF!</definedName>
    <definedName name="_05_DER_K35_250_–_K35_605.41">[5]EST2!#REF!</definedName>
    <definedName name="_05_IZQ_K25_695_–_K35_327.62">[5]EST2!#REF!</definedName>
    <definedName name="_05_IZQ_K35_420_–_K36_462.29">[5]EST2!#REF!</definedName>
    <definedName name="_06_K41_785.67_–_K48_083.55">[5]EST2!#REF!</definedName>
    <definedName name="_07_DER_K48_000_–_K49_563.19">[5]EST2!#REF!</definedName>
    <definedName name="_07_IZQ_K49_320_–_K52_112.74">[5]EST2!#REF!</definedName>
    <definedName name="_08_DER_K57_040_–_K61_476.50">[5]EST2!#REF!</definedName>
    <definedName name="_08_IZQ_K52_300_–_K57_577.97">[5]EST2!#REF!</definedName>
    <definedName name="_08_K24_723__A_K55_717.28">[5]EST2!#REF!</definedName>
    <definedName name="_09_K61_520_A_K61_144">[5]EST2!#REF!</definedName>
    <definedName name="_1__123Graph_ACart_Utilidad" hidden="1">[3]EVA!$F$104:$I$104</definedName>
    <definedName name="_10_PR64_500_–_PR_69_541.49">[5]EST2!#REF!</definedName>
    <definedName name="_2__123Graph_BCart_Utilidad" hidden="1">[3]EVA!$F$105:$I$105</definedName>
    <definedName name="_3">'[6]FOR2-CONSOR'!#REF!</definedName>
    <definedName name="_3__123Graph_CCart_Utilidad" hidden="1">[3]EVA!$F$106:$I$106</definedName>
    <definedName name="_4">'[6]FOR2-CONSOR'!#REF!</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8Acti_osdeobra">#REF!</definedName>
    <definedName name="_a1" hidden="1">{"TAB1",#N/A,TRUE,"GENERAL";"TAB2",#N/A,TRUE,"GENERAL";"TAB3",#N/A,TRUE,"GENERAL";"TAB4",#N/A,TRUE,"GENERAL";"TAB5",#N/A,TRUE,"GENERAL"}</definedName>
    <definedName name="_A17000">#REF!</definedName>
    <definedName name="_A20000">#REF!</definedName>
    <definedName name="_A2006" hidden="1">[2]G.G!#REF!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[4]!absc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[7]datos!$N$2,[7]datos!$N$2:$N$500</definedName>
    <definedName name="_Fill" hidden="1">#REF!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[8]DATBAND!$I$3:$I$469</definedName>
    <definedName name="_HUM2">[8]DATBAND!$J$3:$J$453</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[8]DATBAND!$L$3:$L$652</definedName>
    <definedName name="_TA2">[8]DATBAND!$M$3:$M$570</definedName>
    <definedName name="_TA3">[8]DATBAND!$N$3:$N$446</definedName>
    <definedName name="_TA4">[8]DATBAND!$O$3:$O$678</definedName>
    <definedName name="_TA5">[8]DATBAND!$P$3:$P$601</definedName>
    <definedName name="_TA6">[8]DATBAND!$Q$3:$Q$531</definedName>
    <definedName name="_TA7">[8]DATBAND!$R$3:$R$504</definedName>
    <definedName name="_TA8">[8]DATBAND!$S$3:$S$674</definedName>
    <definedName name="_TA9">[8]DATBAND!$T$3:$T$544</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I.U">#REF!</definedName>
    <definedName name="A_IMPRESIÓN_IM">#REF!</definedName>
    <definedName name="A_IMPRESIÚN_IM">#REF!</definedName>
    <definedName name="a2a" hidden="1">{"TAB1",#N/A,TRUE,"GENERAL";"TAB2",#N/A,TRUE,"GENERAL";"TAB3",#N/A,TRUE,"GENERAL";"TAB4",#N/A,TRUE,"GENERAL";"TAB5",#N/A,TRUE,"GENERAL"}</definedName>
    <definedName name="AA">#REF!</definedName>
    <definedName name="AAA">#REF!</definedName>
    <definedName name="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FIN">[8]DATBAND!$F$3:$F$742</definedName>
    <definedName name="ABG">[1]AASHTO!$A$2:$F$5</definedName>
    <definedName name="ABIN">[8]DATBAND!$E$3:$E$465</definedName>
    <definedName name="absc">[9]!absc</definedName>
    <definedName name="absc_">[10]!absc</definedName>
    <definedName name="absc_1">[10]!absc</definedName>
    <definedName name="absc1">[11]!absc</definedName>
    <definedName name="ABSCF">'[8]DAT NUC'!$K$2:$K$521</definedName>
    <definedName name="ABSCI">'[8]DAT NUC'!$J$2:$J$1084</definedName>
    <definedName name="AC">#REF!</definedName>
    <definedName name="ACA">#REF!</definedName>
    <definedName name="AccessDatabase" hidden="1">"C:\C-314\VOLUMENES\volfin4.mdb"</definedName>
    <definedName name="ACEITES">#REF!,#REF!,#REF!,#REF!,#REF!</definedName>
    <definedName name="actas">[12]TRASMILENIO!$A$4:$F$18</definedName>
    <definedName name="actual">'[13]ESTADO RED'!#REF!</definedName>
    <definedName name="Acumulado">[14]Datos!$S$3:$S$1912</definedName>
    <definedName name="ad">#REF!</definedName>
    <definedName name="Adecueinstalacion">#REF!</definedName>
    <definedName name="ADFGSDB" hidden="1">{"via1",#N/A,TRUE,"general";"via2",#N/A,TRUE,"general";"via3",#N/A,TRUE,"general"}</definedName>
    <definedName name="ADI">#REF!</definedName>
    <definedName name="administrador">[15]Informacion!$B$15</definedName>
    <definedName name="ADMINISTRADOR_VIAL__ARMANDO_SANCHEZ_SANCHEZ">[16]INDICMICROEMP!$A$20</definedName>
    <definedName name="admon">[17]DATOS!$B$16</definedName>
    <definedName name="admon1">[18]DATOS!$B$16</definedName>
    <definedName name="adoc1">[11]!absc</definedName>
    <definedName name="adoq">[19]!absc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UA">'[8]DAT NUC'!$R$2:$R$485</definedName>
    <definedName name="ah">#REF!</definedName>
    <definedName name="ahe">#REF!</definedName>
    <definedName name="AIRE">'[8]DAT NUC'!$P$2:$P$401</definedName>
    <definedName name="AIU">#REF!</definedName>
    <definedName name="aj">#REF!</definedName>
    <definedName name="AjustDelAIU">#REF!</definedName>
    <definedName name="ajuste">#REF!</definedName>
    <definedName name="AJUSTES4B" hidden="1">[2]G.G!#REF!</definedName>
    <definedName name="alc">[20]!absc</definedName>
    <definedName name="alquiler">#REF!</definedName>
    <definedName name="analequipo">#REF!</definedName>
    <definedName name="ANE">'[21]ANEXO 7'!#REF!</definedName>
    <definedName name="anscount" hidden="1">1</definedName>
    <definedName name="AnsermaCartago">#REF!</definedName>
    <definedName name="AntCach">#REF!</definedName>
    <definedName name="Antic">[22]BASES!$B$33</definedName>
    <definedName name="AnticAdic">#REF!</definedName>
    <definedName name="ANTICIPO">[23]BASES!$B$33</definedName>
    <definedName name="ANTONIA">#N/A</definedName>
    <definedName name="año">'[13]ESTADO RED'!#REF!</definedName>
    <definedName name="año1">'[24]ESTADO RED'!#REF!</definedName>
    <definedName name="ao">#REF!</definedName>
    <definedName name="APU">[11]!absc</definedName>
    <definedName name="APU221.1">#REF!</definedName>
    <definedName name="APU221.2">#REF!</definedName>
    <definedName name="aqaq" hidden="1">{"TAB1",#N/A,TRUE,"GENERAL";"TAB2",#N/A,TRUE,"GENERAL";"TAB3",#N/A,TRUE,"GENERAL";"TAB4",#N/A,TRUE,"GENERAL";"TAB5",#N/A,TRUE,"GENERAL"}</definedName>
    <definedName name="_xlnm.Print_Area" localSheetId="1">PPTO!$A$1:$K$60</definedName>
    <definedName name="_xlnm.Print_Area">#REF!</definedName>
    <definedName name="Arrendamientos">#REF!</definedName>
    <definedName name="as">#REF!</definedName>
    <definedName name="asas">[25]formulario!$A$6:$D$37</definedName>
    <definedName name="asasasa">[25]equipos!$A$2:$E$772</definedName>
    <definedName name="asasasas">[25]MATERIALES!$A$3:$D$192</definedName>
    <definedName name="asasasasa">[25]ACARREO!$A$3:$C$26</definedName>
    <definedName name="asasasasas">[25]CUADBASI!$A$13:$F$46</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eguracalidad">#REF!</definedName>
    <definedName name="ASFALTO">'[26]5.2'!$D$21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B">#REF!</definedName>
    <definedName name="au">#REF!</definedName>
    <definedName name="aur">#REF!</definedName>
    <definedName name="av">#REF!</definedName>
    <definedName name="ax">#REF!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se">#REF!</definedName>
    <definedName name="base_datos_t45">[27]CALIDAD!#REF!</definedName>
    <definedName name="base_VaR">#REF!</definedName>
    <definedName name="basedatos">#REF!</definedName>
    <definedName name="BaseDatos_Ore1">'[28]BD100-45'!#REF!</definedName>
    <definedName name="BaseDatos_T831">'[29]BD100-45-P1'!#REF!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'[30]ESTADO RED'!$E$8</definedName>
    <definedName name="BJHVVHGH">DATE(YEAR(Loan_Start),MONTH(Loan_Start)+Payment_Number,DAY(Loan_Start))</definedName>
    <definedName name="bnm">#REF!</definedName>
    <definedName name="br" hidden="1">{"TAB1",#N/A,TRUE,"GENERAL";"TAB2",#N/A,TRUE,"GENERAL";"TAB3",#N/A,TRUE,"GENERAL";"TAB4",#N/A,TRUE,"GENERAL";"TAB5",#N/A,TRUE,"GENERAL"}</definedName>
    <definedName name="BRIQ">[8]DATBAND!$D$3:$D$395</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'[31]CALC PROD MENSUAL'!#REF!</definedName>
    <definedName name="BUDGETNORTE">'[31]CALC PROD MENSUAL'!#REF!</definedName>
    <definedName name="BUDGETSUR">'[31]CALC PROD MENSUAL'!#REF!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LEND">'[31]CALC PROD MENSUAL'!#REF!</definedName>
    <definedName name="CALENDARIO">'[31]CALC PROD MENSUAL'!#REF!</definedName>
    <definedName name="CALENDARIO1">'[32]CALC PROD MENSUAL'!#REF!</definedName>
    <definedName name="CANT">#REF!</definedName>
    <definedName name="CAPIT">#REF!</definedName>
    <definedName name="Cargo">'[33]INTERVENTORÍA OBRA'!$B$74</definedName>
    <definedName name="CARLOS">DATE(YEAR(Loan_Start),MONTH(Loan_Start)+Payment_Number,DAY(Loan_Start))</definedName>
    <definedName name="carol1">'[18]precios-básicos2002'!$C$12:$C$56</definedName>
    <definedName name="CARRETERAS">[17]DATOS!$A$9</definedName>
    <definedName name="causa">#REF!</definedName>
    <definedName name="cc">#REF!</definedName>
    <definedName name="ccccc" hidden="1">{"TAB1",#N/A,TRUE,"GENERAL";"TAB2",#N/A,TRUE,"GENERAL";"TAB3",#N/A,TRUE,"GENERAL";"TAB4",#N/A,TRUE,"GENERAL";"TAB5",#N/A,TRUE,"GENERAL"}</definedName>
    <definedName name="CCCCCC">'[34]A. P. U.'!#REF!</definedName>
    <definedName name="ccto210">#REF!</definedName>
    <definedName name="cd">[35]Hoja1!$C$81</definedName>
    <definedName name="cdcdc" hidden="1">{"via1",#N/A,TRUE,"general";"via2",#N/A,TRUE,"general";"via3",#N/A,TRUE,"general"}</definedName>
    <definedName name="CDctrl">[22]CDItem!$G$8</definedName>
    <definedName name="CDO">#REF!</definedName>
    <definedName name="ceerf" hidden="1">{"TAB1",#N/A,TRUE,"GENERAL";"TAB2",#N/A,TRUE,"GENERAL";"TAB3",#N/A,TRUE,"GENERAL";"TAB4",#N/A,TRUE,"GENERAL";"TAB5",#N/A,TRUE,"GENERAL"}</definedName>
    <definedName name="CEMENTO">[36]Insum!$A$3:$H$63</definedName>
    <definedName name="ChequeoCantidades">#REF!</definedName>
    <definedName name="CIRCUITOS">[37]Circuitos!$C$2:$C$891</definedName>
    <definedName name="clase">#REF!</definedName>
    <definedName name="co">#REF!</definedName>
    <definedName name="COMP">'[8]DAT NUC'!$M$2:$M$518</definedName>
    <definedName name="COMPROBANTE_DE_PAGO">#REF!</definedName>
    <definedName name="constante">[8]DATOS!$AO$3:$AO$483</definedName>
    <definedName name="Consultor">'[38]Datos básicos'!$B$2</definedName>
    <definedName name="Contratante">'[38]Datos básicos'!$B$1</definedName>
    <definedName name="Contrato">'[38]Datos básicos'!$B$3</definedName>
    <definedName name="Corona">#REF!</definedName>
    <definedName name="CostoAnsermaCartago">#REF!</definedName>
    <definedName name="CostoMediacanoaAnserma">#REF!</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[39]Hoja4!$1:$1048576</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10">#REF!</definedName>
    <definedName name="d_percápita">[40]Sanitario!$AC$9:$AD$9</definedName>
    <definedName name="DANI">[17]ITEMS!$B$6:$B$176</definedName>
    <definedName name="dario">'[41]GPI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#N/A</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[42]DIST!$C$7:$D$2942</definedName>
    <definedName name="deriv">#REF!</definedName>
    <definedName name="DescripcionVenta">#REF!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[43]EQALT!$G$10:$BL$65</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rector">'[33]INTERVENTORÍA OBRA'!$B$73</definedName>
    <definedName name="DISP">'[32]CALC PROD MENSUAL'!#REF!</definedName>
    <definedName name="DISPONIBILIDAD">'[31]CALC PROD MENSUAL'!#REF!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[40]Sanitario!$AC$8:$AD$8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racion">'[33]INTERVENTORÍA OBRA'!$J$10</definedName>
    <definedName name="Dv">[40]Sanitario!$AC$7:$AD$7</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[44]INDICMICROEMP!$A$20</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[45]anexo2!#REF!</definedName>
    <definedName name="ELECTRICAS">[45]anexo2!#REF!</definedName>
    <definedName name="emanto">#REF!</definedName>
    <definedName name="emanto_51">#REF!</definedName>
    <definedName name="End_Bal">#REF!</definedName>
    <definedName name="ENE">#N/A</definedName>
    <definedName name="EQ">#REF!</definedName>
    <definedName name="EQUI">[46]EQUIPOS!$1:$1048576</definedName>
    <definedName name="equip">#REF!</definedName>
    <definedName name="equipo">[47]Equipo!$A$7:$A$65536</definedName>
    <definedName name="equipo2">#REF!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[48]TARIF2002!#REF!</definedName>
    <definedName name="ERROR5">[48]TARIF2002!#REF!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ECIFICACION">#REF!</definedName>
    <definedName name="Especificación">#REF!</definedName>
    <definedName name="ESPESOR">'[8]DAT NUC'!$O$2:$O$218</definedName>
    <definedName name="Estabilidad">[8]DATOS!$AF$3:$AF$1398</definedName>
    <definedName name="Estabilidad2">[8]DATOS!$AH$3:$AH$1399</definedName>
    <definedName name="Estabilidad3">[8]DATOS!$AJ$3:$AJ$1399</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[41]SKJ452!#REF!</definedName>
    <definedName name="Excel_BuiltIn_Print_Titles_10_51">#REF!</definedName>
    <definedName name="Excel_BuiltIn_Print_Titles_11">[41]ITA878!#REF!</definedName>
    <definedName name="Excel_BuiltIn_Print_Titles_11_51">#REF!</definedName>
    <definedName name="Excel_BuiltIn_Print_Titles_12">'[41]AEA-944'!#REF!</definedName>
    <definedName name="Excel_BuiltIn_Print_Titles_12_51">#REF!</definedName>
    <definedName name="Excel_BuiltIn_Print_Titles_13">'[41]DUB-823'!#REF!</definedName>
    <definedName name="Excel_BuiltIn_Print_Titles_13_51">#REF!</definedName>
    <definedName name="Excel_BuiltIn_Print_Titles_14">'[41]GPI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[41]XXJ617!#REF!</definedName>
    <definedName name="Excel_BuiltIn_Print_Titles_19_51">#REF!</definedName>
    <definedName name="Excel_BuiltIn_Print_Titles_20">#REF!</definedName>
    <definedName name="Excel_BuiltIn_Print_Titles_20_51">#REF!</definedName>
    <definedName name="Excel_BuiltIn_Print_Titles_21">[41]SNG_855!#REF!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'[41]VEA 374'!#REF!</definedName>
    <definedName name="Excel_BuiltIn_Print_Titles_5_51">#REF!</definedName>
    <definedName name="Excel_BuiltIn_Print_Titles_5_XX">'[41]VEA 374'!#REF!</definedName>
    <definedName name="Excel_BuiltIn_Print_Titles_5_XX_51">#REF!</definedName>
    <definedName name="Excel_BuiltIn_Print_Titles_6">#REF!</definedName>
    <definedName name="Excel_BuiltIn_Print_Titles_6_51">#REF!</definedName>
    <definedName name="Excel_BuiltIn_Print_Titles_7">[41]HFB024!#REF!</definedName>
    <definedName name="Excel_BuiltIn_Print_Titles_7_51">#REF!</definedName>
    <definedName name="Excel_BuiltIn_Print_Titles_8">#REF!</definedName>
    <definedName name="Excel_BuiltIn_Print_Titles_8_51">#REF!</definedName>
    <definedName name="Excel_BuiltIn_Print_Titles_9">[41]PAJ825!#REF!</definedName>
    <definedName name="Excel_BuiltIn_Print_Titles_9_51">#REF!</definedName>
    <definedName name="EXTRA">[8]DATBAND!$D$3:$D$549</definedName>
    <definedName name="Extra_Pay">#REF!</definedName>
    <definedName name="fa">#REF!</definedName>
    <definedName name="FABI">Scheduled_Payment+Extra_Payment</definedName>
    <definedName name="FABIAN">IF(Loan_Amount*Interest_Rate*Loan_Years*Loan_Start&gt;0,1,0)</definedName>
    <definedName name="FAC" hidden="1">#REF!</definedName>
    <definedName name="FActor">#REF!</definedName>
    <definedName name="factura">[12]SUAZA2!$A$1:$J$13</definedName>
    <definedName name="fb">#REF!</definedName>
    <definedName name="fd">'[34]A.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'[8]DAT NUC'!$B$2:$B$472</definedName>
    <definedName name="FECH">[8]DATBAND!$B$3:$B$390</definedName>
    <definedName name="Fecha">[38]Datos!$B$5</definedName>
    <definedName name="FECHA5">[7]datos!$N$2,[7]datos!$N$2:$N$500</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[8]DATOS!$F$3:$F$900</definedName>
    <definedName name="fk">#REF!</definedName>
    <definedName name="flq">#REF!</definedName>
    <definedName name="Flujo">[8]DATOS!$AG$3:$AG$1398</definedName>
    <definedName name="Flujo2">[8]DATOS!$AI$3:$AI$1399</definedName>
    <definedName name="Flujo3">[8]DATOS!$AK$3:$AK$1399</definedName>
    <definedName name="Fondo">[8]DATOS!$U$3:$U$1398</definedName>
    <definedName name="form">[49]BASE!$C$4:$H$261</definedName>
    <definedName name="formu">[49]BASE!$C$4:$H$261</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#REF!</definedName>
    <definedName name="Fuente">[50]Datos!#REF!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bancarios">#REF!</definedName>
    <definedName name="Gastoslegales">#REF!</definedName>
    <definedName name="Gastosviaje">#REF!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#N/A</definedName>
    <definedName name="GJHVCB" hidden="1">{"TAB1",#N/A,TRUE,"GENERAL";"TAB2",#N/A,TRUE,"GENERAL";"TAB3",#N/A,TRUE,"GENERAL";"TAB4",#N/A,TRUE,"GENERAL";"TAB5",#N/A,TRUE,"GENERAL"}</definedName>
    <definedName name="gk" hidden="1">{"via1",#N/A,TRUE,"general";"via2",#N/A,TRUE,"general";"via3",#N/A,TRUE,"general"}</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D">'[8]DAT NUC'!$N$2:$N$514</definedName>
    <definedName name="GRADA">[8]Nucleos!$D$14</definedName>
    <definedName name="gradacion">[8]DATOS!$N$3:$AK$1203</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No">[8]DATOS!$AL$3:$AL$1328</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[40]perfil!$AG$10:$AG$111</definedName>
    <definedName name="h9h" hidden="1">{"via1",#N/A,TRUE,"general";"via2",#N/A,TRUE,"general";"via3",#N/A,TRUE,"general"}</definedName>
    <definedName name="ha">#REF!</definedName>
    <definedName name="hab___viv">[40]Sanitario!$AC$6:$AD$6</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RADURA">#REF!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DATE(YEAR([0]!Loan_Start),MONTH([0]!Loan_Start)+Payment_Number,DAY([0]!Loan_Start))</definedName>
    <definedName name="HOJA1">#REF!</definedName>
    <definedName name="HOJA444">DATE(YEAR([0]!Loan_Start),MONTH([0]!Loan_Start)+Payment_Number,DAY([0]!Loan_Start))</definedName>
    <definedName name="Honorarios">#REF!</definedName>
    <definedName name="HOR">[8]DATBAND!$C$3:$C$410</definedName>
    <definedName name="HORA">[8]DATOS!$C$3:$C$318</definedName>
    <definedName name="HORALL">'[8]DAT NUC'!$E$2:$E$477</definedName>
    <definedName name="HORAS">'[8]DAT NUC'!$D$2:$D$493</definedName>
    <definedName name="HORAS_DIAS">#REF!</definedName>
    <definedName name="HORAS_EXTRAS_OP">#REF!</definedName>
    <definedName name="horas_lluvia">#REF!</definedName>
    <definedName name="HORAS_LLUVIAS">#REF!</definedName>
    <definedName name="HORASLLUVIA">#REF!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ccp">#REF!</definedName>
    <definedName name="id">#REF!</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revistos">[17]DATOS!$B$17</definedName>
    <definedName name="IN">#REF!</definedName>
    <definedName name="IND">[52]items!$C$4:$J$247</definedName>
    <definedName name="INDI">[53]Indice!$1:$1048576</definedName>
    <definedName name="INDICE">'[46]INDICE ALFABETICO'!$1:$1048576</definedName>
    <definedName name="INDICES">#REF!</definedName>
    <definedName name="inf">#REF!</definedName>
    <definedName name="inicial">[8]DATOS!$E$3:$E$1655</definedName>
    <definedName name="Inicio">[22]BASES!$E$26</definedName>
    <definedName name="INMEL">[54]ELECTRICO!$A$6:$G$101</definedName>
    <definedName name="Int">#REF!</definedName>
    <definedName name="Interest_Rate">#REF!</definedName>
    <definedName name="INV">#REF!</definedName>
    <definedName name="INV_11">'[55]PR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[56]todos!$A$7:$D$38</definedName>
    <definedName name="items">[17]ITEMS!$B$6:$B$176</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[42]DIST!$G$7:$H$2413</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v">'[57]Desmonte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TA">#N/A</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[58]items!$C$4:$J$247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D">[8]DATBAND!$G$3:$G$795</definedName>
    <definedName name="LADO">'[8]DAT NUC'!$L$2:$L$143</definedName>
    <definedName name="Last_Row">#N/A</definedName>
    <definedName name="LENCY">#REF!</definedName>
    <definedName name="LICITACION">#REF!</definedName>
    <definedName name="LINEA">[59]CONT_ADI!#REF!</definedName>
    <definedName name="lista">#REF!</definedName>
    <definedName name="LISTA_DE_EQUIPOS">[60]EQUIPOS!$A$1:$C$28</definedName>
    <definedName name="listaaguas">#REF!</definedName>
    <definedName name="listado">#REF!</definedName>
    <definedName name="LISTADO_DE_MATERIALES">[60]MATERIALES!$A$1:$C$273</definedName>
    <definedName name="LISTADO_MANO_DE_OBRA">'[60]MANO DE OBRA'!$A$32:$G$43</definedName>
    <definedName name="listados">#REF!</definedName>
    <definedName name="listaelec">#REF!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[61]!absc</definedName>
    <definedName name="LOCA1">[11]!absc</definedName>
    <definedName name="LOI">#REF!</definedName>
    <definedName name="lolol" hidden="1">{"TAB1",#N/A,TRUE,"GENERAL";"TAB2",#N/A,TRUE,"GENERAL";"TAB3",#N/A,TRUE,"GENERAL";"TAB4",#N/A,TRUE,"GENERAL";"TAB5",#N/A,TRUE,"GENERAL"}</definedName>
    <definedName name="Longitud">'[33]INTERVENTORÍA OBRA'!$H$9</definedName>
    <definedName name="Longitud1">#REF!</definedName>
    <definedName name="Longitud2">#REF!</definedName>
    <definedName name="LongitudTubo">IF(COUNT([62]GENERAL!$A$8)=0,0,ABS([62]GENERAL!$A$8))</definedName>
    <definedName name="lplpl" hidden="1">{"via1",#N/A,TRUE,"general";"via2",#N/A,TRUE,"general";"via3",#N/A,TRUE,"general"}</definedName>
    <definedName name="LUCY">#N/A</definedName>
    <definedName name="MA">#REF!</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tenyreparacion">#REF!</definedName>
    <definedName name="mao" hidden="1">{"TAB1",#N/A,TRUE,"GENERAL";"TAB2",#N/A,TRUE,"GENERAL";"TAB3",#N/A,TRUE,"GENERAL";"TAB4",#N/A,TRUE,"GENERAL";"TAB5",#N/A,TRUE,"GENERAL"}</definedName>
    <definedName name="maow" hidden="1">{"via1",#N/A,TRUE,"general";"via2",#N/A,TRUE,"general";"via3",#N/A,TRUE,"general"}</definedName>
    <definedName name="MAQUINAR">[36]Insum!$A$68:$H$98</definedName>
    <definedName name="Maquinaria">[63]Insum!$A$76:$E$99</definedName>
    <definedName name="margen">[8]DATOS!$G$3:$G$900</definedName>
    <definedName name="MARTA">IF(Loan_Amount*Interest_Rate*Loan_Years*Loan_Start&gt;0,1,0)</definedName>
    <definedName name="MARTHA">[17]DATOS!$A$9</definedName>
    <definedName name="masor" hidden="1">{"via1",#N/A,TRUE,"general";"via2",#N/A,TRUE,"general";"via3",#N/A,TRUE,"general"}</definedName>
    <definedName name="MAT">#REF!</definedName>
    <definedName name="mate">[46]MATERIALES!$1:$1048576</definedName>
    <definedName name="materiales">[64]Materiales!$A$2:$D$1190</definedName>
    <definedName name="MatProdesional">'[33]INTERVENTORÍA OBRA'!$B$75</definedName>
    <definedName name="MATRIZRICS">'[65]RICS NUEVA HOJA DIARIA'!$A$1:$AB$42</definedName>
    <definedName name="MAX">[66]INDICE!$A$1:$IV$65536</definedName>
    <definedName name="mdd" hidden="1">{"via1",#N/A,TRUE,"general";"via2",#N/A,TRUE,"general";"via3",#N/A,TRUE,"general"}</definedName>
    <definedName name="MediacanoaAnserma">#REF!</definedName>
    <definedName name="meg" hidden="1">{"TAB1",#N/A,TRUE,"GENERAL";"TAB2",#N/A,TRUE,"GENERAL";"TAB3",#N/A,TRUE,"GENERAL";"TAB4",#N/A,TRUE,"GENERAL";"TAB5",#N/A,TRUE,"GENERAL"}</definedName>
    <definedName name="MES">#REF!</definedName>
    <definedName name="MESES">#REF!</definedName>
    <definedName name="MesIn">#REF!</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nimo">#REF!</definedName>
    <definedName name="MIO">[39]INDICE!$1:$1048576</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r">#REF!</definedName>
    <definedName name="MUEST">'[67]Mezclas asfálticas'!$G$6</definedName>
    <definedName name="MuestNo">[68]DATOS!$AI$3:$AI$1127</definedName>
    <definedName name="muestra">[8]Proc0009m!$G$6</definedName>
    <definedName name="MuestraNo">[8]DATOS!$A$3:$A$1398</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#REF!</definedName>
    <definedName name="nt">#REF!</definedName>
    <definedName name="NUCLEO">'[8]DAT NUC'!$A$2:$A$830</definedName>
    <definedName name="NUCNUM">[8]Nucleos!$I$5</definedName>
    <definedName name="NUEVO">#REF!</definedName>
    <definedName name="NÚM">'[8]Proc 0009h'!$G$4</definedName>
    <definedName name="Num_Pmt_Per_Year">#REF!</definedName>
    <definedName name="Number_of_Payments">MATCH(0.01,End_Bal,-1)+1</definedName>
    <definedName name="NUMERAL">#REF!</definedName>
    <definedName name="NÚMERO">[8]DATBAND!$A$3:$A$422</definedName>
    <definedName name="NUNI">#REF!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jeto">'[38]Datos básicos'!$B$4</definedName>
    <definedName name="Obra">#REF!</definedName>
    <definedName name="observaciones">[8]DATOS!$I$3:$I$834</definedName>
    <definedName name="OF">#REF!</definedName>
    <definedName name="oferta">[69]Hoja1!$A$3:$I$9</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#REF!</definedName>
    <definedName name="os">#REF!</definedName>
    <definedName name="OTR">[70]Otros!#REF!</definedName>
    <definedName name="OTRO">[46]OTROS!$1:$1048576</definedName>
    <definedName name="otros">[47]otros!$A$6:$A$1235</definedName>
    <definedName name="P">#REF!</definedName>
    <definedName name="p0p0" hidden="1">{"via1",#N/A,TRUE,"general";"via2",#N/A,TRUE,"general";"via3",#N/A,TRUE,"general"}</definedName>
    <definedName name="PÁGINA_DOS">#REF!</definedName>
    <definedName name="PÁGINA_UNO">#REF!</definedName>
    <definedName name="PARAFINA">'[8]DAT NUC'!$Q$2:$Q$550</definedName>
    <definedName name="Pay_Date">#REF!</definedName>
    <definedName name="Pay_Num">#REF!</definedName>
    <definedName name="Payment_Date">DATE(YEAR(Loan_Start),MONTH(Loan_Start)+Payment_Number,DAY(Loan_Start))</definedName>
    <definedName name="PAZ">#REF!</definedName>
    <definedName name="pedro">#REF!</definedName>
    <definedName name="PERIODO">[71]CUMPLIMIENTO!$M$5</definedName>
    <definedName name="PERRD">#REF!</definedName>
    <definedName name="Personal">#REF!</definedName>
    <definedName name="Peso1A">[8]DATOS!$J$3:$J$1398</definedName>
    <definedName name="Peso2A">[8]DATOS!$K$3:$K$1398</definedName>
    <definedName name="Pesoagua2">[8]DATOS!$AB$3:$AB$1399</definedName>
    <definedName name="Pesoagua3">[8]DATOS!$AE$3:$AE$1399</definedName>
    <definedName name="PesoAire">[8]DATOS!$W$3:$W$1438</definedName>
    <definedName name="PesoAire2">[8]DATOS!$Z$3:$Z$1399</definedName>
    <definedName name="Pesoaire3">[8]DATOS!$AC$3:$AC$1399</definedName>
    <definedName name="Pesoenagua">[8]DATOS!$Y$3:$Y$1398</definedName>
    <definedName name="Pesoparaf3">[8]DATOS!$AD$3:$AD$1399</definedName>
    <definedName name="Pesoparafinada">[8]DATOS!$X$3:$X$1398</definedName>
    <definedName name="PesoParf2">[8]DATOS!$AA$3:$AA$1399</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[8]DATOS!$AN$3:$AN$2313</definedName>
    <definedName name="Plaz">[72]BASES!$E$27</definedName>
    <definedName name="PlazAIU">#REF!</definedName>
    <definedName name="Plazo">[22]BASES!$E$27</definedName>
    <definedName name="PlazoAIU">#REF!</definedName>
    <definedName name="plena">#REF!</definedName>
    <definedName name="PLPLUNN" hidden="1">{"TAB1",#N/A,TRUE,"GENERAL";"TAB2",#N/A,TRUE,"GENERAL";"TAB3",#N/A,TRUE,"GENERAL";"TAB4",#N/A,TRUE,"GENERAL";"TAB5",#N/A,TRUE,"GENERAL"}</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[23]BASES!$E$26</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[73]PRECIOS!$A$5:$M$150</definedName>
    <definedName name="precios">#REF!</definedName>
    <definedName name="PREMIR">#REF!</definedName>
    <definedName name="PREST">#REF!</definedName>
    <definedName name="Prestaciones">[74]Datos!$B$14</definedName>
    <definedName name="PRESUPNORTE">'[32]CALC PROD MENSUAL'!#REF!</definedName>
    <definedName name="PRESUPSUR">'[32]CALC PROD MENSUAL'!#REF!</definedName>
    <definedName name="PRESUPUESTO">'[32]CALC PROD MENSUAL'!#REF!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j">#N/A</definedName>
    <definedName name="PRINT_TITLES">#N/A</definedName>
    <definedName name="PRINT_TITLES_MI">#N/A</definedName>
    <definedName name="PRODUCTCARB">'[31]CALC PROD MENSUAL'!#REF!</definedName>
    <definedName name="PRODUCTEST">'[31]CALC PROD MENSUAL'!#REF!</definedName>
    <definedName name="PRODUCTOCARBON">'[32]CALC PROD MENSUAL'!#REF!</definedName>
    <definedName name="PRODUCTOTEST">'[32]CALC PROD MENSUAL'!#REF!</definedName>
    <definedName name="PrOfic">[22]BASES!$B$31</definedName>
    <definedName name="PROG" hidden="1">#REF!</definedName>
    <definedName name="propiedad">#REF!</definedName>
    <definedName name="propieRep">#REF!</definedName>
    <definedName name="Proponente">#REF!</definedName>
    <definedName name="PRUEBA">[75]!absc</definedName>
    <definedName name="prueba1">[75]!absc</definedName>
    <definedName name="PRUEBA2">#REF!</definedName>
    <definedName name="PRUNIT">#REF!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[48]TARIF2002!#REF!</definedName>
    <definedName name="QE_TE">[48]TARIF2002!#REF!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[48]TARIF2002!#REF!</definedName>
    <definedName name="QI_TI">[48]TARIF2002!#REF!</definedName>
    <definedName name="QN">[48]TARIF2002!#REF!</definedName>
    <definedName name="QN_QI">[48]TARIF2002!#REF!</definedName>
    <definedName name="QNS">[76]TARIF2002!#REF!</definedName>
    <definedName name="qq">#REF!</definedName>
    <definedName name="QQQ">DATE(YEAR(Loan_Start),MONTH(Loan_Start)+Payment_Number,DAY(Loan_Start))</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dios">[5]Hoja2!#REF!</definedName>
    <definedName name="rango1">#REF!</definedName>
    <definedName name="rangofin">#REF!,#REF!</definedName>
    <definedName name="rds">#REF!</definedName>
    <definedName name="RE">#N/A</definedName>
    <definedName name="RE4NTA">[28]EQUIPOS!$D$8</definedName>
    <definedName name="RED">[5]EST2!$AQ$2</definedName>
    <definedName name="REG">#REF!</definedName>
    <definedName name="rege" hidden="1">{"TAB1",#N/A,TRUE,"GENERAL";"TAB2",#N/A,TRUE,"GENERAL";"TAB3",#N/A,TRUE,"GENERAL";"TAB4",#N/A,TRUE,"GENERAL";"TAB5",#N/A,TRUE,"GENERAL"}</definedName>
    <definedName name="regional">[30]CARRETERAS!$A$2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hidden="1">{"via1",#N/A,TRUE,"general";"via2",#N/A,TRUE,"general";"via3",#N/A,TRUE,"general"}</definedName>
    <definedName name="rell">#REF!</definedName>
    <definedName name="Renoai">#REF!</definedName>
    <definedName name="reparacion">#REF!</definedName>
    <definedName name="reparaciones">#REF!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'[30]GENERALIDADES '!$E$9</definedName>
    <definedName name="resul">#REF!</definedName>
    <definedName name="Retenc">[22]BASES!$E$31</definedName>
    <definedName name="Retenido100">[8]DATOS!$S$3:$S$1398</definedName>
    <definedName name="Retenido200">[8]DATOS!$T$3:$T$1398</definedName>
    <definedName name="Retenido30">[8]DATOS!$Q$3:$Q$1398</definedName>
    <definedName name="Retenido34">[8]DATOS!$M$3:$M$1400</definedName>
    <definedName name="Retenido38">[8]DATOS!$N$3:$N$1398</definedName>
    <definedName name="Retenido4">[8]DATOS!$O$3:$O$1398</definedName>
    <definedName name="Retenido50">[8]DATOS!$R$3:$R$1398</definedName>
    <definedName name="Retenido8">[8]DATOS!$P$3:$P$1398</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A">DATE(YEAR([0]!Loan_Start),MONTH([0]!Loan_Start)+Payment_Number,DAY([0]!Loan_Start))</definedName>
    <definedName name="rutu" hidden="1">{"via1",#N/A,TRUE,"general";"via2",#N/A,TRUE,"general";"via3",#N/A,TRUE,"general"}</definedName>
    <definedName name="RW">[77]items!$C$4:$J$248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[5]Hoja2!#REF!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[22]BASES!$E$41</definedName>
    <definedName name="sbe">#REF!</definedName>
    <definedName name="sbgfbgdr" hidden="1">{"via1",#N/A,TRUE,"general";"via2",#N/A,TRUE,"general";"via3",#N/A,TRUE,"general"}</definedName>
    <definedName name="sc">#REF!</definedName>
    <definedName name="Sched_Pay">#REF!</definedName>
    <definedName name="SCHEDULE">'[32]CALC PROD MENSUAL'!#REF!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[78]Datos!$B$3:$D$72</definedName>
    <definedName name="seccion1">#REF!</definedName>
    <definedName name="seccion2">#REF!</definedName>
    <definedName name="SECTOR">#REF!</definedName>
    <definedName name="SEGUNDO">#REF!</definedName>
    <definedName name="Segurambiensalud">#REF!</definedName>
    <definedName name="SEM_DEL_MES">#REF!</definedName>
    <definedName name="Semanas_mes">#REF!</definedName>
    <definedName name="Servicios">#REF!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[5]Hoja2!#REF!</definedName>
    <definedName name="SOL">#REF!</definedName>
    <definedName name="Spanner_Auto_File">"F:\Proyectos\CEI\Tunja-Barbosa\tra2b.x2a"</definedName>
    <definedName name="Spanner_Auto_Select">'[79]A-HOR'!#REF!</definedName>
    <definedName name="s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t" hidden="1">{"via1",#N/A,TRUE,"general";"via2",#N/A,TRUE,"general";"via3",#N/A,TRUE,"general"}</definedName>
    <definedName name="SUB_PERSONAL">#REF!</definedName>
    <definedName name="SUELDOS">[80]SALARIOS!$A$9:$I$200</definedName>
    <definedName name="suma">[35]Hoja1!$F$60</definedName>
    <definedName name="swsw" hidden="1">{"via1",#N/A,TRUE,"general";"via2",#N/A,TRUE,"general";"via3",#N/A,TRUE,"general"}</definedName>
    <definedName name="swsw3" hidden="1">{"TAB1",#N/A,TRUE,"GENERAL";"TAB2",#N/A,TRUE,"GENERAL";"TAB3",#N/A,TRUE,"GENERAL";"TAB4",#N/A,TRUE,"GENERAL";"TAB5",#N/A,TRUE,"GENERAL"}</definedName>
    <definedName name="t">[4]!absc</definedName>
    <definedName name="t5t5" hidden="1">{"TAB1",#N/A,TRUE,"GENERAL";"TAB2",#N/A,TRUE,"GENERAL";"TAB3",#N/A,TRUE,"GENERAL";"TAB4",#N/A,TRUE,"GENERAL";"TAB5",#N/A,TRUE,"GENERAL"}</definedName>
    <definedName name="TABLA">#REF!</definedName>
    <definedName name="tabla2">#REF!</definedName>
    <definedName name="TablaBello">#REF!</definedName>
    <definedName name="TablaElDorado">[12]ELDORADO!$A$2:$H$15</definedName>
    <definedName name="TablaIbague">[12]IBAGUE!$A$2:$G$18</definedName>
    <definedName name="TablaIndicConstPes">#REF!</definedName>
    <definedName name="TablaIndices1">#REF!</definedName>
    <definedName name="TablaIndicesI">#REF!</definedName>
    <definedName name="TablaIPC">#REF!</definedName>
    <definedName name="TablaLaMata">#REF!</definedName>
    <definedName name="TablaStarosa">'[12]STA ROSA'!$A$6:$I$23</definedName>
    <definedName name="TablaSuaza">#REF!</definedName>
    <definedName name="tarifas">[81]Equipo!$A$4:$E$72</definedName>
    <definedName name="tarifas1">#REF!</definedName>
    <definedName name="tarifas2">#REF!</definedName>
    <definedName name="tarifas3">#REF!</definedName>
    <definedName name="tarifas4">#REF!</definedName>
    <definedName name="TASA">#REF!</definedName>
    <definedName name="tb">#REF!</definedName>
    <definedName name="tdy" hidden="1">{"TAB1",#N/A,TRUE,"GENERAL";"TAB2",#N/A,TRUE,"GENERAL";"TAB3",#N/A,TRUE,"GENERAL";"TAB4",#N/A,TRUE,"GENERAL";"TAB5",#N/A,TRUE,"GENERAL"}</definedName>
    <definedName name="TE">[48]TARIF2002!#REF!</definedName>
    <definedName name="TECN">DATE(YEAR(Loan_Start),MONTH(Loan_Start)+Payment_Number,DAY(Loan_Start))</definedName>
    <definedName name="TEMPLL">'[8]DAT NUC'!$G$2:$G$532</definedName>
    <definedName name="TEMPS">'[8]DAT NUC'!$F$2:$F$444</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[48]TARIF2002!#REF!</definedName>
    <definedName name="TIEMPO">[23]BASES!$E$27</definedName>
    <definedName name="tipoint">#REF!</definedName>
    <definedName name="tipov">#REF!</definedName>
    <definedName name="titi">IF(Loan_Amount*Interest_Rate*Loan_Years*Loan_Start&gt;0,1,0)</definedName>
    <definedName name="TITO">IF(RICO,Header_Row+TUPI,Header_Row)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#REF!</definedName>
    <definedName name="TOMADO">'[8]DAT NUC'!$H$2:$H$902</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CAMIONETAS">#REF!</definedName>
    <definedName name="TOT_MOTOS">#REF!</definedName>
    <definedName name="TOT_MOTOS_SST">#REF!</definedName>
    <definedName name="TOT_OTROS">#REF!</definedName>
    <definedName name="TOT_PERSONAL">#REF!</definedName>
    <definedName name="TOT_VIATICOS">#REF!</definedName>
    <definedName name="Total">#REF!</definedName>
    <definedName name="Total_Interest">#REF!</definedName>
    <definedName name="Total_Pay">#REF!</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hidden="1">{"TAB1",#N/A,TRUE,"GENERAL";"TAB2",#N/A,TRUE,"GENERAL";"TAB3",#N/A,TRUE,"GENERAL";"TAB4",#N/A,TRUE,"GENERAL";"TAB5",#N/A,TRUE,"GENERAL"}</definedName>
    <definedName name="TRANS">[5]Hoja2!#REF!</definedName>
    <definedName name="TRAT">[82]desmonte!$E$48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mestre1">'[24]ESTADO RED'!$E$8</definedName>
    <definedName name="trjfgjh" hidden="1">{"via1",#N/A,TRUE,"general";"via2",#N/A,TRUE,"general";"via3",#N/A,TRUE,"general"}</definedName>
    <definedName name="TRM">[83]VrEqpBasica!$I$2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ARIO">[84]Unitarios!$A$3:$D$13</definedName>
    <definedName name="Unitarios">#REF!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'[85]Resumen APU'!$E$74</definedName>
    <definedName name="utilidad">[17]DATOS!$B$18</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IF(Loan_Amount*Interest_Rate*Loan_Years*Loan_Start&gt;0,1,0)</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[8]DATOS!$D$3:$D$365</definedName>
    <definedName name="VIAJE">'[8]DAT NUC'!$C$2:$C$361</definedName>
    <definedName name="vias">[78]Datos!$H$2:$H$6</definedName>
    <definedName name="victor">'[86]ARMENIA-CLUB DE TIRO'!$A$59:$Q$114</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umen">[8]DATOS!$AM$3:$AM$2292</definedName>
    <definedName name="vsdfj" hidden="1">{"via1",#N/A,TRUE,"general";"via2",#N/A,TRUE,"general";"via3",#N/A,TRUE,"general"}</definedName>
    <definedName name="vt" hidden="1">{"via1",#N/A,TRUE,"general";"via2",#N/A,TRUE,"general";"via3",#N/A,TRUE,"general"}</definedName>
    <definedName name="VUELTA">[54]Vuelta!$C$6:$J$500</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Scheduled_Payment+Extra_Payment</definedName>
    <definedName name="w2w2w" hidden="1">{"via1",#N/A,TRUE,"general";"via2",#N/A,TRUE,"general";"via3",#N/A,TRUE,"general"}</definedName>
    <definedName name="WE">#N/A</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[87]INDICE!$1:$1048576</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[88]!absc</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[61]!absc</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'[89]cant y precios'!$A$11:$J$56</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'[34]A.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6" i="6" l="1"/>
  <c r="F6" i="9"/>
  <c r="F5" i="9"/>
  <c r="F4" i="9"/>
  <c r="F3" i="9"/>
  <c r="F2" i="9"/>
  <c r="H12" i="9"/>
  <c r="C6" i="8" l="1"/>
  <c r="G8" i="9"/>
  <c r="G7" i="9"/>
  <c r="E6" i="9"/>
  <c r="C4" i="8"/>
  <c r="C5" i="8"/>
  <c r="C3" i="8"/>
  <c r="F8" i="9" l="1"/>
  <c r="F7" i="9"/>
  <c r="G4" i="1"/>
  <c r="H4" i="1" s="1"/>
  <c r="C3" i="9" s="1"/>
  <c r="G5" i="1"/>
  <c r="H5" i="1" s="1"/>
  <c r="C4" i="9" s="1"/>
  <c r="G7" i="1"/>
  <c r="H7" i="1" s="1"/>
  <c r="C6" i="9" s="1"/>
  <c r="G8" i="1"/>
  <c r="H8" i="1" s="1"/>
  <c r="C7" i="9" s="1"/>
  <c r="G9" i="1"/>
  <c r="H9" i="1" s="1"/>
  <c r="C8" i="9" s="1"/>
  <c r="G10" i="1"/>
  <c r="H10" i="1" s="1"/>
  <c r="C9" i="9" s="1"/>
  <c r="G11" i="1"/>
  <c r="H11" i="1" s="1"/>
  <c r="C10" i="9" s="1"/>
  <c r="G12" i="1"/>
  <c r="H12" i="1" s="1"/>
  <c r="C11" i="9" s="1"/>
  <c r="G3" i="1"/>
  <c r="H3" i="1" s="1"/>
  <c r="C2" i="9" s="1"/>
  <c r="H8" i="9"/>
  <c r="G5" i="9"/>
  <c r="G6" i="9"/>
  <c r="G4" i="9"/>
  <c r="G3" i="9"/>
  <c r="G2" i="9"/>
  <c r="E5" i="9"/>
  <c r="N4" i="8"/>
  <c r="N3" i="8"/>
  <c r="N2" i="8"/>
  <c r="G3" i="8"/>
  <c r="G2" i="8"/>
  <c r="G35" i="6"/>
  <c r="F3" i="8"/>
  <c r="F2" i="8"/>
  <c r="C2" i="8" s="1"/>
  <c r="F5" i="8"/>
  <c r="H5" i="8" s="1"/>
  <c r="I5" i="8" s="1"/>
  <c r="L5" i="8" s="1"/>
  <c r="F6" i="8"/>
  <c r="H6" i="8" s="1"/>
  <c r="I6" i="8" s="1"/>
  <c r="L6" i="8" s="1"/>
  <c r="F4" i="8"/>
  <c r="H4" i="8" s="1"/>
  <c r="J4" i="8" s="1"/>
  <c r="H6" i="9" l="1"/>
  <c r="H4" i="9"/>
  <c r="H3" i="9"/>
  <c r="H7" i="9"/>
  <c r="H9" i="9"/>
  <c r="H2" i="9"/>
  <c r="H10" i="9"/>
  <c r="H11" i="9"/>
  <c r="O2" i="8"/>
  <c r="P2" i="8" s="1"/>
  <c r="O4" i="8"/>
  <c r="P4" i="8" s="1"/>
  <c r="O3" i="8"/>
  <c r="H2" i="8"/>
  <c r="J2" i="8" s="1"/>
  <c r="H3" i="8"/>
  <c r="J3" i="8" s="1"/>
  <c r="I3" i="8"/>
  <c r="L3" i="8" s="1"/>
  <c r="I2" i="8"/>
  <c r="L2" i="8" s="1"/>
  <c r="I4" i="8"/>
  <c r="L4" i="8" s="1"/>
  <c r="J5" i="8"/>
  <c r="J6" i="8"/>
  <c r="P3" i="8" l="1"/>
  <c r="N6" i="8"/>
  <c r="O6" i="8" s="1"/>
  <c r="P6" i="8" s="1"/>
  <c r="N5" i="8"/>
  <c r="O5" i="8" s="1"/>
  <c r="P5" i="8" s="1"/>
  <c r="D9" i="5"/>
  <c r="E9" i="5" s="1"/>
  <c r="D8" i="5"/>
  <c r="D7" i="5"/>
  <c r="D6" i="5"/>
  <c r="G34" i="6" l="1"/>
  <c r="O7" i="8"/>
  <c r="G26" i="6" s="1"/>
  <c r="P7" i="8"/>
  <c r="D6" i="1"/>
  <c r="G6" i="1" s="1"/>
  <c r="H6" i="1" s="1"/>
  <c r="C5" i="9" s="1"/>
  <c r="H5" i="9" s="1"/>
  <c r="H13" i="9" s="1"/>
  <c r="H15" i="9" l="1"/>
  <c r="D10" i="5"/>
  <c r="K12" i="5"/>
  <c r="H18" i="5" l="1"/>
  <c r="J11" i="5" l="1"/>
  <c r="J17" i="5"/>
  <c r="K17" i="5" s="1"/>
  <c r="F36" i="6"/>
  <c r="E36" i="6"/>
  <c r="F35" i="6"/>
  <c r="E35" i="6"/>
  <c r="F34" i="6"/>
  <c r="J34" i="6" s="1"/>
  <c r="E34" i="6"/>
  <c r="J27" i="6"/>
  <c r="E27" i="6"/>
  <c r="F26" i="6"/>
  <c r="E26" i="6"/>
  <c r="H22" i="6"/>
  <c r="J22" i="6" s="1"/>
  <c r="H19" i="6"/>
  <c r="J19" i="6" s="1"/>
  <c r="H18" i="6"/>
  <c r="J18" i="6" s="1"/>
  <c r="H17" i="6"/>
  <c r="J17" i="6" s="1"/>
  <c r="H16" i="6"/>
  <c r="J16" i="6" l="1"/>
  <c r="J26" i="6"/>
  <c r="J35" i="6"/>
  <c r="J29" i="6" l="1"/>
  <c r="H12" i="5" l="1"/>
  <c r="J15" i="5" s="1"/>
  <c r="H10" i="5"/>
  <c r="E10" i="5" l="1"/>
  <c r="D18" i="5"/>
  <c r="E18" i="5" s="1"/>
  <c r="D17" i="5"/>
  <c r="E17" i="5" s="1"/>
  <c r="D16" i="5"/>
  <c r="E16" i="5" s="1"/>
  <c r="E19" i="5" l="1"/>
  <c r="H15" i="5" s="1"/>
  <c r="E8" i="5"/>
  <c r="E6" i="5"/>
  <c r="E7" i="5"/>
  <c r="E11" i="5" l="1"/>
  <c r="J36" i="6" l="1"/>
  <c r="E12" i="5"/>
  <c r="H16" i="5"/>
  <c r="H19" i="5" s="1"/>
  <c r="H20" i="5" s="1"/>
  <c r="J38" i="6" l="1"/>
  <c r="J42" i="6" s="1"/>
  <c r="J43" i="6" l="1"/>
  <c r="J46" i="6" l="1"/>
  <c r="N46" i="6"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<sst xmlns="http://schemas.openxmlformats.org/spreadsheetml/2006/main" count="196" uniqueCount="117">
  <si>
    <t>ITEM</t>
  </si>
  <si>
    <t>UNIDAD</t>
  </si>
  <si>
    <t xml:space="preserve">Motoniveladora </t>
  </si>
  <si>
    <t>HORA</t>
  </si>
  <si>
    <t xml:space="preserve">Retrocargador de llantas </t>
  </si>
  <si>
    <t xml:space="preserve">Vibrocompactador </t>
  </si>
  <si>
    <t>Volqueta Sencilla</t>
  </si>
  <si>
    <t>DÍA</t>
  </si>
  <si>
    <t>Volqueta Doble Troque</t>
  </si>
  <si>
    <t>Camabaja</t>
  </si>
  <si>
    <t>TON-KM</t>
  </si>
  <si>
    <t>Camión Grúa tipo Planchón Doble Troque</t>
  </si>
  <si>
    <t>Minicargador</t>
  </si>
  <si>
    <t>N/A</t>
  </si>
  <si>
    <t>Equipo</t>
  </si>
  <si>
    <t>Horas/Días</t>
  </si>
  <si>
    <t>Cantidad</t>
  </si>
  <si>
    <t>Valor Hora / día</t>
  </si>
  <si>
    <t>Valor total</t>
  </si>
  <si>
    <t>Valor día</t>
  </si>
  <si>
    <t xml:space="preserve">BASE GRANULAR CLASE B (BG_B) NORMA RURAL A 84KM IDU-ET-2018 SECCIÓN 510.  - M3
</t>
  </si>
  <si>
    <t xml:space="preserve">Valor </t>
  </si>
  <si>
    <t>m/día</t>
  </si>
  <si>
    <t>Cantidad m³ al día</t>
  </si>
  <si>
    <t>VALOR FRENTE MAQUINARIA CON MATERIAL DE ALCALDÍA</t>
  </si>
  <si>
    <t>VALOR FRENTE MAQUINARIA CON MATERIAL TIENDA VIRTUAL</t>
  </si>
  <si>
    <t>VALOR KM CON MATERIAL</t>
  </si>
  <si>
    <t>VALOR KM SIN MATERIAL</t>
  </si>
  <si>
    <t>CLASIFICACIÓN</t>
  </si>
  <si>
    <t>VALOR UNITARIO MENSUAL</t>
  </si>
  <si>
    <t>CAT</t>
  </si>
  <si>
    <t>CANTIDAD</t>
  </si>
  <si>
    <t>% DE DEDICACIÓN
 TOTAL</t>
  </si>
  <si>
    <t>TIEMPO EN MESES</t>
  </si>
  <si>
    <t>FACTOR MULTIPLICADOR</t>
  </si>
  <si>
    <t xml:space="preserve">VALOR TOTAL </t>
  </si>
  <si>
    <t>PERSONAL PROFESIONAL</t>
  </si>
  <si>
    <t>-</t>
  </si>
  <si>
    <t>1.2</t>
  </si>
  <si>
    <t>1.3</t>
  </si>
  <si>
    <t>1.4</t>
  </si>
  <si>
    <t>Inspector de mantenimiento vial</t>
  </si>
  <si>
    <t>Profesional de Seguridad y salud en el trabajo</t>
  </si>
  <si>
    <t>INSTITUTO DE CAMINOS Y CONSTRUCCIONES DE CUNDINAMARCA  - ICCU
DIRECCIÓN DE CAMINOS</t>
  </si>
  <si>
    <t>Duración en meses del proyecto</t>
  </si>
  <si>
    <t>COSTOS DE PERSONAL</t>
  </si>
  <si>
    <t>OTROS COSTOS DE PERSONAL</t>
  </si>
  <si>
    <t>DESCRIPCIÓN</t>
  </si>
  <si>
    <t>VALOR UNITARIO</t>
  </si>
  <si>
    <t>3.1</t>
  </si>
  <si>
    <t>3.2</t>
  </si>
  <si>
    <t xml:space="preserve">TOTAL COSTOS DE PERSONAL  (A) * (B) = (3) </t>
  </si>
  <si>
    <t>OTROS COSTOS</t>
  </si>
  <si>
    <t xml:space="preserve">Subtotal Otros Costos (2) </t>
  </si>
  <si>
    <t>Presupuesto</t>
  </si>
  <si>
    <t>TOTAL COSTOS (1) + (2) + (3)= (4)</t>
  </si>
  <si>
    <t xml:space="preserve">IVA  (4) * 19% = (5) </t>
  </si>
  <si>
    <t>COSTO TOTAL</t>
  </si>
  <si>
    <r>
      <rPr>
        <b/>
        <sz val="10"/>
        <color theme="1"/>
        <rFont val="Gotham Narrow Book"/>
        <family val="3"/>
      </rPr>
      <t xml:space="preserve">Nota 3: </t>
    </r>
    <r>
      <rPr>
        <sz val="10"/>
        <color theme="1"/>
        <rFont val="Gotham Narrow Book"/>
        <family val="3"/>
      </rPr>
      <t>El valor de 0,7 correspondiente al componente 2 del FM, será el máximo a reconocer por parte de la Entidad.</t>
    </r>
  </si>
  <si>
    <r>
      <rPr>
        <b/>
        <sz val="10"/>
        <color theme="1"/>
        <rFont val="Gotham Narrow Book"/>
        <family val="3"/>
      </rPr>
      <t>Nota 4:</t>
    </r>
    <r>
      <rPr>
        <sz val="10"/>
        <color theme="1"/>
        <rFont val="Gotham Narrow Book"/>
        <family val="3"/>
      </rPr>
      <t xml:space="preserve"> El Factor Prestacional correspondiente al componente 1 del FM debe ser ajustado según la modalidad de vinculación del personal a contratar. En todo caso, la Entidad solo reconocerá las prestaciones imputables a la modalidad de vinculación del personal.</t>
    </r>
  </si>
  <si>
    <r>
      <rPr>
        <b/>
        <sz val="10"/>
        <color theme="1"/>
        <rFont val="Gotham Narrow Book"/>
        <family val="3"/>
      </rPr>
      <t>Nota 5:</t>
    </r>
    <r>
      <rPr>
        <sz val="10"/>
        <color theme="1"/>
        <rFont val="Gotham Narrow Book"/>
        <family val="3"/>
      </rPr>
      <t xml:space="preserve"> Durante la ejecución, se debe presentar una relación mensual de los profesionales que han hecho parte de las actividades ejecutadas dentro del periodo del reporte, indicando el tipo de vinculación, prestaciones sociales pagadas y su valor.</t>
    </r>
  </si>
  <si>
    <t>CARGO/OFICIO</t>
  </si>
  <si>
    <t>PERSONA</t>
  </si>
  <si>
    <t>Auxiliar Vial</t>
  </si>
  <si>
    <t xml:space="preserve">Ingeniero Coordinador - Residente de proyecto  </t>
  </si>
  <si>
    <t>Auxiliar de Coordinador</t>
  </si>
  <si>
    <t>TOTAL KM</t>
  </si>
  <si>
    <t>MATERIAL</t>
  </si>
  <si>
    <t>VALOR X KM MATERIAL</t>
  </si>
  <si>
    <t>RENDIMIENTO ESTIMADO</t>
  </si>
  <si>
    <t>FRENTES</t>
  </si>
  <si>
    <t>1.1</t>
  </si>
  <si>
    <t>2.1</t>
  </si>
  <si>
    <t>SIN IVA</t>
  </si>
  <si>
    <t>Se necesitan 12,1 meses para atender 2 veces cada vía</t>
  </si>
  <si>
    <t>Se estima que se va a recebar un 40% de la vía con un espesor de 5cm</t>
  </si>
  <si>
    <t>APU ICCU</t>
  </si>
  <si>
    <t>Excavadora sobre orugas (peso entre 15 y 22 toneladas)</t>
  </si>
  <si>
    <t>Excavadora sobre orugas (peso entre 7 y 14 toneladas)</t>
  </si>
  <si>
    <t>APU INVIAS</t>
  </si>
  <si>
    <t>ICCU MAQ</t>
  </si>
  <si>
    <t>PROMEDIO</t>
  </si>
  <si>
    <t>Valor mes</t>
  </si>
  <si>
    <t>salario</t>
  </si>
  <si>
    <t>salario total</t>
  </si>
  <si>
    <t>% viático</t>
  </si>
  <si>
    <t>viático</t>
  </si>
  <si>
    <t>% básico</t>
  </si>
  <si>
    <t>TOTAL X MES</t>
  </si>
  <si>
    <t>TOTAL X CONTRATO</t>
  </si>
  <si>
    <t>VALOR MÁXIMO POR HORA DE ALQUILER</t>
  </si>
  <si>
    <t>CANTIDAD X DÍA (X FRENTE)</t>
  </si>
  <si>
    <t>CANTIDAD X MES (X FRENTE)</t>
  </si>
  <si>
    <t>CANTIDAD X MES (TODOS LOS FRENTES)</t>
  </si>
  <si>
    <t>VALOR TOTAL X MES X TODOS LOS FRENTES</t>
  </si>
  <si>
    <t>FMA</t>
  </si>
  <si>
    <t>+FMA</t>
  </si>
  <si>
    <t>Alquiler de motocicletas mínimo 125 cc</t>
  </si>
  <si>
    <t>Apoyo Viáticos</t>
  </si>
  <si>
    <t>Horas extras diurnas, nocturnas y festivos</t>
  </si>
  <si>
    <r>
      <rPr>
        <b/>
        <sz val="10"/>
        <color theme="1"/>
        <rFont val="Gotham Narrow Book"/>
        <family val="3"/>
      </rPr>
      <t>Nota 9:</t>
    </r>
    <r>
      <rPr>
        <sz val="10"/>
        <color theme="1"/>
        <rFont val="Gotham Narrow Book"/>
        <family val="3"/>
      </rPr>
      <t xml:space="preserve"> Los valores de "Otros Costos" incluyen todos los costos asociados a la ejecución de la actividad, así como su respectiva Administración y Utilidad. Así mismo los valores unitarios de las pestañas "Valor unitario Alquiler Maq" y "Valores Unitario Mantenimientos"</t>
    </r>
  </si>
  <si>
    <t>ÍTEM</t>
  </si>
  <si>
    <t>PERSONAL TÉCNICO</t>
  </si>
  <si>
    <t>SERVICIOS DE ALQUILER DE VEHÍCULOS, MAQUINARIA  MANTENIMIENTOS</t>
  </si>
  <si>
    <t>Servicio de alquiler de maquinaria pesada y vehículos para la atención a la red vial del Departamento (Incluye operario, combustible, mantenimientos y demás aplicables)</t>
  </si>
  <si>
    <r>
      <rPr>
        <b/>
        <sz val="10"/>
        <color theme="1"/>
        <rFont val="Gotham Narrow Book"/>
        <family val="3"/>
      </rPr>
      <t>Nota 1:</t>
    </r>
    <r>
      <rPr>
        <sz val="10"/>
        <color theme="1"/>
        <rFont val="Gotham Narrow Book"/>
        <family val="3"/>
      </rPr>
      <t xml:space="preserve"> El presente formato de propuesta económica es inmodificable. El proponente realizará su oferta económica diligenciando el valor de cada unas de las celdas de los ítems correspondientes al presupuesto en las celdas de color verde.</t>
    </r>
  </si>
  <si>
    <r>
      <rPr>
        <b/>
        <sz val="10"/>
        <color theme="1"/>
        <rFont val="Gotham Narrow Book"/>
        <family val="3"/>
      </rPr>
      <t>Nota 6:</t>
    </r>
    <r>
      <rPr>
        <sz val="10"/>
        <color theme="1"/>
        <rFont val="Gotham Narrow Book"/>
        <family val="3"/>
      </rPr>
      <t xml:space="preserve"> Los valores unitarios propuestos en el costo de personal ofertados por el proponente, deben incluir todas las prestaciones legales vigentes, así como los respectivos auxilios de transporte y demás que haya lugar. </t>
    </r>
  </si>
  <si>
    <r>
      <rPr>
        <b/>
        <sz val="10"/>
        <color theme="1"/>
        <rFont val="Gotham Narrow Book"/>
        <family val="3"/>
      </rPr>
      <t>Nota 7:</t>
    </r>
    <r>
      <rPr>
        <sz val="10"/>
        <color theme="1"/>
        <rFont val="Gotham Narrow Book"/>
        <family val="3"/>
      </rPr>
      <t xml:space="preserve"> Ningún salario podrá ser ofertado por debajo del salario mínimo legal vigente del momento de la presentación de la oferta.</t>
    </r>
  </si>
  <si>
    <t>ALQUILER DE LA MAQUINARIA PESADA Y VEHICULOS PARA LA ATENCION DE LA RED VIAL EN EL DEPARTAMENTO DE CUNDINAMARCA, POR MEDIO DEL PROGRAMA BANCO DE HORAS PLUS</t>
  </si>
  <si>
    <r>
      <rPr>
        <b/>
        <sz val="10"/>
        <color theme="1"/>
        <rFont val="Gotham Narrow Book"/>
        <family val="3"/>
      </rPr>
      <t xml:space="preserve">Nota 2: </t>
    </r>
    <r>
      <rPr>
        <sz val="10"/>
        <color theme="1"/>
        <rFont val="Gotham Narrow Book"/>
        <family val="3"/>
      </rPr>
      <t>El Factor Multiplicador máximo a reconocer por la entidad será de 2,30. (Exceptuese el ítem de "Apoyo viaticos")
Este Factor Multiplicador (FM) tendrá dos componentes: 1. Factor Prestacional equivalente a 1,60. y 2. Gastos de administración, Legalización, Perfeccionamiento, Imprevistos y Honorarios equivalente a 0,7</t>
    </r>
  </si>
  <si>
    <r>
      <rPr>
        <b/>
        <sz val="10"/>
        <color theme="1"/>
        <rFont val="Gotham Narrow Book"/>
        <family val="3"/>
      </rPr>
      <t>Nota 8:</t>
    </r>
    <r>
      <rPr>
        <sz val="10"/>
        <color theme="1"/>
        <rFont val="Gotham Narrow Book"/>
        <family val="3"/>
      </rPr>
      <t xml:space="preserve"> La Formulación de montos agotables no podrán ser modificados en ningún caso. Para el ítem "Apoyo viáticos" se considerará como valor máximo el factor multiplicador (FM) de 1.10</t>
    </r>
  </si>
  <si>
    <t>VALOR UNITARIO MÁXIMO DE VIÁTICOS INICIAL</t>
  </si>
  <si>
    <t>VALOR MÁXIMO A PAGAR PROPORCIONAL AL SALARIO</t>
  </si>
  <si>
    <r>
      <rPr>
        <b/>
        <sz val="10"/>
        <rFont val="Gotham Narrow Book"/>
        <family val="3"/>
      </rPr>
      <t xml:space="preserve">Nota: </t>
    </r>
    <r>
      <rPr>
        <sz val="10"/>
        <rFont val="Gotham Narrow Book"/>
        <family val="3"/>
      </rPr>
      <t>El proponente deberá ofrecer el valor de los viáticos para el personal de su oferta, no obstante, el valor máximo de los viáticos de cada uno no puede exceder el 30% de la suma entre el salario y los viaticos ofertados, lo cual se encuentra reflejado en la Columna C de color amarillo. Exceptuando el cargo de "Ingeniero coordinador - Residente de Proyecto" el cual no podrá superar el 22% de la suma entre el salario y los viáticos ofertados.</t>
    </r>
  </si>
  <si>
    <t>Vehículo de 2000 cc o superior, mínimo modelo 2015. Tipo camioneta (Incluye combustible, peajes)</t>
  </si>
  <si>
    <t>Camioneta Escolta (Incluye peajes, combustible y Conductor)</t>
  </si>
  <si>
    <t xml:space="preserve">Retrocargador / Retroexcavadora de llantas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</si>
</sst>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 #,##0.00_-;\-&quot;$&quot;\ * #,##0.00_-;_-&quot;$&quot;\ * &quot;-&quot;_-;_-@_-"/>
    <numFmt numFmtId="165" formatCode="0.0"/>
    <numFmt numFmtId="166" formatCode="_-[$$-240A]\ * #,##0.00_-;\-[$$-240A]\ * #,##0.00_-;_-[$$-240A]\ * &quot;-&quot;??_-;_-@_-"/>
    <numFmt numFmtId="167" formatCode="#,##0.00\ &quot;m&quot;"/>
    <numFmt numFmtId="168" formatCode="_(&quot;$&quot;\ * #,##0.00_);_(&quot;$&quot;\ * \(#,##0.00\);_(&quot;$&quot;\ * &quot;-&quot;??_);_(@_)"/>
    <numFmt numFmtId="169" formatCode="_-&quot;$&quot;\ * #,##0_-;\-&quot;$&quot;\ * #,##0_-;_-&quot;$&quot;\ * &quot;-&quot;??_-;_-@_-"/>
    <numFmt numFmtId="170" formatCode="0.0%"/>
    <numFmt numFmtId="171" formatCode="&quot;$&quot;\ #,##0.00"/>
  </numFmts>
  <fonts count="25" x14ac:knownFonts="1">
    <font>
      <sz val="11"/>
      <color theme="1"/>
      <name val="Aptos Narrow"/>
      <family val="2"/>
      <scheme val="minor"/>
    </font>
    <font>
      <sz val="11"/>
      <color theme="1"/>
      <name val="Aptos Narrow"/>
      <family val="2"/>
      <scheme val="minor"/>
    </font>
    <font>
      <b/>
      <sz val="11"/>
      <color theme="1"/>
      <name val="Aptos Narrow"/>
      <family val="2"/>
      <scheme val="minor"/>
    </font>
    <font>
      <sz val="10"/>
      <color theme="0"/>
      <name val="Gotham Narrow Book"/>
      <family val="3"/>
    </font>
    <font>
      <b/>
      <sz val="10"/>
      <name val="Gotham Narrow Book"/>
      <family val="3"/>
    </font>
    <font>
      <sz val="10"/>
      <name val="Arial"/>
      <family val="2"/>
    </font>
    <font>
      <sz val="10"/>
      <name val="Gotham Narrow Book"/>
      <family val="3"/>
    </font>
    <font>
      <sz val="10"/>
      <color theme="1"/>
      <name val="Gotham Narrow Book"/>
      <family val="3"/>
    </font>
    <font>
      <b/>
      <i/>
      <sz val="14"/>
      <name val="Gotham Narrow Book"/>
      <family val="3"/>
    </font>
    <font>
      <sz val="9"/>
      <color theme="1"/>
      <name val="Gotham Narrow Book"/>
      <family val="3"/>
    </font>
    <font>
      <i/>
      <sz val="10"/>
      <color rgb="FF0000FF"/>
      <name val="Gotham Narrow Book"/>
      <family val="3"/>
    </font>
    <font>
      <b/>
      <sz val="10"/>
      <color theme="1"/>
      <name val="Gotham Narrow Book"/>
      <family val="3"/>
    </font>
    <font>
      <sz val="12"/>
      <color theme="0"/>
      <name val="Gotham Narrow Book"/>
      <family val="3"/>
    </font>
    <font>
      <b/>
      <sz val="10"/>
      <color theme="0" tint="-4.9989318521683403E-2"/>
      <name val="Gotham Narrow Book"/>
      <family val="3"/>
    </font>
    <font>
      <b/>
      <i/>
      <sz val="10"/>
      <color theme="1"/>
      <name val="Gotham Narrow Book"/>
      <family val="3"/>
    </font>
    <font>
      <sz val="12"/>
      <color theme="0" tint="-4.9989318521683403E-2"/>
      <name val="Gotham Narrow Book"/>
      <family val="3"/>
    </font>
    <font>
      <b/>
      <sz val="10"/>
      <color theme="0"/>
      <name val="Gotham Narrow Book"/>
      <family val="3"/>
    </font>
    <font>
      <b/>
      <sz val="12"/>
      <color theme="0"/>
      <name val="Gotham Narrow Book"/>
      <family val="3"/>
    </font>
    <font>
      <sz val="11"/>
      <color theme="1"/>
      <name val="Gotham Narrow Book"/>
      <family val="3"/>
    </font>
    <font>
      <sz val="8"/>
      <name val="Aptos Narrow"/>
      <family val="2"/>
      <scheme val="minor"/>
    </font>
    <font>
      <sz val="8"/>
      <color theme="1"/>
      <name val="Aptos Narrow"/>
      <family val="2"/>
      <scheme val="minor"/>
    </font>
    <font>
      <sz val="10"/>
      <color theme="0"/>
      <name val="Aptos Narrow"/>
      <family val="2"/>
      <scheme val="minor"/>
    </font>
    <font>
      <sz val="10"/>
      <color theme="1"/>
      <name val="Aptos Narrow"/>
      <family val="2"/>
      <scheme val="minor"/>
    </font>
    <font>
      <sz val="10"/>
      <color theme="1"/>
      <name val="Arial"/>
      <family val="2"/>
    </font>
    <font>
      <sz val="11"/>
      <color theme="1"/>
      <name val="Arial"/>
      <family val="2"/>
    </font>
  </fonts>
  <fills count="10">
    <fill>
      <patternFill patternType="none"/>
    </fill>
    <fill>
      <patternFill patternType="gray125"/>
    </fill>
    <fill>
      <patternFill patternType="solid">
        <fgColor rgb="FFFFFF00"/>
        <bgColor indexed="64"/>
      </patternFill>
    </fill>
    <fill>
      <patternFill patternType="solid">
        <fgColor rgb="FF00206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9" tint="0.39997558519241921"/>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medium">
        <color indexed="64"/>
      </top>
      <bottom style="thin">
        <color auto="1"/>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bottom/>
      <diagonal/>
    </border>
    <border>
      <left style="thin">
        <color theme="0"/>
      </left>
      <right style="thin">
        <color theme="0"/>
      </right>
      <top/>
      <bottom/>
      <diagonal/>
    </border>
    <border>
      <left style="thin">
        <color theme="0"/>
      </left>
      <right style="medium">
        <color indexed="64"/>
      </right>
      <top/>
      <bottom/>
      <diagonal/>
    </border>
    <border>
      <left style="thin">
        <color auto="1"/>
      </left>
      <right style="medium">
        <color indexed="64"/>
      </right>
      <top style="medium">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medium">
        <color indexed="64"/>
      </left>
      <right/>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style="thin">
        <color auto="1"/>
      </top>
      <bottom style="medium">
        <color indexed="64"/>
      </bottom>
      <diagonal/>
    </border>
    <border>
      <left style="thin">
        <color indexed="64"/>
      </left>
      <right style="medium">
        <color indexed="64"/>
      </right>
      <top/>
      <bottom style="medium">
        <color indexed="64"/>
      </bottom>
      <diagonal/>
    </border>
    <border>
      <left style="thin">
        <color theme="0"/>
      </left>
      <right/>
      <top/>
      <bottom/>
      <diagonal/>
    </border>
  </borders>
  <cellStyleXfs count="10">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5" fillId="0" borderId="0"/>
    <xf numFmtId="0" fontId="5" fillId="0" borderId="0"/>
    <xf numFmtId="0" fontId="23" fillId="0" borderId="0"/>
    <xf numFmtId="0" fontId="1" fillId="0" borderId="0"/>
    <xf numFmtId="0" fontId="24" fillId="0" borderId="0"/>
    <xf numFmtId="0" fontId="5" fillId="0" borderId="0"/>
  </cellStyleXfs>
  <cellXfs count="170">
    <xf numFmtId="0" fontId="0" fillId="0" borderId="0" xfId="0"/>
    <xf numFmtId="0" fontId="0" fillId="0" borderId="1" xfId="0" applyBorder="1" applyAlignment="1">
      <alignment horizontal="center" vertical="center"/>
    </xf>
    <xf numFmtId="0" fontId="0" fillId="0" borderId="1" xfId="0" applyBorder="1" applyAlignment="1">
      <alignment vertical="center"/>
    </xf>
    <xf numFmtId="0" fontId="2" fillId="0" borderId="0" xfId="0" applyFont="1"/>
    <xf numFmtId="0" fontId="2" fillId="0" borderId="0" xfId="0" applyFont="1" applyAlignment="1">
      <alignment horizontal="center"/>
    </xf>
    <xf numFmtId="44" fontId="0" fillId="0" borderId="0" xfId="0" applyNumberFormat="1"/>
    <xf numFmtId="0" fontId="0" fillId="0" borderId="0" xfId="0" applyAlignment="1">
      <alignment vertical="center"/>
    </xf>
    <xf numFmtId="44" fontId="2" fillId="0" borderId="0" xfId="0" applyNumberFormat="1" applyFont="1"/>
    <xf numFmtId="0" fontId="2" fillId="0" borderId="0" xfId="0" applyFont="1" applyAlignment="1">
      <alignment horizontal="right"/>
    </xf>
    <xf numFmtId="0" fontId="2" fillId="0" borderId="0" xfId="0" applyFont="1" applyAlignment="1">
      <alignment vertical="center"/>
    </xf>
    <xf numFmtId="9" fontId="0" fillId="0" borderId="0" xfId="0" applyNumberFormat="1"/>
    <xf numFmtId="0" fontId="0" fillId="0" borderId="2" xfId="0" applyBorder="1" applyAlignment="1">
      <alignment vertical="center"/>
    </xf>
    <xf numFmtId="0" fontId="0" fillId="0" borderId="2" xfId="0" applyBorder="1"/>
    <xf numFmtId="44" fontId="0" fillId="0" borderId="2" xfId="0" applyNumberFormat="1" applyBorder="1"/>
    <xf numFmtId="0" fontId="2" fillId="0" borderId="2" xfId="0" applyFont="1" applyBorder="1" applyAlignment="1">
      <alignment horizontal="center"/>
    </xf>
    <xf numFmtId="0" fontId="3" fillId="3" borderId="3" xfId="0" applyFont="1" applyFill="1" applyBorder="1" applyAlignment="1">
      <alignment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1" fontId="6" fillId="0" borderId="9" xfId="4" applyNumberFormat="1" applyFont="1" applyBorder="1" applyAlignment="1">
      <alignment horizontal="center" vertical="center" wrapText="1"/>
    </xf>
    <xf numFmtId="0" fontId="7" fillId="0" borderId="10" xfId="0" applyFont="1" applyBorder="1" applyAlignment="1">
      <alignment horizontal="center" vertical="center"/>
    </xf>
    <xf numFmtId="165" fontId="7" fillId="0" borderId="10" xfId="0" applyNumberFormat="1" applyFont="1" applyBorder="1" applyAlignment="1">
      <alignment horizontal="center" vertical="center" wrapText="1"/>
    </xf>
    <xf numFmtId="166" fontId="7" fillId="0" borderId="11" xfId="0" applyNumberFormat="1" applyFont="1" applyBorder="1" applyAlignment="1">
      <alignment horizontal="left" vertical="center" wrapText="1"/>
    </xf>
    <xf numFmtId="1" fontId="6" fillId="0" borderId="12" xfId="4" applyNumberFormat="1" applyFont="1" applyBorder="1" applyAlignment="1">
      <alignment horizontal="center" vertical="center" wrapText="1"/>
    </xf>
    <xf numFmtId="0" fontId="6" fillId="0" borderId="1" xfId="4" applyFont="1" applyBorder="1" applyAlignment="1">
      <alignment vertical="center" wrapText="1"/>
    </xf>
    <xf numFmtId="0" fontId="7" fillId="0" borderId="1" xfId="0" applyFont="1" applyBorder="1" applyAlignment="1">
      <alignment horizontal="center" vertical="center"/>
    </xf>
    <xf numFmtId="165" fontId="7" fillId="0" borderId="1" xfId="0" applyNumberFormat="1" applyFont="1" applyBorder="1" applyAlignment="1">
      <alignment horizontal="center" vertical="center" wrapText="1"/>
    </xf>
    <xf numFmtId="9" fontId="7" fillId="0" borderId="1" xfId="3" applyFont="1" applyFill="1" applyBorder="1" applyAlignment="1">
      <alignment horizontal="center" vertical="center" wrapText="1"/>
    </xf>
    <xf numFmtId="165" fontId="7" fillId="0" borderId="1" xfId="3" applyNumberFormat="1" applyFont="1" applyFill="1" applyBorder="1" applyAlignment="1">
      <alignment horizontal="center" vertical="center" wrapText="1"/>
    </xf>
    <xf numFmtId="166" fontId="7" fillId="0" borderId="13" xfId="0" applyNumberFormat="1" applyFont="1" applyBorder="1" applyAlignment="1">
      <alignment horizontal="left" vertical="center" wrapText="1"/>
    </xf>
    <xf numFmtId="0" fontId="7" fillId="0" borderId="0" xfId="0" applyFont="1" applyAlignment="1">
      <alignment horizontal="center"/>
    </xf>
    <xf numFmtId="0" fontId="7" fillId="6" borderId="0" xfId="0" applyFont="1" applyFill="1" applyAlignment="1">
      <alignment horizontal="center"/>
    </xf>
    <xf numFmtId="0" fontId="9" fillId="0" borderId="0" xfId="5" applyFont="1" applyAlignment="1">
      <alignment horizontal="center" vertical="center"/>
    </xf>
    <xf numFmtId="0" fontId="9" fillId="0" borderId="0" xfId="5" applyFont="1" applyAlignment="1">
      <alignment vertical="center"/>
    </xf>
    <xf numFmtId="0" fontId="7" fillId="6" borderId="17" xfId="0" applyFont="1" applyFill="1" applyBorder="1" applyAlignment="1">
      <alignment horizontal="center"/>
    </xf>
    <xf numFmtId="0" fontId="7" fillId="6" borderId="18" xfId="0" applyFont="1" applyFill="1" applyBorder="1" applyAlignment="1">
      <alignment horizontal="center"/>
    </xf>
    <xf numFmtId="167" fontId="10" fillId="6" borderId="0" xfId="0" applyNumberFormat="1" applyFont="1" applyFill="1" applyAlignment="1">
      <alignment horizontal="center"/>
    </xf>
    <xf numFmtId="0" fontId="11" fillId="6" borderId="18" xfId="0" applyFont="1" applyFill="1" applyBorder="1" applyAlignment="1">
      <alignment horizontal="center" wrapText="1"/>
    </xf>
    <xf numFmtId="0" fontId="11" fillId="6" borderId="17" xfId="0" applyFont="1" applyFill="1" applyBorder="1" applyAlignment="1">
      <alignment horizontal="left" indent="1"/>
    </xf>
    <xf numFmtId="0" fontId="10" fillId="6" borderId="0" xfId="0" applyFont="1" applyFill="1" applyAlignment="1">
      <alignment horizontal="center"/>
    </xf>
    <xf numFmtId="165" fontId="10" fillId="6" borderId="23" xfId="0" applyNumberFormat="1" applyFont="1" applyFill="1" applyBorder="1" applyAlignment="1">
      <alignment horizontal="center"/>
    </xf>
    <xf numFmtId="0" fontId="7" fillId="6" borderId="20" xfId="0" applyFont="1" applyFill="1" applyBorder="1" applyAlignment="1">
      <alignment horizontal="center"/>
    </xf>
    <xf numFmtId="0" fontId="7" fillId="6" borderId="24" xfId="0" applyFont="1" applyFill="1" applyBorder="1" applyAlignment="1">
      <alignment horizontal="center"/>
    </xf>
    <xf numFmtId="0" fontId="7" fillId="6" borderId="21" xfId="0" applyFont="1" applyFill="1" applyBorder="1" applyAlignment="1">
      <alignment horizontal="center"/>
    </xf>
    <xf numFmtId="0" fontId="7" fillId="6" borderId="0" xfId="0" applyFont="1" applyFill="1" applyAlignment="1">
      <alignment horizontal="left"/>
    </xf>
    <xf numFmtId="0" fontId="7" fillId="6" borderId="0" xfId="0" applyFont="1" applyFill="1" applyAlignment="1">
      <alignment horizontal="right"/>
    </xf>
    <xf numFmtId="0" fontId="7" fillId="6" borderId="0" xfId="0" applyFont="1" applyFill="1"/>
    <xf numFmtId="0" fontId="7" fillId="6" borderId="0" xfId="0" applyFont="1" applyFill="1" applyAlignment="1">
      <alignment horizontal="center" vertical="center"/>
    </xf>
    <xf numFmtId="1" fontId="6" fillId="0" borderId="31" xfId="4" applyNumberFormat="1" applyFont="1" applyBorder="1" applyAlignment="1">
      <alignment horizontal="center" vertical="center" wrapText="1"/>
    </xf>
    <xf numFmtId="0" fontId="7" fillId="0" borderId="32" xfId="0" applyFont="1" applyBorder="1" applyAlignment="1">
      <alignment horizontal="center" vertical="center"/>
    </xf>
    <xf numFmtId="166" fontId="7" fillId="0" borderId="33" xfId="0" applyNumberFormat="1" applyFont="1" applyBorder="1" applyAlignment="1">
      <alignment horizontal="left" vertical="center" wrapText="1"/>
    </xf>
    <xf numFmtId="0" fontId="13" fillId="3" borderId="35" xfId="0" applyFont="1" applyFill="1" applyBorder="1" applyAlignment="1">
      <alignment horizontal="center" vertical="center" wrapText="1"/>
    </xf>
    <xf numFmtId="0" fontId="3" fillId="3" borderId="35" xfId="0" applyFont="1" applyFill="1" applyBorder="1" applyAlignment="1">
      <alignment horizontal="center" vertical="center" wrapText="1"/>
    </xf>
    <xf numFmtId="0" fontId="13" fillId="3" borderId="36" xfId="0" applyFont="1" applyFill="1" applyBorder="1" applyAlignment="1">
      <alignment horizontal="center" vertical="center" wrapText="1"/>
    </xf>
    <xf numFmtId="44" fontId="7" fillId="6" borderId="0" xfId="1" applyFont="1" applyFill="1" applyAlignment="1">
      <alignment horizontal="center"/>
    </xf>
    <xf numFmtId="2" fontId="7" fillId="0" borderId="10" xfId="3" applyNumberFormat="1" applyFont="1" applyFill="1" applyBorder="1" applyAlignment="1">
      <alignment horizontal="center" vertical="center" wrapText="1"/>
    </xf>
    <xf numFmtId="165" fontId="7" fillId="0" borderId="32" xfId="0" applyNumberFormat="1" applyFont="1" applyBorder="1" applyAlignment="1">
      <alignment horizontal="center" vertical="center" wrapText="1"/>
    </xf>
    <xf numFmtId="2" fontId="7" fillId="0" borderId="32" xfId="3" applyNumberFormat="1" applyFont="1" applyFill="1" applyBorder="1" applyAlignment="1">
      <alignment horizontal="center" vertical="center" wrapText="1"/>
    </xf>
    <xf numFmtId="168" fontId="14" fillId="7" borderId="37" xfId="0" applyNumberFormat="1" applyFont="1" applyFill="1" applyBorder="1" applyAlignment="1">
      <alignment horizontal="left" vertical="center"/>
    </xf>
    <xf numFmtId="0" fontId="13" fillId="3" borderId="4"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7" fillId="6" borderId="1" xfId="0" applyFont="1" applyFill="1" applyBorder="1" applyAlignment="1">
      <alignment horizontal="center" vertical="center"/>
    </xf>
    <xf numFmtId="165" fontId="7" fillId="0" borderId="1" xfId="0" applyNumberFormat="1" applyFont="1" applyBorder="1" applyAlignment="1">
      <alignment horizontal="center" vertical="center"/>
    </xf>
    <xf numFmtId="164" fontId="7" fillId="6" borderId="13" xfId="2" applyNumberFormat="1" applyFont="1" applyFill="1" applyBorder="1" applyAlignment="1">
      <alignment horizontal="right" vertical="center"/>
    </xf>
    <xf numFmtId="2" fontId="7" fillId="0" borderId="1" xfId="0" applyNumberFormat="1" applyFont="1" applyBorder="1" applyAlignment="1">
      <alignment horizontal="center" vertical="center"/>
    </xf>
    <xf numFmtId="0" fontId="7" fillId="6" borderId="32" xfId="0" applyFont="1" applyFill="1" applyBorder="1" applyAlignment="1">
      <alignment horizontal="center" vertical="center"/>
    </xf>
    <xf numFmtId="165" fontId="7" fillId="0" borderId="32" xfId="0" applyNumberFormat="1" applyFont="1" applyBorder="1" applyAlignment="1">
      <alignment horizontal="center" vertical="center"/>
    </xf>
    <xf numFmtId="2" fontId="7" fillId="0" borderId="32" xfId="0" applyNumberFormat="1" applyFont="1" applyBorder="1" applyAlignment="1">
      <alignment horizontal="center" vertical="center"/>
    </xf>
    <xf numFmtId="164" fontId="7" fillId="6" borderId="33" xfId="2" applyNumberFormat="1" applyFont="1" applyFill="1" applyBorder="1" applyAlignment="1">
      <alignment horizontal="right" vertical="center"/>
    </xf>
    <xf numFmtId="168" fontId="14" fillId="8" borderId="50" xfId="0" applyNumberFormat="1" applyFont="1" applyFill="1" applyBorder="1" applyAlignment="1">
      <alignment horizontal="left" vertical="center"/>
    </xf>
    <xf numFmtId="0" fontId="3"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1" fontId="0" fillId="0" borderId="0" xfId="0" applyNumberFormat="1"/>
    <xf numFmtId="169" fontId="7" fillId="6" borderId="0" xfId="1" applyNumberFormat="1" applyFont="1" applyFill="1" applyAlignment="1">
      <alignment horizontal="center" vertical="center"/>
    </xf>
    <xf numFmtId="166" fontId="7" fillId="6" borderId="0" xfId="0" applyNumberFormat="1" applyFont="1" applyFill="1" applyAlignment="1">
      <alignment horizontal="center" vertical="center"/>
    </xf>
    <xf numFmtId="9" fontId="7" fillId="6" borderId="0" xfId="3" applyFont="1" applyFill="1" applyAlignment="1">
      <alignment horizontal="center"/>
    </xf>
    <xf numFmtId="166" fontId="7" fillId="6" borderId="0" xfId="0" applyNumberFormat="1" applyFont="1" applyFill="1" applyAlignment="1">
      <alignment horizontal="center"/>
    </xf>
    <xf numFmtId="169" fontId="7" fillId="6" borderId="0" xfId="0" applyNumberFormat="1" applyFont="1" applyFill="1" applyAlignment="1">
      <alignment horizontal="center" vertical="center"/>
    </xf>
    <xf numFmtId="44" fontId="11" fillId="6" borderId="0" xfId="0" applyNumberFormat="1" applyFont="1" applyFill="1" applyAlignment="1">
      <alignment horizontal="center"/>
    </xf>
    <xf numFmtId="0" fontId="11" fillId="6" borderId="0" xfId="0" applyFont="1" applyFill="1" applyAlignment="1">
      <alignment horizontal="center"/>
    </xf>
    <xf numFmtId="170" fontId="11" fillId="6" borderId="0" xfId="3" applyNumberFormat="1" applyFont="1" applyFill="1" applyAlignment="1">
      <alignment horizontal="center"/>
    </xf>
    <xf numFmtId="0" fontId="2" fillId="0" borderId="0" xfId="0" applyFont="1" applyAlignment="1">
      <alignment horizontal="left"/>
    </xf>
    <xf numFmtId="0" fontId="2" fillId="5" borderId="0" xfId="0" applyFont="1" applyFill="1" applyAlignment="1">
      <alignment horizontal="right"/>
    </xf>
    <xf numFmtId="44" fontId="0" fillId="5" borderId="0" xfId="0" applyNumberFormat="1" applyFill="1"/>
    <xf numFmtId="169" fontId="0" fillId="0" borderId="0" xfId="0" applyNumberFormat="1"/>
    <xf numFmtId="164" fontId="7" fillId="6" borderId="0" xfId="0" applyNumberFormat="1" applyFont="1" applyFill="1" applyAlignment="1">
      <alignment horizontal="center"/>
    </xf>
    <xf numFmtId="44" fontId="0" fillId="0" borderId="0" xfId="1" applyFont="1"/>
    <xf numFmtId="0" fontId="20" fillId="0" borderId="0" xfId="0" applyFont="1"/>
    <xf numFmtId="171" fontId="0" fillId="0" borderId="1" xfId="1" applyNumberFormat="1" applyFont="1" applyBorder="1" applyAlignment="1">
      <alignment vertical="center"/>
    </xf>
    <xf numFmtId="0" fontId="2" fillId="0" borderId="1" xfId="0" applyFont="1" applyBorder="1" applyAlignment="1">
      <alignment horizontal="center" vertical="center"/>
    </xf>
    <xf numFmtId="0" fontId="6" fillId="0" borderId="1" xfId="0" applyFont="1" applyBorder="1" applyAlignment="1">
      <alignment horizontal="left" vertical="center" wrapText="1"/>
    </xf>
    <xf numFmtId="0" fontId="21" fillId="3" borderId="51" xfId="0" applyFont="1" applyFill="1" applyBorder="1" applyAlignment="1">
      <alignment horizontal="center" vertical="center" wrapText="1"/>
    </xf>
    <xf numFmtId="0" fontId="22" fillId="0" borderId="0" xfId="0" applyFont="1"/>
    <xf numFmtId="44" fontId="22" fillId="0" borderId="0" xfId="1" applyFont="1"/>
    <xf numFmtId="44" fontId="22" fillId="0" borderId="0" xfId="0" applyNumberFormat="1" applyFont="1"/>
    <xf numFmtId="9" fontId="22" fillId="0" borderId="0" xfId="3" applyFont="1"/>
    <xf numFmtId="9" fontId="22" fillId="0" borderId="0" xfId="0" applyNumberFormat="1" applyFont="1"/>
    <xf numFmtId="169" fontId="22" fillId="0" borderId="0" xfId="0" applyNumberFormat="1" applyFont="1"/>
    <xf numFmtId="2" fontId="7" fillId="9" borderId="1" xfId="3" applyNumberFormat="1" applyFont="1" applyFill="1" applyBorder="1" applyAlignment="1">
      <alignment horizontal="center" vertical="center" wrapText="1"/>
    </xf>
    <xf numFmtId="2" fontId="7" fillId="9" borderId="32" xfId="3" applyNumberFormat="1" applyFont="1" applyFill="1" applyBorder="1" applyAlignment="1">
      <alignment horizontal="center" vertical="center" wrapText="1"/>
    </xf>
    <xf numFmtId="164" fontId="7" fillId="9" borderId="1" xfId="2" applyNumberFormat="1" applyFont="1" applyFill="1" applyBorder="1" applyAlignment="1">
      <alignment horizontal="center" vertical="center"/>
    </xf>
    <xf numFmtId="0" fontId="21" fillId="3" borderId="0" xfId="0" applyFont="1" applyFill="1" applyAlignment="1">
      <alignment horizontal="center" vertical="center" wrapText="1"/>
    </xf>
    <xf numFmtId="0" fontId="2" fillId="0" borderId="1" xfId="0" quotePrefix="1" applyFont="1" applyBorder="1" applyAlignment="1">
      <alignment horizontal="center" vertical="center"/>
    </xf>
    <xf numFmtId="2" fontId="7" fillId="9" borderId="10" xfId="3" applyNumberFormat="1" applyFont="1" applyFill="1" applyBorder="1" applyAlignment="1">
      <alignment horizontal="center" vertical="center" wrapText="1"/>
    </xf>
    <xf numFmtId="44" fontId="18" fillId="9" borderId="1" xfId="1" applyFont="1" applyFill="1" applyBorder="1" applyAlignment="1">
      <alignment horizontal="right" vertical="center"/>
    </xf>
    <xf numFmtId="44" fontId="7" fillId="0" borderId="0" xfId="1" applyFont="1" applyFill="1" applyAlignment="1">
      <alignment horizontal="center"/>
    </xf>
    <xf numFmtId="166" fontId="7" fillId="0" borderId="32" xfId="0" applyNumberFormat="1" applyFont="1" applyBorder="1" applyAlignment="1">
      <alignment horizontal="left" vertical="center" wrapText="1"/>
    </xf>
    <xf numFmtId="44" fontId="18" fillId="2" borderId="1" xfId="1" applyFont="1" applyFill="1" applyBorder="1" applyAlignment="1">
      <alignment horizontal="right" vertical="center"/>
    </xf>
    <xf numFmtId="170" fontId="0" fillId="0" borderId="0" xfId="0" applyNumberFormat="1"/>
    <xf numFmtId="1" fontId="22" fillId="0" borderId="0" xfId="0" applyNumberFormat="1" applyFont="1"/>
    <xf numFmtId="44" fontId="7" fillId="6" borderId="0" xfId="0" applyNumberFormat="1" applyFont="1" applyFill="1" applyAlignment="1">
      <alignment horizontal="center"/>
    </xf>
    <xf numFmtId="0" fontId="2" fillId="0" borderId="0" xfId="0" applyFont="1" applyAlignment="1">
      <alignment horizontal="center"/>
    </xf>
    <xf numFmtId="0" fontId="7" fillId="6" borderId="0" xfId="0" applyFont="1" applyFill="1" applyAlignment="1">
      <alignment horizontal="left" vertical="center" wrapText="1"/>
    </xf>
    <xf numFmtId="0" fontId="14" fillId="7" borderId="6" xfId="0" applyFont="1" applyFill="1" applyBorder="1" applyAlignment="1">
      <alignment horizontal="right" vertical="center"/>
    </xf>
    <xf numFmtId="0" fontId="14" fillId="7" borderId="7" xfId="0" applyFont="1" applyFill="1" applyBorder="1" applyAlignment="1">
      <alignment horizontal="right" vertical="center"/>
    </xf>
    <xf numFmtId="0" fontId="14" fillId="8" borderId="6" xfId="0" applyFont="1" applyFill="1" applyBorder="1" applyAlignment="1">
      <alignment horizontal="right" vertical="center"/>
    </xf>
    <xf numFmtId="0" fontId="14" fillId="8" borderId="7" xfId="0" applyFont="1" applyFill="1" applyBorder="1" applyAlignment="1">
      <alignment horizontal="right" vertical="center"/>
    </xf>
    <xf numFmtId="0" fontId="6" fillId="0" borderId="46" xfId="4" applyFont="1" applyBorder="1" applyAlignment="1">
      <alignment horizontal="left" vertical="center" wrapText="1"/>
    </xf>
    <xf numFmtId="0" fontId="6" fillId="0" borderId="47" xfId="4" applyFont="1" applyBorder="1" applyAlignment="1">
      <alignment horizontal="left" vertical="center" wrapText="1"/>
    </xf>
    <xf numFmtId="0" fontId="6" fillId="0" borderId="48" xfId="4" applyFont="1" applyBorder="1" applyAlignment="1">
      <alignment horizontal="left" vertical="center" wrapText="1"/>
    </xf>
    <xf numFmtId="0" fontId="12" fillId="3" borderId="6" xfId="0" applyFont="1" applyFill="1" applyBorder="1" applyAlignment="1">
      <alignment horizontal="center" vertical="center"/>
    </xf>
    <xf numFmtId="0" fontId="12" fillId="3" borderId="7" xfId="0" applyFont="1" applyFill="1" applyBorder="1" applyAlignment="1">
      <alignment horizontal="center" vertical="center"/>
    </xf>
    <xf numFmtId="0" fontId="12" fillId="3" borderId="8" xfId="0" applyFont="1" applyFill="1" applyBorder="1" applyAlignment="1">
      <alignment horizontal="center" vertical="center"/>
    </xf>
    <xf numFmtId="164" fontId="7" fillId="0" borderId="49" xfId="2" applyNumberFormat="1" applyFont="1" applyFill="1" applyBorder="1" applyAlignment="1">
      <alignment horizontal="center" vertical="center"/>
    </xf>
    <xf numFmtId="164" fontId="7" fillId="0" borderId="48" xfId="2" applyNumberFormat="1" applyFont="1" applyFill="1" applyBorder="1" applyAlignment="1">
      <alignment horizontal="center" vertical="center"/>
    </xf>
    <xf numFmtId="0" fontId="4" fillId="4" borderId="4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23" xfId="0" applyFont="1" applyFill="1" applyBorder="1" applyAlignment="1">
      <alignment horizontal="left" vertical="center" wrapText="1"/>
    </xf>
    <xf numFmtId="0" fontId="6" fillId="0" borderId="42" xfId="4" applyFont="1" applyBorder="1" applyAlignment="1">
      <alignment horizontal="left" vertical="center" wrapText="1"/>
    </xf>
    <xf numFmtId="0" fontId="6" fillId="0" borderId="43" xfId="4" applyFont="1" applyBorder="1" applyAlignment="1">
      <alignment horizontal="left" vertical="center" wrapText="1"/>
    </xf>
    <xf numFmtId="0" fontId="6" fillId="0" borderId="44" xfId="4" applyFont="1" applyBorder="1" applyAlignment="1">
      <alignment horizontal="left" vertical="center" wrapText="1"/>
    </xf>
    <xf numFmtId="164" fontId="7" fillId="9" borderId="45" xfId="2" applyNumberFormat="1" applyFont="1" applyFill="1" applyBorder="1" applyAlignment="1">
      <alignment horizontal="center" vertical="center"/>
    </xf>
    <xf numFmtId="164" fontId="7" fillId="9" borderId="44" xfId="2" applyNumberFormat="1" applyFont="1" applyFill="1" applyBorder="1" applyAlignment="1">
      <alignment horizontal="center" vertical="center"/>
    </xf>
    <xf numFmtId="0" fontId="13" fillId="3" borderId="34" xfId="0" applyFont="1" applyFill="1" applyBorder="1" applyAlignment="1">
      <alignment horizontal="center" vertical="center" wrapText="1"/>
    </xf>
    <xf numFmtId="0" fontId="13" fillId="3" borderId="35" xfId="0" applyFont="1" applyFill="1" applyBorder="1" applyAlignment="1">
      <alignment horizontal="center" vertical="center" wrapText="1"/>
    </xf>
    <xf numFmtId="0" fontId="6" fillId="0" borderId="10" xfId="4" applyFont="1" applyBorder="1" applyAlignment="1">
      <alignment horizontal="left" vertical="center" wrapText="1"/>
    </xf>
    <xf numFmtId="0" fontId="6" fillId="0" borderId="32" xfId="4" applyFont="1" applyBorder="1" applyAlignment="1">
      <alignment horizontal="left" vertical="center" wrapText="1"/>
    </xf>
    <xf numFmtId="0" fontId="15" fillId="3" borderId="25"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27" xfId="0" applyFont="1" applyFill="1" applyBorder="1" applyAlignment="1">
      <alignment horizontal="center" vertical="center"/>
    </xf>
    <xf numFmtId="0" fontId="4" fillId="4" borderId="6" xfId="0" applyFont="1" applyFill="1" applyBorder="1" applyAlignment="1">
      <alignment horizontal="left" vertical="center" wrapText="1"/>
    </xf>
    <xf numFmtId="0" fontId="4" fillId="4" borderId="7" xfId="0" applyFont="1" applyFill="1" applyBorder="1" applyAlignment="1">
      <alignment horizontal="left" vertical="center" wrapText="1"/>
    </xf>
    <xf numFmtId="0" fontId="4" fillId="4" borderId="8" xfId="0" applyFont="1" applyFill="1" applyBorder="1" applyAlignment="1">
      <alignment horizontal="left" vertical="center" wrapText="1"/>
    </xf>
    <xf numFmtId="0" fontId="7" fillId="0" borderId="14" xfId="0" applyFont="1" applyBorder="1" applyAlignment="1">
      <alignment horizontal="center"/>
    </xf>
    <xf numFmtId="0" fontId="7" fillId="0" borderId="15"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7" fillId="0" borderId="20" xfId="0" applyFont="1" applyBorder="1" applyAlignment="1">
      <alignment horizontal="center"/>
    </xf>
    <xf numFmtId="0" fontId="7" fillId="0" borderId="21" xfId="0" applyFont="1" applyBorder="1" applyAlignment="1">
      <alignment horizontal="center"/>
    </xf>
    <xf numFmtId="0" fontId="8" fillId="0" borderId="16" xfId="5" applyFont="1" applyBorder="1" applyAlignment="1">
      <alignment horizontal="center" vertical="center" wrapText="1"/>
    </xf>
    <xf numFmtId="0" fontId="8" fillId="0" borderId="19" xfId="5" applyFont="1" applyBorder="1" applyAlignment="1">
      <alignment horizontal="center" vertical="center" wrapText="1"/>
    </xf>
    <xf numFmtId="0" fontId="8" fillId="0" borderId="22" xfId="5" applyFont="1" applyBorder="1" applyAlignment="1">
      <alignment horizontal="center" vertical="center" wrapText="1"/>
    </xf>
    <xf numFmtId="0" fontId="17" fillId="3" borderId="25" xfId="0" applyFont="1" applyFill="1" applyBorder="1" applyAlignment="1">
      <alignment horizontal="center" vertical="center" wrapText="1"/>
    </xf>
    <xf numFmtId="0" fontId="17" fillId="3" borderId="26" xfId="0" applyFont="1" applyFill="1" applyBorder="1" applyAlignment="1">
      <alignment horizontal="center" vertical="center" wrapText="1"/>
    </xf>
    <xf numFmtId="0" fontId="17" fillId="3" borderId="27" xfId="0" applyFont="1" applyFill="1" applyBorder="1" applyAlignment="1">
      <alignment horizontal="center" vertical="center" wrapText="1"/>
    </xf>
    <xf numFmtId="0" fontId="10" fillId="6" borderId="17" xfId="0" applyFont="1" applyFill="1" applyBorder="1" applyAlignment="1">
      <alignment horizontal="center" wrapText="1"/>
    </xf>
    <xf numFmtId="0" fontId="10" fillId="6" borderId="0" xfId="0" applyFont="1" applyFill="1" applyAlignment="1">
      <alignment horizontal="center" wrapText="1"/>
    </xf>
    <xf numFmtId="0" fontId="11" fillId="6" borderId="0" xfId="0" applyFont="1" applyFill="1" applyAlignment="1">
      <alignment horizontal="left" indent="6"/>
    </xf>
    <xf numFmtId="0" fontId="10" fillId="6" borderId="0" xfId="0" applyFont="1" applyFill="1" applyAlignment="1">
      <alignment horizontal="left" indent="1"/>
    </xf>
    <xf numFmtId="0" fontId="12" fillId="3" borderId="25" xfId="0" applyFont="1" applyFill="1" applyBorder="1" applyAlignment="1">
      <alignment horizontal="center" vertical="center"/>
    </xf>
    <xf numFmtId="0" fontId="12" fillId="3" borderId="26" xfId="0" applyFont="1" applyFill="1" applyBorder="1" applyAlignment="1">
      <alignment horizontal="center" vertical="center"/>
    </xf>
    <xf numFmtId="0" fontId="12" fillId="3" borderId="27" xfId="0" applyFont="1" applyFill="1" applyBorder="1" applyAlignment="1">
      <alignment horizontal="center" vertical="center"/>
    </xf>
    <xf numFmtId="0" fontId="4" fillId="4" borderId="28" xfId="0" applyFont="1" applyFill="1" applyBorder="1" applyAlignment="1">
      <alignment horizontal="left" vertical="center" wrapText="1"/>
    </xf>
    <xf numFmtId="0" fontId="4" fillId="4" borderId="29" xfId="0" applyFont="1" applyFill="1" applyBorder="1" applyAlignment="1">
      <alignment horizontal="left" vertical="center" wrapText="1"/>
    </xf>
    <xf numFmtId="0" fontId="4" fillId="4" borderId="30" xfId="0" applyFont="1" applyFill="1" applyBorder="1" applyAlignment="1">
      <alignment horizontal="left" vertical="center" wrapText="1"/>
    </xf>
    <xf numFmtId="0" fontId="13" fillId="3" borderId="38"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6" fillId="0" borderId="0" xfId="0" applyFont="1" applyAlignment="1">
      <alignment horizontal="left" vertical="center" wrapText="1"/>
    </xf>
  </cellXfs>
  <cellStyles count="10">
    <cellStyle name="Moneda" xfId="1" builtinId="4"/>
    <cellStyle name="Moneda [0]" xfId="2" builtinId="7"/>
    <cellStyle name="Normal" xfId="0" builtinId="0"/>
    <cellStyle name="Normal 10" xfId="5" xr:uid="{643741FE-F5A0-4309-92D6-D9C8B4429806}"/>
    <cellStyle name="Normal 10 2" xfId="9" xr:uid="{4DCF5090-533C-4636-B726-2DC649577791}"/>
    <cellStyle name="Normal 2 2 2" xfId="4" xr:uid="{CDB3DDAC-0293-46F7-878D-5C0089A4797C}"/>
    <cellStyle name="Normal 3 9" xfId="6" xr:uid="{081B48C6-D4CF-4C6F-B4BE-B3A134CED21C}"/>
    <cellStyle name="Normal 34" xfId="7" xr:uid="{CB7D9F49-F826-4AD8-906E-A94CF7B99036}"/>
    <cellStyle name="Normal 5" xfId="8" xr:uid="{A1604C8A-21A8-4EB7-B3A4-7E7C190FA29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84" Type="http://schemas.openxmlformats.org/officeDocument/2006/relationships/externalLink" Target="externalLinks/externalLink79.xml"/><Relationship Id="rId89" Type="http://schemas.openxmlformats.org/officeDocument/2006/relationships/externalLink" Target="externalLinks/externalLink84.xml"/><Relationship Id="rId16" Type="http://schemas.openxmlformats.org/officeDocument/2006/relationships/externalLink" Target="externalLinks/externalLink11.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microsoft.com/office/2017/06/relationships/rdRichValueStructure" Target="richData/rdrichvaluestructure.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59" Type="http://schemas.openxmlformats.org/officeDocument/2006/relationships/externalLink" Target="externalLinks/externalLink54.xml"/><Relationship Id="rId67" Type="http://schemas.openxmlformats.org/officeDocument/2006/relationships/externalLink" Target="externalLinks/externalLink62.xml"/><Relationship Id="rId103" Type="http://schemas.microsoft.com/office/2017/06/relationships/rdRichValueTypes" Target="richData/rdRichValueTypes.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54" Type="http://schemas.openxmlformats.org/officeDocument/2006/relationships/externalLink" Target="externalLinks/externalLink49.xml"/><Relationship Id="rId62" Type="http://schemas.openxmlformats.org/officeDocument/2006/relationships/externalLink" Target="externalLinks/externalLink57.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91" Type="http://schemas.openxmlformats.org/officeDocument/2006/relationships/externalLink" Target="externalLinks/externalLink86.xml"/><Relationship Id="rId9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externalLink" Target="externalLinks/externalLink44.xml"/><Relationship Id="rId57" Type="http://schemas.openxmlformats.org/officeDocument/2006/relationships/externalLink" Target="externalLinks/externalLink5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externalLink" Target="externalLinks/externalLink47.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94" Type="http://schemas.openxmlformats.org/officeDocument/2006/relationships/externalLink" Target="externalLinks/externalLink89.xml"/><Relationship Id="rId99" Type="http://schemas.openxmlformats.org/officeDocument/2006/relationships/sheetMetadata" Target="metadata.xml"/><Relationship Id="rId101"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externalLink" Target="externalLinks/externalLink4.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styles" Target="styles.xml"/><Relationship Id="rId104" Type="http://schemas.openxmlformats.org/officeDocument/2006/relationships/calcChain" Target="calcChain.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microsoft.com/office/2022/10/relationships/richValueRel" Target="richData/richValueRel.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sharedStrings" Target="sharedStrings.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isco2\DATOS\LABORATORIO\Pavimento\MDC2-2xls.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file:///E:\Documents%20and%20Settings\mromero\Configuraci&#243;n%20local\Archivos%20temporales%20de%20Internet\OLK77\20-02-09%20observaciones%20de%20mario%20romero\enviado%20por%20la%20territorial\Documents%20and%20Settings\Jaime%20Rojas\Mis%20documentos\Contrato\Interv\JunBarba\a%20%20aaInformaci&#243;n%20GRUPO?71E8A032" TargetMode="External"/><Relationship Id="rId1" Type="http://schemas.openxmlformats.org/officeDocument/2006/relationships/externalLinkPath" Target="file:///\\71E8A032\a%20%20aaInformaci&#243;n%20GRUPO"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file:///E:\Documents%20and%20Settings\Pedro%20Garcia%20Realpe\Mis%20documentos\AMV_G1_2006_TUMACO\Informes\Trimestre%20No.%201_Jul_Sept_06_Tumaco\a%20%20aaInformaci&#243;n%20GRUPO%204\A%20MInformes%20Mensuales\Informe%20de%20estado%20vial%20ene\aCCIDENTES%20DE%201995%20-%201996.xls?3E58D362" TargetMode="External"/><Relationship Id="rId1" Type="http://schemas.openxmlformats.org/officeDocument/2006/relationships/externalLinkPath" Target="file:///\\3E58D362\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istentelicita\publica\Nuevo%20informe%20mensual%20-%20Mayo\datos\Datos%202005\Costos\Costos%202005\Facturacion%20Obras.xls" TargetMode="External"/></Relationships>
</file>

<file path=xl/externalLinks/_rels/externalLink13.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INF%20NOV-DIC_2.xls?F5F2A33C" TargetMode="External"/><Relationship Id="rId1" Type="http://schemas.openxmlformats.org/officeDocument/2006/relationships/externalLinkPath" Target="file:///\\F5F2A33C\INF%20NOV-DIC_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Mis%20documentos\Advial-Jul-01-jul-03\formatos\FORMATOS%20UTILES\APU.xls?7E9D619E" TargetMode="External"/><Relationship Id="rId1" Type="http://schemas.openxmlformats.org/officeDocument/2006/relationships/externalLinkPath" Target="file:///\\7E9D619E\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LICITAR/SONIA/CONTRATO/IDU-246-PARCHEO%20KENNEDY.xls" TargetMode="External"/><Relationship Id="rId1" Type="http://schemas.openxmlformats.org/officeDocument/2006/relationships/externalLinkPath" Target="/LICITAR/SONIA/CONTRATO/IDU-246-PARCHEO%20KENNEDY.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YairContreras\ICCU\Proyectos\Reg_Barandillas\Analisis\Presupuesto%20INTERVENORIA%20Prop%20VConc.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PAVICOL\MSOFFICE\LICITAR\analisis%20del%20AIU\AIU.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Familia%20Monsalvo%20Diaz\Equipo%20Anterior\Rossana\IDU%2050.19\An&#225;lisis%20de%20precios%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PLATO%20PALER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WINDOWS\TEMP\Alcantarillado%20PAVCO-RAS%202000%20(08-11-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ers\rodrel\AppData\Local\Microsoft\Windows\Temporary%20Internet%20Files\Content.IE5\90ZIF8WU\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Informe%20trimestral%2010-Dic-08\invmeta\INFORMES\infabr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Users\Sonia.Martinez\Documents\LICITACIONES%20SONIA\CONTRATOS%20DE%20INGENIERIA%20DE%20VIAS\INV-1697-2010%20-%20EMERGENCIA%20-%20MOJARRAS%20-%20POPAYAN\APUS%20NP\PRESUPUESTO%20OFICIAL%20INVIAS.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Users\JorgeF\Documents\amv%20grupo%203%20boyaca%202009\PRECIOS%20UNITARIOS\corregidos\2011\LICITACIONES%20AGOSTO%202011\apus%20boyaca%20VIA%20chiquinquira%20-%20TUNJ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Users\mrojast\A%20Max\Emergencias\INFORMES\PROYECTOS%20FNC\237%20mil\CORDOBA\CAUCACIA%20-%20PLANETA%20RIC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ADM%20VIAL%2003%20-%20CORDOBA/ESTADO%20DE%20RED/2103mar%20.xls" TargetMode="External"/><Relationship Id="rId1" Type="http://schemas.openxmlformats.org/officeDocument/2006/relationships/externalLinkPath" Target="/ADM%20VIAL%2003%20-%20CORDOBA/ESTADO%20DE%20RED/2103mar%2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2015\OTROS%20TRABAJOS\CONTRATOS\20%20ESTACIONES%20DE%20POLICIA\CONTRACTUALES\PRESUPUESTO\PROPUESTA%20ECONOMICA%20CONSORCIO%20ESTACIONES%20CUNDI%202015%203.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Juan%20Andr&#233;s\Techo\Informe%20final\Juan%20Andr&#233;s\Aci-Sedic\Ciudad%20de%20Cali\dise&#241;o%20poz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Documents%20and%20Settings\usuario\Mis%20documentos\Mis%20documentos\presupues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INFO_PC1\CIVILTEC\IDU-129-2005\COPIA%20PRESUPUESTO\PRESUPUESTO\An&#225;lisis%20de%20precios%20unitarios\Secci&#243;n%201%20Paviment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Users\aescorcia\Desktop\APU\APU%202011\CHOCO\APU%20ADVIAL.%20G-2%20201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disco2\DATOS\LABORATORIO\Pavimento\N&#250;cle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EO\Documentos\Invias\Contrato%20Manaure%20SyS\Propuesta%20Sy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BACKP%2008062011\MIS%20DOCUMENTOS\varios\Nueva%20carpeta\Presupuesto\APUS\09-04-16%20APUs%20Volumen%201%20REV%207\APU%20nuevo%20forma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AMV%20GRUPO2-05/presupuestos/ajuste%20presupuestos/$%20PR20%20al%20PR23.XLS" TargetMode="External"/><Relationship Id="rId1" Type="http://schemas.openxmlformats.org/officeDocument/2006/relationships/externalLinkPath" Target="/AMV%20GRUPO2-05/presupuestos/ajuste%20presupuestos/$%20PR20%20al%20PR23.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oficina\accidentes%20le%20NOV-02-1.xls?2E1AED70" TargetMode="External"/><Relationship Id="rId1" Type="http://schemas.openxmlformats.org/officeDocument/2006/relationships/externalLinkPath" Target="file:///\\2E1AED70\accidentes%20le%20NOV-02-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pc-30\Mis%20documentos\Downloads\DC.01-GEINF-Tramo2-0-Anexos%20(1).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14%20CERREJON\temp\091029%20CiclosCERREJO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G:\Users\mrojast\A%20Max\APU\APU%202011\APU%20CON%20PARTICULARES%20OP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2025/ICCU/2.%20Administraci&#243;n%20de%20Maquinaria/7.%20Proceso%20Vigencia%202026/Calculo%20Presupuesto%202026%20-%20CON%20IVA%20PLENO.xlsx" TargetMode="External"/><Relationship Id="rId1" Type="http://schemas.openxmlformats.org/officeDocument/2006/relationships/externalLinkPath" Target="/d778a1f60280f447/Documentos/2025/ICCU/2.%20Administraci&#243;n%20de%20Maquinaria/7.%20Proceso%20Vigencia%202026/Calculo%20Presupuesto%202026%20-%20CON%20IVA%20PLEN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Lista ICCU"/>
      <sheetName val="MDC-1 COLOCACION "/>
      <sheetName val="D-20 COLOCACION "/>
      <sheetName val="TRANSPORTE MEZCLA ASFALTICA"/>
      <sheetName val="Fresado"/>
      <sheetName val="EXT microagomerado"/>
      <sheetName val="Hoja5"/>
      <sheetName val="INSUMOS"/>
      <sheetName val="EQUIPOS"/>
      <sheetName val="TRANSPORTES"/>
      <sheetName val="TRANS"/>
      <sheetName val="CUADRI"/>
      <sheetName val="EQUI"/>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 val="Tramo 2"/>
      <sheetName val="Hoja3"/>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2"/>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resum96"/>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ow r="2">
          <cell r="A2">
            <v>0</v>
          </cell>
        </row>
      </sheetData>
      <sheetData sheetId="460" refreshError="1"/>
      <sheetData sheetId="461" refreshError="1"/>
      <sheetData sheetId="462" refreshError="1"/>
      <sheetData sheetId="463">
        <row r="2">
          <cell r="A2">
            <v>0</v>
          </cell>
        </row>
      </sheetData>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2">
          <cell r="A2">
            <v>0</v>
          </cell>
        </row>
      </sheetData>
      <sheetData sheetId="493" refreshError="1"/>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efreshError="1"/>
      <sheetData sheetId="575" refreshError="1"/>
      <sheetData sheetId="576" refreshError="1"/>
      <sheetData sheetId="577" refreshError="1"/>
      <sheetData sheetId="578" refreshError="1"/>
      <sheetData sheetId="579" refreshError="1"/>
      <sheetData sheetId="580" refreshError="1"/>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ow r="2">
          <cell r="A2">
            <v>0</v>
          </cell>
        </row>
      </sheetData>
      <sheetData sheetId="732" refreshError="1"/>
      <sheetData sheetId="733" refreshError="1"/>
      <sheetData sheetId="734" refreshError="1"/>
      <sheetData sheetId="735" refreshError="1"/>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efreshError="1"/>
      <sheetData sheetId="852" refreshError="1"/>
      <sheetData sheetId="853" refreshError="1"/>
      <sheetData sheetId="854" refreshError="1"/>
      <sheetData sheetId="855" refreshError="1"/>
      <sheetData sheetId="856" refreshError="1"/>
      <sheetData sheetId="857" refreshError="1"/>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efreshError="1"/>
      <sheetData sheetId="1060" refreshError="1"/>
      <sheetData sheetId="1061" refreshError="1"/>
      <sheetData sheetId="1062" refreshError="1"/>
      <sheetData sheetId="1063" refreshError="1"/>
      <sheetData sheetId="1064">
        <row r="2">
          <cell r="A2">
            <v>0</v>
          </cell>
        </row>
      </sheetData>
      <sheetData sheetId="1065">
        <row r="2">
          <cell r="A2">
            <v>0</v>
          </cell>
        </row>
      </sheetData>
      <sheetData sheetId="1066">
        <row r="2">
          <cell r="A2">
            <v>0</v>
          </cell>
        </row>
      </sheetData>
      <sheetData sheetId="1067"/>
      <sheetData sheetId="1068">
        <row r="2">
          <cell r="A2">
            <v>0</v>
          </cell>
        </row>
      </sheetData>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ow r="2">
          <cell r="A2">
            <v>0</v>
          </cell>
        </row>
      </sheetData>
      <sheetData sheetId="1081"/>
      <sheetData sheetId="1082"/>
      <sheetData sheetId="1083">
        <row r="2">
          <cell r="A2">
            <v>0</v>
          </cell>
        </row>
      </sheetData>
      <sheetData sheetId="1084">
        <row r="2">
          <cell r="A2">
            <v>0</v>
          </cell>
        </row>
      </sheetData>
      <sheetData sheetId="1085"/>
      <sheetData sheetId="1086"/>
      <sheetData sheetId="1087"/>
      <sheetData sheetId="1088">
        <row r="2">
          <cell r="A2">
            <v>0</v>
          </cell>
        </row>
      </sheetData>
      <sheetData sheetId="1089"/>
      <sheetData sheetId="1090"/>
      <sheetData sheetId="1091">
        <row r="2">
          <cell r="A2">
            <v>0</v>
          </cell>
        </row>
      </sheetData>
      <sheetData sheetId="1092">
        <row r="2">
          <cell r="A2">
            <v>0</v>
          </cell>
        </row>
      </sheetData>
      <sheetData sheetId="1093"/>
      <sheetData sheetId="1094"/>
      <sheetData sheetId="1095"/>
      <sheetData sheetId="1096">
        <row r="2">
          <cell r="A2">
            <v>0</v>
          </cell>
        </row>
      </sheetData>
      <sheetData sheetId="1097"/>
      <sheetData sheetId="1098"/>
      <sheetData sheetId="1099">
        <row r="2">
          <cell r="A2">
            <v>0</v>
          </cell>
        </row>
      </sheetData>
      <sheetData sheetId="1100">
        <row r="2">
          <cell r="A2">
            <v>0</v>
          </cell>
        </row>
      </sheetData>
      <sheetData sheetId="1101"/>
      <sheetData sheetId="1102"/>
      <sheetData sheetId="1103"/>
      <sheetData sheetId="1104">
        <row r="2">
          <cell r="A2">
            <v>0</v>
          </cell>
        </row>
      </sheetData>
      <sheetData sheetId="1105"/>
      <sheetData sheetId="1106"/>
      <sheetData sheetId="1107">
        <row r="2">
          <cell r="A2">
            <v>0</v>
          </cell>
        </row>
      </sheetData>
      <sheetData sheetId="1108">
        <row r="2">
          <cell r="A2">
            <v>0</v>
          </cell>
        </row>
      </sheetData>
      <sheetData sheetId="1109"/>
      <sheetData sheetId="1110"/>
      <sheetData sheetId="1111"/>
      <sheetData sheetId="1112"/>
      <sheetData sheetId="1113"/>
      <sheetData sheetId="1114"/>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
          <cell r="A2">
            <v>0</v>
          </cell>
        </row>
      </sheetData>
      <sheetData sheetId="1151">
        <row r="2">
          <cell r="A2">
            <v>0</v>
          </cell>
        </row>
      </sheetData>
      <sheetData sheetId="1152"/>
      <sheetData sheetId="1153"/>
      <sheetData sheetId="1154"/>
      <sheetData sheetId="1155"/>
      <sheetData sheetId="1156"/>
      <sheetData sheetId="1157"/>
      <sheetData sheetId="1158">
        <row r="2">
          <cell r="A2">
            <v>0</v>
          </cell>
        </row>
      </sheetData>
      <sheetData sheetId="1159">
        <row r="2">
          <cell r="A2">
            <v>0</v>
          </cell>
        </row>
      </sheetData>
      <sheetData sheetId="1160"/>
      <sheetData sheetId="1161"/>
      <sheetData sheetId="1162"/>
      <sheetData sheetId="1163"/>
      <sheetData sheetId="1164"/>
      <sheetData sheetId="1165"/>
      <sheetData sheetId="1166">
        <row r="2">
          <cell r="A2">
            <v>0</v>
          </cell>
        </row>
      </sheetData>
      <sheetData sheetId="1167">
        <row r="2">
          <cell r="A2">
            <v>0</v>
          </cell>
        </row>
      </sheetData>
      <sheetData sheetId="1168"/>
      <sheetData sheetId="1169">
        <row r="2">
          <cell r="A2">
            <v>0</v>
          </cell>
        </row>
      </sheetData>
      <sheetData sheetId="1170"/>
      <sheetData sheetId="1171"/>
      <sheetData sheetId="1172"/>
      <sheetData sheetId="1173"/>
      <sheetData sheetId="1174">
        <row r="2">
          <cell r="A2">
            <v>0</v>
          </cell>
        </row>
      </sheetData>
      <sheetData sheetId="1175">
        <row r="2">
          <cell r="A2">
            <v>0</v>
          </cell>
        </row>
      </sheetData>
      <sheetData sheetId="1176"/>
      <sheetData sheetId="1177">
        <row r="2">
          <cell r="A2">
            <v>0</v>
          </cell>
        </row>
      </sheetData>
      <sheetData sheetId="1178"/>
      <sheetData sheetId="1179"/>
      <sheetData sheetId="1180"/>
      <sheetData sheetId="1181"/>
      <sheetData sheetId="1182">
        <row r="2">
          <cell r="A2">
            <v>0</v>
          </cell>
        </row>
      </sheetData>
      <sheetData sheetId="1183">
        <row r="2">
          <cell r="A2">
            <v>0</v>
          </cell>
        </row>
      </sheetData>
      <sheetData sheetId="1184"/>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5">
          <cell r="B5" t="str">
            <v>T1</v>
          </cell>
        </row>
      </sheetData>
      <sheetData sheetId="1325">
        <row r="2">
          <cell r="B2">
            <v>100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5">
          <cell r="B5" t="str">
            <v>T1</v>
          </cell>
        </row>
      </sheetData>
      <sheetData sheetId="1333">
        <row r="2">
          <cell r="B2">
            <v>100</v>
          </cell>
        </row>
      </sheetData>
      <sheetData sheetId="1334">
        <row r="2">
          <cell r="A2">
            <v>0</v>
          </cell>
        </row>
      </sheetData>
      <sheetData sheetId="1335">
        <row r="2">
          <cell r="A2">
            <v>0</v>
          </cell>
        </row>
      </sheetData>
      <sheetData sheetId="1336">
        <row r="5">
          <cell r="B5" t="str">
            <v>T1</v>
          </cell>
        </row>
      </sheetData>
      <sheetData sheetId="1337">
        <row r="2">
          <cell r="B2">
            <v>100</v>
          </cell>
        </row>
      </sheetData>
      <sheetData sheetId="1338">
        <row r="2">
          <cell r="A2">
            <v>0</v>
          </cell>
        </row>
      </sheetData>
      <sheetData sheetId="1339">
        <row r="2">
          <cell r="A2">
            <v>0</v>
          </cell>
        </row>
      </sheetData>
      <sheetData sheetId="1340"/>
      <sheetData sheetId="1341"/>
      <sheetData sheetId="1342"/>
      <sheetData sheetId="1343"/>
      <sheetData sheetId="1344">
        <row r="5">
          <cell r="B5" t="str">
            <v>T1</v>
          </cell>
        </row>
      </sheetData>
      <sheetData sheetId="1345">
        <row r="2">
          <cell r="B2">
            <v>100</v>
          </cell>
        </row>
      </sheetData>
      <sheetData sheetId="1346">
        <row r="2">
          <cell r="A2">
            <v>0</v>
          </cell>
        </row>
      </sheetData>
      <sheetData sheetId="1347">
        <row r="2">
          <cell r="A2">
            <v>0</v>
          </cell>
        </row>
      </sheetData>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row r="2">
          <cell r="A2">
            <v>0</v>
          </cell>
        </row>
      </sheetData>
      <sheetData sheetId="1383">
        <row r="2">
          <cell r="A2">
            <v>0</v>
          </cell>
        </row>
      </sheetData>
      <sheetData sheetId="1384"/>
      <sheetData sheetId="1385"/>
      <sheetData sheetId="1386"/>
      <sheetData sheetId="1387"/>
      <sheetData sheetId="1388"/>
      <sheetData sheetId="1389"/>
      <sheetData sheetId="1390">
        <row r="2">
          <cell r="A2">
            <v>0</v>
          </cell>
        </row>
      </sheetData>
      <sheetData sheetId="1391">
        <row r="2">
          <cell r="A2">
            <v>0</v>
          </cell>
        </row>
      </sheetData>
      <sheetData sheetId="1392"/>
      <sheetData sheetId="1393"/>
      <sheetData sheetId="1394"/>
      <sheetData sheetId="1395"/>
      <sheetData sheetId="1396"/>
      <sheetData sheetId="1397"/>
      <sheetData sheetId="1398">
        <row r="2">
          <cell r="A2">
            <v>0</v>
          </cell>
        </row>
      </sheetData>
      <sheetData sheetId="1399">
        <row r="2">
          <cell r="A2">
            <v>0</v>
          </cell>
        </row>
      </sheetData>
      <sheetData sheetId="1400"/>
      <sheetData sheetId="1401">
        <row r="2">
          <cell r="A2">
            <v>0</v>
          </cell>
        </row>
      </sheetData>
      <sheetData sheetId="1402"/>
      <sheetData sheetId="1403"/>
      <sheetData sheetId="1404"/>
      <sheetData sheetId="1405"/>
      <sheetData sheetId="1406">
        <row r="2">
          <cell r="A2">
            <v>0</v>
          </cell>
        </row>
      </sheetData>
      <sheetData sheetId="1407">
        <row r="2">
          <cell r="A2">
            <v>0</v>
          </cell>
        </row>
      </sheetData>
      <sheetData sheetId="1408"/>
      <sheetData sheetId="1409">
        <row r="2">
          <cell r="A2">
            <v>0</v>
          </cell>
        </row>
      </sheetData>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sheetData sheetId="1504">
        <row r="2">
          <cell r="A2">
            <v>0</v>
          </cell>
        </row>
      </sheetData>
      <sheetData sheetId="1505"/>
      <sheetData sheetId="1506"/>
      <sheetData sheetId="1507"/>
      <sheetData sheetId="1508"/>
      <sheetData sheetId="1509">
        <row r="2">
          <cell r="A2">
            <v>0</v>
          </cell>
        </row>
      </sheetData>
      <sheetData sheetId="1510">
        <row r="2">
          <cell r="A2">
            <v>0</v>
          </cell>
        </row>
      </sheetData>
      <sheetData sheetId="1511"/>
      <sheetData sheetId="1512">
        <row r="2">
          <cell r="A2">
            <v>0</v>
          </cell>
        </row>
      </sheetData>
      <sheetData sheetId="1513"/>
      <sheetData sheetId="1514"/>
      <sheetData sheetId="1515"/>
      <sheetData sheetId="1516"/>
      <sheetData sheetId="1517">
        <row r="2">
          <cell r="A2">
            <v>0</v>
          </cell>
        </row>
      </sheetData>
      <sheetData sheetId="1518">
        <row r="2">
          <cell r="A2">
            <v>0</v>
          </cell>
        </row>
      </sheetData>
      <sheetData sheetId="1519"/>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5">
          <cell r="B5" t="str">
            <v>T1</v>
          </cell>
        </row>
      </sheetData>
      <sheetData sheetId="1660">
        <row r="2">
          <cell r="B2">
            <v>100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5">
          <cell r="B5" t="str">
            <v>T1</v>
          </cell>
        </row>
      </sheetData>
      <sheetData sheetId="1668">
        <row r="2">
          <cell r="B2">
            <v>100</v>
          </cell>
        </row>
      </sheetData>
      <sheetData sheetId="1669">
        <row r="2">
          <cell r="A2">
            <v>0</v>
          </cell>
        </row>
      </sheetData>
      <sheetData sheetId="1670">
        <row r="2">
          <cell r="A2">
            <v>0</v>
          </cell>
        </row>
      </sheetData>
      <sheetData sheetId="1671">
        <row r="5">
          <cell r="B5" t="str">
            <v>T1</v>
          </cell>
        </row>
      </sheetData>
      <sheetData sheetId="1672">
        <row r="2">
          <cell r="B2">
            <v>100</v>
          </cell>
        </row>
      </sheetData>
      <sheetData sheetId="1673">
        <row r="2">
          <cell r="A2">
            <v>0</v>
          </cell>
        </row>
      </sheetData>
      <sheetData sheetId="1674">
        <row r="2">
          <cell r="A2">
            <v>0</v>
          </cell>
        </row>
      </sheetData>
      <sheetData sheetId="1675">
        <row r="2">
          <cell r="A2">
            <v>0</v>
          </cell>
        </row>
      </sheetData>
      <sheetData sheetId="1676"/>
      <sheetData sheetId="1677">
        <row r="2">
          <cell r="A2">
            <v>0</v>
          </cell>
        </row>
      </sheetData>
      <sheetData sheetId="1678"/>
      <sheetData sheetId="1679">
        <row r="5">
          <cell r="B5" t="str">
            <v>T1</v>
          </cell>
        </row>
      </sheetData>
      <sheetData sheetId="1680">
        <row r="2">
          <cell r="B2">
            <v>100</v>
          </cell>
        </row>
      </sheetData>
      <sheetData sheetId="1681">
        <row r="2">
          <cell r="A2">
            <v>0</v>
          </cell>
        </row>
      </sheetData>
      <sheetData sheetId="1682">
        <row r="2">
          <cell r="A2">
            <v>0</v>
          </cell>
        </row>
      </sheetData>
      <sheetData sheetId="1683">
        <row r="2">
          <cell r="A2">
            <v>0</v>
          </cell>
        </row>
      </sheetData>
      <sheetData sheetId="1684"/>
      <sheetData sheetId="1685">
        <row r="2">
          <cell r="A2">
            <v>0</v>
          </cell>
        </row>
      </sheetData>
      <sheetData sheetId="1686"/>
      <sheetData sheetId="1687"/>
      <sheetData sheetId="1688"/>
      <sheetData sheetId="1689"/>
      <sheetData sheetId="1690">
        <row r="2">
          <cell r="A2">
            <v>0</v>
          </cell>
        </row>
      </sheetData>
      <sheetData sheetId="1691">
        <row r="2">
          <cell r="A2">
            <v>0</v>
          </cell>
        </row>
      </sheetData>
      <sheetData sheetId="1692"/>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sheetData sheetId="1701">
        <row r="2">
          <cell r="A2">
            <v>0</v>
          </cell>
        </row>
      </sheetData>
      <sheetData sheetId="1702"/>
      <sheetData sheetId="1703"/>
      <sheetData sheetId="1704"/>
      <sheetData sheetId="1705">
        <row r="2">
          <cell r="A2">
            <v>0</v>
          </cell>
        </row>
      </sheetData>
      <sheetData sheetId="1706">
        <row r="2">
          <cell r="A2">
            <v>0</v>
          </cell>
        </row>
      </sheetData>
      <sheetData sheetId="1707">
        <row r="2">
          <cell r="A2">
            <v>0</v>
          </cell>
        </row>
      </sheetData>
      <sheetData sheetId="1708"/>
      <sheetData sheetId="1709">
        <row r="2">
          <cell r="A2">
            <v>0</v>
          </cell>
        </row>
      </sheetData>
      <sheetData sheetId="1710" refreshError="1"/>
      <sheetData sheetId="1711" refreshError="1"/>
      <sheetData sheetId="1712"/>
      <sheetData sheetId="1713">
        <row r="2">
          <cell r="B2" t="str">
            <v>Patrimonio
neto
personal</v>
          </cell>
        </row>
      </sheetData>
      <sheetData sheetId="1714"/>
      <sheetData sheetId="1715" refreshError="1"/>
      <sheetData sheetId="1716" refreshError="1"/>
      <sheetData sheetId="17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Documents and Settings\Pedro "/>
      <sheetName val="\Users\USUARIO\Downloads\a  aaI"/>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QUIPOS"/>
      <sheetName val="MANO DE OBRA"/>
      <sheetName val="TRANSPORTE"/>
      <sheetName val="_aCCIDENTES_DE_1995___1996_xl_2"/>
      <sheetName val="//ccefici"/>
      <sheetName val="//d.docs.live.net/a  aaInformac"/>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REF"/>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20%20aaInformaci%C3%B3n"/>
      <sheetName val="aCCIDENTES DE 1995 - 1996"/>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ÍA OBRA"/>
      <sheetName val="Resumen Interventoria"/>
      <sheetName val="FACTOR MULTIPLICADOR"/>
      <sheetName val="COSTO LABORATORIOS"/>
      <sheetName val="Cantidad de Ensayos"/>
      <sheetName val="Impuestos"/>
    </sheetNames>
    <sheetDataSet>
      <sheetData sheetId="0">
        <row r="9">
          <cell r="C9" t="str">
            <v>Inspeccion de XXXXXX</v>
          </cell>
          <cell r="H9">
            <v>2553</v>
          </cell>
        </row>
        <row r="10">
          <cell r="J10">
            <v>9</v>
          </cell>
        </row>
        <row r="73">
          <cell r="B73" t="str">
            <v>ING. XXXXXXXXX</v>
          </cell>
        </row>
        <row r="74">
          <cell r="B74" t="str">
            <v>DIRECTOR DE CONSULTORÍA</v>
          </cell>
        </row>
        <row r="75">
          <cell r="B75" t="str">
            <v>Mat. Profesional No. XXXXX - XXXXX CND</v>
          </cell>
        </row>
      </sheetData>
      <sheetData sheetId="1"/>
      <sheetData sheetId="2"/>
      <sheetData sheetId="3"/>
      <sheetData sheetId="4"/>
      <sheetData sheetId="5"/>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A. P. 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Hoja1"/>
      <sheetName val="APUS-CD"/>
      <sheetName val="Dato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REF"/>
      <sheetName val="items"/>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a  aaInformación GRUPO 4\A MIn"/>
      <sheetName val="otros"/>
      <sheetName val="PRESUPUESTO"/>
      <sheetName val="Seguim-16"/>
      <sheetName val="Informacio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DICIÓN No. 1"/>
      <sheetName val="IPC"/>
      <sheetName val="PRESUPUESTO OFICIAL"/>
      <sheetName val="FACTOR MULTIPLICADOR_CL"/>
      <sheetName val="VALORES UNITARIOS VIATICOS"/>
      <sheetName val="VALOR UNITARIO ALQUILER MAQ"/>
      <sheetName val="VALORES UNITARIO MANTENIMIENTOS"/>
      <sheetName val="COMPARATIVO PPTOS"/>
      <sheetName val="CALCULO XP"/>
      <sheetName val="IPC AGOSTO"/>
      <sheetName val="Consolidado Maq."/>
      <sheetName val="PPTO VIEJO"/>
      <sheetName val="VIATICOS CALCULO"/>
    </sheetNames>
    <sheetDataSet>
      <sheetData sheetId="0"/>
      <sheetData sheetId="1"/>
      <sheetData sheetId="2">
        <row r="56">
          <cell r="H56">
            <v>512897401.52966148</v>
          </cell>
        </row>
      </sheetData>
      <sheetData sheetId="3">
        <row r="42">
          <cell r="G42">
            <v>22.566000000000003</v>
          </cell>
        </row>
      </sheetData>
      <sheetData sheetId="4"/>
      <sheetData sheetId="5"/>
      <sheetData sheetId="6"/>
      <sheetData sheetId="7"/>
      <sheetData sheetId="8"/>
      <sheetData sheetId="9"/>
      <sheetData sheetId="10"/>
      <sheetData sheetId="11">
        <row r="9">
          <cell r="C9" t="str">
            <v xml:space="preserve">Coordinador Mecánico - Residente de proyecto  </v>
          </cell>
        </row>
        <row r="39">
          <cell r="D39" t="str">
            <v>MONTO AGOTABLE</v>
          </cell>
        </row>
        <row r="40">
          <cell r="D40" t="str">
            <v>MES</v>
          </cell>
        </row>
        <row r="41">
          <cell r="D41" t="str">
            <v>MONTO AGOTABLE</v>
          </cell>
        </row>
        <row r="42">
          <cell r="D42" t="str">
            <v>MES</v>
          </cell>
        </row>
        <row r="61">
          <cell r="D61" t="str">
            <v>MONTO AGOTABLE</v>
          </cell>
        </row>
      </sheetData>
      <sheetData sheetId="12"/>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937E9507-190D-40BD-81C5-8339E9CB347E}">
  <we:reference id="wa200000556" version="1.1.0.0" store="en-us" storeType="OMEX"/>
  <we:alternateReferences>
    <we:reference id="WA200000556" version="1.1.0.0" store="" storeType="OMEX"/>
  </we:alternateReferences>
  <we:properties>
    <we:property name="documentId" value="&quot;823bdfce-e445-4c39-8729-8f4a200d5712&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_xldudf_JIRA_JQL</we:customFunctionIds>
      </we:customFunctionIdList>
    </a:ext>
  </we:extLst>
</we:webextension>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EB52B-D9C5-4D4D-B6F7-BF4F73D5D2FA}">
  <dimension ref="A2:K21"/>
  <sheetViews>
    <sheetView showGridLines="0" zoomScale="93" workbookViewId="0">
      <selection activeCell="B2" sqref="B2"/>
    </sheetView>
  </sheetViews>
  <sheetFormatPr baseColWidth="10" defaultRowHeight="15" x14ac:dyDescent="0.25"/>
  <cols>
    <col min="1" max="1" width="24.140625" bestFit="1" customWidth="1"/>
    <col min="4" max="4" width="14.5703125" bestFit="1" customWidth="1"/>
    <col min="5" max="5" width="22.85546875" customWidth="1"/>
    <col min="7" max="7" width="77.85546875" bestFit="1" customWidth="1"/>
    <col min="8" max="8" width="50.42578125" bestFit="1" customWidth="1"/>
    <col min="9" max="11" width="19.28515625" bestFit="1" customWidth="1"/>
  </cols>
  <sheetData>
    <row r="2" spans="1:11" x14ac:dyDescent="0.25">
      <c r="A2" s="3" t="s">
        <v>69</v>
      </c>
      <c r="B2">
        <v>400</v>
      </c>
      <c r="C2" t="s">
        <v>22</v>
      </c>
      <c r="E2" s="3" t="s">
        <v>70</v>
      </c>
      <c r="F2">
        <v>6</v>
      </c>
    </row>
    <row r="4" spans="1:11" x14ac:dyDescent="0.25">
      <c r="A4" s="111" t="s">
        <v>24</v>
      </c>
      <c r="B4" s="111"/>
      <c r="C4" s="111"/>
      <c r="D4" s="111"/>
      <c r="E4" s="111"/>
    </row>
    <row r="5" spans="1:11" x14ac:dyDescent="0.25">
      <c r="A5" s="14" t="s">
        <v>14</v>
      </c>
      <c r="B5" s="14" t="s">
        <v>15</v>
      </c>
      <c r="C5" s="14" t="s">
        <v>16</v>
      </c>
      <c r="D5" s="14" t="s">
        <v>17</v>
      </c>
      <c r="E5" s="14" t="s">
        <v>18</v>
      </c>
      <c r="G5" s="9" t="s">
        <v>67</v>
      </c>
      <c r="H5" s="4" t="s">
        <v>21</v>
      </c>
    </row>
    <row r="6" spans="1:11" x14ac:dyDescent="0.25">
      <c r="A6" s="6" t="s">
        <v>2</v>
      </c>
      <c r="B6">
        <v>8</v>
      </c>
      <c r="C6">
        <v>1</v>
      </c>
      <c r="D6" s="5">
        <f>+'ESTUDIO HORAS'!G3</f>
        <v>221295</v>
      </c>
      <c r="E6" s="5">
        <f>+D6*B6*C6</f>
        <v>1770360</v>
      </c>
      <c r="G6" t="s">
        <v>20</v>
      </c>
      <c r="H6" s="5">
        <v>170649.57</v>
      </c>
    </row>
    <row r="7" spans="1:11" x14ac:dyDescent="0.25">
      <c r="A7" s="6" t="s">
        <v>4</v>
      </c>
      <c r="B7">
        <v>8</v>
      </c>
      <c r="C7">
        <v>1</v>
      </c>
      <c r="D7" s="5">
        <f>+'ESTUDIO HORAS'!G4</f>
        <v>151566</v>
      </c>
      <c r="E7" s="5">
        <f t="shared" ref="E7:E10" si="0">+D7*B7*C7</f>
        <v>1212528</v>
      </c>
    </row>
    <row r="8" spans="1:11" x14ac:dyDescent="0.25">
      <c r="A8" s="6" t="s">
        <v>5</v>
      </c>
      <c r="B8">
        <v>8</v>
      </c>
      <c r="C8">
        <v>1</v>
      </c>
      <c r="D8" s="5">
        <f>+'ESTUDIO HORAS'!G5</f>
        <v>157257</v>
      </c>
      <c r="E8" s="5">
        <f t="shared" si="0"/>
        <v>1258056</v>
      </c>
      <c r="G8" t="s">
        <v>75</v>
      </c>
      <c r="H8" s="10">
        <v>0.4</v>
      </c>
    </row>
    <row r="9" spans="1:11" x14ac:dyDescent="0.25">
      <c r="A9" s="6" t="s">
        <v>8</v>
      </c>
      <c r="B9">
        <v>1</v>
      </c>
      <c r="C9">
        <v>1</v>
      </c>
      <c r="D9" s="5">
        <f>+'ESTUDIO HORAS'!G7</f>
        <v>1055683</v>
      </c>
      <c r="E9" s="5">
        <f t="shared" si="0"/>
        <v>1055683</v>
      </c>
      <c r="H9" s="10"/>
    </row>
    <row r="10" spans="1:11" x14ac:dyDescent="0.25">
      <c r="A10" s="11" t="s">
        <v>6</v>
      </c>
      <c r="B10" s="12">
        <v>1</v>
      </c>
      <c r="C10" s="12">
        <v>2</v>
      </c>
      <c r="D10" s="13">
        <f>+'ESTUDIO HORAS'!G6</f>
        <v>726951</v>
      </c>
      <c r="E10" s="13">
        <f t="shared" si="0"/>
        <v>1453902</v>
      </c>
      <c r="G10" t="s">
        <v>23</v>
      </c>
      <c r="H10">
        <f>+B2*H8*0.05</f>
        <v>8</v>
      </c>
      <c r="J10" s="10">
        <v>0.3</v>
      </c>
    </row>
    <row r="11" spans="1:11" x14ac:dyDescent="0.25">
      <c r="D11" s="8" t="s">
        <v>19</v>
      </c>
      <c r="E11" s="7">
        <f>SUM(E6:E10)</f>
        <v>6750529</v>
      </c>
      <c r="G11" s="3"/>
      <c r="H11" s="7"/>
      <c r="J11" t="e">
        <f>+J10*H18*2*1000</f>
        <v>#REF!</v>
      </c>
    </row>
    <row r="12" spans="1:11" x14ac:dyDescent="0.25">
      <c r="D12" s="8" t="s">
        <v>82</v>
      </c>
      <c r="E12" s="7">
        <f>+E11*24</f>
        <v>162012696</v>
      </c>
      <c r="G12" s="3" t="s">
        <v>68</v>
      </c>
      <c r="H12" s="7">
        <f>+H8*1000*5*0.05*H6</f>
        <v>17064957</v>
      </c>
      <c r="J12" s="86">
        <v>180000</v>
      </c>
      <c r="K12" s="5">
        <f>+J13/J12</f>
        <v>27777.777777777777</v>
      </c>
    </row>
    <row r="13" spans="1:11" x14ac:dyDescent="0.25">
      <c r="J13" s="86">
        <v>5000000000</v>
      </c>
    </row>
    <row r="14" spans="1:11" x14ac:dyDescent="0.25">
      <c r="A14" s="111" t="s">
        <v>25</v>
      </c>
      <c r="B14" s="111"/>
      <c r="C14" s="111"/>
      <c r="D14" s="111"/>
      <c r="E14" s="111"/>
    </row>
    <row r="15" spans="1:11" x14ac:dyDescent="0.25">
      <c r="A15" s="14" t="s">
        <v>14</v>
      </c>
      <c r="B15" s="14" t="s">
        <v>15</v>
      </c>
      <c r="C15" s="14" t="s">
        <v>16</v>
      </c>
      <c r="D15" s="14" t="s">
        <v>17</v>
      </c>
      <c r="E15" s="14" t="s">
        <v>18</v>
      </c>
      <c r="G15" s="82" t="s">
        <v>26</v>
      </c>
      <c r="H15" s="83">
        <f>+H12+(1000/B2*E19)</f>
        <v>27274174.5</v>
      </c>
      <c r="I15" t="s">
        <v>73</v>
      </c>
      <c r="J15" s="86" t="e">
        <f>+H12*H18*2</f>
        <v>#REF!</v>
      </c>
    </row>
    <row r="16" spans="1:11" x14ac:dyDescent="0.25">
      <c r="A16" s="6" t="s">
        <v>2</v>
      </c>
      <c r="B16">
        <v>8</v>
      </c>
      <c r="C16">
        <v>1</v>
      </c>
      <c r="D16" s="5">
        <f>+D6</f>
        <v>221295</v>
      </c>
      <c r="E16" s="5">
        <f>+D16*B16*C16</f>
        <v>1770360</v>
      </c>
      <c r="G16" s="82" t="s">
        <v>27</v>
      </c>
      <c r="H16" s="83">
        <f>+(1000/B2)*E11</f>
        <v>16876322.5</v>
      </c>
      <c r="I16" t="s">
        <v>73</v>
      </c>
    </row>
    <row r="17" spans="1:11" x14ac:dyDescent="0.25">
      <c r="A17" s="6" t="s">
        <v>4</v>
      </c>
      <c r="B17">
        <v>8</v>
      </c>
      <c r="C17">
        <v>1</v>
      </c>
      <c r="D17" s="5">
        <f>+D7</f>
        <v>151566</v>
      </c>
      <c r="E17" s="5">
        <f t="shared" ref="E17:E18" si="1">+D17*B17*C17</f>
        <v>1212528</v>
      </c>
      <c r="J17" t="e">
        <f>+H18*2*1000*0.05*5*H8</f>
        <v>#REF!</v>
      </c>
      <c r="K17" s="5" t="e">
        <f>+J17*H6</f>
        <v>#REF!</v>
      </c>
    </row>
    <row r="18" spans="1:11" x14ac:dyDescent="0.25">
      <c r="A18" s="11" t="s">
        <v>5</v>
      </c>
      <c r="B18" s="12">
        <v>7</v>
      </c>
      <c r="C18" s="12">
        <v>1</v>
      </c>
      <c r="D18" s="13">
        <f>+D8</f>
        <v>157257</v>
      </c>
      <c r="E18" s="13">
        <f t="shared" si="1"/>
        <v>1100799</v>
      </c>
      <c r="G18" s="8" t="s">
        <v>66</v>
      </c>
      <c r="H18" s="72" t="e">
        <f>+#REF!</f>
        <v>#REF!</v>
      </c>
      <c r="I18" s="5"/>
    </row>
    <row r="19" spans="1:11" x14ac:dyDescent="0.25">
      <c r="D19" s="8" t="s">
        <v>19</v>
      </c>
      <c r="E19" s="7">
        <f>SUM(E16:E18)</f>
        <v>4083687</v>
      </c>
      <c r="G19" s="81"/>
      <c r="H19" s="84" t="e">
        <f>+H18*H16</f>
        <v>#REF!</v>
      </c>
    </row>
    <row r="20" spans="1:11" x14ac:dyDescent="0.25">
      <c r="H20" s="84" t="e">
        <f>+H19*2</f>
        <v>#REF!</v>
      </c>
    </row>
    <row r="21" spans="1:11" x14ac:dyDescent="0.25">
      <c r="H21" s="3" t="s">
        <v>74</v>
      </c>
    </row>
  </sheetData>
  <mergeCells count="2">
    <mergeCell ref="A4:E4"/>
    <mergeCell ref="A14:E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69154-CF53-437A-A323-3DADFFC56C59}">
  <dimension ref="A1:P60"/>
  <sheetViews>
    <sheetView tabSelected="1" view="pageBreakPreview" zoomScale="85" zoomScaleNormal="85" zoomScaleSheetLayoutView="85" workbookViewId="0">
      <selection activeCell="I19" sqref="I19"/>
    </sheetView>
  </sheetViews>
  <sheetFormatPr baseColWidth="10" defaultColWidth="11.42578125" defaultRowHeight="12.75" x14ac:dyDescent="0.2"/>
  <cols>
    <col min="1" max="1" width="1.5703125" style="29" customWidth="1"/>
    <col min="2" max="2" width="6.85546875" style="29" customWidth="1"/>
    <col min="3" max="3" width="47.28515625" style="29" bestFit="1" customWidth="1"/>
    <col min="4" max="4" width="25.7109375" style="29" customWidth="1"/>
    <col min="5" max="5" width="17.140625" style="29" bestFit="1" customWidth="1"/>
    <col min="6" max="6" width="13.5703125" style="29" customWidth="1"/>
    <col min="7" max="7" width="22.42578125" style="29" customWidth="1"/>
    <col min="8" max="8" width="12.42578125" style="29" customWidth="1"/>
    <col min="9" max="9" width="17.28515625" style="29" customWidth="1"/>
    <col min="10" max="10" width="27.140625" style="29" customWidth="1"/>
    <col min="11" max="11" width="2.5703125" style="30" customWidth="1"/>
    <col min="12" max="12" width="17.42578125" style="29" bestFit="1" customWidth="1"/>
    <col min="13" max="13" width="39.85546875" style="29" bestFit="1" customWidth="1"/>
    <col min="14" max="14" width="17.7109375" style="29" bestFit="1" customWidth="1"/>
    <col min="15" max="15" width="16.7109375" style="29" bestFit="1" customWidth="1"/>
    <col min="16" max="16" width="14.5703125" style="29" bestFit="1" customWidth="1"/>
    <col min="17" max="16384" width="11.42578125" style="29"/>
  </cols>
  <sheetData>
    <row r="1" spans="1:15" ht="13.5" thickBot="1" x14ac:dyDescent="0.25"/>
    <row r="2" spans="1:15" ht="14.45" customHeight="1" x14ac:dyDescent="0.2">
      <c r="B2" s="143" t="e" vm="1">
        <v>#VALUE!</v>
      </c>
      <c r="C2" s="144"/>
      <c r="D2" s="149" t="s">
        <v>43</v>
      </c>
      <c r="E2" s="149"/>
      <c r="F2" s="149"/>
      <c r="G2" s="149"/>
      <c r="H2" s="149"/>
      <c r="I2" s="149" t="e" vm="2">
        <v>#VALUE!</v>
      </c>
      <c r="J2" s="149"/>
    </row>
    <row r="3" spans="1:15" s="32" customFormat="1" ht="14.45" customHeight="1" x14ac:dyDescent="0.25">
      <c r="A3" s="31"/>
      <c r="B3" s="145"/>
      <c r="C3" s="146"/>
      <c r="D3" s="150"/>
      <c r="E3" s="150"/>
      <c r="F3" s="150"/>
      <c r="G3" s="150"/>
      <c r="H3" s="150"/>
      <c r="I3" s="150"/>
      <c r="J3" s="150"/>
      <c r="K3" s="31"/>
    </row>
    <row r="4" spans="1:15" s="32" customFormat="1" ht="14.45" customHeight="1" x14ac:dyDescent="0.25">
      <c r="A4" s="31"/>
      <c r="B4" s="145"/>
      <c r="C4" s="146"/>
      <c r="D4" s="150"/>
      <c r="E4" s="150"/>
      <c r="F4" s="150"/>
      <c r="G4" s="150"/>
      <c r="H4" s="150"/>
      <c r="I4" s="150"/>
      <c r="J4" s="150"/>
      <c r="K4" s="31"/>
    </row>
    <row r="5" spans="1:15" s="32" customFormat="1" ht="14.45" customHeight="1" x14ac:dyDescent="0.25">
      <c r="A5" s="31"/>
      <c r="B5" s="145"/>
      <c r="C5" s="146"/>
      <c r="D5" s="150"/>
      <c r="E5" s="150"/>
      <c r="F5" s="150"/>
      <c r="G5" s="150"/>
      <c r="H5" s="150"/>
      <c r="I5" s="150"/>
      <c r="J5" s="150"/>
      <c r="K5" s="31"/>
    </row>
    <row r="6" spans="1:15" s="32" customFormat="1" ht="15" customHeight="1" thickBot="1" x14ac:dyDescent="0.3">
      <c r="A6" s="31"/>
      <c r="B6" s="147"/>
      <c r="C6" s="148"/>
      <c r="D6" s="151"/>
      <c r="E6" s="151"/>
      <c r="F6" s="151"/>
      <c r="G6" s="151"/>
      <c r="H6" s="151"/>
      <c r="I6" s="151"/>
      <c r="J6" s="151"/>
      <c r="K6" s="31"/>
    </row>
    <row r="7" spans="1:15" s="30" customFormat="1" ht="4.3499999999999996" customHeight="1" thickBot="1" x14ac:dyDescent="0.25">
      <c r="B7" s="33"/>
      <c r="J7" s="34"/>
    </row>
    <row r="8" spans="1:15" s="30" customFormat="1" ht="75" customHeight="1" x14ac:dyDescent="0.2">
      <c r="B8" s="152" t="s">
        <v>108</v>
      </c>
      <c r="C8" s="153"/>
      <c r="D8" s="153"/>
      <c r="E8" s="153"/>
      <c r="F8" s="153"/>
      <c r="G8" s="153"/>
      <c r="H8" s="153"/>
      <c r="I8" s="153"/>
      <c r="J8" s="154"/>
    </row>
    <row r="9" spans="1:15" s="30" customFormat="1" ht="44.45" customHeight="1" x14ac:dyDescent="0.2">
      <c r="B9" s="155"/>
      <c r="C9" s="156"/>
      <c r="D9" s="156"/>
      <c r="E9" s="156"/>
      <c r="F9" s="157"/>
      <c r="G9" s="157"/>
      <c r="H9" s="35"/>
      <c r="J9" s="36" t="s">
        <v>44</v>
      </c>
    </row>
    <row r="10" spans="1:15" s="30" customFormat="1" ht="20.100000000000001" customHeight="1" x14ac:dyDescent="0.2">
      <c r="B10" s="37"/>
      <c r="C10" s="158"/>
      <c r="D10" s="158"/>
      <c r="E10" s="158"/>
      <c r="F10" s="157"/>
      <c r="G10" s="157"/>
      <c r="H10" s="38"/>
      <c r="J10" s="39">
        <v>5</v>
      </c>
    </row>
    <row r="11" spans="1:15" s="30" customFormat="1" ht="8.1" customHeight="1" thickBot="1" x14ac:dyDescent="0.25">
      <c r="B11" s="40"/>
      <c r="C11" s="41"/>
      <c r="D11" s="41"/>
      <c r="E11" s="41"/>
      <c r="F11" s="41"/>
      <c r="G11" s="41"/>
      <c r="H11" s="41"/>
      <c r="I11" s="41"/>
      <c r="J11" s="42"/>
    </row>
    <row r="12" spans="1:15" s="30" customFormat="1" ht="14.1" customHeight="1" thickBot="1" x14ac:dyDescent="0.25">
      <c r="B12" s="43"/>
      <c r="C12" s="43"/>
      <c r="D12" s="43"/>
      <c r="E12" s="43"/>
      <c r="F12" s="44"/>
      <c r="G12" s="44"/>
      <c r="J12" s="45"/>
    </row>
    <row r="13" spans="1:15" s="46" customFormat="1" ht="20.45" customHeight="1" x14ac:dyDescent="0.25">
      <c r="B13" s="159" t="s">
        <v>45</v>
      </c>
      <c r="C13" s="160"/>
      <c r="D13" s="160"/>
      <c r="E13" s="160"/>
      <c r="F13" s="160"/>
      <c r="G13" s="160"/>
      <c r="H13" s="160"/>
      <c r="I13" s="160"/>
      <c r="J13" s="161"/>
      <c r="M13"/>
      <c r="N13"/>
      <c r="O13"/>
    </row>
    <row r="14" spans="1:15" s="30" customFormat="1" ht="39.75" customHeight="1" thickBot="1" x14ac:dyDescent="0.3">
      <c r="B14" s="15" t="s">
        <v>101</v>
      </c>
      <c r="C14" s="15" t="s">
        <v>28</v>
      </c>
      <c r="D14" s="16" t="s">
        <v>29</v>
      </c>
      <c r="E14" s="16" t="s">
        <v>30</v>
      </c>
      <c r="F14" s="16" t="s">
        <v>31</v>
      </c>
      <c r="G14" s="16" t="s">
        <v>32</v>
      </c>
      <c r="H14" s="16" t="s">
        <v>33</v>
      </c>
      <c r="I14" s="16" t="s">
        <v>34</v>
      </c>
      <c r="J14" s="17" t="s">
        <v>35</v>
      </c>
      <c r="M14"/>
      <c r="N14"/>
      <c r="O14"/>
    </row>
    <row r="15" spans="1:15" s="30" customFormat="1" ht="21" customHeight="1" thickBot="1" x14ac:dyDescent="0.3">
      <c r="B15" s="140" t="s">
        <v>36</v>
      </c>
      <c r="C15" s="141"/>
      <c r="D15" s="141"/>
      <c r="E15" s="141"/>
      <c r="F15" s="141"/>
      <c r="G15" s="141"/>
      <c r="H15" s="141"/>
      <c r="I15" s="141"/>
      <c r="J15" s="142"/>
      <c r="M15"/>
      <c r="N15"/>
      <c r="O15"/>
    </row>
    <row r="16" spans="1:15" s="30" customFormat="1" ht="12.75" customHeight="1" x14ac:dyDescent="0.25">
      <c r="B16" s="22" t="s">
        <v>71</v>
      </c>
      <c r="C16" s="23" t="s">
        <v>64</v>
      </c>
      <c r="D16" s="100">
        <v>6000000</v>
      </c>
      <c r="E16" s="24" t="s">
        <v>37</v>
      </c>
      <c r="F16" s="25">
        <v>1</v>
      </c>
      <c r="G16" s="26">
        <v>1</v>
      </c>
      <c r="H16" s="27">
        <f t="shared" ref="H16:H22" si="0">+$J$10</f>
        <v>5</v>
      </c>
      <c r="I16" s="98">
        <v>2.2999999999999998</v>
      </c>
      <c r="J16" s="28">
        <f t="shared" ref="J16:J22" si="1">+IF(F16&lt;&gt;0,IF(I16&lt;&gt;0,(ROUNDUP(D16*F16*G16*H16*(I16),0)),(ROUNDUP(D16*F16*G16*H16,0))),0)</f>
        <v>69000000</v>
      </c>
      <c r="M16"/>
      <c r="N16"/>
      <c r="O16"/>
    </row>
    <row r="17" spans="2:15" s="30" customFormat="1" ht="12.75" customHeight="1" x14ac:dyDescent="0.25">
      <c r="B17" s="22" t="s">
        <v>38</v>
      </c>
      <c r="C17" s="23" t="s">
        <v>65</v>
      </c>
      <c r="D17" s="100">
        <v>3809658</v>
      </c>
      <c r="E17" s="24" t="s">
        <v>37</v>
      </c>
      <c r="F17" s="25">
        <v>2</v>
      </c>
      <c r="G17" s="26">
        <v>1</v>
      </c>
      <c r="H17" s="27">
        <f t="shared" si="0"/>
        <v>5</v>
      </c>
      <c r="I17" s="98">
        <v>2.2999999999999998</v>
      </c>
      <c r="J17" s="28">
        <f t="shared" si="1"/>
        <v>87622134</v>
      </c>
      <c r="M17"/>
      <c r="N17"/>
      <c r="O17"/>
    </row>
    <row r="18" spans="2:15" s="30" customFormat="1" ht="13.35" customHeight="1" x14ac:dyDescent="0.2">
      <c r="B18" s="22" t="s">
        <v>39</v>
      </c>
      <c r="C18" s="23" t="s">
        <v>41</v>
      </c>
      <c r="D18" s="100">
        <v>3800000</v>
      </c>
      <c r="E18" s="24" t="s">
        <v>37</v>
      </c>
      <c r="F18" s="25">
        <v>7</v>
      </c>
      <c r="G18" s="26">
        <v>1</v>
      </c>
      <c r="H18" s="27">
        <f t="shared" si="0"/>
        <v>5</v>
      </c>
      <c r="I18" s="98">
        <v>2.2999999999999998</v>
      </c>
      <c r="J18" s="28">
        <f t="shared" si="1"/>
        <v>305900000</v>
      </c>
    </row>
    <row r="19" spans="2:15" s="30" customFormat="1" ht="13.35" customHeight="1" x14ac:dyDescent="0.2">
      <c r="B19" s="22" t="s">
        <v>40</v>
      </c>
      <c r="C19" s="23" t="s">
        <v>42</v>
      </c>
      <c r="D19" s="100">
        <v>3483116</v>
      </c>
      <c r="E19" s="24" t="s">
        <v>37</v>
      </c>
      <c r="F19" s="25">
        <v>3</v>
      </c>
      <c r="G19" s="26">
        <v>1</v>
      </c>
      <c r="H19" s="27">
        <f t="shared" si="0"/>
        <v>5</v>
      </c>
      <c r="I19" s="98">
        <v>2.2999999999999998</v>
      </c>
      <c r="J19" s="28">
        <f t="shared" si="1"/>
        <v>120167502</v>
      </c>
    </row>
    <row r="20" spans="2:15" s="30" customFormat="1" ht="6" customHeight="1" thickBot="1" x14ac:dyDescent="0.25"/>
    <row r="21" spans="2:15" s="30" customFormat="1" ht="20.100000000000001" customHeight="1" x14ac:dyDescent="0.2">
      <c r="B21" s="162" t="s">
        <v>102</v>
      </c>
      <c r="C21" s="163"/>
      <c r="D21" s="163"/>
      <c r="E21" s="163"/>
      <c r="F21" s="163"/>
      <c r="G21" s="163"/>
      <c r="H21" s="163"/>
      <c r="I21" s="163"/>
      <c r="J21" s="164"/>
    </row>
    <row r="22" spans="2:15" s="30" customFormat="1" ht="13.35" customHeight="1" x14ac:dyDescent="0.2">
      <c r="B22" s="22" t="s">
        <v>72</v>
      </c>
      <c r="C22" s="23" t="s">
        <v>63</v>
      </c>
      <c r="D22" s="100">
        <v>2100000</v>
      </c>
      <c r="E22" s="24" t="s">
        <v>37</v>
      </c>
      <c r="F22" s="25">
        <v>12</v>
      </c>
      <c r="G22" s="26">
        <v>1</v>
      </c>
      <c r="H22" s="27">
        <f t="shared" si="0"/>
        <v>5</v>
      </c>
      <c r="I22" s="98">
        <v>2.2999999999999998</v>
      </c>
      <c r="J22" s="28">
        <f t="shared" si="1"/>
        <v>289800000</v>
      </c>
    </row>
    <row r="23" spans="2:15" s="30" customFormat="1" ht="6" customHeight="1" thickBot="1" x14ac:dyDescent="0.25"/>
    <row r="24" spans="2:15" s="30" customFormat="1" ht="20.100000000000001" customHeight="1" thickBot="1" x14ac:dyDescent="0.25">
      <c r="B24" s="140" t="s">
        <v>46</v>
      </c>
      <c r="C24" s="141"/>
      <c r="D24" s="141"/>
      <c r="E24" s="141"/>
      <c r="F24" s="141"/>
      <c r="G24" s="141"/>
      <c r="H24" s="141"/>
      <c r="I24" s="141"/>
      <c r="J24" s="142"/>
    </row>
    <row r="25" spans="2:15" s="30" customFormat="1" ht="32.450000000000003" customHeight="1" thickBot="1" x14ac:dyDescent="0.25">
      <c r="B25" s="133" t="s">
        <v>47</v>
      </c>
      <c r="C25" s="134"/>
      <c r="D25" s="134"/>
      <c r="E25" s="50" t="s">
        <v>1</v>
      </c>
      <c r="F25" s="51" t="s">
        <v>33</v>
      </c>
      <c r="G25" s="50" t="s">
        <v>48</v>
      </c>
      <c r="H25" s="51" t="s">
        <v>31</v>
      </c>
      <c r="I25" s="51" t="s">
        <v>34</v>
      </c>
      <c r="J25" s="52" t="s">
        <v>35</v>
      </c>
      <c r="M25" s="76"/>
    </row>
    <row r="26" spans="2:15" s="30" customFormat="1" ht="13.35" customHeight="1" x14ac:dyDescent="0.2">
      <c r="B26" s="18" t="s">
        <v>49</v>
      </c>
      <c r="C26" s="135" t="s">
        <v>98</v>
      </c>
      <c r="D26" s="135"/>
      <c r="E26" s="19" t="str">
        <f>+'[90]PPTO VIEJO'!D39</f>
        <v>MONTO AGOTABLE</v>
      </c>
      <c r="F26" s="20">
        <f>+$J$10</f>
        <v>5</v>
      </c>
      <c r="G26" s="105">
        <f>+'VALOR VIATICOS'!O7</f>
        <v>31636020.835164838</v>
      </c>
      <c r="H26" s="54">
        <v>1</v>
      </c>
      <c r="I26" s="103">
        <v>1.1000000000000001</v>
      </c>
      <c r="J26" s="21">
        <f>+IF(F26&lt;&gt;0,IF(I26&lt;&gt;0,(ROUNDUP(F26*G26*H26*(I26),0)),(ROUNDUP(F26*G26*H26,0))),0)</f>
        <v>173998115</v>
      </c>
      <c r="M26" s="79"/>
    </row>
    <row r="27" spans="2:15" s="30" customFormat="1" ht="13.35" customHeight="1" thickBot="1" x14ac:dyDescent="0.25">
      <c r="B27" s="47" t="s">
        <v>50</v>
      </c>
      <c r="C27" s="136" t="s">
        <v>99</v>
      </c>
      <c r="D27" s="136"/>
      <c r="E27" s="48" t="str">
        <f>+'[90]PPTO VIEJO'!D41</f>
        <v>MONTO AGOTABLE</v>
      </c>
      <c r="F27" s="55" t="s">
        <v>13</v>
      </c>
      <c r="G27" s="106">
        <v>5000000</v>
      </c>
      <c r="H27" s="56">
        <v>1</v>
      </c>
      <c r="I27" s="99">
        <v>2.2999999999999998</v>
      </c>
      <c r="J27" s="49">
        <f>+IF(F27&lt;&gt;0,IF(I27&lt;&gt;0,(ROUNDUP(G27*H27*(I27),0)),(ROUNDUP(G27*H27,0))),0)</f>
        <v>11500000</v>
      </c>
    </row>
    <row r="28" spans="2:15" s="30" customFormat="1" ht="6" customHeight="1" thickBot="1" x14ac:dyDescent="0.25"/>
    <row r="29" spans="2:15" s="46" customFormat="1" ht="26.1" customHeight="1" thickBot="1" x14ac:dyDescent="0.3">
      <c r="B29" s="113" t="s">
        <v>51</v>
      </c>
      <c r="C29" s="114"/>
      <c r="D29" s="114"/>
      <c r="E29" s="114"/>
      <c r="F29" s="114"/>
      <c r="G29" s="114"/>
      <c r="H29" s="114"/>
      <c r="I29" s="114"/>
      <c r="J29" s="57">
        <f>+ROUND(SUM(J16:J27),0)</f>
        <v>1057987751</v>
      </c>
      <c r="M29" s="73"/>
      <c r="N29" s="74"/>
      <c r="O29" s="74"/>
    </row>
    <row r="30" spans="2:15" s="30" customFormat="1" ht="13.5" thickBot="1" x14ac:dyDescent="0.25">
      <c r="B30" s="29"/>
      <c r="C30" s="29"/>
      <c r="D30" s="29"/>
      <c r="E30" s="29"/>
      <c r="F30" s="29"/>
      <c r="G30" s="29"/>
      <c r="H30" s="29"/>
      <c r="I30" s="29"/>
      <c r="J30" s="29"/>
    </row>
    <row r="31" spans="2:15" s="30" customFormat="1" ht="15.75" customHeight="1" x14ac:dyDescent="0.2">
      <c r="B31" s="137" t="s">
        <v>52</v>
      </c>
      <c r="C31" s="138"/>
      <c r="D31" s="138"/>
      <c r="E31" s="138"/>
      <c r="F31" s="138"/>
      <c r="G31" s="138"/>
      <c r="H31" s="138"/>
      <c r="I31" s="138"/>
      <c r="J31" s="139"/>
    </row>
    <row r="32" spans="2:15" s="30" customFormat="1" ht="32.450000000000003" customHeight="1" x14ac:dyDescent="0.2">
      <c r="B32" s="165" t="s">
        <v>47</v>
      </c>
      <c r="C32" s="166"/>
      <c r="D32" s="166"/>
      <c r="E32" s="58" t="s">
        <v>1</v>
      </c>
      <c r="F32" s="59" t="s">
        <v>33</v>
      </c>
      <c r="G32" s="59" t="s">
        <v>31</v>
      </c>
      <c r="H32" s="167" t="s">
        <v>48</v>
      </c>
      <c r="I32" s="168"/>
      <c r="J32" s="60" t="s">
        <v>35</v>
      </c>
    </row>
    <row r="33" spans="2:16" s="30" customFormat="1" ht="25.7" customHeight="1" x14ac:dyDescent="0.2">
      <c r="B33" s="125" t="s">
        <v>103</v>
      </c>
      <c r="C33" s="126"/>
      <c r="D33" s="126"/>
      <c r="E33" s="126"/>
      <c r="F33" s="126"/>
      <c r="G33" s="126"/>
      <c r="H33" s="126"/>
      <c r="I33" s="126"/>
      <c r="J33" s="127"/>
    </row>
    <row r="34" spans="2:16" s="30" customFormat="1" ht="13.35" customHeight="1" x14ac:dyDescent="0.2">
      <c r="B34" s="128" t="s">
        <v>97</v>
      </c>
      <c r="C34" s="129"/>
      <c r="D34" s="130"/>
      <c r="E34" s="61" t="str">
        <f>+'[90]PPTO VIEJO'!D40</f>
        <v>MES</v>
      </c>
      <c r="F34" s="62">
        <f>+$J$10</f>
        <v>5</v>
      </c>
      <c r="G34" s="64">
        <f>+F18+F19</f>
        <v>10</v>
      </c>
      <c r="H34" s="131">
        <v>1056572</v>
      </c>
      <c r="I34" s="132"/>
      <c r="J34" s="63">
        <f>ROUND(G34*H34*F34,0)</f>
        <v>52828600</v>
      </c>
      <c r="M34" s="53"/>
      <c r="N34" s="53"/>
      <c r="O34" s="74"/>
    </row>
    <row r="35" spans="2:16" s="30" customFormat="1" ht="29.25" customHeight="1" x14ac:dyDescent="0.2">
      <c r="B35" s="128" t="s">
        <v>114</v>
      </c>
      <c r="C35" s="129"/>
      <c r="D35" s="130"/>
      <c r="E35" s="61" t="str">
        <f>+'[90]PPTO VIEJO'!D42</f>
        <v>MES</v>
      </c>
      <c r="F35" s="62">
        <f>+$J$10</f>
        <v>5</v>
      </c>
      <c r="G35" s="64">
        <f>+F16</f>
        <v>1</v>
      </c>
      <c r="H35" s="131">
        <v>7804232</v>
      </c>
      <c r="I35" s="132"/>
      <c r="J35" s="63">
        <f>ROUND(G35*H35*F35,0)</f>
        <v>39021160</v>
      </c>
      <c r="M35" s="53"/>
      <c r="N35" s="53"/>
      <c r="O35" s="74"/>
      <c r="P35" s="76"/>
    </row>
    <row r="36" spans="2:16" s="30" customFormat="1" ht="39" customHeight="1" thickBot="1" x14ac:dyDescent="0.25">
      <c r="B36" s="117" t="s">
        <v>104</v>
      </c>
      <c r="C36" s="118"/>
      <c r="D36" s="119"/>
      <c r="E36" s="65" t="str">
        <f>+'[90]PPTO VIEJO'!D61</f>
        <v>MONTO AGOTABLE</v>
      </c>
      <c r="F36" s="66">
        <f t="shared" ref="F36" si="2">+$J$10</f>
        <v>5</v>
      </c>
      <c r="G36" s="67">
        <v>1</v>
      </c>
      <c r="H36" s="123">
        <f>+'VALOR ALQUILER'!H13</f>
        <v>1466004635.3</v>
      </c>
      <c r="I36" s="124"/>
      <c r="J36" s="68">
        <f>ROUND(G36*H36*F36,0)</f>
        <v>7330023177</v>
      </c>
      <c r="L36" s="85"/>
      <c r="M36" s="53"/>
      <c r="N36" s="53"/>
      <c r="O36" s="74"/>
    </row>
    <row r="37" spans="2:16" s="30" customFormat="1" ht="6" customHeight="1" thickBot="1" x14ac:dyDescent="0.25"/>
    <row r="38" spans="2:16" s="46" customFormat="1" ht="26.1" customHeight="1" thickBot="1" x14ac:dyDescent="0.3">
      <c r="B38" s="113" t="s">
        <v>53</v>
      </c>
      <c r="C38" s="114"/>
      <c r="D38" s="114"/>
      <c r="E38" s="114"/>
      <c r="F38" s="114"/>
      <c r="G38" s="114"/>
      <c r="H38" s="114"/>
      <c r="I38" s="114"/>
      <c r="J38" s="57">
        <f>SUM(J34:J37)</f>
        <v>7421872937</v>
      </c>
      <c r="M38" s="77"/>
      <c r="O38" s="74"/>
    </row>
    <row r="39" spans="2:16" s="30" customFormat="1" ht="6" customHeight="1" x14ac:dyDescent="0.2">
      <c r="B39" s="29"/>
      <c r="C39" s="29"/>
      <c r="D39" s="29"/>
      <c r="E39" s="29"/>
      <c r="F39" s="29"/>
      <c r="G39" s="29"/>
      <c r="H39" s="29"/>
      <c r="I39" s="29"/>
      <c r="J39" s="29"/>
    </row>
    <row r="40" spans="2:16" s="30" customFormat="1" ht="13.5" customHeight="1" thickBot="1" x14ac:dyDescent="0.25">
      <c r="B40" s="29"/>
      <c r="C40" s="29"/>
      <c r="D40" s="29"/>
      <c r="E40" s="29"/>
      <c r="F40" s="29"/>
      <c r="G40" s="29"/>
      <c r="H40" s="29"/>
      <c r="I40" s="29"/>
      <c r="J40" s="29"/>
      <c r="M40" s="77"/>
      <c r="O40" s="75"/>
    </row>
    <row r="41" spans="2:16" s="30" customFormat="1" ht="16.5" thickBot="1" x14ac:dyDescent="0.25">
      <c r="B41" s="120" t="s">
        <v>54</v>
      </c>
      <c r="C41" s="121"/>
      <c r="D41" s="121"/>
      <c r="E41" s="121"/>
      <c r="F41" s="121"/>
      <c r="G41" s="121"/>
      <c r="H41" s="121"/>
      <c r="I41" s="121"/>
      <c r="J41" s="122"/>
      <c r="M41" s="77"/>
      <c r="O41" s="75"/>
    </row>
    <row r="42" spans="2:16" s="46" customFormat="1" ht="20.100000000000001" customHeight="1" thickBot="1" x14ac:dyDescent="0.25">
      <c r="B42" s="115" t="s">
        <v>55</v>
      </c>
      <c r="C42" s="116"/>
      <c r="D42" s="116"/>
      <c r="E42" s="116"/>
      <c r="F42" s="116"/>
      <c r="G42" s="116"/>
      <c r="H42" s="116"/>
      <c r="I42" s="116"/>
      <c r="J42" s="69">
        <f>+J38+J29</f>
        <v>8479860688</v>
      </c>
      <c r="M42" s="77"/>
      <c r="N42" s="30"/>
    </row>
    <row r="43" spans="2:16" s="46" customFormat="1" ht="20.100000000000001" customHeight="1" thickBot="1" x14ac:dyDescent="0.3">
      <c r="B43" s="115" t="s">
        <v>56</v>
      </c>
      <c r="C43" s="116"/>
      <c r="D43" s="116"/>
      <c r="E43" s="116"/>
      <c r="F43" s="116"/>
      <c r="G43" s="116"/>
      <c r="H43" s="116"/>
      <c r="I43" s="116"/>
      <c r="J43" s="69">
        <f>+ROUNDDOWN(J42*0.19,0)</f>
        <v>1611173530</v>
      </c>
      <c r="M43" s="77"/>
    </row>
    <row r="44" spans="2:16" s="30" customFormat="1" ht="6" customHeight="1" x14ac:dyDescent="0.2">
      <c r="M44" s="73"/>
      <c r="N44" s="46"/>
    </row>
    <row r="45" spans="2:16" s="30" customFormat="1" ht="6" customHeight="1" thickBot="1" x14ac:dyDescent="0.25"/>
    <row r="46" spans="2:16" s="30" customFormat="1" ht="20.100000000000001" customHeight="1" thickBot="1" x14ac:dyDescent="0.25">
      <c r="B46" s="113" t="s">
        <v>57</v>
      </c>
      <c r="C46" s="114"/>
      <c r="D46" s="114"/>
      <c r="E46" s="114"/>
      <c r="F46" s="114"/>
      <c r="G46" s="114"/>
      <c r="H46" s="114"/>
      <c r="I46" s="114"/>
      <c r="J46" s="57">
        <f>+ROUND(J42+J43,0)</f>
        <v>10091034218</v>
      </c>
      <c r="M46" s="53">
        <v>10091034218</v>
      </c>
      <c r="N46" s="110">
        <f>+M46-J46</f>
        <v>0</v>
      </c>
    </row>
    <row r="47" spans="2:16" s="30" customFormat="1" x14ac:dyDescent="0.2"/>
    <row r="48" spans="2:16" s="30" customFormat="1" x14ac:dyDescent="0.2">
      <c r="J48" s="53"/>
      <c r="M48" s="53"/>
    </row>
    <row r="49" spans="2:15" s="30" customFormat="1" x14ac:dyDescent="0.2">
      <c r="M49" s="53"/>
    </row>
    <row r="50" spans="2:15" s="30" customFormat="1" x14ac:dyDescent="0.2">
      <c r="M50" s="78"/>
      <c r="N50" s="79"/>
      <c r="O50" s="80"/>
    </row>
    <row r="51" spans="2:15" s="30" customFormat="1" ht="27" customHeight="1" x14ac:dyDescent="0.2">
      <c r="B51" s="112" t="s">
        <v>105</v>
      </c>
      <c r="C51" s="112"/>
      <c r="D51" s="112"/>
      <c r="E51" s="112"/>
      <c r="F51" s="112"/>
      <c r="G51" s="112"/>
      <c r="H51" s="112"/>
      <c r="I51" s="112"/>
      <c r="J51" s="112"/>
    </row>
    <row r="52" spans="2:15" s="30" customFormat="1" ht="39.950000000000003" customHeight="1" x14ac:dyDescent="0.2">
      <c r="B52" s="112" t="s">
        <v>109</v>
      </c>
      <c r="C52" s="112"/>
      <c r="D52" s="112"/>
      <c r="E52" s="112"/>
      <c r="F52" s="112"/>
      <c r="G52" s="112"/>
      <c r="H52" s="112"/>
      <c r="I52" s="112"/>
      <c r="J52" s="112"/>
    </row>
    <row r="53" spans="2:15" s="30" customFormat="1" ht="20.100000000000001" customHeight="1" x14ac:dyDescent="0.2">
      <c r="B53" s="112" t="s">
        <v>58</v>
      </c>
      <c r="C53" s="112"/>
      <c r="D53" s="112"/>
      <c r="E53" s="112"/>
      <c r="F53" s="112"/>
      <c r="G53" s="112"/>
      <c r="H53" s="112"/>
      <c r="I53" s="112"/>
      <c r="J53" s="112"/>
    </row>
    <row r="54" spans="2:15" s="30" customFormat="1" ht="39.950000000000003" customHeight="1" x14ac:dyDescent="0.2">
      <c r="B54" s="112" t="s">
        <v>59</v>
      </c>
      <c r="C54" s="112"/>
      <c r="D54" s="112"/>
      <c r="E54" s="112"/>
      <c r="F54" s="112"/>
      <c r="G54" s="112"/>
      <c r="H54" s="112"/>
      <c r="I54" s="112"/>
      <c r="J54" s="112"/>
    </row>
    <row r="55" spans="2:15" ht="39.950000000000003" customHeight="1" x14ac:dyDescent="0.2">
      <c r="B55" s="112" t="s">
        <v>60</v>
      </c>
      <c r="C55" s="112"/>
      <c r="D55" s="112"/>
      <c r="E55" s="112"/>
      <c r="F55" s="112"/>
      <c r="G55" s="112"/>
      <c r="H55" s="112"/>
      <c r="I55" s="112"/>
      <c r="J55" s="112"/>
    </row>
    <row r="56" spans="2:15" ht="30" customHeight="1" x14ac:dyDescent="0.2">
      <c r="B56" s="112" t="s">
        <v>106</v>
      </c>
      <c r="C56" s="112"/>
      <c r="D56" s="112"/>
      <c r="E56" s="112"/>
      <c r="F56" s="112"/>
      <c r="G56" s="112"/>
      <c r="H56" s="112"/>
      <c r="I56" s="112"/>
      <c r="J56" s="112"/>
    </row>
    <row r="57" spans="2:15" ht="22.5" customHeight="1" x14ac:dyDescent="0.2">
      <c r="B57" s="112" t="s">
        <v>107</v>
      </c>
      <c r="C57" s="112"/>
      <c r="D57" s="112"/>
      <c r="E57" s="112"/>
      <c r="F57" s="112"/>
      <c r="G57" s="112"/>
      <c r="H57" s="112"/>
      <c r="I57" s="112"/>
      <c r="J57" s="112"/>
    </row>
    <row r="58" spans="2:15" ht="12.75" customHeight="1" x14ac:dyDescent="0.2">
      <c r="B58" s="112" t="s">
        <v>110</v>
      </c>
      <c r="C58" s="112"/>
      <c r="D58" s="112"/>
      <c r="E58" s="112"/>
      <c r="F58" s="112"/>
      <c r="G58" s="112"/>
      <c r="H58" s="112"/>
      <c r="I58" s="112"/>
      <c r="J58" s="112"/>
    </row>
    <row r="59" spans="2:15" x14ac:dyDescent="0.2">
      <c r="B59" s="112" t="s">
        <v>100</v>
      </c>
      <c r="C59" s="112"/>
      <c r="D59" s="112"/>
      <c r="E59" s="112"/>
      <c r="F59" s="112"/>
      <c r="G59" s="112"/>
      <c r="H59" s="112"/>
      <c r="I59" s="112"/>
      <c r="J59" s="112"/>
    </row>
    <row r="60" spans="2:15" x14ac:dyDescent="0.2">
      <c r="B60" s="112"/>
      <c r="C60" s="112"/>
      <c r="D60" s="112"/>
      <c r="E60" s="112"/>
      <c r="F60" s="112"/>
      <c r="G60" s="112"/>
      <c r="H60" s="112"/>
      <c r="I60" s="112"/>
      <c r="J60" s="112"/>
    </row>
  </sheetData>
  <mergeCells count="41">
    <mergeCell ref="B35:D35"/>
    <mergeCell ref="H35:I35"/>
    <mergeCell ref="B24:J24"/>
    <mergeCell ref="B2:C6"/>
    <mergeCell ref="D2:H6"/>
    <mergeCell ref="I2:J6"/>
    <mergeCell ref="B8:J8"/>
    <mergeCell ref="B9:E9"/>
    <mergeCell ref="F9:G9"/>
    <mergeCell ref="C10:E10"/>
    <mergeCell ref="F10:G10"/>
    <mergeCell ref="B13:J13"/>
    <mergeCell ref="B15:J15"/>
    <mergeCell ref="B21:J21"/>
    <mergeCell ref="B32:D32"/>
    <mergeCell ref="H32:I32"/>
    <mergeCell ref="B33:J33"/>
    <mergeCell ref="B34:D34"/>
    <mergeCell ref="H34:I34"/>
    <mergeCell ref="B25:D25"/>
    <mergeCell ref="C26:D26"/>
    <mergeCell ref="C27:D27"/>
    <mergeCell ref="B29:I29"/>
    <mergeCell ref="B31:J31"/>
    <mergeCell ref="B43:I43"/>
    <mergeCell ref="B36:D36"/>
    <mergeCell ref="B38:I38"/>
    <mergeCell ref="B41:J41"/>
    <mergeCell ref="B42:I42"/>
    <mergeCell ref="H36:I36"/>
    <mergeCell ref="B60:J60"/>
    <mergeCell ref="B52:J52"/>
    <mergeCell ref="B46:I46"/>
    <mergeCell ref="B51:J51"/>
    <mergeCell ref="B59:J59"/>
    <mergeCell ref="B53:J53"/>
    <mergeCell ref="B54:J54"/>
    <mergeCell ref="B55:J55"/>
    <mergeCell ref="B56:J56"/>
    <mergeCell ref="B57:J57"/>
    <mergeCell ref="B58:J58"/>
  </mergeCells>
  <phoneticPr fontId="19" type="noConversion"/>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44185-0AE0-412A-B9E6-AD7A7B587504}">
  <dimension ref="A1:P13"/>
  <sheetViews>
    <sheetView workbookViewId="0">
      <selection activeCell="D5" sqref="D5"/>
    </sheetView>
  </sheetViews>
  <sheetFormatPr baseColWidth="10" defaultRowHeight="15" x14ac:dyDescent="0.25"/>
  <cols>
    <col min="1" max="1" width="45.5703125" bestFit="1" customWidth="1"/>
    <col min="2" max="2" width="9.140625" bestFit="1" customWidth="1"/>
    <col min="3" max="4" width="22.7109375" customWidth="1"/>
    <col min="6" max="8" width="14.5703125" hidden="1" customWidth="1"/>
    <col min="9" max="14" width="11.42578125" hidden="1" customWidth="1"/>
    <col min="15" max="15" width="12" hidden="1" customWidth="1"/>
    <col min="16" max="16" width="14" hidden="1" customWidth="1"/>
  </cols>
  <sheetData>
    <row r="1" spans="1:16" ht="38.25" x14ac:dyDescent="0.25">
      <c r="A1" s="70" t="s">
        <v>61</v>
      </c>
      <c r="B1" s="70" t="s">
        <v>1</v>
      </c>
      <c r="C1" s="70" t="s">
        <v>111</v>
      </c>
      <c r="D1" s="70" t="s">
        <v>112</v>
      </c>
      <c r="F1" s="91" t="s">
        <v>83</v>
      </c>
      <c r="G1" s="91" t="s">
        <v>86</v>
      </c>
      <c r="H1" s="91" t="s">
        <v>84</v>
      </c>
      <c r="I1" s="91" t="s">
        <v>87</v>
      </c>
      <c r="J1" s="91" t="s">
        <v>85</v>
      </c>
      <c r="K1" s="92"/>
      <c r="L1" s="92"/>
      <c r="M1" s="92"/>
      <c r="N1" s="91" t="s">
        <v>31</v>
      </c>
      <c r="O1" s="91" t="s">
        <v>88</v>
      </c>
      <c r="P1" s="91" t="s">
        <v>89</v>
      </c>
    </row>
    <row r="2" spans="1:16" x14ac:dyDescent="0.25">
      <c r="A2" s="90" t="s">
        <v>64</v>
      </c>
      <c r="B2" s="71" t="s">
        <v>62</v>
      </c>
      <c r="C2" s="107">
        <f>+(0.22/0.78)*F2</f>
        <v>1692307.6923076923</v>
      </c>
      <c r="D2" s="104"/>
      <c r="F2" s="93">
        <f>+PPTO!D16</f>
        <v>6000000</v>
      </c>
      <c r="G2" s="93">
        <f>+G4</f>
        <v>1626785</v>
      </c>
      <c r="H2" s="94">
        <f>+F2+G2</f>
        <v>7626785</v>
      </c>
      <c r="I2" s="95">
        <f>+F2/H2</f>
        <v>0.78670108046837561</v>
      </c>
      <c r="J2" s="95">
        <f>+G2/H2</f>
        <v>0.21329891953162439</v>
      </c>
      <c r="K2" s="92"/>
      <c r="L2" s="96">
        <f>+I2-0.7</f>
        <v>8.6701080468375658E-2</v>
      </c>
      <c r="M2" s="92"/>
      <c r="N2" s="92">
        <f>+PPTO!F16</f>
        <v>1</v>
      </c>
      <c r="O2" s="97">
        <f>+N2*C2</f>
        <v>1692307.6923076923</v>
      </c>
      <c r="P2" s="97">
        <f>+O2*PPTO!$J$10</f>
        <v>8461538.461538462</v>
      </c>
    </row>
    <row r="3" spans="1:16" x14ac:dyDescent="0.25">
      <c r="A3" s="90" t="s">
        <v>65</v>
      </c>
      <c r="B3" s="71" t="s">
        <v>62</v>
      </c>
      <c r="C3" s="107">
        <f>+(0.3/0.7)*F3</f>
        <v>1632710.5714285716</v>
      </c>
      <c r="D3" s="104"/>
      <c r="F3" s="93">
        <f>+PPTO!D17</f>
        <v>3809658</v>
      </c>
      <c r="G3" s="93">
        <f>+G4</f>
        <v>1626785</v>
      </c>
      <c r="H3" s="94">
        <f>+F3+G3</f>
        <v>5436443</v>
      </c>
      <c r="I3" s="95">
        <f>+F3/H3</f>
        <v>0.70076298050030139</v>
      </c>
      <c r="J3" s="95">
        <f>+G3/H3</f>
        <v>0.29923701949969861</v>
      </c>
      <c r="K3" s="92"/>
      <c r="L3" s="96">
        <f>+I3-0.7</f>
        <v>7.629805003014356E-4</v>
      </c>
      <c r="M3" s="92"/>
      <c r="N3" s="92">
        <f>+PPTO!F17</f>
        <v>2</v>
      </c>
      <c r="O3" s="97">
        <f>+N3*C3</f>
        <v>3265421.1428571432</v>
      </c>
      <c r="P3" s="97">
        <f>+O3*PPTO!$J$10</f>
        <v>16327105.714285716</v>
      </c>
    </row>
    <row r="4" spans="1:16" x14ac:dyDescent="0.25">
      <c r="A4" s="90" t="s">
        <v>41</v>
      </c>
      <c r="B4" s="71" t="s">
        <v>62</v>
      </c>
      <c r="C4" s="107">
        <f t="shared" ref="C4:C6" si="0">+(0.3/0.7)*F4</f>
        <v>1628571.4285714286</v>
      </c>
      <c r="D4" s="104"/>
      <c r="F4" s="93">
        <f>+PPTO!D18</f>
        <v>3800000</v>
      </c>
      <c r="G4" s="93">
        <v>1626785</v>
      </c>
      <c r="H4" s="94">
        <f>+F4+G4</f>
        <v>5426785</v>
      </c>
      <c r="I4" s="95">
        <f>+F4/H4</f>
        <v>0.70023043109317951</v>
      </c>
      <c r="J4" s="95">
        <f>+G4/H4</f>
        <v>0.29976956890682049</v>
      </c>
      <c r="K4" s="92"/>
      <c r="L4" s="96">
        <f>+I4-0.7</f>
        <v>2.3043109317955057E-4</v>
      </c>
      <c r="M4" s="92"/>
      <c r="N4" s="92">
        <f>+PPTO!F18</f>
        <v>7</v>
      </c>
      <c r="O4" s="97">
        <f>+N4*C4</f>
        <v>11400000</v>
      </c>
      <c r="P4" s="97">
        <f>+O4*PPTO!$J$10</f>
        <v>57000000</v>
      </c>
    </row>
    <row r="5" spans="1:16" x14ac:dyDescent="0.25">
      <c r="A5" s="90" t="s">
        <v>63</v>
      </c>
      <c r="B5" s="71" t="s">
        <v>62</v>
      </c>
      <c r="C5" s="107">
        <f t="shared" si="0"/>
        <v>900000.00000000012</v>
      </c>
      <c r="D5" s="104"/>
      <c r="F5" s="93">
        <f>+PPTO!D22</f>
        <v>2100000</v>
      </c>
      <c r="G5" s="93">
        <v>897000.00000000361</v>
      </c>
      <c r="H5" s="94">
        <f>+F5+G5</f>
        <v>2997000.0000000037</v>
      </c>
      <c r="I5" s="95">
        <f>+F5/H5</f>
        <v>0.70070070070069979</v>
      </c>
      <c r="J5" s="95">
        <f t="shared" ref="J5:J6" si="1">+G5/H5</f>
        <v>0.29929929929930016</v>
      </c>
      <c r="K5" s="92"/>
      <c r="L5" s="96">
        <f>+I5-0.7</f>
        <v>7.0070070069983004E-4</v>
      </c>
      <c r="M5" s="92"/>
      <c r="N5" s="92">
        <f>+PPTO!F22</f>
        <v>12</v>
      </c>
      <c r="O5" s="97">
        <f>+N5*C5</f>
        <v>10800000.000000002</v>
      </c>
      <c r="P5" s="97">
        <f>+O5*PPTO!$J$10</f>
        <v>54000000.000000007</v>
      </c>
    </row>
    <row r="6" spans="1:16" x14ac:dyDescent="0.25">
      <c r="A6" s="90" t="s">
        <v>42</v>
      </c>
      <c r="B6" s="71" t="s">
        <v>62</v>
      </c>
      <c r="C6" s="107">
        <f t="shared" si="0"/>
        <v>1492764</v>
      </c>
      <c r="D6" s="104"/>
      <c r="F6" s="93">
        <f>+PPTO!D19</f>
        <v>3483116</v>
      </c>
      <c r="G6" s="93">
        <v>1492247</v>
      </c>
      <c r="H6" s="94">
        <f>+F6+G6</f>
        <v>4975363</v>
      </c>
      <c r="I6" s="95">
        <f>+F6/H6</f>
        <v>0.70007273841124762</v>
      </c>
      <c r="J6" s="95">
        <f t="shared" si="1"/>
        <v>0.29992726158875244</v>
      </c>
      <c r="K6" s="92"/>
      <c r="L6" s="96">
        <f>+I6-0.7</f>
        <v>7.273841124766367E-5</v>
      </c>
      <c r="M6" s="92"/>
      <c r="N6" s="92">
        <f>+PPTO!F19</f>
        <v>3</v>
      </c>
      <c r="O6" s="97">
        <f>+N6*C6</f>
        <v>4478292</v>
      </c>
      <c r="P6" s="97">
        <f>+O6*PPTO!$J$10</f>
        <v>22391460</v>
      </c>
    </row>
    <row r="7" spans="1:16" x14ac:dyDescent="0.25">
      <c r="O7" s="97">
        <f>SUM(O2:O6)</f>
        <v>31636020.835164838</v>
      </c>
      <c r="P7" s="97">
        <f>SUM(P2:P6)</f>
        <v>158180104.1758242</v>
      </c>
    </row>
    <row r="8" spans="1:16" ht="51" customHeight="1" x14ac:dyDescent="0.25">
      <c r="A8" s="169" t="s">
        <v>113</v>
      </c>
      <c r="B8" s="169"/>
      <c r="C8" s="169"/>
      <c r="D8" s="169"/>
    </row>
    <row r="9" spans="1:16" x14ac:dyDescent="0.25">
      <c r="F9" s="93"/>
      <c r="G9" s="93"/>
      <c r="H9" s="94"/>
      <c r="I9" s="95"/>
      <c r="J9" s="95"/>
    </row>
    <row r="10" spans="1:16" x14ac:dyDescent="0.25">
      <c r="F10" s="93"/>
      <c r="G10" s="93"/>
      <c r="H10" s="94"/>
      <c r="I10" s="95"/>
      <c r="J10" s="95"/>
    </row>
    <row r="11" spans="1:16" x14ac:dyDescent="0.25">
      <c r="F11" s="93"/>
      <c r="G11" s="93"/>
      <c r="H11" s="94"/>
      <c r="I11" s="95"/>
      <c r="J11" s="95"/>
    </row>
    <row r="12" spans="1:16" x14ac:dyDescent="0.25">
      <c r="F12" s="93"/>
      <c r="G12" s="93"/>
      <c r="H12" s="94"/>
      <c r="I12" s="95"/>
      <c r="J12" s="95"/>
    </row>
    <row r="13" spans="1:16" x14ac:dyDescent="0.25">
      <c r="F13" s="93"/>
      <c r="G13" s="93"/>
      <c r="H13" s="94"/>
      <c r="I13" s="95"/>
      <c r="J13" s="95"/>
    </row>
  </sheetData>
  <sheetProtection algorithmName="SHA-512" hashValue="vzQZtHZ8W9VIaE63HS0OjcCdeLszHT/3VsgTOXDbKIJiAkyl/17s9ng7DUZY2fY359rf9znjz0koDduU0JuT8Q==" saltValue="8kSP44V7++9tPixPqE4s1A==" spinCount="100000" sheet="1" objects="1" scenarios="1"/>
  <mergeCells count="1">
    <mergeCell ref="A8:D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C6CD2-82C6-4D22-83E1-D4397C17EAC6}">
  <dimension ref="A1:J24"/>
  <sheetViews>
    <sheetView workbookViewId="0">
      <selection activeCell="C9" sqref="C9"/>
    </sheetView>
  </sheetViews>
  <sheetFormatPr baseColWidth="10" defaultRowHeight="15" x14ac:dyDescent="0.25"/>
  <cols>
    <col min="1" max="1" width="45.5703125" bestFit="1" customWidth="1"/>
    <col min="2" max="2" width="9.140625" bestFit="1" customWidth="1"/>
    <col min="3" max="3" width="22.7109375" customWidth="1"/>
    <col min="5" max="5" width="16.140625" hidden="1" customWidth="1"/>
    <col min="6" max="6" width="16.28515625" hidden="1" customWidth="1"/>
    <col min="7" max="7" width="23.140625" hidden="1" customWidth="1"/>
    <col min="8" max="8" width="22.85546875" hidden="1" customWidth="1"/>
    <col min="10" max="10" width="14.5703125" bestFit="1" customWidth="1"/>
  </cols>
  <sheetData>
    <row r="1" spans="1:10" ht="27" x14ac:dyDescent="0.25">
      <c r="A1" s="70" t="s">
        <v>61</v>
      </c>
      <c r="B1" s="70" t="s">
        <v>1</v>
      </c>
      <c r="C1" s="70" t="s">
        <v>90</v>
      </c>
      <c r="E1" s="91" t="s">
        <v>91</v>
      </c>
      <c r="F1" s="91" t="s">
        <v>92</v>
      </c>
      <c r="G1" s="91" t="s">
        <v>93</v>
      </c>
      <c r="H1" s="101" t="s">
        <v>94</v>
      </c>
      <c r="I1" s="92"/>
      <c r="J1" s="92"/>
    </row>
    <row r="2" spans="1:10" x14ac:dyDescent="0.25">
      <c r="A2" s="90" t="s">
        <v>2</v>
      </c>
      <c r="B2" s="71" t="s">
        <v>3</v>
      </c>
      <c r="C2" s="104">
        <f>+'ESTUDIO HORAS'!H3</f>
        <v>254931.83999999997</v>
      </c>
      <c r="E2" s="92">
        <v>9</v>
      </c>
      <c r="F2" s="92">
        <f>+E2*7*4</f>
        <v>252</v>
      </c>
      <c r="G2" s="92">
        <f>+F2*RENDIMIENTOS!$F$2</f>
        <v>1512</v>
      </c>
      <c r="H2" s="94">
        <f>+G2*C2</f>
        <v>385456942.07999992</v>
      </c>
      <c r="I2" s="92"/>
      <c r="J2" s="92"/>
    </row>
    <row r="3" spans="1:10" x14ac:dyDescent="0.25">
      <c r="A3" s="90" t="s">
        <v>116</v>
      </c>
      <c r="B3" s="71" t="s">
        <v>3</v>
      </c>
      <c r="C3" s="104">
        <f>+'ESTUDIO HORAS'!H4</f>
        <v>174604.03199999998</v>
      </c>
      <c r="E3" s="109">
        <v>8.2278473376452812</v>
      </c>
      <c r="F3" s="109">
        <f>+E3*7*4</f>
        <v>230.37972545406788</v>
      </c>
      <c r="G3" s="109">
        <f>+F3*RENDIMIENTOS!$F$2</f>
        <v>1382.2783527244073</v>
      </c>
      <c r="H3" s="94">
        <f t="shared" ref="H3:H12" si="0">+G3*C3</f>
        <v>241351373.73199967</v>
      </c>
      <c r="I3" s="92"/>
      <c r="J3" s="92"/>
    </row>
    <row r="4" spans="1:10" x14ac:dyDescent="0.25">
      <c r="A4" s="90" t="s">
        <v>5</v>
      </c>
      <c r="B4" s="71" t="s">
        <v>3</v>
      </c>
      <c r="C4" s="104">
        <f>+'ESTUDIO HORAS'!H5</f>
        <v>181160.06399999998</v>
      </c>
      <c r="E4" s="92">
        <v>7</v>
      </c>
      <c r="F4" s="92">
        <f>+E4*7*4</f>
        <v>196</v>
      </c>
      <c r="G4" s="92">
        <f>+F4*RENDIMIENTOS!$F$2</f>
        <v>1176</v>
      </c>
      <c r="H4" s="94">
        <f t="shared" si="0"/>
        <v>213044235.26399997</v>
      </c>
      <c r="I4" s="92"/>
      <c r="J4" s="92"/>
    </row>
    <row r="5" spans="1:10" x14ac:dyDescent="0.25">
      <c r="A5" s="90" t="s">
        <v>6</v>
      </c>
      <c r="B5" s="71" t="s">
        <v>7</v>
      </c>
      <c r="C5" s="104">
        <f>+'ESTUDIO HORAS'!H6</f>
        <v>837447.55199999991</v>
      </c>
      <c r="E5" s="92">
        <f>+RENDIMIENTOS!B10*RENDIMIENTOS!C10</f>
        <v>2</v>
      </c>
      <c r="F5" s="92">
        <f>+E5*7*4</f>
        <v>56</v>
      </c>
      <c r="G5" s="92">
        <f>+F5*RENDIMIENTOS!$F$2</f>
        <v>336</v>
      </c>
      <c r="H5" s="94">
        <f t="shared" si="0"/>
        <v>281382377.47199994</v>
      </c>
      <c r="I5" s="92"/>
      <c r="J5" s="92"/>
    </row>
    <row r="6" spans="1:10" x14ac:dyDescent="0.25">
      <c r="A6" s="90" t="s">
        <v>8</v>
      </c>
      <c r="B6" s="71" t="s">
        <v>7</v>
      </c>
      <c r="C6" s="104">
        <f>+'ESTUDIO HORAS'!H7</f>
        <v>1216146.8159999999</v>
      </c>
      <c r="E6" s="92">
        <f>+RENDIMIENTOS!B9*RENDIMIENTOS!C9</f>
        <v>1</v>
      </c>
      <c r="F6" s="92">
        <f>+E6*7*4</f>
        <v>28</v>
      </c>
      <c r="G6" s="92">
        <f>+F6*RENDIMIENTOS!$F$2</f>
        <v>168</v>
      </c>
      <c r="H6" s="94">
        <f t="shared" si="0"/>
        <v>204312665.08799997</v>
      </c>
      <c r="I6" s="92"/>
      <c r="J6" s="92"/>
    </row>
    <row r="7" spans="1:10" x14ac:dyDescent="0.25">
      <c r="A7" s="90" t="s">
        <v>9</v>
      </c>
      <c r="B7" s="71" t="s">
        <v>10</v>
      </c>
      <c r="C7" s="104">
        <f>+'ESTUDIO HORAS'!H8</f>
        <v>3985.9199999999996</v>
      </c>
      <c r="E7" s="92">
        <v>0</v>
      </c>
      <c r="F7" s="92">
        <f>150*25</f>
        <v>3750</v>
      </c>
      <c r="G7" s="92">
        <f>+F7</f>
        <v>3750</v>
      </c>
      <c r="H7" s="94">
        <f>+G7*C7</f>
        <v>14947199.999999998</v>
      </c>
      <c r="I7" s="92"/>
      <c r="J7" s="92"/>
    </row>
    <row r="8" spans="1:10" x14ac:dyDescent="0.25">
      <c r="A8" s="90" t="s">
        <v>11</v>
      </c>
      <c r="B8" s="71" t="s">
        <v>10</v>
      </c>
      <c r="C8" s="104">
        <f>+'ESTUDIO HORAS'!H9</f>
        <v>2976.7679999999996</v>
      </c>
      <c r="E8" s="92">
        <v>0</v>
      </c>
      <c r="F8" s="92">
        <f>150*15</f>
        <v>2250</v>
      </c>
      <c r="G8" s="92">
        <f>+F8</f>
        <v>2250</v>
      </c>
      <c r="H8" s="94">
        <f t="shared" si="0"/>
        <v>6697727.9999999991</v>
      </c>
      <c r="I8" s="92"/>
      <c r="J8" s="92"/>
    </row>
    <row r="9" spans="1:10" ht="25.5" x14ac:dyDescent="0.25">
      <c r="A9" s="90" t="s">
        <v>78</v>
      </c>
      <c r="B9" s="71" t="s">
        <v>3</v>
      </c>
      <c r="C9" s="104">
        <f>+'ESTUDIO HORAS'!H10</f>
        <v>231039.35999999999</v>
      </c>
      <c r="E9" s="92">
        <v>0</v>
      </c>
      <c r="F9" s="92">
        <v>0</v>
      </c>
      <c r="G9" s="92">
        <v>200</v>
      </c>
      <c r="H9" s="94">
        <f t="shared" si="0"/>
        <v>46207872</v>
      </c>
      <c r="I9" s="92"/>
      <c r="J9" s="92"/>
    </row>
    <row r="10" spans="1:10" ht="25.5" x14ac:dyDescent="0.25">
      <c r="A10" s="90" t="s">
        <v>77</v>
      </c>
      <c r="B10" s="71" t="s">
        <v>3</v>
      </c>
      <c r="C10" s="104">
        <f>+'ESTUDIO HORAS'!H11</f>
        <v>273718.65599999996</v>
      </c>
      <c r="E10" s="92">
        <v>0</v>
      </c>
      <c r="F10" s="92">
        <v>0</v>
      </c>
      <c r="G10" s="92">
        <v>200</v>
      </c>
      <c r="H10" s="94">
        <f t="shared" si="0"/>
        <v>54743731.199999988</v>
      </c>
      <c r="I10" s="92"/>
      <c r="J10" s="92"/>
    </row>
    <row r="11" spans="1:10" x14ac:dyDescent="0.25">
      <c r="A11" s="90" t="s">
        <v>12</v>
      </c>
      <c r="B11" s="71" t="s">
        <v>3</v>
      </c>
      <c r="C11" s="104">
        <f>+'ESTUDIO HORAS'!H12</f>
        <v>133261.05599999998</v>
      </c>
      <c r="E11" s="92">
        <v>0</v>
      </c>
      <c r="F11" s="92">
        <v>0</v>
      </c>
      <c r="G11" s="109">
        <v>129.73228625773851</v>
      </c>
      <c r="H11" s="94">
        <f t="shared" si="0"/>
        <v>17288261.464000519</v>
      </c>
      <c r="I11" s="92"/>
      <c r="J11" s="92"/>
    </row>
    <row r="12" spans="1:10" ht="25.5" x14ac:dyDescent="0.25">
      <c r="A12" s="90" t="s">
        <v>115</v>
      </c>
      <c r="B12" s="71" t="s">
        <v>3</v>
      </c>
      <c r="C12" s="104">
        <v>572249</v>
      </c>
      <c r="E12" s="92">
        <v>0</v>
      </c>
      <c r="F12" s="92">
        <v>0</v>
      </c>
      <c r="G12" s="92">
        <v>1</v>
      </c>
      <c r="H12" s="94">
        <f t="shared" si="0"/>
        <v>572249</v>
      </c>
    </row>
    <row r="13" spans="1:10" x14ac:dyDescent="0.25">
      <c r="H13" s="5">
        <f>SUM(H2:H12)</f>
        <v>1466004635.3</v>
      </c>
    </row>
    <row r="14" spans="1:10" x14ac:dyDescent="0.25">
      <c r="H14" s="5">
        <v>1466004635.3</v>
      </c>
    </row>
    <row r="15" spans="1:10" x14ac:dyDescent="0.25">
      <c r="H15" s="5">
        <f>+H14-H13</f>
        <v>0</v>
      </c>
    </row>
    <row r="21" spans="8:10" x14ac:dyDescent="0.25">
      <c r="H21" s="5"/>
      <c r="J21" s="5"/>
    </row>
    <row r="22" spans="8:10" x14ac:dyDescent="0.25">
      <c r="J22" s="5"/>
    </row>
    <row r="24" spans="8:10" x14ac:dyDescent="0.25">
      <c r="J24" s="5"/>
    </row>
  </sheetData>
  <sheetProtection algorithmName="SHA-512" hashValue="4uL3xon+RGppNnhmqN4FM5C+g7zxyTzZzkOmQG7b80nrSVRqeRZ3yRfKuHv1KZVcv94ZVBEPuzId/WdmKpgH5Q==" saltValue="Oj1WXaThkfeu15IQP0pYBw==" spinCount="100000" sheet="1" objects="1" scenarios="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1573A-EC19-4F36-BE82-3078416F80AE}">
  <dimension ref="A2:L16"/>
  <sheetViews>
    <sheetView workbookViewId="0">
      <selection activeCell="G8" sqref="G8"/>
    </sheetView>
  </sheetViews>
  <sheetFormatPr baseColWidth="10" defaultRowHeight="15" x14ac:dyDescent="0.25"/>
  <cols>
    <col min="1" max="1" width="5.28515625" bestFit="1" customWidth="1"/>
    <col min="2" max="2" width="50.5703125" bestFit="1" customWidth="1"/>
    <col min="3" max="3" width="8.28515625" bestFit="1" customWidth="1"/>
    <col min="4" max="4" width="11.5703125" bestFit="1" customWidth="1"/>
    <col min="5" max="7" width="13.140625" bestFit="1" customWidth="1"/>
    <col min="8" max="8" width="13.140625" customWidth="1"/>
    <col min="11" max="11" width="7.140625" bestFit="1" customWidth="1"/>
    <col min="12" max="12" width="8.42578125" bestFit="1" customWidth="1"/>
  </cols>
  <sheetData>
    <row r="2" spans="1:12" x14ac:dyDescent="0.25">
      <c r="A2" s="89" t="s">
        <v>0</v>
      </c>
      <c r="B2" s="89" t="s">
        <v>47</v>
      </c>
      <c r="C2" s="89" t="s">
        <v>1</v>
      </c>
      <c r="D2" s="89" t="s">
        <v>76</v>
      </c>
      <c r="E2" s="89" t="s">
        <v>79</v>
      </c>
      <c r="F2" s="89" t="s">
        <v>80</v>
      </c>
      <c r="G2" s="89" t="s">
        <v>81</v>
      </c>
      <c r="H2" s="102" t="s">
        <v>96</v>
      </c>
      <c r="J2" s="9"/>
      <c r="K2" s="10"/>
      <c r="L2" s="9"/>
    </row>
    <row r="3" spans="1:12" x14ac:dyDescent="0.25">
      <c r="A3" s="1">
        <v>1</v>
      </c>
      <c r="B3" s="2" t="s">
        <v>2</v>
      </c>
      <c r="C3" s="2" t="s">
        <v>3</v>
      </c>
      <c r="D3" s="88">
        <v>207934</v>
      </c>
      <c r="E3" s="88">
        <v>226100</v>
      </c>
      <c r="F3" s="88">
        <v>229850</v>
      </c>
      <c r="G3" s="88">
        <f>ROUNDUP(AVERAGE(D3:F3),0)</f>
        <v>221295</v>
      </c>
      <c r="H3" s="88">
        <f>+G3*(1+$K$3)</f>
        <v>254931.83999999997</v>
      </c>
      <c r="J3" s="9" t="s">
        <v>95</v>
      </c>
      <c r="K3" s="108">
        <v>0.152</v>
      </c>
    </row>
    <row r="4" spans="1:12" x14ac:dyDescent="0.25">
      <c r="A4" s="1">
        <v>2</v>
      </c>
      <c r="B4" s="2" t="s">
        <v>4</v>
      </c>
      <c r="C4" s="2" t="s">
        <v>3</v>
      </c>
      <c r="D4" s="88">
        <v>164614</v>
      </c>
      <c r="E4" s="88">
        <v>136850</v>
      </c>
      <c r="F4" s="88">
        <v>153233</v>
      </c>
      <c r="G4" s="88">
        <f t="shared" ref="G4:G12" si="0">ROUNDUP(AVERAGE(D4:F4),0)</f>
        <v>151566</v>
      </c>
      <c r="H4" s="88">
        <f t="shared" ref="H4:H12" si="1">+G4*(1+$K$3)</f>
        <v>174604.03199999998</v>
      </c>
    </row>
    <row r="5" spans="1:12" x14ac:dyDescent="0.25">
      <c r="A5" s="1">
        <v>3</v>
      </c>
      <c r="B5" s="2" t="s">
        <v>5</v>
      </c>
      <c r="C5" s="2" t="s">
        <v>3</v>
      </c>
      <c r="D5" s="88">
        <v>155951</v>
      </c>
      <c r="E5" s="88">
        <v>154700</v>
      </c>
      <c r="F5" s="88">
        <v>161120</v>
      </c>
      <c r="G5" s="88">
        <f t="shared" si="0"/>
        <v>157257</v>
      </c>
      <c r="H5" s="88">
        <f t="shared" si="1"/>
        <v>181160.06399999998</v>
      </c>
    </row>
    <row r="6" spans="1:12" x14ac:dyDescent="0.25">
      <c r="A6" s="1">
        <v>4</v>
      </c>
      <c r="B6" s="2" t="s">
        <v>6</v>
      </c>
      <c r="C6" s="2" t="s">
        <v>7</v>
      </c>
      <c r="D6" s="88">
        <f>83867*8</f>
        <v>670936</v>
      </c>
      <c r="E6" s="88">
        <v>743750</v>
      </c>
      <c r="F6" s="88">
        <v>766167</v>
      </c>
      <c r="G6" s="88">
        <f t="shared" si="0"/>
        <v>726951</v>
      </c>
      <c r="H6" s="88">
        <f t="shared" si="1"/>
        <v>837447.55199999991</v>
      </c>
    </row>
    <row r="7" spans="1:12" x14ac:dyDescent="0.25">
      <c r="A7" s="1">
        <v>5</v>
      </c>
      <c r="B7" s="2" t="s">
        <v>8</v>
      </c>
      <c r="C7" s="2" t="s">
        <v>7</v>
      </c>
      <c r="D7" s="88" t="s">
        <v>13</v>
      </c>
      <c r="E7" s="88">
        <v>1050000</v>
      </c>
      <c r="F7" s="88">
        <v>1061366</v>
      </c>
      <c r="G7" s="88">
        <f t="shared" si="0"/>
        <v>1055683</v>
      </c>
      <c r="H7" s="88">
        <f t="shared" si="1"/>
        <v>1216146.8159999999</v>
      </c>
    </row>
    <row r="8" spans="1:12" x14ac:dyDescent="0.25">
      <c r="A8" s="1">
        <v>6</v>
      </c>
      <c r="B8" s="2" t="s">
        <v>9</v>
      </c>
      <c r="C8" s="2" t="s">
        <v>10</v>
      </c>
      <c r="D8" s="88" t="s">
        <v>13</v>
      </c>
      <c r="E8" s="88" t="s">
        <v>13</v>
      </c>
      <c r="F8" s="88">
        <v>3459.37</v>
      </c>
      <c r="G8" s="88">
        <f t="shared" si="0"/>
        <v>3460</v>
      </c>
      <c r="H8" s="88">
        <f t="shared" si="1"/>
        <v>3985.9199999999996</v>
      </c>
    </row>
    <row r="9" spans="1:12" x14ac:dyDescent="0.25">
      <c r="A9" s="1">
        <v>7</v>
      </c>
      <c r="B9" s="2" t="s">
        <v>11</v>
      </c>
      <c r="C9" s="2" t="s">
        <v>10</v>
      </c>
      <c r="D9" s="88" t="s">
        <v>13</v>
      </c>
      <c r="E9" s="88" t="s">
        <v>13</v>
      </c>
      <c r="F9" s="88">
        <v>2584</v>
      </c>
      <c r="G9" s="88">
        <f t="shared" si="0"/>
        <v>2584</v>
      </c>
      <c r="H9" s="88">
        <f t="shared" si="1"/>
        <v>2976.7679999999996</v>
      </c>
    </row>
    <row r="10" spans="1:12" x14ac:dyDescent="0.25">
      <c r="A10" s="1">
        <v>8</v>
      </c>
      <c r="B10" s="2" t="s">
        <v>78</v>
      </c>
      <c r="C10" s="2" t="s">
        <v>3</v>
      </c>
      <c r="D10" s="88" t="s">
        <v>13</v>
      </c>
      <c r="E10" s="88" t="s">
        <v>13</v>
      </c>
      <c r="F10" s="88">
        <v>200555</v>
      </c>
      <c r="G10" s="88">
        <f t="shared" si="0"/>
        <v>200555</v>
      </c>
      <c r="H10" s="88">
        <f t="shared" si="1"/>
        <v>231039.35999999999</v>
      </c>
    </row>
    <row r="11" spans="1:12" x14ac:dyDescent="0.25">
      <c r="A11" s="1">
        <v>9</v>
      </c>
      <c r="B11" s="2" t="s">
        <v>77</v>
      </c>
      <c r="C11" s="2" t="s">
        <v>3</v>
      </c>
      <c r="D11" s="88">
        <v>268581</v>
      </c>
      <c r="E11" s="88">
        <v>196350</v>
      </c>
      <c r="F11" s="88">
        <v>247878</v>
      </c>
      <c r="G11" s="88">
        <f t="shared" si="0"/>
        <v>237603</v>
      </c>
      <c r="H11" s="88">
        <f t="shared" si="1"/>
        <v>273718.65599999996</v>
      </c>
    </row>
    <row r="12" spans="1:12" x14ac:dyDescent="0.25">
      <c r="A12" s="1">
        <v>10</v>
      </c>
      <c r="B12" s="2" t="s">
        <v>12</v>
      </c>
      <c r="C12" s="2" t="s">
        <v>3</v>
      </c>
      <c r="D12" s="88" t="s">
        <v>13</v>
      </c>
      <c r="E12" s="88">
        <v>113050</v>
      </c>
      <c r="F12" s="88">
        <v>118305</v>
      </c>
      <c r="G12" s="88">
        <f t="shared" si="0"/>
        <v>115678</v>
      </c>
      <c r="H12" s="88">
        <f t="shared" si="1"/>
        <v>133261.05599999998</v>
      </c>
    </row>
    <row r="13" spans="1:12" x14ac:dyDescent="0.25">
      <c r="B13" s="87"/>
    </row>
    <row r="16" spans="1:12" x14ac:dyDescent="0.25">
      <c r="E16" s="5"/>
    </row>
  </sheetData>
  <sheetProtection algorithmName="SHA-512" hashValue="7AZ+E/fG8zQAUMU/qjB6d1cd8vAUiRGom78LWdJvT5534yb8pYSszfZt+f+RY7CEHjDMcRjRlMjItUBUXQWsNA==" saltValue="aJeZJAjX7XRFzg8DGKlvDQ=="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RENDIMIENTOS</vt:lpstr>
      <vt:lpstr>PPTO</vt:lpstr>
      <vt:lpstr>VALOR VIATICOS</vt:lpstr>
      <vt:lpstr>VALOR ALQUILER</vt:lpstr>
      <vt:lpstr>ESTUDIO HORAS</vt:lpstr>
      <vt:lpstr>PPTO!Área_de_impresión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Felipe Diaz H.</dc:creator>
  <cp:lastModifiedBy>Juan Felipe Diaz H.</cp:lastModifiedBy>
  <dcterms:created xsi:type="dcterms:W3CDTF">2026-02-19T17:16:23Z</dcterms:created>
  <dcterms:modified xsi:type="dcterms:W3CDTF">2026-06-25T15:59:02Z</dcterms:modified>
</cp:coreProperties>
</file>