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D:\Usuarios\carlos.ayap.DN0BOG01\Downloads\"/>
    </mc:Choice>
  </mc:AlternateContent>
  <xr:revisionPtr revIDLastSave="0" documentId="8_{F6751E2F-7393-4C14-B57F-1A683C571E5D}" xr6:coauthVersionLast="47" xr6:coauthVersionMax="47" xr10:uidLastSave="{00000000-0000-0000-0000-000000000000}"/>
  <bookViews>
    <workbookView xWindow="-120" yWindow="-120" windowWidth="29040" windowHeight="15720" tabRatio="787" xr2:uid="{00000000-000D-0000-FFFF-FFFF00000000}"/>
  </bookViews>
  <sheets>
    <sheet name="FACTOR HUMANO  " sheetId="13" r:id="rId1"/>
    <sheet name="INSUMOS " sheetId="3" r:id="rId2"/>
    <sheet name="MAQUINARIA" sheetId="4" r:id="rId3"/>
    <sheet name="TOTAL" sheetId="6" r:id="rId4"/>
  </sheets>
  <definedNames>
    <definedName name="_xlnm._FilterDatabase" localSheetId="1" hidden="1">'INSUMOS '!$A$8:$AG$8</definedName>
    <definedName name="_xlnm.Print_Area" localSheetId="1">'INSUMOS '!$A$8:$G$58</definedName>
    <definedName name="_xlnm.Print_Area" localSheetId="2">MAQUINARIA!$A$8:$D$29</definedName>
    <definedName name="_xlnm.Print_Titles" localSheetId="1">'INSUMOS '!$8:$8</definedName>
    <definedName name="_xlnm.Print_Titles" localSheetId="2">MAQUINARIA!$8:$8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9" i="4" l="1"/>
  <c r="I62" i="3"/>
  <c r="C14" i="6"/>
  <c r="C13" i="6"/>
  <c r="C18" i="13" l="1"/>
  <c r="C32" i="13"/>
  <c r="K38" i="6" l="1"/>
  <c r="C33" i="6"/>
  <c r="D33" i="6" s="1"/>
  <c r="C25" i="6"/>
  <c r="M6" i="6"/>
  <c r="V64" i="3"/>
  <c r="L61" i="3"/>
  <c r="L60" i="3"/>
  <c r="L59" i="3"/>
  <c r="U57" i="3"/>
  <c r="T57" i="3"/>
  <c r="U56" i="3"/>
  <c r="X56" i="3" s="1"/>
  <c r="T56" i="3"/>
  <c r="L56" i="3"/>
  <c r="R56" i="3" s="1"/>
  <c r="L51" i="3"/>
  <c r="R51" i="3" s="1"/>
  <c r="L49" i="3"/>
  <c r="T48" i="3"/>
  <c r="L46" i="3"/>
  <c r="L45" i="3"/>
  <c r="L43" i="3"/>
  <c r="M36" i="3"/>
  <c r="L35" i="3"/>
  <c r="R35" i="3" s="1"/>
  <c r="M31" i="3"/>
  <c r="M30" i="3"/>
  <c r="L25" i="3"/>
  <c r="R25" i="3" s="1"/>
  <c r="L24" i="3"/>
  <c r="R24" i="3" s="1"/>
  <c r="L23" i="3"/>
  <c r="R23" i="3" s="1"/>
  <c r="L22" i="3"/>
  <c r="R22" i="3" s="1"/>
  <c r="L21" i="3"/>
  <c r="R21" i="3" s="1"/>
  <c r="M18" i="3"/>
  <c r="M16" i="3"/>
  <c r="O16" i="3" s="1"/>
  <c r="D31" i="13"/>
  <c r="L13" i="3" l="1"/>
  <c r="L33" i="3"/>
  <c r="M33" i="3" s="1"/>
  <c r="L32" i="3"/>
  <c r="L34" i="3"/>
  <c r="M34" i="3" s="1"/>
  <c r="L20" i="3"/>
  <c r="M20" i="3" s="1"/>
  <c r="L26" i="3"/>
  <c r="R26" i="3" s="1"/>
  <c r="L31" i="3"/>
  <c r="R31" i="3" s="1"/>
  <c r="M23" i="3"/>
  <c r="O23" i="3" s="1"/>
  <c r="L36" i="3"/>
  <c r="R36" i="3" s="1"/>
  <c r="L44" i="3"/>
  <c r="M11" i="3"/>
  <c r="L11" i="3"/>
  <c r="R11" i="3" s="1"/>
  <c r="L12" i="3"/>
  <c r="R12" i="3" s="1"/>
  <c r="M12" i="3"/>
  <c r="M13" i="3"/>
  <c r="R13" i="3"/>
  <c r="L15" i="3"/>
  <c r="M26" i="3"/>
  <c r="L14" i="3"/>
  <c r="M10" i="3"/>
  <c r="L10" i="3"/>
  <c r="R10" i="3" s="1"/>
  <c r="M24" i="3"/>
  <c r="M25" i="3"/>
  <c r="M46" i="3"/>
  <c r="R46" i="3"/>
  <c r="L18" i="3"/>
  <c r="R18" i="3" s="1"/>
  <c r="M19" i="3"/>
  <c r="L19" i="3"/>
  <c r="R19" i="3" s="1"/>
  <c r="O20" i="3"/>
  <c r="O31" i="3"/>
  <c r="M37" i="3"/>
  <c r="L37" i="3"/>
  <c r="R37" i="3" s="1"/>
  <c r="L50" i="3"/>
  <c r="R33" i="3"/>
  <c r="O18" i="3"/>
  <c r="M28" i="3"/>
  <c r="L28" i="3"/>
  <c r="R28" i="3" s="1"/>
  <c r="O30" i="3"/>
  <c r="M32" i="3"/>
  <c r="R32" i="3"/>
  <c r="L54" i="3"/>
  <c r="L16" i="3"/>
  <c r="R16" i="3" s="1"/>
  <c r="L17" i="3"/>
  <c r="R17" i="3" s="1"/>
  <c r="M17" i="3"/>
  <c r="M21" i="3"/>
  <c r="M22" i="3"/>
  <c r="L27" i="3"/>
  <c r="M29" i="3"/>
  <c r="L29" i="3"/>
  <c r="R29" i="3" s="1"/>
  <c r="M44" i="3"/>
  <c r="R44" i="3"/>
  <c r="M61" i="3"/>
  <c r="R61" i="3"/>
  <c r="L47" i="3"/>
  <c r="R49" i="3"/>
  <c r="M49" i="3"/>
  <c r="L30" i="3"/>
  <c r="R30" i="3" s="1"/>
  <c r="M35" i="3"/>
  <c r="M41" i="3"/>
  <c r="L41" i="3"/>
  <c r="R41" i="3" s="1"/>
  <c r="L42" i="3"/>
  <c r="L48" i="3"/>
  <c r="M51" i="3"/>
  <c r="L52" i="3"/>
  <c r="W56" i="3"/>
  <c r="O36" i="3"/>
  <c r="M38" i="3"/>
  <c r="L38" i="3"/>
  <c r="R38" i="3" s="1"/>
  <c r="M39" i="3"/>
  <c r="L39" i="3"/>
  <c r="R39" i="3" s="1"/>
  <c r="M40" i="3"/>
  <c r="L40" i="3"/>
  <c r="R40" i="3" s="1"/>
  <c r="M43" i="3"/>
  <c r="R43" i="3"/>
  <c r="M45" i="3"/>
  <c r="R45" i="3"/>
  <c r="L53" i="3"/>
  <c r="M59" i="3"/>
  <c r="R59" i="3"/>
  <c r="M60" i="3"/>
  <c r="R60" i="3"/>
  <c r="L55" i="3"/>
  <c r="L57" i="3"/>
  <c r="X57" i="3"/>
  <c r="M56" i="3"/>
  <c r="L58" i="3"/>
  <c r="E33" i="6"/>
  <c r="R34" i="3" l="1"/>
  <c r="W57" i="3"/>
  <c r="W48" i="3"/>
  <c r="R20" i="3"/>
  <c r="T39" i="3"/>
  <c r="P16" i="3"/>
  <c r="P31" i="3"/>
  <c r="T46" i="3"/>
  <c r="T40" i="3"/>
  <c r="T29" i="3"/>
  <c r="T12" i="3"/>
  <c r="T47" i="3"/>
  <c r="T41" i="3"/>
  <c r="T35" i="3"/>
  <c r="T42" i="3"/>
  <c r="O43" i="3"/>
  <c r="O39" i="3"/>
  <c r="P39" i="3"/>
  <c r="R52" i="3"/>
  <c r="M52" i="3"/>
  <c r="T38" i="3"/>
  <c r="T59" i="3"/>
  <c r="R55" i="3"/>
  <c r="M55" i="3"/>
  <c r="P49" i="3"/>
  <c r="O49" i="3"/>
  <c r="T34" i="3"/>
  <c r="P29" i="3"/>
  <c r="O29" i="3"/>
  <c r="O17" i="3"/>
  <c r="P28" i="3"/>
  <c r="O28" i="3"/>
  <c r="R50" i="3"/>
  <c r="M50" i="3"/>
  <c r="P20" i="3"/>
  <c r="O25" i="3"/>
  <c r="M14" i="3"/>
  <c r="R14" i="3"/>
  <c r="O26" i="3"/>
  <c r="T49" i="3"/>
  <c r="T20" i="3"/>
  <c r="R54" i="3"/>
  <c r="M54" i="3"/>
  <c r="T28" i="3"/>
  <c r="T10" i="3"/>
  <c r="O12" i="3"/>
  <c r="P12" i="3"/>
  <c r="R57" i="3"/>
  <c r="M57" i="3"/>
  <c r="O60" i="3"/>
  <c r="O40" i="3"/>
  <c r="P40" i="3"/>
  <c r="O38" i="3"/>
  <c r="P38" i="3"/>
  <c r="M48" i="3"/>
  <c r="R48" i="3"/>
  <c r="P41" i="3"/>
  <c r="O41" i="3"/>
  <c r="T33" i="3"/>
  <c r="O61" i="3"/>
  <c r="O44" i="3"/>
  <c r="M27" i="3"/>
  <c r="R27" i="3"/>
  <c r="O21" i="3"/>
  <c r="T54" i="3"/>
  <c r="P32" i="3"/>
  <c r="O32" i="3"/>
  <c r="M9" i="3"/>
  <c r="L9" i="3"/>
  <c r="P46" i="3"/>
  <c r="O46" i="3"/>
  <c r="O24" i="3"/>
  <c r="O10" i="3"/>
  <c r="P10" i="3"/>
  <c r="P59" i="3"/>
  <c r="O59" i="3"/>
  <c r="O35" i="3"/>
  <c r="P35" i="3"/>
  <c r="O22" i="3"/>
  <c r="P34" i="3"/>
  <c r="O34" i="3"/>
  <c r="O45" i="3"/>
  <c r="O51" i="3"/>
  <c r="R58" i="3"/>
  <c r="M58" i="3"/>
  <c r="P56" i="3"/>
  <c r="O56" i="3"/>
  <c r="R53" i="3"/>
  <c r="M53" i="3"/>
  <c r="M42" i="3"/>
  <c r="R42" i="3"/>
  <c r="M47" i="3"/>
  <c r="R47" i="3"/>
  <c r="T32" i="3"/>
  <c r="T27" i="3"/>
  <c r="P33" i="3"/>
  <c r="O33" i="3"/>
  <c r="O37" i="3"/>
  <c r="O19" i="3"/>
  <c r="R15" i="3"/>
  <c r="M15" i="3"/>
  <c r="O13" i="3"/>
  <c r="O11" i="3"/>
  <c r="G33" i="6"/>
  <c r="H33" i="6"/>
  <c r="J33" i="6" s="1"/>
  <c r="U48" i="3" l="1"/>
  <c r="P36" i="3"/>
  <c r="P51" i="3"/>
  <c r="P22" i="3"/>
  <c r="T60" i="3"/>
  <c r="P60" i="3"/>
  <c r="P11" i="3"/>
  <c r="T26" i="3"/>
  <c r="U26" i="3" s="1"/>
  <c r="P26" i="3"/>
  <c r="P61" i="3"/>
  <c r="P17" i="3"/>
  <c r="T53" i="3"/>
  <c r="P24" i="3"/>
  <c r="P18" i="3"/>
  <c r="P43" i="3"/>
  <c r="P23" i="3"/>
  <c r="P30" i="3"/>
  <c r="T21" i="3"/>
  <c r="T37" i="3"/>
  <c r="T44" i="3"/>
  <c r="T19" i="3"/>
  <c r="T13" i="3"/>
  <c r="W33" i="3"/>
  <c r="U33" i="3"/>
  <c r="X33" i="3" s="1"/>
  <c r="P54" i="3"/>
  <c r="O54" i="3"/>
  <c r="P13" i="3"/>
  <c r="U27" i="3"/>
  <c r="W27" i="3"/>
  <c r="T55" i="3"/>
  <c r="P45" i="3"/>
  <c r="L62" i="3"/>
  <c r="R9" i="3"/>
  <c r="P21" i="3"/>
  <c r="O27" i="3"/>
  <c r="P27" i="3"/>
  <c r="T58" i="3"/>
  <c r="U10" i="3"/>
  <c r="W10" i="3"/>
  <c r="W28" i="3"/>
  <c r="U28" i="3"/>
  <c r="X48" i="3"/>
  <c r="W34" i="3"/>
  <c r="U34" i="3"/>
  <c r="W59" i="3"/>
  <c r="U59" i="3"/>
  <c r="U38" i="3"/>
  <c r="W38" i="3"/>
  <c r="U35" i="3"/>
  <c r="W35" i="3"/>
  <c r="W47" i="3"/>
  <c r="U47" i="3"/>
  <c r="W46" i="3"/>
  <c r="U46" i="3"/>
  <c r="T16" i="3"/>
  <c r="T14" i="3"/>
  <c r="T52" i="3"/>
  <c r="P15" i="3"/>
  <c r="O15" i="3"/>
  <c r="P19" i="3"/>
  <c r="P47" i="3"/>
  <c r="O47" i="3"/>
  <c r="P42" i="3"/>
  <c r="O42" i="3"/>
  <c r="P53" i="3"/>
  <c r="O53" i="3"/>
  <c r="T45" i="3"/>
  <c r="M62" i="3"/>
  <c r="O9" i="3"/>
  <c r="T25" i="3"/>
  <c r="O48" i="3"/>
  <c r="P48" i="3"/>
  <c r="T50" i="3"/>
  <c r="W49" i="3"/>
  <c r="U49" i="3"/>
  <c r="X49" i="3" s="1"/>
  <c r="T15" i="3"/>
  <c r="P14" i="3"/>
  <c r="O14" i="3"/>
  <c r="O50" i="3"/>
  <c r="P50" i="3"/>
  <c r="P55" i="3"/>
  <c r="O55" i="3"/>
  <c r="T11" i="3"/>
  <c r="W41" i="3"/>
  <c r="U41" i="3"/>
  <c r="X41" i="3" s="1"/>
  <c r="W12" i="3"/>
  <c r="U12" i="3"/>
  <c r="U40" i="3"/>
  <c r="X40" i="3" s="1"/>
  <c r="W40" i="3"/>
  <c r="P37" i="3"/>
  <c r="W54" i="3"/>
  <c r="U54" i="3"/>
  <c r="X54" i="3" s="1"/>
  <c r="P44" i="3"/>
  <c r="P57" i="3"/>
  <c r="O57" i="3"/>
  <c r="W20" i="3"/>
  <c r="U20" i="3"/>
  <c r="X20" i="3" s="1"/>
  <c r="W29" i="3"/>
  <c r="U29" i="3"/>
  <c r="X29" i="3" s="1"/>
  <c r="T31" i="3"/>
  <c r="W32" i="3"/>
  <c r="U32" i="3"/>
  <c r="X32" i="3" s="1"/>
  <c r="P58" i="3"/>
  <c r="O58" i="3"/>
  <c r="P25" i="3"/>
  <c r="T22" i="3"/>
  <c r="P52" i="3"/>
  <c r="O52" i="3"/>
  <c r="W42" i="3"/>
  <c r="U42" i="3"/>
  <c r="X42" i="3" s="1"/>
  <c r="U39" i="3"/>
  <c r="X39" i="3" s="1"/>
  <c r="W39" i="3"/>
  <c r="W26" i="3" l="1"/>
  <c r="T51" i="3"/>
  <c r="W51" i="3" s="1"/>
  <c r="W60" i="3"/>
  <c r="T36" i="3"/>
  <c r="G29" i="13"/>
  <c r="G27" i="13"/>
  <c r="G15" i="13"/>
  <c r="G13" i="13"/>
  <c r="X35" i="3"/>
  <c r="P9" i="3"/>
  <c r="X26" i="3"/>
  <c r="U60" i="3"/>
  <c r="X60" i="3" s="1"/>
  <c r="W22" i="3"/>
  <c r="U22" i="3"/>
  <c r="X22" i="3" s="1"/>
  <c r="W52" i="3"/>
  <c r="U52" i="3"/>
  <c r="W14" i="3"/>
  <c r="U14" i="3"/>
  <c r="W16" i="3"/>
  <c r="U16" i="3"/>
  <c r="X47" i="3"/>
  <c r="X34" i="3"/>
  <c r="X28" i="3"/>
  <c r="W58" i="3"/>
  <c r="U58" i="3"/>
  <c r="W19" i="3"/>
  <c r="U19" i="3"/>
  <c r="X19" i="3" s="1"/>
  <c r="W44" i="3"/>
  <c r="U44" i="3"/>
  <c r="X44" i="3" s="1"/>
  <c r="T30" i="3"/>
  <c r="T43" i="3"/>
  <c r="T24" i="3"/>
  <c r="W31" i="3"/>
  <c r="U31" i="3"/>
  <c r="X31" i="3" s="1"/>
  <c r="W11" i="3"/>
  <c r="U11" i="3"/>
  <c r="X11" i="3" s="1"/>
  <c r="X46" i="3"/>
  <c r="X38" i="3"/>
  <c r="W21" i="3"/>
  <c r="U21" i="3"/>
  <c r="X21" i="3" s="1"/>
  <c r="W53" i="3"/>
  <c r="U53" i="3"/>
  <c r="X53" i="3" s="1"/>
  <c r="T17" i="3"/>
  <c r="W15" i="3"/>
  <c r="U15" i="3"/>
  <c r="W25" i="3"/>
  <c r="U25" i="3"/>
  <c r="X25" i="3" s="1"/>
  <c r="W45" i="3"/>
  <c r="U45" i="3"/>
  <c r="X45" i="3" s="1"/>
  <c r="X59" i="3"/>
  <c r="W55" i="3"/>
  <c r="U55" i="3"/>
  <c r="X27" i="3"/>
  <c r="T23" i="3"/>
  <c r="T18" i="3"/>
  <c r="X12" i="3"/>
  <c r="U50" i="3"/>
  <c r="X50" i="3" s="1"/>
  <c r="W50" i="3"/>
  <c r="X10" i="3"/>
  <c r="L64" i="3"/>
  <c r="W13" i="3"/>
  <c r="U13" i="3"/>
  <c r="X13" i="3" s="1"/>
  <c r="U37" i="3"/>
  <c r="X37" i="3" s="1"/>
  <c r="W37" i="3"/>
  <c r="T61" i="3"/>
  <c r="U51" i="3" l="1"/>
  <c r="X51" i="3" s="1"/>
  <c r="W36" i="3"/>
  <c r="U36" i="3"/>
  <c r="X36" i="3" s="1"/>
  <c r="G28" i="13"/>
  <c r="G26" i="13"/>
  <c r="G31" i="13"/>
  <c r="G17" i="13"/>
  <c r="M64" i="3"/>
  <c r="X14" i="3"/>
  <c r="W18" i="3"/>
  <c r="U18" i="3"/>
  <c r="W24" i="3"/>
  <c r="U24" i="3"/>
  <c r="X24" i="3" s="1"/>
  <c r="W30" i="3"/>
  <c r="U30" i="3"/>
  <c r="X58" i="3"/>
  <c r="X15" i="3"/>
  <c r="U17" i="3"/>
  <c r="X17" i="3" s="1"/>
  <c r="W17" i="3"/>
  <c r="W43" i="3"/>
  <c r="U43" i="3"/>
  <c r="X43" i="3" s="1"/>
  <c r="X16" i="3"/>
  <c r="X52" i="3"/>
  <c r="W61" i="3"/>
  <c r="U61" i="3"/>
  <c r="T9" i="3"/>
  <c r="W23" i="3"/>
  <c r="U23" i="3"/>
  <c r="X23" i="3" s="1"/>
  <c r="X55" i="3"/>
  <c r="G30" i="13" l="1"/>
  <c r="G32" i="13" s="1"/>
  <c r="G14" i="13"/>
  <c r="G12" i="13"/>
  <c r="X18" i="3"/>
  <c r="X30" i="3"/>
  <c r="T62" i="3"/>
  <c r="T64" i="3" s="1"/>
  <c r="W9" i="3"/>
  <c r="U9" i="3"/>
  <c r="X61" i="3"/>
  <c r="G33" i="13" l="1"/>
  <c r="G35" i="13" s="1"/>
  <c r="G16" i="13"/>
  <c r="G18" i="13" s="1"/>
  <c r="G19" i="13" s="1"/>
  <c r="G20" i="13" s="1"/>
  <c r="U62" i="3"/>
  <c r="U64" i="3" s="1"/>
  <c r="X9" i="3"/>
  <c r="C27" i="6" l="1"/>
  <c r="C35" i="6"/>
  <c r="G21" i="13" l="1"/>
  <c r="C12" i="6" s="1"/>
  <c r="E35" i="6"/>
  <c r="D35" i="6"/>
  <c r="C26" i="6"/>
  <c r="D26" i="6" s="1"/>
  <c r="C34" i="6"/>
  <c r="G35" i="6" l="1"/>
  <c r="H35" i="6"/>
  <c r="J35" i="6" s="1"/>
  <c r="D34" i="6"/>
  <c r="D36" i="6" s="1"/>
  <c r="D40" i="6" s="1"/>
  <c r="E34" i="6"/>
  <c r="G34" i="6" l="1"/>
  <c r="G36" i="6" s="1"/>
  <c r="G40" i="6" s="1"/>
  <c r="H34" i="6"/>
  <c r="J34" i="6" s="1"/>
  <c r="J36" i="6" s="1"/>
  <c r="J40" i="6" s="1"/>
</calcChain>
</file>

<file path=xl/sharedStrings.xml><?xml version="1.0" encoding="utf-8"?>
<sst xmlns="http://schemas.openxmlformats.org/spreadsheetml/2006/main" count="491" uniqueCount="236">
  <si>
    <t>Unidad</t>
  </si>
  <si>
    <t xml:space="preserve">Unidad </t>
  </si>
  <si>
    <t>Paquete de mínimo 6</t>
  </si>
  <si>
    <t>Cepillo para sanitario (churrusco)</t>
  </si>
  <si>
    <t>- Solución con una concentración mínima de fenoles de 4%</t>
  </si>
  <si>
    <t>Par</t>
  </si>
  <si>
    <t xml:space="preserve">Jabón para loza </t>
  </si>
  <si>
    <t>Rollo</t>
  </si>
  <si>
    <t>Recogedor de basura 1</t>
  </si>
  <si>
    <t>Sellante para pisos</t>
  </si>
  <si>
    <t>Paquete de mínimo 100 unidades</t>
  </si>
  <si>
    <t>Termo para café 1</t>
  </si>
  <si>
    <t>ITEM</t>
  </si>
  <si>
    <t>INSUMO</t>
  </si>
  <si>
    <t xml:space="preserve">Especificación </t>
  </si>
  <si>
    <t xml:space="preserve">Presentación </t>
  </si>
  <si>
    <t>TOTAL MAQUINARIA</t>
  </si>
  <si>
    <t>INSUMOS</t>
  </si>
  <si>
    <t>Señales peatonales de prevención y atención 3</t>
  </si>
  <si>
    <t>Dispensador para papel higiénico 1</t>
  </si>
  <si>
    <t>Greca para tintos 2</t>
  </si>
  <si>
    <t>Aspiradora 2</t>
  </si>
  <si>
    <t>Brilladora de alta revolución</t>
  </si>
  <si>
    <t>Sopladora de hojas</t>
  </si>
  <si>
    <t>Guadañas</t>
  </si>
  <si>
    <t xml:space="preserve">MAQUINARIA </t>
  </si>
  <si>
    <t xml:space="preserve">VALOR UNITARIO  </t>
  </si>
  <si>
    <t>SUPERVISOR</t>
  </si>
  <si>
    <t>MES</t>
  </si>
  <si>
    <t>OPERARIO DE ASEO TIEMPO COMPLETO</t>
  </si>
  <si>
    <t xml:space="preserve">OPERARIO DE ASEO MEDIO TIEMPO </t>
  </si>
  <si>
    <t>OPERARIO DE CAFETERIA TIEMPO COMPLETO</t>
  </si>
  <si>
    <t>OPERARIO DE MANTENIMIENTO CERTIFICADO ALTURAS</t>
  </si>
  <si>
    <t>OPERARIO DE ASEO TIEMPO COMPLETO JORNADA DIURNA, DOMINGOS Y/O FESTIVOS - ATLÁNTICO, BOLIVAR, CESAR, GUAJIRA, MAGDALENA</t>
  </si>
  <si>
    <t>SUBTOTAL</t>
  </si>
  <si>
    <t>AIU</t>
  </si>
  <si>
    <t>IVA</t>
  </si>
  <si>
    <t>TOTAL A FACTURAR SECCIONALES ATLÁNTICO, BOLIVAR, CESAR, GUAJIRA Y MAGDALENA</t>
  </si>
  <si>
    <t>OPERARIO DE ASEO TIEMPO COMPLETO JORNADA DIURNA, DOMINGOS Y/O FESTIVOS - SAN ANDRÉS</t>
  </si>
  <si>
    <t>TOTAL A FACTURAR SECCIONAL SAN ANDRÉS (SIN IVA)</t>
  </si>
  <si>
    <t>VALOR TOTAL</t>
  </si>
  <si>
    <t>OBJETO</t>
  </si>
  <si>
    <t>TOTAL</t>
  </si>
  <si>
    <t>DESCRIPCIÓN</t>
  </si>
  <si>
    <t xml:space="preserve">NECESIDAD </t>
  </si>
  <si>
    <t>NECESIDAD</t>
  </si>
  <si>
    <t>NOTAS</t>
  </si>
  <si>
    <t xml:space="preserve">1. La isla de San Andres se encuentra exenta de Iva </t>
  </si>
  <si>
    <t>2 El valor del Operario  de Aseo Tiempo Completo Domingo - festivo deberá ofertarse por día, en la casilla total se multiplicara los servicios por los dias del mes correspondientes</t>
  </si>
  <si>
    <t>1. SECCIONALES ATLÁNTICO, BOLIVAR, CESAR, GUAJIRA Y MAGDALENA</t>
  </si>
  <si>
    <t>2. SECCIONAL  SAN ANDRÉS Y PROVIDENCIA</t>
  </si>
  <si>
    <t xml:space="preserve">CANTIDAD </t>
  </si>
  <si>
    <t>FACTOR HUMANO  INCLUIDO AIU E IVA SOBRE AIU MENSUAL</t>
  </si>
  <si>
    <t xml:space="preserve">ANEXO </t>
  </si>
  <si>
    <t xml:space="preserve">VALOR UNITARIO INCLUIDO IVA   A QUE HUBIERA LUGAR
</t>
  </si>
  <si>
    <r>
      <t xml:space="preserve">VALOR INCLUIDO IVA </t>
    </r>
    <r>
      <rPr>
        <b/>
        <sz val="10"/>
        <color rgb="FFFF0000"/>
        <rFont val="Arial Narrow"/>
        <family val="2"/>
      </rPr>
      <t>(VALOR MES)</t>
    </r>
  </si>
  <si>
    <t>TOTAL DIAS /MES</t>
  </si>
  <si>
    <t>TOTAL DIAS/ MES</t>
  </si>
  <si>
    <t xml:space="preserve">3 La Entidad podrá ajustar las cantidades de acuerdo con la Necesidad existente </t>
  </si>
  <si>
    <t>PROMEDIO</t>
  </si>
  <si>
    <t>VALOR MES</t>
  </si>
  <si>
    <t xml:space="preserve">VALOR TOTAL  </t>
  </si>
  <si>
    <t>MAQUINARIA</t>
  </si>
  <si>
    <t>VALOR 2024</t>
  </si>
  <si>
    <t>AGOSTO- DICIMBRE</t>
  </si>
  <si>
    <t xml:space="preserve"> VF 2025</t>
  </si>
  <si>
    <t>VF 2026</t>
  </si>
  <si>
    <t>DIFERENCIA</t>
  </si>
  <si>
    <t>MESES</t>
  </si>
  <si>
    <t>PRESUPUESTO</t>
  </si>
  <si>
    <t>AJUSTE SERVICIOS A PRESTAR</t>
  </si>
  <si>
    <t>AJUSTE DE SERVICIOS CONFORME AL PRESUPUESTO</t>
  </si>
  <si>
    <t>ANEXO OFERTA ECONÓMICA</t>
  </si>
  <si>
    <t>TECHO PRESUPUESTAL</t>
  </si>
  <si>
    <t>OFERTA ECONÓMICA</t>
  </si>
  <si>
    <t>SUMATORIA DE VALORES UNITARIOS  INSUMOS INCLUIDO IVA</t>
  </si>
  <si>
    <t>SUMATORIA DE VALORES UNITARIOS  BOLSA DE MAQUINARIA INCLUIDO IVA</t>
  </si>
  <si>
    <t>Prestar el servicio integral de aseo, mantenimiento y cafetería, incluidos todos los insu-mos y elementos necesarios para su atención en las sedes de la Fiscalía General de la Nación - Subdirección de Apoyo Regional Caribe.</t>
  </si>
  <si>
    <t>Jabón abrasivo</t>
  </si>
  <si>
    <t xml:space="preserve">Jabón de dispensador para manos </t>
  </si>
  <si>
    <t>Detergente biodegradable multiusos en polvo</t>
  </si>
  <si>
    <t xml:space="preserve">Limpiador desinfectante para uso general </t>
  </si>
  <si>
    <t>Líquido para limpiar vidrios 1</t>
  </si>
  <si>
    <t>Blanqueador o hipoclorito 1</t>
  </si>
  <si>
    <t>Creolina 2</t>
  </si>
  <si>
    <t>Cera polimérica</t>
  </si>
  <si>
    <t>Varsol ecológico 2</t>
  </si>
  <si>
    <t>Ambientador 2</t>
  </si>
  <si>
    <t>Paño absorbente multiusos 2</t>
  </si>
  <si>
    <t>Esponjilla 1</t>
  </si>
  <si>
    <t>Esponjilla 2</t>
  </si>
  <si>
    <t>Escoba 2</t>
  </si>
  <si>
    <t xml:space="preserve">Mango madera escoba </t>
  </si>
  <si>
    <t>Trapero 1</t>
  </si>
  <si>
    <t>Mango madera trapero</t>
  </si>
  <si>
    <t>Boneth 2</t>
  </si>
  <si>
    <t>Bolsas plásticas 1</t>
  </si>
  <si>
    <t>Bolsas plásticas 11</t>
  </si>
  <si>
    <t>Bolsas plásticas 15</t>
  </si>
  <si>
    <t>Bolsas plásticas 16</t>
  </si>
  <si>
    <t>Bolsas plásticas 17</t>
  </si>
  <si>
    <t>Bolsas plásticas 18</t>
  </si>
  <si>
    <t>Bolsas plásticas 21</t>
  </si>
  <si>
    <t>Bolsas plásticas 24</t>
  </si>
  <si>
    <t>Guantes 3</t>
  </si>
  <si>
    <t>Papel higiénico 1</t>
  </si>
  <si>
    <t>Papel higiénico 4</t>
  </si>
  <si>
    <t>Toallas para manos 5</t>
  </si>
  <si>
    <t>Vasos biodegradables 1</t>
  </si>
  <si>
    <t>Vasos biodegradables 2</t>
  </si>
  <si>
    <t xml:space="preserve">Mezclador </t>
  </si>
  <si>
    <t>Servilleta papel</t>
  </si>
  <si>
    <t>Filtro para greca 2</t>
  </si>
  <si>
    <t>Churrusco para tubos de greca</t>
  </si>
  <si>
    <t>Café 1</t>
  </si>
  <si>
    <t>Azúcar 1</t>
  </si>
  <si>
    <t>Aromática de fruta</t>
  </si>
  <si>
    <t>Agua potable 4</t>
  </si>
  <si>
    <t>Brillador 2</t>
  </si>
  <si>
    <t>Rastrillo 2</t>
  </si>
  <si>
    <t>Vasos  2</t>
  </si>
  <si>
    <t>Set pocillo y plato para café</t>
  </si>
  <si>
    <t xml:space="preserve">Jarra </t>
  </si>
  <si>
    <t xml:space="preserve">Haraganes 2 </t>
  </si>
  <si>
    <t>Balde</t>
  </si>
  <si>
    <t>Acido Muriatrico por galon</t>
  </si>
  <si>
    <t xml:space="preserve"> - Con agente(s) tensoactivo(s) principal(es) con efecto limpiador y desengrasante en una concentración mínima del 8%.
- Disponible en mínimo (2) dos fragancias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
- Debe contener concentraciones de fósforo iguales o inferiores a 0.65% de fósforo (Resolución 0689 de 2016)</t>
  </si>
  <si>
    <t xml:space="preserve"> -Con agente(s) tensoactivo(s) pincipal(es) con efecto limpiador, pulidor y desengrasante
- Con agente activo mínimo del 5%
- Debe contener concentraciones de fósforo iguales o inferiores a 0.65% de fósforo (Resolución 0689 de 2016)</t>
  </si>
  <si>
    <t xml:space="preserve"> - Con agente limpiador en una concentración mínima del 6%
- Con agente humectante en una concentración mínima del 3%
- pH entre 5,5 a 7
- Disponible en mínimo (2) dos fragancias
- Debe contener concentraciones de fósforo iguales o inferiores a 0.65% de fósforo (Resolución 0689 de 2016)</t>
  </si>
  <si>
    <t xml:space="preserve">  - Con agente tensoactivo de mínimo 60% de biodegradabilidad
  -Con efecto limpiador de mínimo 9%.
 -  El  envase del producto deberá estar correctamente etiquetado bajo los parámetros: nombre comercial del producto, pictogramas de los compuestos peligrosos e instrucciones de uso
- Debe contener concentraciones de fósforo iguales o inferiores a 0.65% de fósforo (Resolución 0689 de 2016)</t>
  </si>
  <si>
    <t xml:space="preserve"> - Con agente(s) tensoactivo(s) con efecto antibacterial en una concentración mínima del 0,2%
- Con agente(s) tensoactivo(s) con efecto limpiador y desengrasante en una concentración mínima del 1,5%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</si>
  <si>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 xml:space="preserve"> - Con agente(s) principal(es) con efecto limpiador y desengrasante en una concentración mínima del 4%
- Disponible mínimo en dos (2) fragancias
 - El envase debe estar  correctamente etiquetados bajo los parámetros establecidos en el sistema globalmente armonizado indicando: nombre comercial del producto, pictogramas de los compuestos peligrosos e instrucciones de uso</t>
  </si>
  <si>
    <t xml:space="preserve"> - Solución con una concentración mínima del 5%
 - El  envase del producto deberá estar correctamente etiquetado, indicando: nombre comercial del producto, pictogramas de los compuestos peligrosos e instrucciones de uso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</si>
  <si>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 xml:space="preserve"> - Polimérica autobrillante.
- Con polímeros acrílicos, nivelantes y plastificantes.
- Neutra (para pisos de todos los colores)
- Contenido mínimo de sólidos del 10%</t>
  </si>
  <si>
    <t xml:space="preserve"> - Polimérico autobrillante.
- Con polímeros acrílicos, nivelantes y plastificantes.
- Contenido mínimo de sólidos del 20%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 </t>
  </si>
  <si>
    <t xml:space="preserve"> - Solución con agentes desinfectantes, desmanchadores y desengrasantes  en concentración mínima del 15%.
- Biodegradable mínimo en un 95%</t>
  </si>
  <si>
    <t xml:space="preserve"> - Solución con alcohol etílico y solventes.
- Con fragancia en una concentración del 1,5%
- En múltiples fragancias
- libre de CFC
 - Envase correctamente etiquetado bajo los parámetros establecidos indicando: nombre comercial del producto, pictogramas de los compuestos peligrosos e instrucciones de uso.
- Elaborado en material reciclable</t>
  </si>
  <si>
    <t>- Retira el polvo sin dejar residuos ni pelusas
- Antibacterial reutilizable
- Tela con microporos
- Tamaño mínimo de 58 cm de largo por 33 cm de ancho</t>
  </si>
  <si>
    <t xml:space="preserve"> - Espuma enmallada
- Tamaño mínimo de 7 cm de largo por 10 cm de ancho</t>
  </si>
  <si>
    <t xml:space="preserve"> - Abrasiva
- Tamaño mínimo de 9 cm de largo por 12 cm de</t>
  </si>
  <si>
    <t xml:space="preserve"> - Cerdas duras elaboradas con PET calibre entre 0,4 y 0,6 mm.
- Área de barrido mínima de 25 cm de largo por 8 cm de ancho por 10 cm de alto
- Material de base en plástico con acople tipo rosca</t>
  </si>
  <si>
    <t xml:space="preserve"> - Extensión mínima de 140 cm
 -Acople plástico o rosca para palos de escoba</t>
  </si>
  <si>
    <t xml:space="preserve">  - Elaborado con hilaza de algodón natural
 - Mecha con peso mínimo 250 gr y extensión mínima de 32 cm de  largo
 - Material de base en plástico con acople tipo rosca</t>
  </si>
  <si>
    <t xml:space="preserve"> - Extensión mínima de 140 cm
- Acople plástico o rosca para palos de escoba</t>
  </si>
  <si>
    <t>- Cerdas duras elaboradas en fibras plásticas
- Extensión mínima de las cerdas es de 2,5 cm
- Base y mango elaborados en plástico
- Mango con longitud mínima de 33 cm (incluida la medida del cepillo)</t>
  </si>
  <si>
    <t xml:space="preserve"> - Diámetro mínimo de 20 pulgadas
- Elaborado en hilaza de algodón</t>
  </si>
  <si>
    <t xml:space="preserve"> - Elaborada en polietileno de baja densidad
- De color negro
- Calibre de mínimo 1
- Tamaño de 40 cm de ancho por 55 cm de largo</t>
  </si>
  <si>
    <t xml:space="preserve"> - Elaborada en polietileno de baja densidad
- De color rojo
- Calibre de mínimo 2
- Tamaño de 60 cm de ancho por 70 cm de largo
- Con impresión de aviso de riesgo biológico</t>
  </si>
  <si>
    <t xml:space="preserve"> - Elaborada en polietileno de baja densidad
- De color negro
- Calibre de mínimo 2
- Tamaño de 70 cm de ancho por 90 cm de largo</t>
  </si>
  <si>
    <t xml:space="preserve"> - Elaborada en polietileno de baja densidad
- De color verde
- Calibre de mínimo 2
- Tamaño de 70 cm de ancho por 90 cm de largo</t>
  </si>
  <si>
    <t xml:space="preserve"> - Elaborada en polietileno de baja densidad
- De color blanco
- Calibre de mínimo 2
- Tamaño de 70 cm de ancho por 90 cm de largo</t>
  </si>
  <si>
    <t xml:space="preserve"> - Elaborada en polietileno de baja densidad
- De color rojo
- Calibre de mínimo 2
- Tamaño de 70 cm de ancho por 90 cm de largo
- Con impresión de aviso de riesgo biológico</t>
  </si>
  <si>
    <t xml:space="preserve"> - Elaborada en polietileno de baja densidad
- De color negro
- Calibre de mínimo 3
- Tamaño de 80 cm de ancho por 110 cm de largo</t>
  </si>
  <si>
    <t xml:space="preserve"> - Elaborada en polietileno de baja densidad
- De color rojo
-Calibre de mínimo 3
- Tamaño de 80 cm de ancho por 110 cm de largo
- Con impresión de aviso de riesgo biológico</t>
  </si>
  <si>
    <t xml:space="preserve"> - Tipo doméstico
- Elaborados en látex
- Calibre mínimo de 25
- Tallas 7 a 9 o S a XL
- Color negro</t>
  </si>
  <si>
    <t xml:space="preserve"> - Rollo con longitud mínima de 32 metros
 - Doble hoja blanca
 - Sin fragancia</t>
  </si>
  <si>
    <t xml:space="preserve"> - Rollo con longitud mínima de 250 metros
- Doble hoja blanca
- Sin fragancia</t>
  </si>
  <si>
    <t xml:space="preserve"> - Toallas interdobladas, paquete con mínimo 150 unidades
- Doble hoja con un tamaño mínimo de 20 cm de largo por 15 cm de ancho
 - Hoja color natural</t>
  </si>
  <si>
    <t xml:space="preserve"> - Elaborado en cartón 100% biodegradable
- Capacidad mínima de 4 oz</t>
  </si>
  <si>
    <t xml:space="preserve"> - Elaborado en cartón 100% biodegradable
 - Capacidad mínima de 7 oz</t>
  </si>
  <si>
    <t xml:space="preserve"> - Mezcladores  elaborados en madera y/o apartir de recursos renovables como la caña de azucar y/o almidón de maíz
- Longitud mínima de 11 cm</t>
  </si>
  <si>
    <t>- Tipo cafetería
 - Dobe hoja
- Color blanco
- Dimensiones mínimas de 20 cm de largo y 12 cm de ancho
- 100% Biodegradable 
- Elaborado a base de papel reciclado no clorado
- No debe contener PVC o Poliestireno expandido u otros plásticos de un solo uso tanto en el envase como en el embalaje.</t>
  </si>
  <si>
    <t xml:space="preserve"> - Elaborada en tela
- Para greca
- Capacidad de una 1 libra
- No debe contener PVC o Poliestireno expandido u otros plásticos de un solo uso tanto en el envase como en el embalaje.</t>
  </si>
  <si>
    <t xml:space="preserve"> - Cepillo para lavado y fregado de grecas.  
- No debe contener PVC, Poliestireno expandido u otros plásticos de un solo uso tanto en el envase como en el embalaje.
- Base y mango elaborados en alambre</t>
  </si>
  <si>
    <t xml:space="preserve"> - Elaborado en plástico
- Capacidad mínima de 1 litro</t>
  </si>
  <si>
    <t>- 100% café tostado y molido.   
- Tostión media.                                          
- Certificacion Denominación de Origen 
- Empacada en bolsa de polipropileno aluminizada resistente a la humedad y al oxígeno.  
- Debe cumplir con las Resoluciones 333 de 2011 y 2674 de 2013 hasta la entrada en vigencia de la Resolución 810 de 2021 y aquellas que la modifiquen, adicionen o deroguen.
- Para cambio de marca, se requiere certificar la cadena de distribución.</t>
  </si>
  <si>
    <t xml:space="preserve"> - Blanca
- Empaque elaborado en materiales atóxicos
- Debe cumplir con Resolución 333 de 2011 sobre rotulado y etiquetado nutricional y las normas que la modifiquen</t>
  </si>
  <si>
    <t>- Debe cumplir con Resolución 2492 de 2022 sobre rotulado y etiquetado nutricional y las normas que la modifiquen
- Mínimo 12  meses de vida útil desde la fecha de fabricación
- Sabores: Papayuela, Mora, Maracuya, Uchuva, Uva, Fresa, Piña, Durazno, Naranja, Manzana y Arandano (Entrega mínima de 3 sabores)
- 100% natural</t>
  </si>
  <si>
    <t xml:space="preserve"> - Agua potable potable purificada</t>
  </si>
  <si>
    <t xml:space="preserve"> - Mopa elaborada en algodón
- Área de barrido mínima de 60 cm de largo por 16cm de ancho
- Armazón y mango metálico</t>
  </si>
  <si>
    <t xml:space="preserve"> - Barra dentada metálica con mínimo 18 dientes
- Mango metálico plastificado con longitud mínima de 120 cm</t>
  </si>
  <si>
    <t xml:space="preserve"> - Elaborado en plástico
- Con banda de goma y dientas barrescobas
- Mango con longitud mínima de 70 cm</t>
  </si>
  <si>
    <t xml:space="preserve"> - Elaborado en vidrio
- Cilíndrico
- Capacidad mínima de 12 oz</t>
  </si>
  <si>
    <t xml:space="preserve"> -Pocillo y plato de porcelana blanca para café.
- Sin diseño
- Plato de mínimo 12 cm de diámetro y pocillo de mínimo 150 cc
- No se debe rayar con el uso de los cubiertos y
debe ser apta para uso en horno microondas.</t>
  </si>
  <si>
    <t xml:space="preserve"> - Elaborada en vidrio
- Sin diseño
- Capacidad mínima de 1,5 litros</t>
  </si>
  <si>
    <t>- Para limpiar vidrios
- Con banda de goma con longitud mínima de 50 cm.
- Mango metálico extensible con longitud mínima
de 60 cm y máxima de 150 cm</t>
  </si>
  <si>
    <t xml:space="preserve"> - Capacidad mínima de 10 litros
- Con manija móvil
- Con "pico" antiderrames
- Disponibles en diferentes colores
- Elaborado en material reciclable
- Marcado de acuerdo con la norma ISO 11469 y ISO 1043. </t>
  </si>
  <si>
    <t xml:space="preserve">  - De tipo uso domestico 
 - Diluido al 28%</t>
  </si>
  <si>
    <t>Líquido, en recipiente plástico con capacidad mínima de 3.750 ml</t>
  </si>
  <si>
    <t>En polvo, en tarro de mínimo 500 g</t>
  </si>
  <si>
    <t>Polvo, en bolsa plástica o recipiente plástico
con un peso de 1.000 g</t>
  </si>
  <si>
    <t>Líquido, en recipiente plástico con capacidad
mínima de 3.750 ml</t>
  </si>
  <si>
    <t>Líquido, en aerosol seguro para la capa de ozono con capacidad mínima de 360 ml</t>
  </si>
  <si>
    <t>Paquete de mínimo 50 unidades</t>
  </si>
  <si>
    <t>Paquete de mínimo 50</t>
  </si>
  <si>
    <t>Paquete de mínimo 500</t>
  </si>
  <si>
    <t>Libra</t>
  </si>
  <si>
    <t>Bolsa de mínimo 200 sobres o tubipacks de 5 g</t>
  </si>
  <si>
    <t>Caja de 20 unidades</t>
  </si>
  <si>
    <t>Botellón de mínimo 20 L</t>
  </si>
  <si>
    <t>Juego</t>
  </si>
  <si>
    <t>Líquido, en recipiente de vidro con capacidad mínima de 500 ml</t>
  </si>
  <si>
    <t>REQUIERE NSO (notificación Sanitaria Obligatoria  O RSA (Registro Sanitario)</t>
  </si>
  <si>
    <t>ELEMENTO BIODEGRADABLE</t>
  </si>
  <si>
    <t>Requiere NSO</t>
  </si>
  <si>
    <t>No requiere</t>
  </si>
  <si>
    <t>Requiere RSA</t>
  </si>
  <si>
    <t>Si</t>
  </si>
  <si>
    <t>No</t>
  </si>
  <si>
    <t>Carro exprimidor de trapero 1</t>
  </si>
  <si>
    <t>Carros para limpieza</t>
  </si>
  <si>
    <t>Carro de bebidas</t>
  </si>
  <si>
    <t>Escalera 4</t>
  </si>
  <si>
    <t>Mangueras 3</t>
  </si>
  <si>
    <t>Dispensador de toallas de manos 2</t>
  </si>
  <si>
    <t>Dispensador de jabón líquido 1</t>
  </si>
  <si>
    <t>Dispensador de agua con botellón</t>
  </si>
  <si>
    <t>Greca para tintos 3</t>
  </si>
  <si>
    <t>Horno microondas de tipo industrial</t>
  </si>
  <si>
    <t>Lavabrilladora de pisos 1</t>
  </si>
  <si>
    <t>Hidrolavadora Industrial</t>
  </si>
  <si>
    <t>Girador Manual</t>
  </si>
  <si>
    <t xml:space="preserve"> - Elaborado en plástico
 - Capacidad mínima de 24 litros
 - Con cuatro ruedas y manija de escurridor</t>
  </si>
  <si>
    <t xml:space="preserve"> - Tamaño mínimo de 70 cm de largo por 50 cm de ancho por 95 cm de alto
- Mínimo dos bandejas de servicio
- Con mínimo una bolsa de limpieza
- Con plataforma para balde escurridor
- Con cuatro ruedas antirayones
- Ruedas delanteras con ángulo de giro de 360 grados</t>
  </si>
  <si>
    <t xml:space="preserve"> - Elaborado en plástico
- Mínimo dos estantes para distribución de bebidas
- Tamaño mínimo de 80 cm de largo por 47 cm de ancho por 90 cm de alto</t>
  </si>
  <si>
    <t xml:space="preserve"> - Cuerpo Metálico
- Altura mínima de mínimo seis pasos. </t>
  </si>
  <si>
    <t xml:space="preserve"> - Longitud mínima de 50 metros
- Elaborada en PVC
- Con terminales roscadas en ambos extremos
- Incluye accesorios: acoples y pistola</t>
  </si>
  <si>
    <t xml:space="preserve"> - Elaborado en plástico
- Tipo tijera, plegable
- Tamaño mínimo de 25 cm de ancho por 60 cm de alto por 22 cm de largo.
- Impresión en las dos caras con las palabras "Piso húmedo o "Piso mojado"".
- Color amarillo
- Acordes con la reglamentación establecida por la NTC 1461</t>
  </si>
  <si>
    <t>- Elaborado en plástico ABS blanco
- Para rollo de 250 metros y 400 metros
- Con visor para ver el estado del rollo
- Con cerradura y llave
- Incluye los elementos necesarios para realizar la instalación en pared
-Incluye el costo de instalación.</t>
  </si>
  <si>
    <t xml:space="preserve"> - Elaborado en plástico ABS
- Para toallas de papel interdobladas con capacidad mínima de 300 toallas
- Con mecanismo para halar con la mano.
- Con cerradura y llave
- Incluye los elementos necesarios para realizar la instalación en pared
-Incluye el costo de instalación</t>
  </si>
  <si>
    <t xml:space="preserve"> - Elaborado en plástico ABS blanco
- Con válvula manual anticorrosiva.
- Uso habilitado para cualquier jabón líquido con capacidad mínima de 500 cc
- Incluye los elementos necesarios para realizar la instalación en pared
-Incluye el costo de instalación</t>
  </si>
  <si>
    <t xml:space="preserve"> - Dispensador de agua fría y caliente
- Uso de gas refrigerante seguro para la capa de ozono</t>
  </si>
  <si>
    <t xml:space="preserve"> - Eléctrica de 110 v
- Cuerpo elaborada en lámina de acero inoxidable de calibre 24 como mínimo, grado alimento
- Resistencias elaboradas en cobre
- Terminales elaboradas en cobre remplazables sin soldadura
- Mínimo 2 servicios
 -Con su respectivo filtro y aro
- Con capacidad para 60 tintos</t>
  </si>
  <si>
    <t xml:space="preserve"> - Eléctrica de 110 v
- Cuerpo elaborada en lámina de acero inoxidable de calibre 24 como mínimo, grado alimento
- Resistencias elaboradas en cobre
- Terminales elaboradas en cobre remplazables sin soldadura
- Mínimo dos servicios
 -Con su respectivo filtro y aro
 - Con capacidad para 120 tintos</t>
  </si>
  <si>
    <t xml:space="preserve"> - Potencia mínima de 1000 w
- Tamaño mínimo de 30 cm de ancho por 30 cm de alto por 40 cm de profundidad.
- Descongelamiento automático
- Con programas automáticos</t>
  </si>
  <si>
    <t xml:space="preserve"> - De uso industrial para aspirado en seco y húmedo
- Motor con potencia entre 1200 w y 1400 w
- Capacidad entre 45 y 55 litros
- Cable de potencia con longitud mínima de 5m
- Accesorios mínimos: manguera puntera, 2 tubos para extensión, cepillos para tapizados</t>
  </si>
  <si>
    <t xml:space="preserve"> - De uso industrial
- Motores con potencia mínima de 1,5 hp y velocidad mínima de 175 rpm.
- Con manijas dobles
- Con interruptor de apagado de seguridad
- Diámetro mínimo de 16"
- Cable de potencia con longitud mínima de 8m
- Accesorios mínimos portapad, cepillo suave y duro</t>
  </si>
  <si>
    <t xml:space="preserve"> - De uso industrial
- Motores con potencia mínima de 1,5 hp y velocidad mínima de 1500 rpm.
- Con manijas dobles
- Con interruptor de apagado de seguridad
- Diámetro mínimo de 20"
- Cable de potencia con longitud mínima de 8m
- Accesorios mínimos - portapad</t>
  </si>
  <si>
    <t xml:space="preserve"> - Motor eléctrico y potencia de mínimo 1.5 Kw - 1.450 RPM y entre 2.5 HP y 3.5 HP.
 - Presión de salida de agua entre 900 psi y 1900 psi.
 - Con ruedas</t>
  </si>
  <si>
    <t xml:space="preserve"> - Potenciado por motor a gasolina o eléctrico inalámbrico
 - Caudal mínimo de 380 cfm / 645m3/h
 - Autonomía mínima de 30 minutos
 - Intensidad máxima de sonido de 100dB
 - Incluye combustible para su funcionamiento (Máximo 3 galones)</t>
  </si>
  <si>
    <t xml:space="preserve"> -Para destapar desagües entre 1/2" a 1 1/2".
-Collar antideslizante que agarra y suelta el cable
-Cable de núcleo hueco de mpinimo 5/16" × 25 pies (7,6 m) con barrena de cabeza de bulbo.
-Tambor rotativo de plástico moldeado
-Diseño de tambor abierto que permite el acceso al cable</t>
  </si>
  <si>
    <t xml:space="preserve"> -Guadaña de Eje Rígido
  - Viene cilindrada con apróximadamente 30 a 51,6 cm3.
-Peso promedio entre 6,5 Kg y 7,7 Kg.
-Cuchilla de 80 puntas
-Capacidad del tanque de combustible entre 0,65 Lt y 1 Lt.
-Cuenta con un sistema de arranque manual.
-Cuenta con un sistema de ignición electrónico
 - Incluye el combustible para su funcioamiento (Máximo 3 galones)</t>
  </si>
  <si>
    <t>CONDICIÓN</t>
  </si>
  <si>
    <t>Arrendamiento</t>
  </si>
  <si>
    <r>
      <rPr>
        <b/>
        <sz val="11"/>
        <color theme="1"/>
        <rFont val="Arial Narrow"/>
        <family val="2"/>
      </rPr>
      <t>NOTA 1:</t>
    </r>
    <r>
      <rPr>
        <sz val="11"/>
        <color theme="1"/>
        <rFont val="Arial Narrow"/>
        <family val="2"/>
      </rPr>
      <t xml:space="preserve"> El item 44 Se excuentra exento de Iva - - Estatuto tributario, Art. 424. Bienes que no causan el impuesto. 22.01 Agua, incluidas el agua mineral natural o artificial y la gaseada, sin adición de azúcar u otro edulcorante ni aromatizada, hielo y nieve.
</t>
    </r>
  </si>
  <si>
    <r>
      <rPr>
        <b/>
        <sz val="11"/>
        <color rgb="FF000000"/>
        <rFont val="Arial Narrow"/>
        <family val="2"/>
      </rPr>
      <t xml:space="preserve">NOTA 2 </t>
    </r>
    <r>
      <rPr>
        <sz val="11"/>
        <color rgb="FF000000"/>
        <rFont val="Arial Narrow"/>
        <family val="2"/>
      </rPr>
      <t>Los item 41 y 42 son  elementos que causan 5% de IVA - Estatuto tributario, Art. 468-1. Bienes gravados con la tarifa del cinco por ciento (5%). Café y Azúcar.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</si>
</sst>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&quot;$&quot;* #,##0_-;\-&quot;$&quot;* #,##0_-;_-&quot;$&quot;* &quot;-&quot;_-;_-@_-"/>
    <numFmt numFmtId="166" formatCode="&quot;$&quot;#,##0"/>
    <numFmt numFmtId="167" formatCode="_-&quot;$&quot;\ * #,##0_-;\-&quot;$&quot;\ * #,##0_-;_-&quot;$&quot;\ * &quot;-&quot;??_-;_-@_-"/>
    <numFmt numFmtId="168" formatCode="_-* #,##0_-;\-* #,##0_-;_-* &quot;-&quot;??_-;_-@_-"/>
    <numFmt numFmtId="169" formatCode="_-&quot;$&quot;\ * #,##0_-;\-&quot;$&quot;\ * #,##0_-;_-&quot;$&quot;\ * &quot;-&quot;_-;_-@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b/>
      <sz val="11"/>
      <color theme="5" tint="0.39997558519241921"/>
      <name val="Arial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11"/>
      <color theme="1"/>
      <name val="Arial Narrow"/>
      <family val="2"/>
    </font>
    <font>
      <sz val="11"/>
      <color rgb="FF000000"/>
      <name val="Arial Narrow"/>
      <family val="2"/>
    </font>
    <font>
      <b/>
      <sz val="11"/>
      <color theme="0" tint="-4.9989318521683403E-2"/>
      <name val="Arial Narrow"/>
      <family val="2"/>
    </font>
    <font>
      <b/>
      <sz val="11"/>
      <color theme="1"/>
      <name val="Arial Narrow"/>
      <family val="2"/>
    </font>
    <font>
      <sz val="10"/>
      <color theme="1"/>
      <name val="Arial Narrow"/>
      <family val="2"/>
    </font>
    <font>
      <b/>
      <sz val="11"/>
      <color theme="7" tint="0.79998168889431442"/>
      <name val="Arial Narrow"/>
      <family val="2"/>
    </font>
    <font>
      <b/>
      <sz val="14"/>
      <color theme="1"/>
      <name val="Arial Narrow"/>
      <family val="2"/>
    </font>
    <font>
      <b/>
      <sz val="10"/>
      <name val="Arial Narrow"/>
      <family val="2"/>
    </font>
    <font>
      <b/>
      <sz val="10"/>
      <color theme="1"/>
      <name val="Arial Narrow"/>
      <family val="2"/>
    </font>
    <font>
      <b/>
      <sz val="10"/>
      <color rgb="FFFF0000"/>
      <name val="Arial Narrow"/>
      <family val="2"/>
    </font>
    <font>
      <b/>
      <sz val="9"/>
      <color theme="7" tint="0.79998168889431442"/>
      <name val="Arial Narrow"/>
      <family val="2"/>
    </font>
    <font>
      <b/>
      <sz val="9"/>
      <name val="Arial Narrow"/>
      <family val="2"/>
    </font>
    <font>
      <b/>
      <sz val="9"/>
      <color theme="1"/>
      <name val="Arial Narrow"/>
      <family val="2"/>
    </font>
    <font>
      <b/>
      <sz val="10"/>
      <color theme="0"/>
      <name val="Arial Narrow"/>
      <family val="2"/>
    </font>
    <font>
      <sz val="11"/>
      <color theme="0"/>
      <name val="Arial"/>
      <family val="2"/>
    </font>
    <font>
      <b/>
      <sz val="9"/>
      <color rgb="FF000000"/>
      <name val="Arial"/>
      <family val="2"/>
    </font>
    <font>
      <b/>
      <sz val="11"/>
      <color rgb="FFFF0000"/>
      <name val="Arial"/>
      <family val="2"/>
    </font>
    <font>
      <b/>
      <sz val="10"/>
      <color rgb="FF000000"/>
      <name val="Arial"/>
      <family val="2"/>
    </font>
    <font>
      <b/>
      <sz val="11"/>
      <color theme="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1"/>
      <color rgb="FF000000"/>
      <name val="Arial Narrow"/>
      <family val="2"/>
    </font>
    <font>
      <b/>
      <sz val="11"/>
      <color theme="7" tint="0.39997558519241921"/>
      <name val="Arial Narrow"/>
      <family val="2"/>
    </font>
    <font>
      <b/>
      <sz val="10"/>
      <color theme="7" tint="0.39997558519241921"/>
      <name val="Arial Narrow"/>
      <family val="2"/>
    </font>
    <font>
      <sz val="10"/>
      <name val="Arial Narrow"/>
      <family val="2"/>
    </font>
    <font>
      <sz val="10"/>
      <color rgb="FF4E4D4D"/>
      <name val="Arial Narrow"/>
      <family val="2"/>
    </font>
    <font>
      <sz val="12"/>
      <color theme="1"/>
      <name val="Arial"/>
      <family val="2"/>
    </font>
    <font>
      <sz val="11"/>
      <name val="Arial Narrow"/>
      <family val="2"/>
    </font>
  </fonts>
  <fills count="2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rgb="FFDEEAF6"/>
      </patternFill>
    </fill>
    <fill>
      <patternFill patternType="solid">
        <fgColor rgb="FFF2F2F2"/>
        <bgColor rgb="FFF2F2F2"/>
      </patternFill>
    </fill>
    <fill>
      <patternFill patternType="solid">
        <fgColor theme="0"/>
        <bgColor indexed="64"/>
      </patternFill>
    </fill>
    <fill>
      <patternFill patternType="solid">
        <fgColor rgb="FFBFBFBF"/>
        <bgColor rgb="FFBFBFB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8">
    <xf numFmtId="0" fontId="0" fillId="0" borderId="0"/>
    <xf numFmtId="0" fontId="4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92">
    <xf numFmtId="0" fontId="0" fillId="0" borderId="0" xfId="0"/>
    <xf numFmtId="167" fontId="5" fillId="0" borderId="2" xfId="5" applyNumberFormat="1" applyFont="1" applyBorder="1"/>
    <xf numFmtId="0" fontId="0" fillId="0" borderId="10" xfId="0" applyBorder="1"/>
    <xf numFmtId="0" fontId="0" fillId="0" borderId="5" xfId="0" applyBorder="1"/>
    <xf numFmtId="0" fontId="9" fillId="0" borderId="0" xfId="0" applyFont="1"/>
    <xf numFmtId="0" fontId="10" fillId="0" borderId="0" xfId="0" applyFont="1"/>
    <xf numFmtId="0" fontId="6" fillId="9" borderId="20" xfId="0" applyFont="1" applyFill="1" applyBorder="1" applyAlignment="1">
      <alignment horizontal="center" vertical="center"/>
    </xf>
    <xf numFmtId="0" fontId="6" fillId="4" borderId="20" xfId="0" applyFont="1" applyFill="1" applyBorder="1" applyAlignment="1">
      <alignment wrapText="1"/>
    </xf>
    <xf numFmtId="0" fontId="6" fillId="7" borderId="20" xfId="0" applyFont="1" applyFill="1" applyBorder="1" applyAlignment="1">
      <alignment wrapText="1"/>
    </xf>
    <xf numFmtId="0" fontId="11" fillId="0" borderId="0" xfId="0" applyFont="1"/>
    <xf numFmtId="167" fontId="0" fillId="0" borderId="0" xfId="0" applyNumberFormat="1"/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/>
    </xf>
    <xf numFmtId="0" fontId="15" fillId="0" borderId="0" xfId="0" applyFont="1"/>
    <xf numFmtId="0" fontId="15" fillId="0" borderId="2" xfId="0" applyFont="1" applyBorder="1" applyAlignment="1" applyProtection="1">
      <alignment horizontal="center" vertical="center" wrapText="1"/>
      <protection hidden="1"/>
    </xf>
    <xf numFmtId="0" fontId="15" fillId="0" borderId="2" xfId="0" applyFont="1" applyBorder="1" applyAlignment="1" applyProtection="1">
      <alignment horizontal="left" vertical="center" wrapText="1"/>
      <protection hidden="1"/>
    </xf>
    <xf numFmtId="0" fontId="15" fillId="0" borderId="29" xfId="0" applyFont="1" applyBorder="1" applyAlignment="1" applyProtection="1">
      <alignment horizontal="center" vertical="center" wrapText="1"/>
      <protection hidden="1"/>
    </xf>
    <xf numFmtId="0" fontId="15" fillId="0" borderId="1" xfId="0" applyFont="1" applyBorder="1" applyAlignment="1">
      <alignment horizontal="center" vertical="center"/>
    </xf>
    <xf numFmtId="0" fontId="15" fillId="0" borderId="2" xfId="0" applyFont="1" applyBorder="1" applyAlignment="1">
      <alignment horizontal="left" vertical="center" wrapText="1"/>
    </xf>
    <xf numFmtId="0" fontId="15" fillId="0" borderId="29" xfId="0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42" fontId="15" fillId="6" borderId="27" xfId="0" applyNumberFormat="1" applyFont="1" applyFill="1" applyBorder="1" applyAlignment="1">
      <alignment vertical="center"/>
    </xf>
    <xf numFmtId="0" fontId="14" fillId="0" borderId="0" xfId="0" applyFont="1"/>
    <xf numFmtId="0" fontId="15" fillId="0" borderId="20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0" fontId="15" fillId="0" borderId="4" xfId="0" applyFont="1" applyBorder="1" applyAlignment="1" applyProtection="1">
      <alignment horizontal="center" vertical="center" wrapText="1"/>
      <protection hidden="1"/>
    </xf>
    <xf numFmtId="0" fontId="9" fillId="2" borderId="14" xfId="0" applyFont="1" applyFill="1" applyBorder="1" applyAlignment="1">
      <alignment vertical="center"/>
    </xf>
    <xf numFmtId="0" fontId="9" fillId="2" borderId="15" xfId="0" applyFont="1" applyFill="1" applyBorder="1" applyAlignment="1">
      <alignment vertical="center"/>
    </xf>
    <xf numFmtId="167" fontId="9" fillId="2" borderId="16" xfId="5" applyNumberFormat="1" applyFont="1" applyFill="1" applyBorder="1" applyAlignment="1">
      <alignment vertical="center"/>
    </xf>
    <xf numFmtId="166" fontId="11" fillId="0" borderId="0" xfId="0" applyNumberFormat="1" applyFont="1"/>
    <xf numFmtId="166" fontId="14" fillId="0" borderId="0" xfId="0" applyNumberFormat="1" applyFont="1"/>
    <xf numFmtId="0" fontId="19" fillId="6" borderId="28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42" fontId="3" fillId="4" borderId="1" xfId="4" applyFont="1" applyFill="1" applyBorder="1" applyAlignment="1">
      <alignment vertical="center"/>
    </xf>
    <xf numFmtId="42" fontId="3" fillId="0" borderId="2" xfId="4" applyFont="1" applyBorder="1" applyAlignment="1">
      <alignment vertical="center"/>
    </xf>
    <xf numFmtId="0" fontId="5" fillId="0" borderId="0" xfId="0" applyFont="1"/>
    <xf numFmtId="0" fontId="3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1" fontId="3" fillId="0" borderId="2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42" fontId="7" fillId="0" borderId="1" xfId="4" applyFont="1" applyBorder="1" applyAlignment="1">
      <alignment vertical="center"/>
    </xf>
    <xf numFmtId="9" fontId="7" fillId="2" borderId="2" xfId="0" applyNumberFormat="1" applyFont="1" applyFill="1" applyBorder="1" applyAlignment="1">
      <alignment horizontal="center" vertical="center"/>
    </xf>
    <xf numFmtId="42" fontId="7" fillId="0" borderId="2" xfId="4" applyFont="1" applyBorder="1" applyAlignment="1">
      <alignment vertical="center"/>
    </xf>
    <xf numFmtId="166" fontId="7" fillId="3" borderId="2" xfId="0" applyNumberFormat="1" applyFont="1" applyFill="1" applyBorder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9" fontId="3" fillId="2" borderId="2" xfId="0" applyNumberFormat="1" applyFont="1" applyFill="1" applyBorder="1" applyAlignment="1">
      <alignment horizontal="center" vertical="center"/>
    </xf>
    <xf numFmtId="9" fontId="3" fillId="2" borderId="24" xfId="0" applyNumberFormat="1" applyFont="1" applyFill="1" applyBorder="1" applyAlignment="1">
      <alignment horizontal="center" vertical="center"/>
    </xf>
    <xf numFmtId="166" fontId="25" fillId="5" borderId="0" xfId="0" applyNumberFormat="1" applyFont="1" applyFill="1"/>
    <xf numFmtId="42" fontId="26" fillId="0" borderId="30" xfId="3" applyNumberFormat="1" applyFont="1" applyFill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24" fillId="12" borderId="28" xfId="0" applyFont="1" applyFill="1" applyBorder="1" applyAlignment="1">
      <alignment horizontal="center" vertical="center" wrapText="1"/>
    </xf>
    <xf numFmtId="0" fontId="18" fillId="2" borderId="14" xfId="0" applyFont="1" applyFill="1" applyBorder="1" applyAlignment="1">
      <alignment horizontal="center" vertical="center" textRotation="90" wrapText="1"/>
    </xf>
    <xf numFmtId="43" fontId="5" fillId="0" borderId="0" xfId="7" applyFont="1"/>
    <xf numFmtId="167" fontId="6" fillId="7" borderId="1" xfId="5" applyNumberFormat="1" applyFont="1" applyFill="1" applyBorder="1" applyAlignment="1">
      <alignment wrapText="1"/>
    </xf>
    <xf numFmtId="0" fontId="2" fillId="0" borderId="0" xfId="0" applyFont="1" applyAlignment="1">
      <alignment horizontal="left" wrapText="1"/>
    </xf>
    <xf numFmtId="167" fontId="6" fillId="7" borderId="2" xfId="5" applyNumberFormat="1" applyFont="1" applyFill="1" applyBorder="1"/>
    <xf numFmtId="0" fontId="8" fillId="8" borderId="32" xfId="0" applyFont="1" applyFill="1" applyBorder="1" applyAlignment="1">
      <alignment horizontal="center" vertical="center" wrapText="1"/>
    </xf>
    <xf numFmtId="167" fontId="0" fillId="0" borderId="0" xfId="5" applyNumberFormat="1" applyFont="1"/>
    <xf numFmtId="42" fontId="28" fillId="0" borderId="30" xfId="3" applyNumberFormat="1" applyFont="1" applyFill="1" applyBorder="1" applyAlignment="1">
      <alignment vertical="center"/>
    </xf>
    <xf numFmtId="0" fontId="2" fillId="0" borderId="0" xfId="0" applyFont="1"/>
    <xf numFmtId="43" fontId="0" fillId="0" borderId="0" xfId="7" applyFont="1"/>
    <xf numFmtId="168" fontId="0" fillId="0" borderId="0" xfId="7" applyNumberFormat="1" applyFont="1"/>
    <xf numFmtId="168" fontId="0" fillId="0" borderId="0" xfId="0" applyNumberFormat="1"/>
    <xf numFmtId="1" fontId="6" fillId="7" borderId="2" xfId="5" applyNumberFormat="1" applyFont="1" applyFill="1" applyBorder="1"/>
    <xf numFmtId="1" fontId="6" fillId="7" borderId="2" xfId="5" applyNumberFormat="1" applyFont="1" applyFill="1" applyBorder="1" applyAlignment="1">
      <alignment horizontal="center"/>
    </xf>
    <xf numFmtId="9" fontId="11" fillId="0" borderId="0" xfId="6" applyFont="1" applyAlignment="1">
      <alignment vertical="center"/>
    </xf>
    <xf numFmtId="43" fontId="11" fillId="0" borderId="0" xfId="7" applyFont="1"/>
    <xf numFmtId="42" fontId="7" fillId="0" borderId="0" xfId="4" applyFont="1" applyBorder="1" applyAlignment="1">
      <alignment vertical="center"/>
    </xf>
    <xf numFmtId="166" fontId="7" fillId="3" borderId="0" xfId="0" applyNumberFormat="1" applyFont="1" applyFill="1" applyAlignment="1">
      <alignment vertical="center"/>
    </xf>
    <xf numFmtId="42" fontId="7" fillId="0" borderId="0" xfId="4" applyFont="1" applyBorder="1"/>
    <xf numFmtId="42" fontId="5" fillId="0" borderId="0" xfId="0" applyNumberFormat="1" applyFont="1"/>
    <xf numFmtId="0" fontId="7" fillId="2" borderId="2" xfId="0" applyFont="1" applyFill="1" applyBorder="1" applyAlignment="1">
      <alignment horizontal="center" vertical="center"/>
    </xf>
    <xf numFmtId="9" fontId="0" fillId="0" borderId="0" xfId="6" applyFont="1"/>
    <xf numFmtId="167" fontId="31" fillId="7" borderId="2" xfId="5" applyNumberFormat="1" applyFont="1" applyFill="1" applyBorder="1"/>
    <xf numFmtId="0" fontId="5" fillId="0" borderId="0" xfId="0" applyFont="1" applyAlignment="1">
      <alignment vertical="center"/>
    </xf>
    <xf numFmtId="42" fontId="2" fillId="0" borderId="0" xfId="0" applyNumberFormat="1" applyFont="1"/>
    <xf numFmtId="42" fontId="2" fillId="6" borderId="27" xfId="0" applyNumberFormat="1" applyFont="1" applyFill="1" applyBorder="1" applyAlignment="1">
      <alignment vertical="center"/>
    </xf>
    <xf numFmtId="42" fontId="30" fillId="0" borderId="30" xfId="3" applyNumberFormat="1" applyFont="1" applyFill="1" applyBorder="1" applyAlignment="1">
      <alignment vertical="center"/>
    </xf>
    <xf numFmtId="0" fontId="19" fillId="3" borderId="0" xfId="0" applyFont="1" applyFill="1" applyAlignment="1">
      <alignment horizontal="center"/>
    </xf>
    <xf numFmtId="0" fontId="11" fillId="0" borderId="0" xfId="0" applyFont="1" applyAlignment="1">
      <alignment horizontal="left" vertical="center" wrapText="1"/>
    </xf>
    <xf numFmtId="0" fontId="27" fillId="7" borderId="14" xfId="0" applyFont="1" applyFill="1" applyBorder="1" applyAlignment="1">
      <alignment horizontal="center"/>
    </xf>
    <xf numFmtId="0" fontId="33" fillId="10" borderId="5" xfId="0" applyFont="1" applyFill="1" applyBorder="1" applyAlignment="1">
      <alignment horizontal="center" vertical="center" wrapText="1"/>
    </xf>
    <xf numFmtId="43" fontId="5" fillId="0" borderId="0" xfId="0" applyNumberFormat="1" applyFont="1"/>
    <xf numFmtId="0" fontId="34" fillId="13" borderId="28" xfId="0" applyFont="1" applyFill="1" applyBorder="1" applyAlignment="1">
      <alignment horizontal="center" vertical="center" wrapText="1"/>
    </xf>
    <xf numFmtId="0" fontId="8" fillId="5" borderId="32" xfId="0" applyFont="1" applyFill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/>
    </xf>
    <xf numFmtId="0" fontId="3" fillId="15" borderId="36" xfId="0" applyFont="1" applyFill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169" fontId="3" fillId="16" borderId="35" xfId="0" applyNumberFormat="1" applyFont="1" applyFill="1" applyBorder="1" applyAlignment="1">
      <alignment vertical="center"/>
    </xf>
    <xf numFmtId="0" fontId="35" fillId="0" borderId="2" xfId="0" applyFont="1" applyBorder="1" applyAlignment="1">
      <alignment horizontal="center" vertical="center" wrapText="1"/>
    </xf>
    <xf numFmtId="0" fontId="13" fillId="10" borderId="14" xfId="0" applyFont="1" applyFill="1" applyBorder="1" applyAlignment="1">
      <alignment horizontal="center"/>
    </xf>
    <xf numFmtId="0" fontId="13" fillId="10" borderId="15" xfId="0" applyFont="1" applyFill="1" applyBorder="1" applyAlignment="1">
      <alignment horizontal="center"/>
    </xf>
    <xf numFmtId="0" fontId="13" fillId="10" borderId="16" xfId="0" applyFont="1" applyFill="1" applyBorder="1" applyAlignment="1">
      <alignment horizontal="center"/>
    </xf>
    <xf numFmtId="0" fontId="12" fillId="0" borderId="0" xfId="0" applyFont="1" applyAlignment="1">
      <alignment horizontal="left" vertical="center" wrapText="1"/>
    </xf>
    <xf numFmtId="0" fontId="14" fillId="6" borderId="10" xfId="0" applyFont="1" applyFill="1" applyBorder="1" applyAlignment="1">
      <alignment horizontal="center" vertical="center"/>
    </xf>
    <xf numFmtId="0" fontId="14" fillId="6" borderId="7" xfId="0" applyFont="1" applyFill="1" applyBorder="1" applyAlignment="1">
      <alignment horizontal="center" vertical="center"/>
    </xf>
    <xf numFmtId="0" fontId="14" fillId="6" borderId="11" xfId="0" applyFont="1" applyFill="1" applyBorder="1" applyAlignment="1">
      <alignment horizontal="center" vertical="center"/>
    </xf>
    <xf numFmtId="0" fontId="14" fillId="6" borderId="13" xfId="0" applyFont="1" applyFill="1" applyBorder="1" applyAlignment="1">
      <alignment horizontal="center" vertical="center"/>
    </xf>
    <xf numFmtId="0" fontId="15" fillId="0" borderId="6" xfId="0" applyFont="1" applyBorder="1" applyAlignment="1">
      <alignment horizontal="justify" vertical="center" wrapText="1"/>
    </xf>
    <xf numFmtId="0" fontId="15" fillId="0" borderId="7" xfId="0" applyFont="1" applyBorder="1" applyAlignment="1">
      <alignment horizontal="justify" vertical="center" wrapText="1"/>
    </xf>
    <xf numFmtId="0" fontId="15" fillId="0" borderId="11" xfId="0" applyFont="1" applyBorder="1" applyAlignment="1">
      <alignment horizontal="justify" vertical="center" wrapText="1"/>
    </xf>
    <xf numFmtId="0" fontId="15" fillId="0" borderId="12" xfId="0" applyFont="1" applyBorder="1" applyAlignment="1">
      <alignment horizontal="justify" vertical="center" wrapText="1"/>
    </xf>
    <xf numFmtId="0" fontId="15" fillId="0" borderId="13" xfId="0" applyFont="1" applyBorder="1" applyAlignment="1">
      <alignment horizontal="justify" vertical="center" wrapText="1"/>
    </xf>
    <xf numFmtId="0" fontId="17" fillId="7" borderId="5" xfId="0" applyFont="1" applyFill="1" applyBorder="1" applyAlignment="1">
      <alignment horizontal="center" vertical="center"/>
    </xf>
    <xf numFmtId="0" fontId="17" fillId="7" borderId="0" xfId="0" applyFont="1" applyFill="1" applyAlignment="1">
      <alignment horizontal="center" vertical="center"/>
    </xf>
    <xf numFmtId="0" fontId="21" fillId="5" borderId="18" xfId="1" applyFont="1" applyFill="1" applyBorder="1" applyAlignment="1">
      <alignment horizontal="center" vertical="center" wrapText="1"/>
    </xf>
    <xf numFmtId="0" fontId="21" fillId="5" borderId="17" xfId="1" applyFont="1" applyFill="1" applyBorder="1" applyAlignment="1">
      <alignment horizontal="center" vertical="center" wrapText="1"/>
    </xf>
    <xf numFmtId="0" fontId="21" fillId="5" borderId="19" xfId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23" fillId="7" borderId="10" xfId="0" applyFont="1" applyFill="1" applyBorder="1" applyAlignment="1">
      <alignment horizontal="left" vertical="center"/>
    </xf>
    <xf numFmtId="0" fontId="23" fillId="7" borderId="6" xfId="0" applyFont="1" applyFill="1" applyBorder="1" applyAlignment="1">
      <alignment horizontal="left" vertical="center"/>
    </xf>
    <xf numFmtId="0" fontId="23" fillId="7" borderId="11" xfId="0" applyFont="1" applyFill="1" applyBorder="1" applyAlignment="1">
      <alignment horizontal="left" vertical="center"/>
    </xf>
    <xf numFmtId="0" fontId="23" fillId="7" borderId="12" xfId="0" applyFont="1" applyFill="1" applyBorder="1" applyAlignment="1">
      <alignment horizontal="left" vertical="center"/>
    </xf>
    <xf numFmtId="0" fontId="14" fillId="7" borderId="10" xfId="0" applyFont="1" applyFill="1" applyBorder="1" applyAlignment="1">
      <alignment horizontal="center" vertical="center"/>
    </xf>
    <xf numFmtId="0" fontId="14" fillId="7" borderId="7" xfId="0" applyFont="1" applyFill="1" applyBorder="1" applyAlignment="1">
      <alignment horizontal="center" vertical="center"/>
    </xf>
    <xf numFmtId="0" fontId="14" fillId="7" borderId="11" xfId="0" applyFont="1" applyFill="1" applyBorder="1" applyAlignment="1">
      <alignment horizontal="center" vertical="center"/>
    </xf>
    <xf numFmtId="0" fontId="14" fillId="7" borderId="13" xfId="0" applyFont="1" applyFill="1" applyBorder="1" applyAlignment="1">
      <alignment horizontal="center" vertical="center"/>
    </xf>
    <xf numFmtId="0" fontId="10" fillId="0" borderId="10" xfId="0" applyFont="1" applyBorder="1" applyAlignment="1">
      <alignment horizontal="justify" vertical="center" wrapText="1"/>
    </xf>
    <xf numFmtId="0" fontId="16" fillId="11" borderId="11" xfId="0" applyFont="1" applyFill="1" applyBorder="1" applyAlignment="1">
      <alignment horizontal="center"/>
    </xf>
    <xf numFmtId="0" fontId="16" fillId="11" borderId="12" xfId="0" applyFont="1" applyFill="1" applyBorder="1" applyAlignment="1">
      <alignment horizontal="center"/>
    </xf>
    <xf numFmtId="0" fontId="22" fillId="2" borderId="8" xfId="0" applyFont="1" applyFill="1" applyBorder="1" applyAlignment="1">
      <alignment horizontal="center" vertical="center" wrapText="1"/>
    </xf>
    <xf numFmtId="0" fontId="22" fillId="2" borderId="21" xfId="0" applyFont="1" applyFill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3" fillId="2" borderId="22" xfId="0" applyFont="1" applyFill="1" applyBorder="1" applyAlignment="1">
      <alignment horizontal="center" vertical="center" wrapText="1"/>
    </xf>
    <xf numFmtId="0" fontId="23" fillId="2" borderId="9" xfId="0" applyFont="1" applyFill="1" applyBorder="1" applyAlignment="1">
      <alignment horizontal="center" vertical="center" wrapText="1"/>
    </xf>
    <xf numFmtId="0" fontId="23" fillId="2" borderId="23" xfId="0" applyFont="1" applyFill="1" applyBorder="1" applyAlignment="1">
      <alignment horizontal="center" vertical="center" wrapText="1"/>
    </xf>
    <xf numFmtId="0" fontId="19" fillId="3" borderId="0" xfId="0" applyFont="1" applyFill="1" applyAlignment="1">
      <alignment horizontal="center" wrapText="1"/>
    </xf>
    <xf numFmtId="0" fontId="33" fillId="5" borderId="5" xfId="0" applyFont="1" applyFill="1" applyBorder="1" applyAlignment="1">
      <alignment horizontal="center" vertical="center"/>
    </xf>
    <xf numFmtId="0" fontId="33" fillId="5" borderId="33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21" fillId="10" borderId="18" xfId="1" applyFont="1" applyFill="1" applyBorder="1" applyAlignment="1">
      <alignment horizontal="center" vertical="center" wrapText="1"/>
    </xf>
    <xf numFmtId="0" fontId="21" fillId="10" borderId="17" xfId="1" applyFont="1" applyFill="1" applyBorder="1" applyAlignment="1">
      <alignment horizontal="center" vertical="center" wrapText="1"/>
    </xf>
    <xf numFmtId="0" fontId="21" fillId="10" borderId="19" xfId="1" applyFont="1" applyFill="1" applyBorder="1" applyAlignment="1">
      <alignment horizontal="center" vertical="center" wrapText="1"/>
    </xf>
    <xf numFmtId="0" fontId="25" fillId="5" borderId="0" xfId="0" applyFont="1" applyFill="1" applyAlignment="1">
      <alignment horizontal="center"/>
    </xf>
    <xf numFmtId="0" fontId="7" fillId="2" borderId="24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9" fillId="7" borderId="14" xfId="0" applyFont="1" applyFill="1" applyBorder="1" applyAlignment="1">
      <alignment horizontal="center" vertical="center"/>
    </xf>
    <xf numFmtId="0" fontId="9" fillId="7" borderId="15" xfId="0" applyFont="1" applyFill="1" applyBorder="1" applyAlignment="1">
      <alignment horizontal="center" vertical="center"/>
    </xf>
    <xf numFmtId="0" fontId="9" fillId="7" borderId="16" xfId="0" applyFont="1" applyFill="1" applyBorder="1" applyAlignment="1">
      <alignment horizontal="center" vertical="center"/>
    </xf>
    <xf numFmtId="0" fontId="14" fillId="6" borderId="18" xfId="0" applyFont="1" applyFill="1" applyBorder="1" applyAlignment="1">
      <alignment horizontal="center" vertical="center"/>
    </xf>
    <xf numFmtId="0" fontId="14" fillId="6" borderId="19" xfId="0" applyFont="1" applyFill="1" applyBorder="1" applyAlignment="1">
      <alignment horizontal="center" vertical="center"/>
    </xf>
    <xf numFmtId="0" fontId="27" fillId="7" borderId="14" xfId="0" applyFont="1" applyFill="1" applyBorder="1" applyAlignment="1">
      <alignment horizontal="center"/>
    </xf>
    <xf numFmtId="0" fontId="27" fillId="7" borderId="15" xfId="0" applyFont="1" applyFill="1" applyBorder="1" applyAlignment="1">
      <alignment horizontal="center"/>
    </xf>
    <xf numFmtId="0" fontId="27" fillId="7" borderId="16" xfId="0" applyFont="1" applyFill="1" applyBorder="1" applyAlignment="1">
      <alignment horizontal="center"/>
    </xf>
    <xf numFmtId="167" fontId="0" fillId="7" borderId="34" xfId="0" applyNumberFormat="1" applyFill="1" applyBorder="1" applyAlignment="1">
      <alignment horizontal="center" vertical="center"/>
    </xf>
    <xf numFmtId="0" fontId="29" fillId="14" borderId="10" xfId="0" applyFont="1" applyFill="1" applyBorder="1" applyAlignment="1">
      <alignment horizontal="center" vertical="center"/>
    </xf>
    <xf numFmtId="0" fontId="29" fillId="14" borderId="6" xfId="0" applyFont="1" applyFill="1" applyBorder="1" applyAlignment="1">
      <alignment horizontal="center" vertical="center"/>
    </xf>
    <xf numFmtId="0" fontId="29" fillId="14" borderId="11" xfId="0" applyFont="1" applyFill="1" applyBorder="1" applyAlignment="1">
      <alignment horizontal="center" vertical="center"/>
    </xf>
    <xf numFmtId="0" fontId="29" fillId="14" borderId="12" xfId="0" applyFont="1" applyFill="1" applyBorder="1" applyAlignment="1">
      <alignment horizontal="center" vertical="center"/>
    </xf>
    <xf numFmtId="0" fontId="7" fillId="6" borderId="18" xfId="0" applyFont="1" applyFill="1" applyBorder="1" applyAlignment="1">
      <alignment horizontal="center" vertical="center"/>
    </xf>
    <xf numFmtId="0" fontId="7" fillId="6" borderId="19" xfId="0" applyFont="1" applyFill="1" applyBorder="1" applyAlignment="1">
      <alignment horizontal="center" vertical="center"/>
    </xf>
    <xf numFmtId="0" fontId="15" fillId="0" borderId="2" xfId="0" quotePrefix="1" applyFont="1" applyBorder="1" applyAlignment="1" applyProtection="1">
      <alignment horizontal="left" vertical="center" wrapText="1"/>
      <protection hidden="1"/>
    </xf>
    <xf numFmtId="0" fontId="35" fillId="17" borderId="2" xfId="0" applyFont="1" applyFill="1" applyBorder="1" applyAlignment="1">
      <alignment horizontal="center" vertical="center" wrapText="1"/>
    </xf>
    <xf numFmtId="0" fontId="36" fillId="17" borderId="2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justify" vertical="center" wrapText="1"/>
    </xf>
    <xf numFmtId="0" fontId="15" fillId="0" borderId="1" xfId="0" applyFont="1" applyBorder="1" applyAlignment="1" applyProtection="1">
      <alignment horizontal="center" vertical="center" wrapText="1"/>
      <protection hidden="1"/>
    </xf>
    <xf numFmtId="0" fontId="3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 applyProtection="1">
      <alignment horizontal="left" vertical="center" wrapText="1"/>
      <protection hidden="1"/>
    </xf>
    <xf numFmtId="0" fontId="35" fillId="17" borderId="1" xfId="0" applyFont="1" applyFill="1" applyBorder="1" applyAlignment="1">
      <alignment horizontal="center" vertical="center" wrapText="1"/>
    </xf>
    <xf numFmtId="0" fontId="15" fillId="0" borderId="32" xfId="0" applyFont="1" applyBorder="1" applyAlignment="1" applyProtection="1">
      <alignment horizontal="center" vertical="center" wrapText="1"/>
      <protection hidden="1"/>
    </xf>
    <xf numFmtId="0" fontId="22" fillId="18" borderId="37" xfId="0" applyFont="1" applyFill="1" applyBorder="1" applyAlignment="1">
      <alignment horizontal="center" vertical="center" wrapText="1"/>
    </xf>
    <xf numFmtId="0" fontId="18" fillId="2" borderId="27" xfId="0" applyFont="1" applyFill="1" applyBorder="1" applyAlignment="1">
      <alignment horizontal="center" vertical="center" wrapText="1"/>
    </xf>
    <xf numFmtId="0" fontId="18" fillId="2" borderId="15" xfId="0" applyFont="1" applyFill="1" applyBorder="1" applyAlignment="1">
      <alignment horizontal="center" vertical="center" wrapText="1"/>
    </xf>
    <xf numFmtId="0" fontId="22" fillId="18" borderId="38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0" fontId="18" fillId="6" borderId="27" xfId="0" applyFont="1" applyFill="1" applyBorder="1" applyAlignment="1">
      <alignment horizontal="center" vertical="center" textRotation="90" wrapText="1"/>
    </xf>
    <xf numFmtId="0" fontId="19" fillId="6" borderId="27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15" fillId="0" borderId="40" xfId="0" applyFont="1" applyBorder="1" applyAlignment="1">
      <alignment horizontal="center" vertical="center" wrapText="1"/>
    </xf>
    <xf numFmtId="0" fontId="19" fillId="6" borderId="15" xfId="0" applyFont="1" applyFill="1" applyBorder="1" applyAlignment="1">
      <alignment horizontal="center" vertical="center" wrapText="1"/>
    </xf>
    <xf numFmtId="167" fontId="14" fillId="19" borderId="2" xfId="5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37" fillId="0" borderId="5" xfId="0" applyFont="1" applyBorder="1" applyAlignment="1">
      <alignment horizontal="justify" vertical="justify" wrapText="1"/>
    </xf>
    <xf numFmtId="0" fontId="37" fillId="0" borderId="0" xfId="0" applyFont="1" applyBorder="1" applyAlignment="1">
      <alignment horizontal="justify" vertical="justify" wrapText="1"/>
    </xf>
    <xf numFmtId="0" fontId="11" fillId="0" borderId="41" xfId="0" applyFont="1" applyBorder="1" applyAlignment="1">
      <alignment horizontal="left" vertical="center" wrapText="1"/>
    </xf>
    <xf numFmtId="0" fontId="38" fillId="0" borderId="42" xfId="0" applyFont="1" applyBorder="1"/>
    <xf numFmtId="0" fontId="38" fillId="0" borderId="43" xfId="0" applyFont="1" applyBorder="1"/>
    <xf numFmtId="0" fontId="12" fillId="0" borderId="44" xfId="0" applyFont="1" applyBorder="1" applyAlignment="1">
      <alignment horizontal="left" vertical="center" wrapText="1"/>
    </xf>
    <xf numFmtId="0" fontId="38" fillId="0" borderId="45" xfId="0" applyFont="1" applyBorder="1"/>
    <xf numFmtId="0" fontId="38" fillId="0" borderId="46" xfId="0" applyFont="1" applyBorder="1"/>
    <xf numFmtId="0" fontId="38" fillId="0" borderId="47" xfId="0" applyFont="1" applyBorder="1"/>
    <xf numFmtId="0" fontId="38" fillId="0" borderId="48" xfId="0" applyFont="1" applyBorder="1"/>
    <xf numFmtId="0" fontId="38" fillId="0" borderId="49" xfId="0" applyFont="1" applyBorder="1"/>
    <xf numFmtId="167" fontId="14" fillId="19" borderId="2" xfId="5" applyNumberFormat="1" applyFont="1" applyFill="1" applyBorder="1" applyAlignment="1">
      <alignment vertical="center"/>
    </xf>
    <xf numFmtId="0" fontId="14" fillId="20" borderId="16" xfId="0" applyFont="1" applyFill="1" applyBorder="1" applyAlignment="1">
      <alignment horizontal="center" vertical="center" wrapText="1"/>
    </xf>
    <xf numFmtId="0" fontId="14" fillId="20" borderId="27" xfId="0" applyFont="1" applyFill="1" applyBorder="1" applyAlignment="1">
      <alignment horizontal="center" vertical="center" wrapText="1"/>
    </xf>
  </cellXfs>
  <cellStyles count="8">
    <cellStyle name="Millares" xfId="7" builtinId="3"/>
    <cellStyle name="Moneda" xfId="5" builtinId="4"/>
    <cellStyle name="Moneda [0]" xfId="4" builtinId="7"/>
    <cellStyle name="Moneda [0] 2" xfId="3" xr:uid="{00000000-0005-0000-0000-000003000000}"/>
    <cellStyle name="Moneda 2" xfId="2" xr:uid="{00000000-0005-0000-0000-000004000000}"/>
    <cellStyle name="Normal" xfId="0" builtinId="0"/>
    <cellStyle name="Normal_HERRAMIENTAS PARA TRANSPORTE" xfId="1" xr:uid="{00000000-0005-0000-0000-000006000000}"/>
    <cellStyle name="Porcentaje" xfId="6" builtinId="5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CCFF"/>
      <color rgb="FF336699"/>
      <color rgb="FF006666"/>
      <color rgb="FF008080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4"/>
  <sheetViews>
    <sheetView tabSelected="1" topLeftCell="A4" zoomScale="110" zoomScaleNormal="110" workbookViewId="0">
      <selection activeCell="F12" sqref="F12"/>
    </sheetView>
  </sheetViews>
  <sheetFormatPr baseColWidth="10" defaultRowHeight="16.5" x14ac:dyDescent="0.3"/>
  <cols>
    <col min="1" max="1" width="6.5703125" style="9" customWidth="1"/>
    <col min="2" max="2" width="36.28515625" style="9" customWidth="1"/>
    <col min="3" max="3" width="11.7109375" style="9" customWidth="1"/>
    <col min="4" max="4" width="21.42578125" style="9" customWidth="1"/>
    <col min="5" max="5" width="19.85546875" style="9" customWidth="1"/>
    <col min="6" max="6" width="17.28515625" style="9" customWidth="1"/>
    <col min="7" max="7" width="18.42578125" style="9" customWidth="1"/>
    <col min="8" max="8" width="11.42578125" style="9"/>
    <col min="9" max="9" width="17" style="9" bestFit="1" customWidth="1"/>
    <col min="10" max="16384" width="11.42578125" style="9"/>
  </cols>
  <sheetData>
    <row r="1" spans="1:9" ht="26.25" customHeight="1" thickBot="1" x14ac:dyDescent="0.35">
      <c r="A1" s="120" t="s">
        <v>72</v>
      </c>
      <c r="B1" s="121"/>
      <c r="C1" s="121"/>
      <c r="D1" s="121"/>
      <c r="E1" s="121"/>
      <c r="F1" s="121"/>
      <c r="G1" s="121"/>
    </row>
    <row r="2" spans="1:9" ht="18.75" customHeight="1" x14ac:dyDescent="0.3">
      <c r="A2" s="115" t="s">
        <v>41</v>
      </c>
      <c r="B2" s="116"/>
      <c r="C2" s="119" t="s">
        <v>77</v>
      </c>
      <c r="D2" s="100"/>
      <c r="E2" s="100"/>
      <c r="F2" s="100"/>
      <c r="G2" s="101"/>
    </row>
    <row r="3" spans="1:9" ht="42.75" customHeight="1" thickBot="1" x14ac:dyDescent="0.35">
      <c r="A3" s="117"/>
      <c r="B3" s="118"/>
      <c r="C3" s="102"/>
      <c r="D3" s="103"/>
      <c r="E3" s="103"/>
      <c r="F3" s="103"/>
      <c r="G3" s="104"/>
    </row>
    <row r="4" spans="1:9" ht="30.75" customHeight="1" x14ac:dyDescent="0.3"/>
    <row r="5" spans="1:9" ht="11.25" hidden="1" customHeight="1" x14ac:dyDescent="0.3">
      <c r="E5" s="80" t="s">
        <v>45</v>
      </c>
      <c r="F5" s="128" t="s">
        <v>71</v>
      </c>
      <c r="G5" s="128"/>
    </row>
    <row r="6" spans="1:9" ht="24" customHeight="1" x14ac:dyDescent="0.3">
      <c r="E6" s="12"/>
      <c r="F6" s="12"/>
      <c r="G6" s="12"/>
    </row>
    <row r="7" spans="1:9" ht="30" customHeight="1" thickBot="1" x14ac:dyDescent="0.35">
      <c r="E7" s="83" t="s">
        <v>73</v>
      </c>
      <c r="F7" s="129" t="s">
        <v>74</v>
      </c>
      <c r="G7" s="130"/>
    </row>
    <row r="8" spans="1:9" ht="11.25" customHeight="1" x14ac:dyDescent="0.3">
      <c r="A8" s="111" t="s">
        <v>49</v>
      </c>
      <c r="B8" s="112"/>
      <c r="C8" s="112"/>
      <c r="D8" s="112"/>
      <c r="E8" s="132" t="s">
        <v>26</v>
      </c>
      <c r="F8" s="107" t="s">
        <v>26</v>
      </c>
      <c r="G8" s="107" t="s">
        <v>40</v>
      </c>
    </row>
    <row r="9" spans="1:9" ht="10.5" customHeight="1" thickBot="1" x14ac:dyDescent="0.35">
      <c r="A9" s="113"/>
      <c r="B9" s="114"/>
      <c r="C9" s="114"/>
      <c r="D9" s="114"/>
      <c r="E9" s="133"/>
      <c r="F9" s="108"/>
      <c r="G9" s="108"/>
    </row>
    <row r="10" spans="1:9" ht="15" customHeight="1" x14ac:dyDescent="0.3">
      <c r="A10" s="122" t="s">
        <v>12</v>
      </c>
      <c r="B10" s="124" t="s">
        <v>45</v>
      </c>
      <c r="C10" s="124" t="s">
        <v>70</v>
      </c>
      <c r="D10" s="126" t="s">
        <v>56</v>
      </c>
      <c r="E10" s="133"/>
      <c r="F10" s="108"/>
      <c r="G10" s="108"/>
    </row>
    <row r="11" spans="1:9" ht="34.5" customHeight="1" thickBot="1" x14ac:dyDescent="0.35">
      <c r="A11" s="123"/>
      <c r="B11" s="125"/>
      <c r="C11" s="125"/>
      <c r="D11" s="127"/>
      <c r="E11" s="134"/>
      <c r="F11" s="109"/>
      <c r="G11" s="109"/>
      <c r="I11" s="68"/>
    </row>
    <row r="12" spans="1:9" s="37" customFormat="1" ht="14.25" x14ac:dyDescent="0.2">
      <c r="A12" s="33">
        <v>1</v>
      </c>
      <c r="B12" s="34" t="s">
        <v>27</v>
      </c>
      <c r="C12" s="87">
        <v>5</v>
      </c>
      <c r="D12" s="33" t="s">
        <v>28</v>
      </c>
      <c r="E12" s="90">
        <v>4506713</v>
      </c>
      <c r="F12" s="35"/>
      <c r="G12" s="36">
        <f>+F12*$C12</f>
        <v>0</v>
      </c>
      <c r="I12" s="54"/>
    </row>
    <row r="13" spans="1:9" s="37" customFormat="1" ht="14.25" x14ac:dyDescent="0.2">
      <c r="A13" s="38">
        <v>2</v>
      </c>
      <c r="B13" s="39" t="s">
        <v>29</v>
      </c>
      <c r="C13" s="88">
        <v>117</v>
      </c>
      <c r="D13" s="38" t="s">
        <v>28</v>
      </c>
      <c r="E13" s="90">
        <v>3012577</v>
      </c>
      <c r="F13" s="35"/>
      <c r="G13" s="36">
        <f>+F13*$C13</f>
        <v>0</v>
      </c>
      <c r="I13" s="54"/>
    </row>
    <row r="14" spans="1:9" s="37" customFormat="1" ht="14.25" x14ac:dyDescent="0.2">
      <c r="A14" s="38">
        <v>3</v>
      </c>
      <c r="B14" s="39" t="s">
        <v>30</v>
      </c>
      <c r="C14" s="88">
        <v>23</v>
      </c>
      <c r="D14" s="38" t="s">
        <v>28</v>
      </c>
      <c r="E14" s="90">
        <v>1890499</v>
      </c>
      <c r="F14" s="35"/>
      <c r="G14" s="36">
        <f>+F14*$C14</f>
        <v>0</v>
      </c>
      <c r="I14" s="54"/>
    </row>
    <row r="15" spans="1:9" s="37" customFormat="1" ht="24" x14ac:dyDescent="0.2">
      <c r="A15" s="38">
        <v>4</v>
      </c>
      <c r="B15" s="39" t="s">
        <v>31</v>
      </c>
      <c r="C15" s="88">
        <v>3</v>
      </c>
      <c r="D15" s="38" t="s">
        <v>28</v>
      </c>
      <c r="E15" s="90">
        <v>3013313</v>
      </c>
      <c r="F15" s="35"/>
      <c r="G15" s="36">
        <f>+F15*$C15</f>
        <v>0</v>
      </c>
      <c r="I15" s="54"/>
    </row>
    <row r="16" spans="1:9" s="37" customFormat="1" ht="24" x14ac:dyDescent="0.2">
      <c r="A16" s="38">
        <v>5</v>
      </c>
      <c r="B16" s="39" t="s">
        <v>32</v>
      </c>
      <c r="C16" s="88">
        <v>39</v>
      </c>
      <c r="D16" s="38" t="s">
        <v>28</v>
      </c>
      <c r="E16" s="90">
        <v>3831414</v>
      </c>
      <c r="F16" s="35"/>
      <c r="G16" s="36">
        <f>+F16*$C16</f>
        <v>0</v>
      </c>
      <c r="I16" s="54"/>
    </row>
    <row r="17" spans="1:9" s="37" customFormat="1" ht="48" x14ac:dyDescent="0.2">
      <c r="A17" s="38">
        <v>6</v>
      </c>
      <c r="B17" s="39" t="s">
        <v>33</v>
      </c>
      <c r="C17" s="89">
        <v>6</v>
      </c>
      <c r="D17" s="40">
        <v>6</v>
      </c>
      <c r="E17" s="90">
        <v>217128</v>
      </c>
      <c r="F17" s="35"/>
      <c r="G17" s="36">
        <f>+F17*$C17*$D17</f>
        <v>0</v>
      </c>
      <c r="I17" s="54"/>
    </row>
    <row r="18" spans="1:9" s="37" customFormat="1" ht="14.25" x14ac:dyDescent="0.2">
      <c r="A18" s="131" t="s">
        <v>34</v>
      </c>
      <c r="B18" s="131"/>
      <c r="C18" s="73">
        <f>SUM(C12:C17)</f>
        <v>193</v>
      </c>
      <c r="D18" s="73"/>
      <c r="E18" s="41"/>
      <c r="F18" s="41"/>
      <c r="G18" s="42">
        <f>SUM(G12:G17)</f>
        <v>0</v>
      </c>
      <c r="I18" s="54"/>
    </row>
    <row r="19" spans="1:9" s="37" customFormat="1" ht="14.25" x14ac:dyDescent="0.2">
      <c r="A19" s="131" t="s">
        <v>35</v>
      </c>
      <c r="B19" s="131"/>
      <c r="C19" s="43">
        <v>0.1</v>
      </c>
      <c r="D19" s="43"/>
      <c r="E19" s="41"/>
      <c r="F19" s="41"/>
      <c r="G19" s="44">
        <f>+G18*$C$19</f>
        <v>0</v>
      </c>
      <c r="I19" s="54"/>
    </row>
    <row r="20" spans="1:9" s="37" customFormat="1" ht="14.25" x14ac:dyDescent="0.2">
      <c r="A20" s="131" t="s">
        <v>36</v>
      </c>
      <c r="B20" s="131"/>
      <c r="C20" s="43">
        <v>0.19</v>
      </c>
      <c r="D20" s="43"/>
      <c r="E20" s="69"/>
      <c r="F20" s="69"/>
      <c r="G20" s="44">
        <f>+G19*$C$20</f>
        <v>0</v>
      </c>
      <c r="I20" s="54"/>
    </row>
    <row r="21" spans="1:9" s="37" customFormat="1" ht="29.25" customHeight="1" thickBot="1" x14ac:dyDescent="0.25">
      <c r="A21" s="110" t="s">
        <v>37</v>
      </c>
      <c r="B21" s="110"/>
      <c r="C21" s="110"/>
      <c r="D21" s="110"/>
      <c r="E21" s="70"/>
      <c r="F21" s="70"/>
      <c r="G21" s="45">
        <f>SUM(G18:G20)</f>
        <v>0</v>
      </c>
      <c r="I21" s="54"/>
    </row>
    <row r="22" spans="1:9" ht="15.75" customHeight="1" x14ac:dyDescent="0.3">
      <c r="A22" s="111" t="s">
        <v>50</v>
      </c>
      <c r="B22" s="112"/>
      <c r="C22" s="112"/>
      <c r="D22" s="112"/>
      <c r="E22" s="132" t="s">
        <v>26</v>
      </c>
      <c r="F22" s="107" t="s">
        <v>26</v>
      </c>
      <c r="G22" s="107" t="s">
        <v>40</v>
      </c>
    </row>
    <row r="23" spans="1:9" ht="7.5" customHeight="1" thickBot="1" x14ac:dyDescent="0.35">
      <c r="A23" s="113"/>
      <c r="B23" s="114"/>
      <c r="C23" s="114"/>
      <c r="D23" s="114"/>
      <c r="E23" s="133"/>
      <c r="F23" s="108"/>
      <c r="G23" s="108"/>
    </row>
    <row r="24" spans="1:9" ht="16.5" customHeight="1" x14ac:dyDescent="0.3">
      <c r="A24" s="122" t="s">
        <v>12</v>
      </c>
      <c r="B24" s="124" t="s">
        <v>44</v>
      </c>
      <c r="C24" s="124" t="s">
        <v>70</v>
      </c>
      <c r="D24" s="126" t="s">
        <v>57</v>
      </c>
      <c r="E24" s="133"/>
      <c r="F24" s="108"/>
      <c r="G24" s="108"/>
    </row>
    <row r="25" spans="1:9" ht="28.5" customHeight="1" thickBot="1" x14ac:dyDescent="0.35">
      <c r="A25" s="123"/>
      <c r="B25" s="125"/>
      <c r="C25" s="125"/>
      <c r="D25" s="127"/>
      <c r="E25" s="134"/>
      <c r="F25" s="109"/>
      <c r="G25" s="109"/>
    </row>
    <row r="26" spans="1:9" s="37" customFormat="1" ht="14.25" x14ac:dyDescent="0.2">
      <c r="A26" s="33">
        <v>1</v>
      </c>
      <c r="B26" s="34" t="s">
        <v>27</v>
      </c>
      <c r="C26" s="87">
        <v>1</v>
      </c>
      <c r="D26" s="33" t="s">
        <v>28</v>
      </c>
      <c r="E26" s="90">
        <v>4506713</v>
      </c>
      <c r="F26" s="35"/>
      <c r="G26" s="36">
        <f>+F26*$C26</f>
        <v>0</v>
      </c>
      <c r="I26" s="54"/>
    </row>
    <row r="27" spans="1:9" s="37" customFormat="1" ht="14.25" x14ac:dyDescent="0.2">
      <c r="A27" s="38">
        <v>2</v>
      </c>
      <c r="B27" s="39" t="s">
        <v>29</v>
      </c>
      <c r="C27" s="89">
        <v>7</v>
      </c>
      <c r="D27" s="38" t="s">
        <v>28</v>
      </c>
      <c r="E27" s="90">
        <v>3012577</v>
      </c>
      <c r="F27" s="35"/>
      <c r="G27" s="36">
        <f>+F27*$C27</f>
        <v>0</v>
      </c>
      <c r="I27" s="54"/>
    </row>
    <row r="28" spans="1:9" s="37" customFormat="1" ht="14.25" x14ac:dyDescent="0.2">
      <c r="A28" s="38">
        <v>3</v>
      </c>
      <c r="B28" s="39" t="s">
        <v>30</v>
      </c>
      <c r="C28" s="89">
        <v>0</v>
      </c>
      <c r="D28" s="38" t="s">
        <v>28</v>
      </c>
      <c r="E28" s="90">
        <v>1890499</v>
      </c>
      <c r="F28" s="35"/>
      <c r="G28" s="36">
        <f>+F28*$C28</f>
        <v>0</v>
      </c>
      <c r="I28" s="54"/>
    </row>
    <row r="29" spans="1:9" s="37" customFormat="1" ht="24" x14ac:dyDescent="0.2">
      <c r="A29" s="38">
        <v>4</v>
      </c>
      <c r="B29" s="39" t="s">
        <v>31</v>
      </c>
      <c r="C29" s="89">
        <v>1</v>
      </c>
      <c r="D29" s="38" t="s">
        <v>28</v>
      </c>
      <c r="E29" s="90">
        <v>3013313</v>
      </c>
      <c r="F29" s="35"/>
      <c r="G29" s="36">
        <f>+F29*$C29</f>
        <v>0</v>
      </c>
      <c r="I29" s="54"/>
    </row>
    <row r="30" spans="1:9" s="37" customFormat="1" ht="24" x14ac:dyDescent="0.2">
      <c r="A30" s="38">
        <v>5</v>
      </c>
      <c r="B30" s="39" t="s">
        <v>32</v>
      </c>
      <c r="C30" s="89">
        <v>4</v>
      </c>
      <c r="D30" s="38" t="s">
        <v>28</v>
      </c>
      <c r="E30" s="90">
        <v>3831414</v>
      </c>
      <c r="F30" s="35"/>
      <c r="G30" s="36">
        <f>+F30*$C30</f>
        <v>0</v>
      </c>
      <c r="I30" s="54"/>
    </row>
    <row r="31" spans="1:9" s="37" customFormat="1" ht="36" x14ac:dyDescent="0.2">
      <c r="A31" s="38">
        <v>6</v>
      </c>
      <c r="B31" s="39" t="s">
        <v>38</v>
      </c>
      <c r="C31" s="89">
        <v>1</v>
      </c>
      <c r="D31" s="40">
        <f>+D17</f>
        <v>6</v>
      </c>
      <c r="E31" s="90">
        <v>217128</v>
      </c>
      <c r="F31" s="35"/>
      <c r="G31" s="36">
        <f>+F31*$C31*$D31</f>
        <v>0</v>
      </c>
      <c r="I31" s="54"/>
    </row>
    <row r="32" spans="1:9" s="37" customFormat="1" ht="14.25" x14ac:dyDescent="0.2">
      <c r="A32" s="131" t="s">
        <v>34</v>
      </c>
      <c r="B32" s="131"/>
      <c r="C32" s="46">
        <f>SUM(C26:C31)</f>
        <v>14</v>
      </c>
      <c r="D32" s="46"/>
      <c r="E32" s="71"/>
      <c r="F32" s="71"/>
      <c r="G32" s="42">
        <f>SUM(G26:G31)</f>
        <v>0</v>
      </c>
      <c r="I32" s="54"/>
    </row>
    <row r="33" spans="1:9" s="37" customFormat="1" ht="14.25" x14ac:dyDescent="0.2">
      <c r="A33" s="131" t="s">
        <v>35</v>
      </c>
      <c r="B33" s="131"/>
      <c r="C33" s="47">
        <v>0.1</v>
      </c>
      <c r="D33" s="47"/>
      <c r="E33" s="71"/>
      <c r="F33" s="71"/>
      <c r="G33" s="44">
        <f>+G32*$C$33</f>
        <v>0</v>
      </c>
      <c r="I33" s="54"/>
    </row>
    <row r="34" spans="1:9" s="37" customFormat="1" ht="17.25" thickBot="1" x14ac:dyDescent="0.35">
      <c r="A34" s="136" t="s">
        <v>36</v>
      </c>
      <c r="B34" s="136"/>
      <c r="C34" s="48">
        <v>0</v>
      </c>
      <c r="D34" s="48"/>
      <c r="E34" s="31"/>
      <c r="F34" s="9"/>
      <c r="G34" s="44"/>
      <c r="I34" s="54"/>
    </row>
    <row r="35" spans="1:9" s="37" customFormat="1" ht="17.25" thickBot="1" x14ac:dyDescent="0.35">
      <c r="A35" s="137" t="s">
        <v>39</v>
      </c>
      <c r="B35" s="138"/>
      <c r="C35" s="138"/>
      <c r="D35" s="138"/>
      <c r="E35" s="31"/>
      <c r="F35" s="9"/>
      <c r="G35" s="45">
        <f>SUM(G32:G34)</f>
        <v>0</v>
      </c>
      <c r="I35" s="54"/>
    </row>
    <row r="36" spans="1:9" s="37" customFormat="1" x14ac:dyDescent="0.3">
      <c r="E36" s="31"/>
      <c r="F36" s="9"/>
    </row>
    <row r="37" spans="1:9" s="37" customFormat="1" x14ac:dyDescent="0.3">
      <c r="A37" s="135" t="s">
        <v>40</v>
      </c>
      <c r="B37" s="135"/>
      <c r="C37" s="135"/>
      <c r="D37" s="135"/>
      <c r="E37" s="31"/>
      <c r="F37" s="9"/>
      <c r="G37" s="49">
        <v>340000</v>
      </c>
      <c r="I37" s="84"/>
    </row>
    <row r="38" spans="1:9" ht="18" customHeight="1" x14ac:dyDescent="0.3">
      <c r="E38" s="31"/>
      <c r="G38" s="30"/>
    </row>
    <row r="39" spans="1:9" ht="18" customHeight="1" x14ac:dyDescent="0.3">
      <c r="E39" s="31"/>
      <c r="F39" s="30"/>
      <c r="G39" s="30"/>
    </row>
    <row r="40" spans="1:9" x14ac:dyDescent="0.3">
      <c r="E40" s="31"/>
      <c r="F40" s="31"/>
      <c r="G40" s="31"/>
    </row>
    <row r="41" spans="1:9" x14ac:dyDescent="0.3">
      <c r="A41" s="22" t="s">
        <v>46</v>
      </c>
    </row>
    <row r="42" spans="1:9" x14ac:dyDescent="0.3">
      <c r="A42" s="9" t="s">
        <v>47</v>
      </c>
    </row>
    <row r="43" spans="1:9" x14ac:dyDescent="0.3">
      <c r="A43" s="9" t="s">
        <v>48</v>
      </c>
    </row>
    <row r="44" spans="1:9" x14ac:dyDescent="0.3">
      <c r="A44" s="9" t="s">
        <v>58</v>
      </c>
    </row>
  </sheetData>
  <sheetProtection selectLockedCells="1" selectUnlockedCells="1"/>
  <mergeCells count="30">
    <mergeCell ref="A37:D37"/>
    <mergeCell ref="E22:E25"/>
    <mergeCell ref="A24:A25"/>
    <mergeCell ref="B24:B25"/>
    <mergeCell ref="D24:D25"/>
    <mergeCell ref="A32:B32"/>
    <mergeCell ref="A33:B33"/>
    <mergeCell ref="A34:B34"/>
    <mergeCell ref="A35:D35"/>
    <mergeCell ref="C24:C25"/>
    <mergeCell ref="A1:G1"/>
    <mergeCell ref="A10:A11"/>
    <mergeCell ref="B10:B11"/>
    <mergeCell ref="D10:D11"/>
    <mergeCell ref="C10:C11"/>
    <mergeCell ref="F5:G5"/>
    <mergeCell ref="F7:G7"/>
    <mergeCell ref="F8:F11"/>
    <mergeCell ref="G8:G11"/>
    <mergeCell ref="E8:E11"/>
    <mergeCell ref="A8:D9"/>
    <mergeCell ref="F22:F25"/>
    <mergeCell ref="G22:G25"/>
    <mergeCell ref="A21:D21"/>
    <mergeCell ref="A22:D23"/>
    <mergeCell ref="A2:B3"/>
    <mergeCell ref="C2:G3"/>
    <mergeCell ref="A18:B18"/>
    <mergeCell ref="A19:B19"/>
    <mergeCell ref="A20:B20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C70"/>
  <sheetViews>
    <sheetView topLeftCell="A5" zoomScale="115" zoomScaleNormal="115" workbookViewId="0">
      <selection activeCell="AE8" sqref="AE8"/>
    </sheetView>
  </sheetViews>
  <sheetFormatPr baseColWidth="10" defaultRowHeight="16.5" x14ac:dyDescent="0.3"/>
  <cols>
    <col min="1" max="1" width="4.140625" style="9" customWidth="1"/>
    <col min="2" max="2" width="20" style="12" customWidth="1"/>
    <col min="3" max="3" width="48" style="9" customWidth="1"/>
    <col min="4" max="6" width="17.42578125" style="12" customWidth="1"/>
    <col min="7" max="7" width="9.85546875" style="12" customWidth="1"/>
    <col min="8" max="8" width="3.28515625" style="9" customWidth="1"/>
    <col min="9" max="9" width="29.42578125" style="11" customWidth="1"/>
    <col min="10" max="10" width="24.28515625" style="11" customWidth="1"/>
    <col min="11" max="11" width="11.42578125" style="9"/>
    <col min="12" max="24" width="11.42578125" style="37" hidden="1" customWidth="1"/>
    <col min="25" max="29" width="11.42578125" style="9" hidden="1" customWidth="1"/>
    <col min="30" max="31" width="11.42578125" style="9" customWidth="1"/>
    <col min="32" max="16384" width="11.42578125" style="9"/>
  </cols>
  <sheetData>
    <row r="1" spans="1:24" ht="17.25" thickBot="1" x14ac:dyDescent="0.35">
      <c r="A1" s="92" t="s">
        <v>53</v>
      </c>
      <c r="B1" s="93"/>
      <c r="C1" s="93"/>
      <c r="D1" s="93"/>
      <c r="E1" s="93"/>
      <c r="F1" s="93"/>
      <c r="G1" s="93"/>
      <c r="H1" s="93"/>
      <c r="I1" s="94"/>
      <c r="J1" s="9"/>
    </row>
    <row r="2" spans="1:24" ht="15" customHeight="1" x14ac:dyDescent="0.3">
      <c r="A2" s="96" t="s">
        <v>41</v>
      </c>
      <c r="B2" s="97"/>
      <c r="C2" s="119" t="s">
        <v>77</v>
      </c>
      <c r="D2" s="100"/>
      <c r="E2" s="100"/>
      <c r="F2" s="100"/>
      <c r="G2" s="100"/>
      <c r="H2" s="100"/>
      <c r="I2" s="101"/>
      <c r="J2" s="9"/>
    </row>
    <row r="3" spans="1:24" ht="38.25" customHeight="1" thickBot="1" x14ac:dyDescent="0.35">
      <c r="A3" s="98"/>
      <c r="B3" s="99"/>
      <c r="C3" s="102"/>
      <c r="D3" s="103"/>
      <c r="E3" s="103"/>
      <c r="F3" s="103"/>
      <c r="G3" s="103"/>
      <c r="H3" s="103"/>
      <c r="I3" s="104"/>
      <c r="J3" s="9"/>
    </row>
    <row r="4" spans="1:24" x14ac:dyDescent="0.3">
      <c r="D4" s="9"/>
      <c r="E4" s="9"/>
      <c r="F4" s="9"/>
      <c r="G4" s="9"/>
      <c r="I4" s="9"/>
      <c r="J4" s="9"/>
    </row>
    <row r="5" spans="1:24" ht="19.5" customHeight="1" x14ac:dyDescent="0.3">
      <c r="A5" s="105" t="s">
        <v>17</v>
      </c>
      <c r="B5" s="106"/>
      <c r="C5" s="106"/>
      <c r="D5" s="106"/>
      <c r="E5" s="106"/>
      <c r="F5" s="106"/>
      <c r="G5" s="106"/>
      <c r="H5" s="106"/>
      <c r="I5" s="106"/>
      <c r="J5" s="9"/>
    </row>
    <row r="6" spans="1:24" ht="19.5" customHeight="1" thickBot="1" x14ac:dyDescent="0.35">
      <c r="D6" s="9"/>
      <c r="E6" s="9"/>
      <c r="F6" s="9"/>
      <c r="G6" s="9"/>
      <c r="I6" s="12"/>
      <c r="J6" s="12"/>
    </row>
    <row r="7" spans="1:24" s="11" customFormat="1" ht="35.25" customHeight="1" thickBot="1" x14ac:dyDescent="0.35">
      <c r="B7" s="12"/>
      <c r="D7" s="51"/>
      <c r="E7" s="51"/>
      <c r="F7" s="51"/>
      <c r="I7" s="191" t="s">
        <v>73</v>
      </c>
      <c r="J7" s="190" t="s">
        <v>74</v>
      </c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</row>
    <row r="8" spans="1:24" s="13" customFormat="1" ht="68.25" customHeight="1" thickBot="1" x14ac:dyDescent="0.25">
      <c r="A8" s="53" t="s">
        <v>12</v>
      </c>
      <c r="B8" s="165" t="s">
        <v>13</v>
      </c>
      <c r="C8" s="165" t="s">
        <v>14</v>
      </c>
      <c r="D8" s="166" t="s">
        <v>15</v>
      </c>
      <c r="E8" s="164" t="s">
        <v>192</v>
      </c>
      <c r="F8" s="167" t="s">
        <v>193</v>
      </c>
      <c r="G8" s="165" t="s">
        <v>51</v>
      </c>
      <c r="I8" s="52" t="s">
        <v>54</v>
      </c>
      <c r="J8" s="85" t="s">
        <v>54</v>
      </c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</row>
    <row r="9" spans="1:24" s="13" customFormat="1" ht="140.25" x14ac:dyDescent="0.2">
      <c r="A9" s="159">
        <v>1</v>
      </c>
      <c r="B9" s="160" t="s">
        <v>6</v>
      </c>
      <c r="C9" s="161" t="s">
        <v>126</v>
      </c>
      <c r="D9" s="162" t="s">
        <v>178</v>
      </c>
      <c r="E9" s="160" t="s">
        <v>194</v>
      </c>
      <c r="F9" s="160" t="s">
        <v>197</v>
      </c>
      <c r="G9" s="163">
        <v>1</v>
      </c>
      <c r="H9" s="61"/>
      <c r="I9" s="176">
        <v>24797</v>
      </c>
      <c r="J9" s="60"/>
      <c r="L9" s="77" t="e">
        <f>+AVERAGE(#REF!)</f>
        <v>#REF!</v>
      </c>
      <c r="M9" s="77" t="e">
        <f>+#REF!</f>
        <v>#REF!</v>
      </c>
      <c r="N9" s="61">
        <v>19635</v>
      </c>
      <c r="O9" s="77" t="e">
        <f>+M9-N9</f>
        <v>#REF!</v>
      </c>
      <c r="P9" s="77" t="e">
        <f>+M9-#REF!</f>
        <v>#REF!</v>
      </c>
      <c r="Q9" s="77">
        <v>19635</v>
      </c>
      <c r="R9" s="77" t="e">
        <f>+L9-Q9</f>
        <v>#REF!</v>
      </c>
      <c r="S9" s="61"/>
      <c r="T9" s="77" t="e">
        <f>+AVERAGE(#REF!,#REF!)</f>
        <v>#REF!</v>
      </c>
      <c r="U9" s="61" t="e">
        <f>+((MIN(#REF!,#REF!))+T9)/2</f>
        <v>#REF!</v>
      </c>
      <c r="V9" s="61"/>
      <c r="W9" s="77" t="e">
        <f>+T9-#REF!</f>
        <v>#REF!</v>
      </c>
      <c r="X9" s="77" t="e">
        <f t="shared" ref="X9:X40" si="0">+U9-I9</f>
        <v>#REF!</v>
      </c>
    </row>
    <row r="10" spans="1:24" s="13" customFormat="1" ht="63.75" x14ac:dyDescent="0.2">
      <c r="A10" s="17">
        <v>2</v>
      </c>
      <c r="B10" s="91" t="s">
        <v>78</v>
      </c>
      <c r="C10" s="15" t="s">
        <v>127</v>
      </c>
      <c r="D10" s="155" t="s">
        <v>179</v>
      </c>
      <c r="E10" s="91" t="s">
        <v>194</v>
      </c>
      <c r="F10" s="91" t="s">
        <v>197</v>
      </c>
      <c r="G10" s="16">
        <v>1</v>
      </c>
      <c r="H10" s="61"/>
      <c r="I10" s="176">
        <v>6996</v>
      </c>
      <c r="J10" s="60"/>
      <c r="L10" s="77" t="e">
        <f>+#REF!</f>
        <v>#REF!</v>
      </c>
      <c r="M10" s="77" t="e">
        <f>+#REF!</f>
        <v>#REF!</v>
      </c>
      <c r="N10" s="61">
        <v>8925</v>
      </c>
      <c r="O10" s="77" t="e">
        <f t="shared" ref="O10:O59" si="1">+M10-N10</f>
        <v>#REF!</v>
      </c>
      <c r="P10" s="77" t="e">
        <f>+M10-#REF!</f>
        <v>#REF!</v>
      </c>
      <c r="Q10" s="77">
        <v>8925</v>
      </c>
      <c r="R10" s="77" t="e">
        <f t="shared" ref="R10:R59" si="2">+L10-Q10</f>
        <v>#REF!</v>
      </c>
      <c r="S10" s="61"/>
      <c r="T10" s="77" t="e">
        <f>+AVERAGE(#REF!,#REF!)</f>
        <v>#REF!</v>
      </c>
      <c r="U10" s="61" t="e">
        <f>+((MIN(#REF!,#REF!))+T10)/2</f>
        <v>#REF!</v>
      </c>
      <c r="V10" s="61"/>
      <c r="W10" s="77" t="e">
        <f>+T10-#REF!</f>
        <v>#REF!</v>
      </c>
      <c r="X10" s="77" t="e">
        <f t="shared" si="0"/>
        <v>#REF!</v>
      </c>
    </row>
    <row r="11" spans="1:24" s="13" customFormat="1" ht="76.5" x14ac:dyDescent="0.2">
      <c r="A11" s="14">
        <v>3</v>
      </c>
      <c r="B11" s="91" t="s">
        <v>79</v>
      </c>
      <c r="C11" s="15" t="s">
        <v>128</v>
      </c>
      <c r="D11" s="156" t="s">
        <v>178</v>
      </c>
      <c r="E11" s="91" t="s">
        <v>194</v>
      </c>
      <c r="F11" s="91" t="s">
        <v>197</v>
      </c>
      <c r="G11" s="16">
        <v>1</v>
      </c>
      <c r="H11" s="61"/>
      <c r="I11" s="176">
        <v>27765</v>
      </c>
      <c r="J11" s="60"/>
      <c r="L11" s="77" t="e">
        <f>+#REF!</f>
        <v>#REF!</v>
      </c>
      <c r="M11" s="77" t="e">
        <f>+#REF!</f>
        <v>#REF!</v>
      </c>
      <c r="N11" s="61">
        <v>8925</v>
      </c>
      <c r="O11" s="77" t="e">
        <f t="shared" si="1"/>
        <v>#REF!</v>
      </c>
      <c r="P11" s="77" t="e">
        <f>+M11-#REF!</f>
        <v>#REF!</v>
      </c>
      <c r="Q11" s="77">
        <v>8925</v>
      </c>
      <c r="R11" s="77" t="e">
        <f t="shared" si="2"/>
        <v>#REF!</v>
      </c>
      <c r="S11" s="61"/>
      <c r="T11" s="77" t="e">
        <f>+AVERAGE(#REF!,#REF!)</f>
        <v>#REF!</v>
      </c>
      <c r="U11" s="61" t="e">
        <f>+((MIN(#REF!,#REF!))+T11)/2</f>
        <v>#REF!</v>
      </c>
      <c r="V11" s="61"/>
      <c r="W11" s="77" t="e">
        <f>+T11-#REF!</f>
        <v>#REF!</v>
      </c>
      <c r="X11" s="77" t="e">
        <f t="shared" si="0"/>
        <v>#REF!</v>
      </c>
    </row>
    <row r="12" spans="1:24" s="13" customFormat="1" ht="89.25" x14ac:dyDescent="0.2">
      <c r="A12" s="14">
        <v>4</v>
      </c>
      <c r="B12" s="91" t="s">
        <v>80</v>
      </c>
      <c r="C12" s="15" t="s">
        <v>129</v>
      </c>
      <c r="D12" s="155" t="s">
        <v>180</v>
      </c>
      <c r="E12" s="91" t="s">
        <v>194</v>
      </c>
      <c r="F12" s="91" t="s">
        <v>197</v>
      </c>
      <c r="G12" s="16">
        <v>1</v>
      </c>
      <c r="H12" s="61"/>
      <c r="I12" s="176">
        <v>10770</v>
      </c>
      <c r="J12" s="60"/>
      <c r="L12" s="77" t="e">
        <f>+#REF!</f>
        <v>#REF!</v>
      </c>
      <c r="M12" s="77" t="e">
        <f>+#REF!</f>
        <v>#REF!</v>
      </c>
      <c r="N12" s="61">
        <v>2405</v>
      </c>
      <c r="O12" s="77" t="e">
        <f t="shared" si="1"/>
        <v>#REF!</v>
      </c>
      <c r="P12" s="77" t="e">
        <f>+M12-#REF!</f>
        <v>#REF!</v>
      </c>
      <c r="Q12" s="77">
        <v>2404.9899999999998</v>
      </c>
      <c r="R12" s="77" t="e">
        <f t="shared" si="2"/>
        <v>#REF!</v>
      </c>
      <c r="S12" s="61"/>
      <c r="T12" s="77" t="e">
        <f>+AVERAGE(#REF!,#REF!)</f>
        <v>#REF!</v>
      </c>
      <c r="U12" s="61" t="e">
        <f>+((MIN(#REF!,#REF!))+T12)/2</f>
        <v>#REF!</v>
      </c>
      <c r="V12" s="61"/>
      <c r="W12" s="77" t="e">
        <f>+T12-#REF!</f>
        <v>#REF!</v>
      </c>
      <c r="X12" s="77" t="e">
        <f t="shared" si="0"/>
        <v>#REF!</v>
      </c>
    </row>
    <row r="13" spans="1:24" s="13" customFormat="1" ht="127.5" x14ac:dyDescent="0.2">
      <c r="A13" s="17">
        <v>5</v>
      </c>
      <c r="B13" s="91" t="s">
        <v>81</v>
      </c>
      <c r="C13" s="15" t="s">
        <v>130</v>
      </c>
      <c r="D13" s="156" t="s">
        <v>178</v>
      </c>
      <c r="E13" s="91" t="s">
        <v>194</v>
      </c>
      <c r="F13" s="91" t="s">
        <v>197</v>
      </c>
      <c r="G13" s="16">
        <v>1</v>
      </c>
      <c r="H13" s="61"/>
      <c r="I13" s="176">
        <v>22461</v>
      </c>
      <c r="J13" s="60"/>
      <c r="L13" s="77" t="e">
        <f>+AVERAGE(#REF!,#REF!)</f>
        <v>#REF!</v>
      </c>
      <c r="M13" s="61" t="e">
        <f>+((MIN(#REF!,#REF!))+L13)/2</f>
        <v>#REF!</v>
      </c>
      <c r="N13" s="61">
        <v>1753</v>
      </c>
      <c r="O13" s="77" t="e">
        <f t="shared" si="1"/>
        <v>#REF!</v>
      </c>
      <c r="P13" s="77" t="e">
        <f>+M13-#REF!</f>
        <v>#REF!</v>
      </c>
      <c r="Q13" s="77">
        <v>2315</v>
      </c>
      <c r="R13" s="77" t="e">
        <f t="shared" si="2"/>
        <v>#REF!</v>
      </c>
      <c r="S13" s="61"/>
      <c r="T13" s="77" t="e">
        <f>+AVERAGE(#REF!,#REF!)</f>
        <v>#REF!</v>
      </c>
      <c r="U13" s="61" t="e">
        <f>+((MIN(#REF!,#REF!))+T13)/2</f>
        <v>#REF!</v>
      </c>
      <c r="V13" s="61"/>
      <c r="W13" s="77" t="e">
        <f>+T13-#REF!</f>
        <v>#REF!</v>
      </c>
      <c r="X13" s="77" t="e">
        <f t="shared" si="0"/>
        <v>#REF!</v>
      </c>
    </row>
    <row r="14" spans="1:24" s="13" customFormat="1" ht="89.25" x14ac:dyDescent="0.2">
      <c r="A14" s="14">
        <v>6</v>
      </c>
      <c r="B14" s="91" t="s">
        <v>82</v>
      </c>
      <c r="C14" s="15" t="s">
        <v>131</v>
      </c>
      <c r="D14" s="156" t="s">
        <v>178</v>
      </c>
      <c r="E14" s="91" t="s">
        <v>194</v>
      </c>
      <c r="F14" s="91" t="s">
        <v>197</v>
      </c>
      <c r="G14" s="16">
        <v>1</v>
      </c>
      <c r="H14" s="61"/>
      <c r="I14" s="176">
        <v>19378</v>
      </c>
      <c r="J14" s="60"/>
      <c r="L14" s="77" t="e">
        <f>+AVERAGE(#REF!,#REF!,#REF!)</f>
        <v>#REF!</v>
      </c>
      <c r="M14" s="61" t="e">
        <f>+((MIN(#REF!,#REF!,#REF!))+L14)/2</f>
        <v>#REF!</v>
      </c>
      <c r="N14" s="61">
        <v>5962</v>
      </c>
      <c r="O14" s="77" t="e">
        <f t="shared" si="1"/>
        <v>#REF!</v>
      </c>
      <c r="P14" s="77" t="e">
        <f>+M14-#REF!</f>
        <v>#REF!</v>
      </c>
      <c r="Q14" s="77">
        <v>8949</v>
      </c>
      <c r="R14" s="77" t="e">
        <f t="shared" si="2"/>
        <v>#REF!</v>
      </c>
      <c r="S14" s="61"/>
      <c r="T14" s="77" t="e">
        <f>+AVERAGE(#REF!,#REF!)</f>
        <v>#REF!</v>
      </c>
      <c r="U14" s="61" t="e">
        <f>+((MIN(#REF!,#REF!))+T14)/2</f>
        <v>#REF!</v>
      </c>
      <c r="V14" s="61"/>
      <c r="W14" s="77" t="e">
        <f>+T14-#REF!</f>
        <v>#REF!</v>
      </c>
      <c r="X14" s="77" t="e">
        <f t="shared" si="0"/>
        <v>#REF!</v>
      </c>
    </row>
    <row r="15" spans="1:24" s="13" customFormat="1" ht="127.5" x14ac:dyDescent="0.2">
      <c r="A15" s="14">
        <v>7</v>
      </c>
      <c r="B15" s="91" t="s">
        <v>83</v>
      </c>
      <c r="C15" s="15" t="s">
        <v>132</v>
      </c>
      <c r="D15" s="156" t="s">
        <v>181</v>
      </c>
      <c r="E15" s="91" t="s">
        <v>194</v>
      </c>
      <c r="F15" s="91" t="s">
        <v>198</v>
      </c>
      <c r="G15" s="16">
        <v>1</v>
      </c>
      <c r="H15" s="61"/>
      <c r="I15" s="176">
        <v>14459</v>
      </c>
      <c r="J15" s="60"/>
      <c r="L15" s="77" t="e">
        <f>+AVERAGE(#REF!,#REF!,#REF!)</f>
        <v>#REF!</v>
      </c>
      <c r="M15" s="61" t="e">
        <f>+((MIN(#REF!,#REF!,#REF!))+L15)/2</f>
        <v>#REF!</v>
      </c>
      <c r="N15" s="61">
        <v>5843</v>
      </c>
      <c r="O15" s="77" t="e">
        <f t="shared" si="1"/>
        <v>#REF!</v>
      </c>
      <c r="P15" s="77" t="e">
        <f>+M15-#REF!</f>
        <v>#REF!</v>
      </c>
      <c r="Q15" s="77">
        <v>8711</v>
      </c>
      <c r="R15" s="77" t="e">
        <f t="shared" si="2"/>
        <v>#REF!</v>
      </c>
      <c r="S15" s="61"/>
      <c r="T15" s="77" t="e">
        <f>+AVERAGE(#REF!,#REF!)</f>
        <v>#REF!</v>
      </c>
      <c r="U15" s="61" t="e">
        <f>+((MIN(#REF!,#REF!))+T15)/2</f>
        <v>#REF!</v>
      </c>
      <c r="V15" s="61"/>
      <c r="W15" s="77" t="e">
        <f>+T15-#REF!</f>
        <v>#REF!</v>
      </c>
      <c r="X15" s="77" t="e">
        <f t="shared" si="0"/>
        <v>#REF!</v>
      </c>
    </row>
    <row r="16" spans="1:24" s="13" customFormat="1" ht="54.75" customHeight="1" x14ac:dyDescent="0.2">
      <c r="A16" s="17">
        <v>8</v>
      </c>
      <c r="B16" s="91" t="s">
        <v>84</v>
      </c>
      <c r="C16" s="15" t="s">
        <v>4</v>
      </c>
      <c r="D16" s="156" t="s">
        <v>181</v>
      </c>
      <c r="E16" s="91" t="s">
        <v>194</v>
      </c>
      <c r="F16" s="91" t="s">
        <v>197</v>
      </c>
      <c r="G16" s="16">
        <v>1</v>
      </c>
      <c r="H16" s="61"/>
      <c r="I16" s="176">
        <v>42528</v>
      </c>
      <c r="J16" s="60"/>
      <c r="L16" s="77" t="e">
        <f>+#REF!</f>
        <v>#REF!</v>
      </c>
      <c r="M16" s="77" t="e">
        <f>+#REF!</f>
        <v>#REF!</v>
      </c>
      <c r="N16" s="61">
        <v>1742</v>
      </c>
      <c r="O16" s="77" t="e">
        <f t="shared" si="1"/>
        <v>#REF!</v>
      </c>
      <c r="P16" s="77" t="e">
        <f>+M16-#REF!</f>
        <v>#REF!</v>
      </c>
      <c r="Q16" s="77">
        <v>1742.16</v>
      </c>
      <c r="R16" s="77" t="e">
        <f t="shared" si="2"/>
        <v>#REF!</v>
      </c>
      <c r="S16" s="61"/>
      <c r="T16" s="77" t="e">
        <f>+AVERAGE(#REF!,#REF!)</f>
        <v>#REF!</v>
      </c>
      <c r="U16" s="61" t="e">
        <f>+((MIN(#REF!,#REF!))+T16)/2</f>
        <v>#REF!</v>
      </c>
      <c r="V16" s="61"/>
      <c r="W16" s="77" t="e">
        <f>+T16-#REF!</f>
        <v>#REF!</v>
      </c>
      <c r="X16" s="77" t="e">
        <f t="shared" si="0"/>
        <v>#REF!</v>
      </c>
    </row>
    <row r="17" spans="1:24" s="13" customFormat="1" ht="51" x14ac:dyDescent="0.2">
      <c r="A17" s="14">
        <v>9</v>
      </c>
      <c r="B17" s="91" t="s">
        <v>85</v>
      </c>
      <c r="C17" s="15" t="s">
        <v>133</v>
      </c>
      <c r="D17" s="156" t="s">
        <v>178</v>
      </c>
      <c r="E17" s="91" t="s">
        <v>195</v>
      </c>
      <c r="F17" s="91" t="s">
        <v>198</v>
      </c>
      <c r="G17" s="16">
        <v>1</v>
      </c>
      <c r="H17" s="61"/>
      <c r="I17" s="176">
        <v>46277</v>
      </c>
      <c r="J17" s="60"/>
      <c r="L17" s="77" t="e">
        <f>+#REF!</f>
        <v>#REF!</v>
      </c>
      <c r="M17" s="77" t="e">
        <f>+#REF!</f>
        <v>#REF!</v>
      </c>
      <c r="N17" s="61">
        <v>4921</v>
      </c>
      <c r="O17" s="77" t="e">
        <f t="shared" si="1"/>
        <v>#REF!</v>
      </c>
      <c r="P17" s="77" t="e">
        <f>+M17-#REF!</f>
        <v>#REF!</v>
      </c>
      <c r="Q17" s="77">
        <v>4920.6499999999996</v>
      </c>
      <c r="R17" s="77" t="e">
        <f t="shared" si="2"/>
        <v>#REF!</v>
      </c>
      <c r="S17" s="61"/>
      <c r="T17" s="77" t="e">
        <f>+AVERAGE(#REF!,#REF!)</f>
        <v>#REF!</v>
      </c>
      <c r="U17" s="61" t="e">
        <f>+((MIN(#REF!,#REF!))+T17)/2</f>
        <v>#REF!</v>
      </c>
      <c r="V17" s="61"/>
      <c r="W17" s="77" t="e">
        <f>+T17-#REF!</f>
        <v>#REF!</v>
      </c>
      <c r="X17" s="77" t="e">
        <f t="shared" si="0"/>
        <v>#REF!</v>
      </c>
    </row>
    <row r="18" spans="1:24" s="13" customFormat="1" ht="114.75" x14ac:dyDescent="0.2">
      <c r="A18" s="14">
        <v>10</v>
      </c>
      <c r="B18" s="91" t="s">
        <v>9</v>
      </c>
      <c r="C18" s="15" t="s">
        <v>134</v>
      </c>
      <c r="D18" s="156" t="s">
        <v>178</v>
      </c>
      <c r="E18" s="91" t="s">
        <v>195</v>
      </c>
      <c r="F18" s="91" t="s">
        <v>198</v>
      </c>
      <c r="G18" s="16">
        <v>1</v>
      </c>
      <c r="H18" s="61"/>
      <c r="I18" s="176">
        <v>92850</v>
      </c>
      <c r="J18" s="60"/>
      <c r="L18" s="77" t="e">
        <f>+#REF!</f>
        <v>#REF!</v>
      </c>
      <c r="M18" s="77" t="e">
        <f>+#REF!</f>
        <v>#REF!</v>
      </c>
      <c r="N18" s="61">
        <v>5122</v>
      </c>
      <c r="O18" s="77" t="e">
        <f t="shared" si="1"/>
        <v>#REF!</v>
      </c>
      <c r="P18" s="77" t="e">
        <f>+M18-#REF!</f>
        <v>#REF!</v>
      </c>
      <c r="Q18" s="77">
        <v>5121.76</v>
      </c>
      <c r="R18" s="77" t="e">
        <f t="shared" si="2"/>
        <v>#REF!</v>
      </c>
      <c r="S18" s="61"/>
      <c r="T18" s="77" t="e">
        <f>+AVERAGE(#REF!,#REF!)</f>
        <v>#REF!</v>
      </c>
      <c r="U18" s="61" t="e">
        <f>+((MIN(#REF!,#REF!))+T18)/2</f>
        <v>#REF!</v>
      </c>
      <c r="V18" s="61"/>
      <c r="W18" s="77" t="e">
        <f>+T18-#REF!</f>
        <v>#REF!</v>
      </c>
      <c r="X18" s="77" t="e">
        <f t="shared" si="0"/>
        <v>#REF!</v>
      </c>
    </row>
    <row r="19" spans="1:24" s="13" customFormat="1" ht="60" customHeight="1" x14ac:dyDescent="0.2">
      <c r="A19" s="17">
        <v>11</v>
      </c>
      <c r="B19" s="91" t="s">
        <v>86</v>
      </c>
      <c r="C19" s="15" t="s">
        <v>135</v>
      </c>
      <c r="D19" s="156" t="s">
        <v>178</v>
      </c>
      <c r="E19" s="91" t="s">
        <v>194</v>
      </c>
      <c r="F19" s="91" t="s">
        <v>197</v>
      </c>
      <c r="G19" s="16">
        <v>1</v>
      </c>
      <c r="H19" s="61"/>
      <c r="I19" s="176">
        <v>56183</v>
      </c>
      <c r="J19" s="60"/>
      <c r="L19" s="77" t="e">
        <f>+#REF!</f>
        <v>#REF!</v>
      </c>
      <c r="M19" s="77" t="e">
        <f>+#REF!</f>
        <v>#REF!</v>
      </c>
      <c r="N19" s="61">
        <v>6871</v>
      </c>
      <c r="O19" s="77" t="e">
        <f t="shared" si="1"/>
        <v>#REF!</v>
      </c>
      <c r="P19" s="77" t="e">
        <f>+M19-#REF!</f>
        <v>#REF!</v>
      </c>
      <c r="Q19" s="77">
        <v>6871.0599999999995</v>
      </c>
      <c r="R19" s="77" t="e">
        <f t="shared" si="2"/>
        <v>#REF!</v>
      </c>
      <c r="S19" s="61"/>
      <c r="T19" s="77" t="e">
        <f>+AVERAGE(#REF!,#REF!)</f>
        <v>#REF!</v>
      </c>
      <c r="U19" s="61" t="e">
        <f>+((MIN(#REF!,#REF!))+T19)/2</f>
        <v>#REF!</v>
      </c>
      <c r="V19" s="61"/>
      <c r="W19" s="77" t="e">
        <f>+T19-#REF!</f>
        <v>#REF!</v>
      </c>
      <c r="X19" s="77" t="e">
        <f t="shared" si="0"/>
        <v>#REF!</v>
      </c>
    </row>
    <row r="20" spans="1:24" s="13" customFormat="1" ht="102" x14ac:dyDescent="0.2">
      <c r="A20" s="14">
        <v>12</v>
      </c>
      <c r="B20" s="91" t="s">
        <v>87</v>
      </c>
      <c r="C20" s="15" t="s">
        <v>136</v>
      </c>
      <c r="D20" s="155" t="s">
        <v>182</v>
      </c>
      <c r="E20" s="91" t="s">
        <v>194</v>
      </c>
      <c r="F20" s="91" t="s">
        <v>197</v>
      </c>
      <c r="G20" s="16">
        <v>1</v>
      </c>
      <c r="H20" s="61"/>
      <c r="I20" s="176">
        <v>15738</v>
      </c>
      <c r="J20" s="60"/>
      <c r="L20" s="77" t="e">
        <f>+#REF!</f>
        <v>#REF!</v>
      </c>
      <c r="M20" s="61" t="e">
        <f>+((MIN(#REF!,#REF!))+L20)/2</f>
        <v>#REF!</v>
      </c>
      <c r="N20" s="61">
        <v>1841</v>
      </c>
      <c r="O20" s="77" t="e">
        <f t="shared" si="1"/>
        <v>#REF!</v>
      </c>
      <c r="P20" s="77" t="e">
        <f>+M20-#REF!</f>
        <v>#REF!</v>
      </c>
      <c r="Q20" s="77">
        <v>1846</v>
      </c>
      <c r="R20" s="77" t="e">
        <f t="shared" si="2"/>
        <v>#REF!</v>
      </c>
      <c r="S20" s="61"/>
      <c r="T20" s="77" t="e">
        <f>+AVERAGE(#REF!,#REF!)</f>
        <v>#REF!</v>
      </c>
      <c r="U20" s="61" t="e">
        <f>+((MIN(#REF!,#REF!))+T20)/2</f>
        <v>#REF!</v>
      </c>
      <c r="V20" s="61"/>
      <c r="W20" s="77" t="e">
        <f>+T20-#REF!</f>
        <v>#REF!</v>
      </c>
      <c r="X20" s="77" t="e">
        <f t="shared" si="0"/>
        <v>#REF!</v>
      </c>
    </row>
    <row r="21" spans="1:24" s="13" customFormat="1" ht="61.5" customHeight="1" x14ac:dyDescent="0.2">
      <c r="A21" s="14">
        <v>13</v>
      </c>
      <c r="B21" s="91" t="s">
        <v>88</v>
      </c>
      <c r="C21" s="154" t="s">
        <v>137</v>
      </c>
      <c r="D21" s="155" t="s">
        <v>0</v>
      </c>
      <c r="E21" s="91" t="s">
        <v>195</v>
      </c>
      <c r="F21" s="91" t="s">
        <v>198</v>
      </c>
      <c r="G21" s="16">
        <v>1</v>
      </c>
      <c r="H21" s="61"/>
      <c r="I21" s="176">
        <v>6010</v>
      </c>
      <c r="J21" s="60"/>
      <c r="L21" s="77" t="e">
        <f>+#REF!</f>
        <v>#REF!</v>
      </c>
      <c r="M21" s="77" t="e">
        <f>+#REF!</f>
        <v>#REF!</v>
      </c>
      <c r="N21" s="61">
        <v>3281</v>
      </c>
      <c r="O21" s="77" t="e">
        <f t="shared" si="1"/>
        <v>#REF!</v>
      </c>
      <c r="P21" s="77" t="e">
        <f>+M21-#REF!</f>
        <v>#REF!</v>
      </c>
      <c r="Q21" s="77">
        <v>3280.83</v>
      </c>
      <c r="R21" s="77" t="e">
        <f t="shared" si="2"/>
        <v>#REF!</v>
      </c>
      <c r="S21" s="61"/>
      <c r="T21" s="77" t="e">
        <f>+AVERAGE(#REF!,#REF!)</f>
        <v>#REF!</v>
      </c>
      <c r="U21" s="61" t="e">
        <f>+((MIN(#REF!,#REF!))+T21)/2</f>
        <v>#REF!</v>
      </c>
      <c r="V21" s="61"/>
      <c r="W21" s="77" t="e">
        <f>+T21-#REF!</f>
        <v>#REF!</v>
      </c>
      <c r="X21" s="77" t="e">
        <f t="shared" si="0"/>
        <v>#REF!</v>
      </c>
    </row>
    <row r="22" spans="1:24" s="13" customFormat="1" ht="25.5" x14ac:dyDescent="0.2">
      <c r="A22" s="17">
        <v>14</v>
      </c>
      <c r="B22" s="91" t="s">
        <v>89</v>
      </c>
      <c r="C22" s="15" t="s">
        <v>138</v>
      </c>
      <c r="D22" s="155" t="s">
        <v>0</v>
      </c>
      <c r="E22" s="91" t="s">
        <v>195</v>
      </c>
      <c r="F22" s="91" t="s">
        <v>198</v>
      </c>
      <c r="G22" s="16">
        <v>1</v>
      </c>
      <c r="H22" s="61"/>
      <c r="I22" s="176">
        <v>1964</v>
      </c>
      <c r="J22" s="60"/>
      <c r="L22" s="77" t="e">
        <f>+#REF!</f>
        <v>#REF!</v>
      </c>
      <c r="M22" s="77" t="e">
        <f>+#REF!</f>
        <v>#REF!</v>
      </c>
      <c r="N22" s="61">
        <v>3414</v>
      </c>
      <c r="O22" s="77" t="e">
        <f t="shared" si="1"/>
        <v>#REF!</v>
      </c>
      <c r="P22" s="77" t="e">
        <f>+M22-#REF!</f>
        <v>#REF!</v>
      </c>
      <c r="Q22" s="77">
        <v>3414.11</v>
      </c>
      <c r="R22" s="77" t="e">
        <f t="shared" si="2"/>
        <v>#REF!</v>
      </c>
      <c r="S22" s="61"/>
      <c r="T22" s="77" t="e">
        <f>+AVERAGE(#REF!,#REF!)</f>
        <v>#REF!</v>
      </c>
      <c r="U22" s="61" t="e">
        <f>+((MIN(#REF!,#REF!))+T22)/2</f>
        <v>#REF!</v>
      </c>
      <c r="V22" s="61"/>
      <c r="W22" s="77" t="e">
        <f>+T22-#REF!</f>
        <v>#REF!</v>
      </c>
      <c r="X22" s="77" t="e">
        <f t="shared" si="0"/>
        <v>#REF!</v>
      </c>
    </row>
    <row r="23" spans="1:24" s="13" customFormat="1" ht="31.5" customHeight="1" x14ac:dyDescent="0.2">
      <c r="A23" s="14">
        <v>15</v>
      </c>
      <c r="B23" s="91" t="s">
        <v>90</v>
      </c>
      <c r="C23" s="15" t="s">
        <v>139</v>
      </c>
      <c r="D23" s="155" t="s">
        <v>0</v>
      </c>
      <c r="E23" s="91" t="s">
        <v>195</v>
      </c>
      <c r="F23" s="91" t="s">
        <v>198</v>
      </c>
      <c r="G23" s="16">
        <v>1</v>
      </c>
      <c r="H23" s="61"/>
      <c r="I23" s="176">
        <v>1934</v>
      </c>
      <c r="J23" s="60"/>
      <c r="L23" s="77" t="e">
        <f>+#REF!</f>
        <v>#REF!</v>
      </c>
      <c r="M23" s="77" t="e">
        <f>+#REF!</f>
        <v>#REF!</v>
      </c>
      <c r="N23" s="61">
        <v>69437</v>
      </c>
      <c r="O23" s="77" t="e">
        <f t="shared" si="1"/>
        <v>#REF!</v>
      </c>
      <c r="P23" s="77" t="e">
        <f>+M23-#REF!</f>
        <v>#REF!</v>
      </c>
      <c r="Q23" s="77">
        <v>69436.5</v>
      </c>
      <c r="R23" s="77" t="e">
        <f t="shared" si="2"/>
        <v>#REF!</v>
      </c>
      <c r="S23" s="61"/>
      <c r="T23" s="77" t="e">
        <f>+AVERAGE(#REF!,#REF!)</f>
        <v>#REF!</v>
      </c>
      <c r="U23" s="61" t="e">
        <f>+((MIN(#REF!,#REF!))+T23)/2</f>
        <v>#REF!</v>
      </c>
      <c r="V23" s="61"/>
      <c r="W23" s="77" t="e">
        <f>+T23-#REF!</f>
        <v>#REF!</v>
      </c>
      <c r="X23" s="77" t="e">
        <f t="shared" si="0"/>
        <v>#REF!</v>
      </c>
    </row>
    <row r="24" spans="1:24" s="13" customFormat="1" ht="51" x14ac:dyDescent="0.2">
      <c r="A24" s="14">
        <v>16</v>
      </c>
      <c r="B24" s="91" t="s">
        <v>91</v>
      </c>
      <c r="C24" s="15" t="s">
        <v>140</v>
      </c>
      <c r="D24" s="155" t="s">
        <v>0</v>
      </c>
      <c r="E24" s="91" t="s">
        <v>195</v>
      </c>
      <c r="F24" s="91" t="s">
        <v>198</v>
      </c>
      <c r="G24" s="16">
        <v>1</v>
      </c>
      <c r="H24" s="61"/>
      <c r="I24" s="176">
        <v>13447</v>
      </c>
      <c r="J24" s="60"/>
      <c r="L24" s="77" t="e">
        <f>+#REF!</f>
        <v>#REF!</v>
      </c>
      <c r="M24" s="77" t="e">
        <f>+#REF!</f>
        <v>#REF!</v>
      </c>
      <c r="N24" s="61">
        <v>5474</v>
      </c>
      <c r="O24" s="77" t="e">
        <f t="shared" si="1"/>
        <v>#REF!</v>
      </c>
      <c r="P24" s="77" t="e">
        <f>+M24-#REF!</f>
        <v>#REF!</v>
      </c>
      <c r="Q24" s="77">
        <v>5474</v>
      </c>
      <c r="R24" s="77" t="e">
        <f t="shared" si="2"/>
        <v>#REF!</v>
      </c>
      <c r="S24" s="61"/>
      <c r="T24" s="77" t="e">
        <f>+AVERAGE(#REF!,#REF!)</f>
        <v>#REF!</v>
      </c>
      <c r="U24" s="61" t="e">
        <f>+((MIN(#REF!,#REF!))+T24)/2</f>
        <v>#REF!</v>
      </c>
      <c r="V24" s="61"/>
      <c r="W24" s="77" t="e">
        <f>+T24-#REF!</f>
        <v>#REF!</v>
      </c>
      <c r="X24" s="77" t="e">
        <f t="shared" si="0"/>
        <v>#REF!</v>
      </c>
    </row>
    <row r="25" spans="1:24" s="13" customFormat="1" ht="25.5" x14ac:dyDescent="0.2">
      <c r="A25" s="17">
        <v>17</v>
      </c>
      <c r="B25" s="91" t="s">
        <v>92</v>
      </c>
      <c r="C25" s="15" t="s">
        <v>141</v>
      </c>
      <c r="D25" s="155" t="s">
        <v>0</v>
      </c>
      <c r="E25" s="91" t="s">
        <v>195</v>
      </c>
      <c r="F25" s="91" t="s">
        <v>198</v>
      </c>
      <c r="G25" s="16">
        <v>1</v>
      </c>
      <c r="H25" s="61"/>
      <c r="I25" s="176">
        <v>8019</v>
      </c>
      <c r="J25" s="60"/>
      <c r="L25" s="77" t="e">
        <f>+#REF!</f>
        <v>#REF!</v>
      </c>
      <c r="M25" s="77" t="e">
        <f>+#REF!</f>
        <v>#REF!</v>
      </c>
      <c r="N25" s="61">
        <v>31416</v>
      </c>
      <c r="O25" s="77" t="e">
        <f t="shared" si="1"/>
        <v>#REF!</v>
      </c>
      <c r="P25" s="77" t="e">
        <f>+M25-#REF!</f>
        <v>#REF!</v>
      </c>
      <c r="Q25" s="77">
        <v>31416</v>
      </c>
      <c r="R25" s="77" t="e">
        <f t="shared" si="2"/>
        <v>#REF!</v>
      </c>
      <c r="S25" s="61"/>
      <c r="T25" s="77" t="e">
        <f>+AVERAGE(#REF!,#REF!)</f>
        <v>#REF!</v>
      </c>
      <c r="U25" s="61" t="e">
        <f>+((MIN(#REF!,#REF!))+T25)/2</f>
        <v>#REF!</v>
      </c>
      <c r="V25" s="61"/>
      <c r="W25" s="77" t="e">
        <f>+T25-#REF!</f>
        <v>#REF!</v>
      </c>
      <c r="X25" s="77" t="e">
        <f t="shared" si="0"/>
        <v>#REF!</v>
      </c>
    </row>
    <row r="26" spans="1:24" s="13" customFormat="1" ht="51" x14ac:dyDescent="0.2">
      <c r="A26" s="14">
        <v>18</v>
      </c>
      <c r="B26" s="91" t="s">
        <v>93</v>
      </c>
      <c r="C26" s="15" t="s">
        <v>142</v>
      </c>
      <c r="D26" s="155" t="s">
        <v>0</v>
      </c>
      <c r="E26" s="91" t="s">
        <v>195</v>
      </c>
      <c r="F26" s="91" t="s">
        <v>198</v>
      </c>
      <c r="G26" s="16">
        <v>1</v>
      </c>
      <c r="H26" s="61"/>
      <c r="I26" s="176">
        <v>16579</v>
      </c>
      <c r="J26" s="60"/>
      <c r="L26" s="77" t="e">
        <f>+AVERAGE(#REF!,#REF!)</f>
        <v>#REF!</v>
      </c>
      <c r="M26" s="61" t="e">
        <f>+((MIN(#REF!,#REF!))+L26)/2</f>
        <v>#REF!</v>
      </c>
      <c r="N26" s="61">
        <v>8546</v>
      </c>
      <c r="O26" s="77" t="e">
        <f t="shared" si="1"/>
        <v>#REF!</v>
      </c>
      <c r="P26" s="77" t="e">
        <f>+M26-#REF!</f>
        <v>#REF!</v>
      </c>
      <c r="Q26" s="77">
        <v>11855</v>
      </c>
      <c r="R26" s="77" t="e">
        <f t="shared" si="2"/>
        <v>#REF!</v>
      </c>
      <c r="S26" s="61"/>
      <c r="T26" s="77" t="e">
        <f>+AVERAGE(#REF!,#REF!)</f>
        <v>#REF!</v>
      </c>
      <c r="U26" s="61" t="e">
        <f>+((MIN(#REF!,#REF!))+T26)/2</f>
        <v>#REF!</v>
      </c>
      <c r="V26" s="61"/>
      <c r="W26" s="77" t="e">
        <f>+T26-#REF!</f>
        <v>#REF!</v>
      </c>
      <c r="X26" s="77" t="e">
        <f t="shared" si="0"/>
        <v>#REF!</v>
      </c>
    </row>
    <row r="27" spans="1:24" s="13" customFormat="1" ht="25.5" x14ac:dyDescent="0.2">
      <c r="A27" s="14">
        <v>19</v>
      </c>
      <c r="B27" s="91" t="s">
        <v>94</v>
      </c>
      <c r="C27" s="15" t="s">
        <v>143</v>
      </c>
      <c r="D27" s="155" t="s">
        <v>0</v>
      </c>
      <c r="E27" s="91" t="s">
        <v>195</v>
      </c>
      <c r="F27" s="91" t="s">
        <v>198</v>
      </c>
      <c r="G27" s="16">
        <v>1</v>
      </c>
      <c r="H27" s="61"/>
      <c r="I27" s="176">
        <v>8062</v>
      </c>
      <c r="J27" s="60"/>
      <c r="L27" s="77" t="e">
        <f>+AVERAGE(#REF!,#REF!)</f>
        <v>#REF!</v>
      </c>
      <c r="M27" s="61" t="e">
        <f>+((MIN(#REF!,#REF!))+L27)/2</f>
        <v>#REF!</v>
      </c>
      <c r="N27" s="61">
        <v>9424</v>
      </c>
      <c r="O27" s="77" t="e">
        <f t="shared" si="1"/>
        <v>#REF!</v>
      </c>
      <c r="P27" s="77" t="e">
        <f>+M27-#REF!</f>
        <v>#REF!</v>
      </c>
      <c r="Q27" s="77">
        <v>10993</v>
      </c>
      <c r="R27" s="77" t="e">
        <f t="shared" si="2"/>
        <v>#REF!</v>
      </c>
      <c r="S27" s="61"/>
      <c r="T27" s="77" t="e">
        <f>+AVERAGE(#REF!,#REF!)</f>
        <v>#REF!</v>
      </c>
      <c r="U27" s="61" t="e">
        <f>+((MIN(#REF!,#REF!))+T27)/2</f>
        <v>#REF!</v>
      </c>
      <c r="V27" s="61"/>
      <c r="W27" s="77" t="e">
        <f>+T27-#REF!</f>
        <v>#REF!</v>
      </c>
      <c r="X27" s="77" t="e">
        <f t="shared" si="0"/>
        <v>#REF!</v>
      </c>
    </row>
    <row r="28" spans="1:24" s="13" customFormat="1" ht="51" x14ac:dyDescent="0.2">
      <c r="A28" s="17">
        <v>20</v>
      </c>
      <c r="B28" s="91" t="s">
        <v>3</v>
      </c>
      <c r="C28" s="154" t="s">
        <v>144</v>
      </c>
      <c r="D28" s="155" t="s">
        <v>0</v>
      </c>
      <c r="E28" s="91" t="s">
        <v>195</v>
      </c>
      <c r="F28" s="91" t="s">
        <v>198</v>
      </c>
      <c r="G28" s="16">
        <v>1</v>
      </c>
      <c r="H28" s="61"/>
      <c r="I28" s="176">
        <v>12082</v>
      </c>
      <c r="J28" s="60"/>
      <c r="L28" s="77" t="e">
        <f>+#REF!</f>
        <v>#REF!</v>
      </c>
      <c r="M28" s="77" t="e">
        <f>+#REF!</f>
        <v>#REF!</v>
      </c>
      <c r="N28" s="61">
        <v>8330</v>
      </c>
      <c r="O28" s="77" t="e">
        <f t="shared" si="1"/>
        <v>#REF!</v>
      </c>
      <c r="P28" s="77" t="e">
        <f>+M28-#REF!</f>
        <v>#REF!</v>
      </c>
      <c r="Q28" s="77">
        <v>8330</v>
      </c>
      <c r="R28" s="77" t="e">
        <f t="shared" si="2"/>
        <v>#REF!</v>
      </c>
      <c r="S28" s="61"/>
      <c r="T28" s="77" t="e">
        <f>+AVERAGE(#REF!,#REF!)</f>
        <v>#REF!</v>
      </c>
      <c r="U28" s="61" t="e">
        <f>+((MIN(#REF!,#REF!))+T28)/2</f>
        <v>#REF!</v>
      </c>
      <c r="V28" s="61"/>
      <c r="W28" s="77" t="e">
        <f>+T28-#REF!</f>
        <v>#REF!</v>
      </c>
      <c r="X28" s="77" t="e">
        <f t="shared" si="0"/>
        <v>#REF!</v>
      </c>
    </row>
    <row r="29" spans="1:24" s="13" customFormat="1" ht="25.5" x14ac:dyDescent="0.2">
      <c r="A29" s="14">
        <v>21</v>
      </c>
      <c r="B29" s="91" t="s">
        <v>95</v>
      </c>
      <c r="C29" s="15" t="s">
        <v>145</v>
      </c>
      <c r="D29" s="155" t="s">
        <v>0</v>
      </c>
      <c r="E29" s="91" t="s">
        <v>195</v>
      </c>
      <c r="F29" s="91" t="s">
        <v>198</v>
      </c>
      <c r="G29" s="16">
        <v>1</v>
      </c>
      <c r="H29" s="61"/>
      <c r="I29" s="176">
        <v>59679</v>
      </c>
      <c r="J29" s="60"/>
      <c r="L29" s="77" t="e">
        <f>+#REF!</f>
        <v>#REF!</v>
      </c>
      <c r="M29" s="77" t="e">
        <f>+#REF!</f>
        <v>#REF!</v>
      </c>
      <c r="N29" s="61">
        <v>6426</v>
      </c>
      <c r="O29" s="77" t="e">
        <f t="shared" si="1"/>
        <v>#REF!</v>
      </c>
      <c r="P29" s="77" t="e">
        <f>+M29-#REF!</f>
        <v>#REF!</v>
      </c>
      <c r="Q29" s="77">
        <v>6426</v>
      </c>
      <c r="R29" s="77" t="e">
        <f t="shared" si="2"/>
        <v>#REF!</v>
      </c>
      <c r="S29" s="61"/>
      <c r="T29" s="77" t="e">
        <f>+AVERAGE(#REF!,#REF!)</f>
        <v>#REF!</v>
      </c>
      <c r="U29" s="61" t="e">
        <f>+((MIN(#REF!,#REF!))+T29)/2</f>
        <v>#REF!</v>
      </c>
      <c r="V29" s="61"/>
      <c r="W29" s="77" t="e">
        <f>+T29-#REF!</f>
        <v>#REF!</v>
      </c>
      <c r="X29" s="77" t="e">
        <f t="shared" si="0"/>
        <v>#REF!</v>
      </c>
    </row>
    <row r="30" spans="1:24" s="13" customFormat="1" ht="51" x14ac:dyDescent="0.2">
      <c r="A30" s="14">
        <v>22</v>
      </c>
      <c r="B30" s="91" t="s">
        <v>96</v>
      </c>
      <c r="C30" s="15" t="s">
        <v>146</v>
      </c>
      <c r="D30" s="155" t="s">
        <v>2</v>
      </c>
      <c r="E30" s="91" t="s">
        <v>195</v>
      </c>
      <c r="F30" s="91" t="s">
        <v>197</v>
      </c>
      <c r="G30" s="16">
        <v>1</v>
      </c>
      <c r="H30" s="61"/>
      <c r="I30" s="176">
        <v>7200</v>
      </c>
      <c r="J30" s="60"/>
      <c r="L30" s="77" t="e">
        <f>+#REF!</f>
        <v>#REF!</v>
      </c>
      <c r="M30" s="77" t="e">
        <f>+#REF!</f>
        <v>#REF!</v>
      </c>
      <c r="N30" s="61">
        <v>28669</v>
      </c>
      <c r="O30" s="77" t="e">
        <f t="shared" si="1"/>
        <v>#REF!</v>
      </c>
      <c r="P30" s="77" t="e">
        <f>+M30-#REF!</f>
        <v>#REF!</v>
      </c>
      <c r="Q30" s="77">
        <v>28669.48</v>
      </c>
      <c r="R30" s="77" t="e">
        <f t="shared" si="2"/>
        <v>#REF!</v>
      </c>
      <c r="S30" s="61"/>
      <c r="T30" s="77" t="e">
        <f>+AVERAGE(#REF!,#REF!)</f>
        <v>#REF!</v>
      </c>
      <c r="U30" s="61" t="e">
        <f>+((MIN(#REF!,#REF!))+T30)/2</f>
        <v>#REF!</v>
      </c>
      <c r="V30" s="61"/>
      <c r="W30" s="77" t="e">
        <f>+T30-#REF!</f>
        <v>#REF!</v>
      </c>
      <c r="X30" s="77" t="e">
        <f t="shared" si="0"/>
        <v>#REF!</v>
      </c>
    </row>
    <row r="31" spans="1:24" s="13" customFormat="1" ht="63.75" x14ac:dyDescent="0.2">
      <c r="A31" s="17">
        <v>23</v>
      </c>
      <c r="B31" s="91" t="s">
        <v>97</v>
      </c>
      <c r="C31" s="15" t="s">
        <v>147</v>
      </c>
      <c r="D31" s="155" t="s">
        <v>2</v>
      </c>
      <c r="E31" s="91" t="s">
        <v>195</v>
      </c>
      <c r="F31" s="91" t="s">
        <v>197</v>
      </c>
      <c r="G31" s="16">
        <v>1</v>
      </c>
      <c r="H31" s="61"/>
      <c r="I31" s="176">
        <v>9907</v>
      </c>
      <c r="J31" s="60"/>
      <c r="L31" s="77" t="e">
        <f>+#REF!</f>
        <v>#REF!</v>
      </c>
      <c r="M31" s="77" t="e">
        <f>+#REF!</f>
        <v>#REF!</v>
      </c>
      <c r="N31" s="61">
        <v>9996</v>
      </c>
      <c r="O31" s="77" t="e">
        <f t="shared" si="1"/>
        <v>#REF!</v>
      </c>
      <c r="P31" s="77" t="e">
        <f>+M31-#REF!</f>
        <v>#REF!</v>
      </c>
      <c r="Q31" s="77">
        <v>9996</v>
      </c>
      <c r="R31" s="77" t="e">
        <f t="shared" si="2"/>
        <v>#REF!</v>
      </c>
      <c r="S31" s="61"/>
      <c r="T31" s="77" t="e">
        <f>+AVERAGE(#REF!,#REF!)</f>
        <v>#REF!</v>
      </c>
      <c r="U31" s="61" t="e">
        <f>+((MIN(#REF!,#REF!))+T31)/2</f>
        <v>#REF!</v>
      </c>
      <c r="V31" s="61"/>
      <c r="W31" s="77" t="e">
        <f>+T31-#REF!</f>
        <v>#REF!</v>
      </c>
      <c r="X31" s="77" t="e">
        <f t="shared" si="0"/>
        <v>#REF!</v>
      </c>
    </row>
    <row r="32" spans="1:24" s="13" customFormat="1" ht="51" x14ac:dyDescent="0.2">
      <c r="A32" s="14">
        <v>24</v>
      </c>
      <c r="B32" s="91" t="s">
        <v>98</v>
      </c>
      <c r="C32" s="15" t="s">
        <v>148</v>
      </c>
      <c r="D32" s="155" t="s">
        <v>2</v>
      </c>
      <c r="E32" s="91" t="s">
        <v>195</v>
      </c>
      <c r="F32" s="91" t="s">
        <v>197</v>
      </c>
      <c r="G32" s="16">
        <v>1</v>
      </c>
      <c r="H32" s="61"/>
      <c r="I32" s="176">
        <v>11394</v>
      </c>
      <c r="J32" s="60"/>
      <c r="L32" s="77" t="e">
        <f>+AVERAGE(#REF!,#REF!)</f>
        <v>#REF!</v>
      </c>
      <c r="M32" s="61" t="e">
        <f>+((MIN(#REF!,#REF!))+L32)/2</f>
        <v>#REF!</v>
      </c>
      <c r="N32" s="61">
        <v>939</v>
      </c>
      <c r="O32" s="77" t="e">
        <f t="shared" si="1"/>
        <v>#REF!</v>
      </c>
      <c r="P32" s="77" t="e">
        <f>+M32-#REF!</f>
        <v>#REF!</v>
      </c>
      <c r="Q32" s="77">
        <v>1044</v>
      </c>
      <c r="R32" s="77" t="e">
        <f t="shared" si="2"/>
        <v>#REF!</v>
      </c>
      <c r="S32" s="61"/>
      <c r="T32" s="77" t="e">
        <f>+AVERAGE(#REF!,#REF!)</f>
        <v>#REF!</v>
      </c>
      <c r="U32" s="61" t="e">
        <f>+((MIN(#REF!,#REF!))+T32)/2</f>
        <v>#REF!</v>
      </c>
      <c r="V32" s="61"/>
      <c r="W32" s="77" t="e">
        <f>+T32-#REF!</f>
        <v>#REF!</v>
      </c>
      <c r="X32" s="77" t="e">
        <f t="shared" si="0"/>
        <v>#REF!</v>
      </c>
    </row>
    <row r="33" spans="1:24" s="13" customFormat="1" ht="51" x14ac:dyDescent="0.2">
      <c r="A33" s="14">
        <v>25</v>
      </c>
      <c r="B33" s="91" t="s">
        <v>99</v>
      </c>
      <c r="C33" s="15" t="s">
        <v>149</v>
      </c>
      <c r="D33" s="155" t="s">
        <v>2</v>
      </c>
      <c r="E33" s="91" t="s">
        <v>195</v>
      </c>
      <c r="F33" s="91" t="s">
        <v>197</v>
      </c>
      <c r="G33" s="16">
        <v>1</v>
      </c>
      <c r="H33" s="61"/>
      <c r="I33" s="176">
        <v>11394</v>
      </c>
      <c r="J33" s="60"/>
      <c r="L33" s="77" t="e">
        <f>+AVERAGE(#REF!,#REF!)</f>
        <v>#REF!</v>
      </c>
      <c r="M33" s="61" t="e">
        <f>+((MIN(#REF!,#REF!))+L33)/2</f>
        <v>#REF!</v>
      </c>
      <c r="N33" s="61">
        <v>470</v>
      </c>
      <c r="O33" s="77" t="e">
        <f t="shared" si="1"/>
        <v>#REF!</v>
      </c>
      <c r="P33" s="77" t="e">
        <f>+M33-#REF!</f>
        <v>#REF!</v>
      </c>
      <c r="Q33" s="77">
        <v>472</v>
      </c>
      <c r="R33" s="77" t="e">
        <f t="shared" si="2"/>
        <v>#REF!</v>
      </c>
      <c r="S33" s="61"/>
      <c r="T33" s="77" t="e">
        <f>+AVERAGE(#REF!,#REF!)</f>
        <v>#REF!</v>
      </c>
      <c r="U33" s="61" t="e">
        <f>+((MIN(#REF!,#REF!))+T33)/2</f>
        <v>#REF!</v>
      </c>
      <c r="V33" s="61"/>
      <c r="W33" s="77" t="e">
        <f>+T33-#REF!</f>
        <v>#REF!</v>
      </c>
      <c r="X33" s="77" t="e">
        <f t="shared" si="0"/>
        <v>#REF!</v>
      </c>
    </row>
    <row r="34" spans="1:24" s="13" customFormat="1" ht="51" x14ac:dyDescent="0.2">
      <c r="A34" s="17">
        <v>26</v>
      </c>
      <c r="B34" s="91" t="s">
        <v>100</v>
      </c>
      <c r="C34" s="15" t="s">
        <v>150</v>
      </c>
      <c r="D34" s="155" t="s">
        <v>2</v>
      </c>
      <c r="E34" s="91" t="s">
        <v>195</v>
      </c>
      <c r="F34" s="91" t="s">
        <v>197</v>
      </c>
      <c r="G34" s="16">
        <v>1</v>
      </c>
      <c r="H34" s="61"/>
      <c r="I34" s="176">
        <v>11394</v>
      </c>
      <c r="J34" s="60"/>
      <c r="L34" s="77" t="e">
        <f>+AVERAGE(#REF!,#REF!)</f>
        <v>#REF!</v>
      </c>
      <c r="M34" s="61" t="e">
        <f>+((MIN(#REF!,#REF!))+L34)/2</f>
        <v>#REF!</v>
      </c>
      <c r="N34" s="61">
        <v>3795</v>
      </c>
      <c r="O34" s="77" t="e">
        <f t="shared" si="1"/>
        <v>#REF!</v>
      </c>
      <c r="P34" s="77" t="e">
        <f>+M34-#REF!</f>
        <v>#REF!</v>
      </c>
      <c r="Q34" s="77">
        <v>4020</v>
      </c>
      <c r="R34" s="77" t="e">
        <f t="shared" si="2"/>
        <v>#REF!</v>
      </c>
      <c r="S34" s="61"/>
      <c r="T34" s="77" t="e">
        <f>+AVERAGE(#REF!,#REF!)</f>
        <v>#REF!</v>
      </c>
      <c r="U34" s="61" t="e">
        <f>+((MIN(#REF!,#REF!))+T34)/2</f>
        <v>#REF!</v>
      </c>
      <c r="V34" s="61"/>
      <c r="W34" s="77" t="e">
        <f>+T34-#REF!</f>
        <v>#REF!</v>
      </c>
      <c r="X34" s="77" t="e">
        <f t="shared" si="0"/>
        <v>#REF!</v>
      </c>
    </row>
    <row r="35" spans="1:24" s="13" customFormat="1" ht="63.75" x14ac:dyDescent="0.2">
      <c r="A35" s="14">
        <v>27</v>
      </c>
      <c r="B35" s="91" t="s">
        <v>101</v>
      </c>
      <c r="C35" s="15" t="s">
        <v>151</v>
      </c>
      <c r="D35" s="155" t="s">
        <v>2</v>
      </c>
      <c r="E35" s="91" t="s">
        <v>195</v>
      </c>
      <c r="F35" s="91" t="s">
        <v>197</v>
      </c>
      <c r="G35" s="16">
        <v>1</v>
      </c>
      <c r="H35" s="61"/>
      <c r="I35" s="176">
        <v>12049</v>
      </c>
      <c r="J35" s="60"/>
      <c r="L35" s="77" t="e">
        <f>+#REF!</f>
        <v>#REF!</v>
      </c>
      <c r="M35" s="77" t="e">
        <f>+#REF!</f>
        <v>#REF!</v>
      </c>
      <c r="N35" s="61">
        <v>5535</v>
      </c>
      <c r="O35" s="77" t="e">
        <f t="shared" si="1"/>
        <v>#REF!</v>
      </c>
      <c r="P35" s="77" t="e">
        <f>+M35-#REF!</f>
        <v>#REF!</v>
      </c>
      <c r="Q35" s="77">
        <v>5534.6900000000005</v>
      </c>
      <c r="R35" s="77" t="e">
        <f t="shared" si="2"/>
        <v>#REF!</v>
      </c>
      <c r="S35" s="61"/>
      <c r="T35" s="77" t="e">
        <f>+AVERAGE(#REF!,#REF!)</f>
        <v>#REF!</v>
      </c>
      <c r="U35" s="61" t="e">
        <f>+((MIN(#REF!,#REF!))+T35)/2</f>
        <v>#REF!</v>
      </c>
      <c r="V35" s="61"/>
      <c r="W35" s="77" t="e">
        <f>+T35-#REF!</f>
        <v>#REF!</v>
      </c>
      <c r="X35" s="77" t="e">
        <f t="shared" si="0"/>
        <v>#REF!</v>
      </c>
    </row>
    <row r="36" spans="1:24" s="13" customFormat="1" ht="51" x14ac:dyDescent="0.2">
      <c r="A36" s="14">
        <v>28</v>
      </c>
      <c r="B36" s="91" t="s">
        <v>102</v>
      </c>
      <c r="C36" s="15" t="s">
        <v>152</v>
      </c>
      <c r="D36" s="155" t="s">
        <v>2</v>
      </c>
      <c r="E36" s="91" t="s">
        <v>195</v>
      </c>
      <c r="F36" s="91" t="s">
        <v>197</v>
      </c>
      <c r="G36" s="16">
        <v>1</v>
      </c>
      <c r="H36" s="61"/>
      <c r="I36" s="176">
        <v>18526</v>
      </c>
      <c r="J36" s="60"/>
      <c r="L36" s="77" t="e">
        <f>+#REF!</f>
        <v>#REF!</v>
      </c>
      <c r="M36" s="77" t="e">
        <f>+#REF!</f>
        <v>#REF!</v>
      </c>
      <c r="N36" s="61">
        <v>6475</v>
      </c>
      <c r="O36" s="77" t="e">
        <f t="shared" si="1"/>
        <v>#REF!</v>
      </c>
      <c r="P36" s="77" t="e">
        <f>+M36-#REF!</f>
        <v>#REF!</v>
      </c>
      <c r="Q36" s="77">
        <v>6474.79</v>
      </c>
      <c r="R36" s="77" t="e">
        <f t="shared" si="2"/>
        <v>#REF!</v>
      </c>
      <c r="S36" s="61"/>
      <c r="T36" s="77" t="e">
        <f>+AVERAGE(#REF!,#REF!)</f>
        <v>#REF!</v>
      </c>
      <c r="U36" s="61" t="e">
        <f>+((MIN(#REF!,#REF!))+T36)/2</f>
        <v>#REF!</v>
      </c>
      <c r="V36" s="61"/>
      <c r="W36" s="77" t="e">
        <f>+T36-#REF!</f>
        <v>#REF!</v>
      </c>
      <c r="X36" s="77" t="e">
        <f t="shared" si="0"/>
        <v>#REF!</v>
      </c>
    </row>
    <row r="37" spans="1:24" s="13" customFormat="1" ht="63.75" x14ac:dyDescent="0.2">
      <c r="A37" s="17">
        <v>29</v>
      </c>
      <c r="B37" s="91" t="s">
        <v>103</v>
      </c>
      <c r="C37" s="15" t="s">
        <v>153</v>
      </c>
      <c r="D37" s="155" t="s">
        <v>2</v>
      </c>
      <c r="E37" s="91" t="s">
        <v>195</v>
      </c>
      <c r="F37" s="91" t="s">
        <v>197</v>
      </c>
      <c r="G37" s="16">
        <v>1</v>
      </c>
      <c r="H37" s="61"/>
      <c r="I37" s="176">
        <v>19180</v>
      </c>
      <c r="J37" s="60"/>
      <c r="L37" s="77" t="e">
        <f>+#REF!</f>
        <v>#REF!</v>
      </c>
      <c r="M37" s="77" t="e">
        <f>+#REF!</f>
        <v>#REF!</v>
      </c>
      <c r="N37" s="61">
        <v>8018</v>
      </c>
      <c r="O37" s="77" t="e">
        <f t="shared" si="1"/>
        <v>#REF!</v>
      </c>
      <c r="P37" s="77" t="e">
        <f>+M37-#REF!</f>
        <v>#REF!</v>
      </c>
      <c r="Q37" s="77">
        <v>8018.22</v>
      </c>
      <c r="R37" s="77" t="e">
        <f t="shared" si="2"/>
        <v>#REF!</v>
      </c>
      <c r="S37" s="61"/>
      <c r="T37" s="77" t="e">
        <f>+AVERAGE(#REF!,#REF!)</f>
        <v>#REF!</v>
      </c>
      <c r="U37" s="61" t="e">
        <f>+((MIN(#REF!,#REF!))+T37)/2</f>
        <v>#REF!</v>
      </c>
      <c r="V37" s="61"/>
      <c r="W37" s="77" t="e">
        <f>+T37-#REF!</f>
        <v>#REF!</v>
      </c>
      <c r="X37" s="77" t="e">
        <f t="shared" si="0"/>
        <v>#REF!</v>
      </c>
    </row>
    <row r="38" spans="1:24" s="13" customFormat="1" ht="63.75" x14ac:dyDescent="0.2">
      <c r="A38" s="14">
        <v>30</v>
      </c>
      <c r="B38" s="91" t="s">
        <v>104</v>
      </c>
      <c r="C38" s="15" t="s">
        <v>154</v>
      </c>
      <c r="D38" s="155" t="s">
        <v>5</v>
      </c>
      <c r="E38" s="91" t="s">
        <v>195</v>
      </c>
      <c r="F38" s="91" t="s">
        <v>198</v>
      </c>
      <c r="G38" s="16">
        <v>1</v>
      </c>
      <c r="H38" s="61"/>
      <c r="I38" s="176">
        <v>10453</v>
      </c>
      <c r="J38" s="60"/>
      <c r="L38" s="77" t="e">
        <f>+#REF!</f>
        <v>#REF!</v>
      </c>
      <c r="M38" s="77" t="e">
        <f>+#REF!</f>
        <v>#REF!</v>
      </c>
      <c r="N38" s="61">
        <v>3451</v>
      </c>
      <c r="O38" s="77" t="e">
        <f t="shared" si="1"/>
        <v>#REF!</v>
      </c>
      <c r="P38" s="77" t="e">
        <f>+M38-#REF!</f>
        <v>#REF!</v>
      </c>
      <c r="Q38" s="77">
        <v>3451</v>
      </c>
      <c r="R38" s="77" t="e">
        <f t="shared" si="2"/>
        <v>#REF!</v>
      </c>
      <c r="S38" s="61"/>
      <c r="T38" s="77" t="e">
        <f>+AVERAGE(#REF!,#REF!)</f>
        <v>#REF!</v>
      </c>
      <c r="U38" s="61" t="e">
        <f>+((MIN(#REF!,#REF!))+T38)/2</f>
        <v>#REF!</v>
      </c>
      <c r="V38" s="61"/>
      <c r="W38" s="77" t="e">
        <f>+T38-#REF!</f>
        <v>#REF!</v>
      </c>
      <c r="X38" s="77" t="e">
        <f t="shared" si="0"/>
        <v>#REF!</v>
      </c>
    </row>
    <row r="39" spans="1:24" s="13" customFormat="1" ht="38.25" x14ac:dyDescent="0.2">
      <c r="A39" s="14">
        <v>31</v>
      </c>
      <c r="B39" s="91" t="s">
        <v>105</v>
      </c>
      <c r="C39" s="15" t="s">
        <v>155</v>
      </c>
      <c r="D39" s="155" t="s">
        <v>7</v>
      </c>
      <c r="E39" s="91" t="s">
        <v>195</v>
      </c>
      <c r="F39" s="91" t="s">
        <v>197</v>
      </c>
      <c r="G39" s="16">
        <v>1</v>
      </c>
      <c r="H39" s="61"/>
      <c r="I39" s="176">
        <v>3580</v>
      </c>
      <c r="J39" s="60"/>
      <c r="L39" s="77" t="e">
        <f>+#REF!</f>
        <v>#REF!</v>
      </c>
      <c r="M39" s="77" t="e">
        <f>+#REF!</f>
        <v>#REF!</v>
      </c>
      <c r="N39" s="61">
        <v>9282</v>
      </c>
      <c r="O39" s="77" t="e">
        <f t="shared" si="1"/>
        <v>#REF!</v>
      </c>
      <c r="P39" s="77" t="e">
        <f>+M39-#REF!</f>
        <v>#REF!</v>
      </c>
      <c r="Q39" s="77">
        <v>9282</v>
      </c>
      <c r="R39" s="77" t="e">
        <f t="shared" si="2"/>
        <v>#REF!</v>
      </c>
      <c r="S39" s="61"/>
      <c r="T39" s="77" t="e">
        <f>+AVERAGE(#REF!,#REF!)</f>
        <v>#REF!</v>
      </c>
      <c r="U39" s="61" t="e">
        <f>+((MIN(#REF!,#REF!))+T39)/2</f>
        <v>#REF!</v>
      </c>
      <c r="V39" s="61"/>
      <c r="W39" s="77" t="e">
        <f>+T39-#REF!</f>
        <v>#REF!</v>
      </c>
      <c r="X39" s="77" t="e">
        <f t="shared" si="0"/>
        <v>#REF!</v>
      </c>
    </row>
    <row r="40" spans="1:24" s="13" customFormat="1" ht="38.25" x14ac:dyDescent="0.2">
      <c r="A40" s="17">
        <v>32</v>
      </c>
      <c r="B40" s="91" t="s">
        <v>106</v>
      </c>
      <c r="C40" s="15" t="s">
        <v>156</v>
      </c>
      <c r="D40" s="155" t="s">
        <v>7</v>
      </c>
      <c r="E40" s="91" t="s">
        <v>195</v>
      </c>
      <c r="F40" s="91" t="s">
        <v>197</v>
      </c>
      <c r="G40" s="16">
        <v>1</v>
      </c>
      <c r="H40" s="61"/>
      <c r="I40" s="176">
        <v>21615</v>
      </c>
      <c r="J40" s="60"/>
      <c r="L40" s="77" t="e">
        <f>+#REF!</f>
        <v>#REF!</v>
      </c>
      <c r="M40" s="77" t="e">
        <f>+#REF!</f>
        <v>#REF!</v>
      </c>
      <c r="N40" s="61">
        <v>16898</v>
      </c>
      <c r="O40" s="77" t="e">
        <f t="shared" si="1"/>
        <v>#REF!</v>
      </c>
      <c r="P40" s="77" t="e">
        <f>+M40-#REF!</f>
        <v>#REF!</v>
      </c>
      <c r="Q40" s="77">
        <v>16898</v>
      </c>
      <c r="R40" s="77" t="e">
        <f t="shared" si="2"/>
        <v>#REF!</v>
      </c>
      <c r="S40" s="61"/>
      <c r="T40" s="77" t="e">
        <f>+AVERAGE(#REF!,#REF!)</f>
        <v>#REF!</v>
      </c>
      <c r="U40" s="61" t="e">
        <f>+((MIN(#REF!,#REF!))+T40)/2</f>
        <v>#REF!</v>
      </c>
      <c r="V40" s="61"/>
      <c r="W40" s="77" t="e">
        <f>+T40-#REF!</f>
        <v>#REF!</v>
      </c>
      <c r="X40" s="77" t="e">
        <f t="shared" si="0"/>
        <v>#REF!</v>
      </c>
    </row>
    <row r="41" spans="1:24" s="13" customFormat="1" ht="51" x14ac:dyDescent="0.2">
      <c r="A41" s="14">
        <v>33</v>
      </c>
      <c r="B41" s="91" t="s">
        <v>107</v>
      </c>
      <c r="C41" s="15" t="s">
        <v>157</v>
      </c>
      <c r="D41" s="155" t="s">
        <v>0</v>
      </c>
      <c r="E41" s="91" t="s">
        <v>195</v>
      </c>
      <c r="F41" s="91" t="s">
        <v>197</v>
      </c>
      <c r="G41" s="16">
        <v>1</v>
      </c>
      <c r="H41" s="61"/>
      <c r="I41" s="176">
        <v>17344</v>
      </c>
      <c r="J41" s="60"/>
      <c r="L41" s="77" t="e">
        <f>+#REF!</f>
        <v>#REF!</v>
      </c>
      <c r="M41" s="77" t="e">
        <f>+#REF!</f>
        <v>#REF!</v>
      </c>
      <c r="N41" s="61">
        <v>13527</v>
      </c>
      <c r="O41" s="77" t="e">
        <f t="shared" si="1"/>
        <v>#REF!</v>
      </c>
      <c r="P41" s="77" t="e">
        <f>+M41-#REF!</f>
        <v>#REF!</v>
      </c>
      <c r="Q41" s="77">
        <v>13527</v>
      </c>
      <c r="R41" s="77" t="e">
        <f t="shared" si="2"/>
        <v>#REF!</v>
      </c>
      <c r="S41" s="61"/>
      <c r="T41" s="77" t="e">
        <f>+AVERAGE(#REF!,#REF!)</f>
        <v>#REF!</v>
      </c>
      <c r="U41" s="61" t="e">
        <f>+((MIN(#REF!,#REF!))+T41)/2</f>
        <v>#REF!</v>
      </c>
      <c r="V41" s="61"/>
      <c r="W41" s="77" t="e">
        <f>+T41-#REF!</f>
        <v>#REF!</v>
      </c>
      <c r="X41" s="77" t="e">
        <f t="shared" ref="X41:X61" si="3">+U41-I41</f>
        <v>#REF!</v>
      </c>
    </row>
    <row r="42" spans="1:24" s="13" customFormat="1" ht="25.5" x14ac:dyDescent="0.2">
      <c r="A42" s="14">
        <v>34</v>
      </c>
      <c r="B42" s="91" t="s">
        <v>108</v>
      </c>
      <c r="C42" s="15" t="s">
        <v>158</v>
      </c>
      <c r="D42" s="155" t="s">
        <v>183</v>
      </c>
      <c r="E42" s="91" t="s">
        <v>195</v>
      </c>
      <c r="F42" s="91" t="s">
        <v>197</v>
      </c>
      <c r="G42" s="16">
        <v>1</v>
      </c>
      <c r="H42" s="61"/>
      <c r="I42" s="176">
        <v>7051</v>
      </c>
      <c r="J42" s="60"/>
      <c r="L42" s="77" t="e">
        <f>+AVERAGE(#REF!,#REF!)</f>
        <v>#REF!</v>
      </c>
      <c r="M42" s="61" t="e">
        <f>+((MIN(#REF!,#REF!))+L42)/2</f>
        <v>#REF!</v>
      </c>
      <c r="N42" s="61">
        <v>3373</v>
      </c>
      <c r="O42" s="77" t="e">
        <f t="shared" si="1"/>
        <v>#REF!</v>
      </c>
      <c r="P42" s="77" t="e">
        <f>+M42-#REF!</f>
        <v>#REF!</v>
      </c>
      <c r="Q42" s="77">
        <v>4604</v>
      </c>
      <c r="R42" s="77" t="e">
        <f t="shared" si="2"/>
        <v>#REF!</v>
      </c>
      <c r="S42" s="61"/>
      <c r="T42" s="77" t="e">
        <f>+AVERAGE(#REF!,#REF!)</f>
        <v>#REF!</v>
      </c>
      <c r="U42" s="61" t="e">
        <f>+((MIN(#REF!,#REF!))+T42)/2</f>
        <v>#REF!</v>
      </c>
      <c r="V42" s="61"/>
      <c r="W42" s="77" t="e">
        <f>+T42-#REF!</f>
        <v>#REF!</v>
      </c>
      <c r="X42" s="77" t="e">
        <f t="shared" si="3"/>
        <v>#REF!</v>
      </c>
    </row>
    <row r="43" spans="1:24" s="13" customFormat="1" ht="41.25" customHeight="1" x14ac:dyDescent="0.2">
      <c r="A43" s="17">
        <v>35</v>
      </c>
      <c r="B43" s="91" t="s">
        <v>109</v>
      </c>
      <c r="C43" s="15" t="s">
        <v>159</v>
      </c>
      <c r="D43" s="155" t="s">
        <v>184</v>
      </c>
      <c r="E43" s="91" t="s">
        <v>195</v>
      </c>
      <c r="F43" s="91" t="s">
        <v>197</v>
      </c>
      <c r="G43" s="16">
        <v>1</v>
      </c>
      <c r="H43" s="61"/>
      <c r="I43" s="176">
        <v>8925</v>
      </c>
      <c r="J43" s="60"/>
      <c r="L43" s="77" t="e">
        <f>+#REF!</f>
        <v>#REF!</v>
      </c>
      <c r="M43" s="61" t="e">
        <f>+((MIN(#REF!,#REF!))+L43)/2</f>
        <v>#REF!</v>
      </c>
      <c r="N43" s="61">
        <v>7616</v>
      </c>
      <c r="O43" s="77" t="e">
        <f t="shared" si="1"/>
        <v>#REF!</v>
      </c>
      <c r="P43" s="77" t="e">
        <f>+M43-#REF!</f>
        <v>#REF!</v>
      </c>
      <c r="Q43" s="77">
        <v>7616</v>
      </c>
      <c r="R43" s="77" t="e">
        <f t="shared" si="2"/>
        <v>#REF!</v>
      </c>
      <c r="S43" s="61"/>
      <c r="T43" s="77" t="e">
        <f>+AVERAGE(#REF!,#REF!)</f>
        <v>#REF!</v>
      </c>
      <c r="U43" s="61" t="e">
        <f>+((MIN(#REF!,#REF!))+T43)/2</f>
        <v>#REF!</v>
      </c>
      <c r="V43" s="61"/>
      <c r="W43" s="77" t="e">
        <f>+T43-#REF!</f>
        <v>#REF!</v>
      </c>
      <c r="X43" s="77" t="e">
        <f t="shared" si="3"/>
        <v>#REF!</v>
      </c>
    </row>
    <row r="44" spans="1:24" s="13" customFormat="1" ht="38.25" x14ac:dyDescent="0.2">
      <c r="A44" s="14">
        <v>36</v>
      </c>
      <c r="B44" s="91" t="s">
        <v>110</v>
      </c>
      <c r="C44" s="15" t="s">
        <v>160</v>
      </c>
      <c r="D44" s="155" t="s">
        <v>185</v>
      </c>
      <c r="E44" s="91" t="s">
        <v>195</v>
      </c>
      <c r="F44" s="91" t="s">
        <v>197</v>
      </c>
      <c r="G44" s="16">
        <v>1</v>
      </c>
      <c r="H44" s="61"/>
      <c r="I44" s="176">
        <v>9307</v>
      </c>
      <c r="J44" s="60"/>
      <c r="L44" s="77" t="e">
        <f>+AVERAGE(#REF!,#REF!)</f>
        <v>#REF!</v>
      </c>
      <c r="M44" s="61" t="e">
        <f>+((MIN(#REF!,#REF!))+L44)/2</f>
        <v>#REF!</v>
      </c>
      <c r="N44" s="61">
        <v>2763</v>
      </c>
      <c r="O44" s="77" t="e">
        <f t="shared" si="1"/>
        <v>#REF!</v>
      </c>
      <c r="P44" s="77" t="e">
        <f>+M44-#REF!</f>
        <v>#REF!</v>
      </c>
      <c r="Q44" s="77">
        <v>3145</v>
      </c>
      <c r="R44" s="77" t="e">
        <f t="shared" si="2"/>
        <v>#REF!</v>
      </c>
      <c r="S44" s="61"/>
      <c r="T44" s="77" t="e">
        <f>+AVERAGE(#REF!,#REF!)</f>
        <v>#REF!</v>
      </c>
      <c r="U44" s="61" t="e">
        <f>+((MIN(#REF!,#REF!))+T44)/2</f>
        <v>#REF!</v>
      </c>
      <c r="V44" s="61"/>
      <c r="W44" s="77" t="e">
        <f>+T44-#REF!</f>
        <v>#REF!</v>
      </c>
      <c r="X44" s="77" t="e">
        <f t="shared" si="3"/>
        <v>#REF!</v>
      </c>
    </row>
    <row r="45" spans="1:24" s="13" customFormat="1" ht="102" x14ac:dyDescent="0.2">
      <c r="A45" s="14">
        <v>37</v>
      </c>
      <c r="B45" s="91" t="s">
        <v>111</v>
      </c>
      <c r="C45" s="154" t="s">
        <v>161</v>
      </c>
      <c r="D45" s="155" t="s">
        <v>10</v>
      </c>
      <c r="E45" s="91" t="s">
        <v>195</v>
      </c>
      <c r="F45" s="91" t="s">
        <v>197</v>
      </c>
      <c r="G45" s="16">
        <v>1</v>
      </c>
      <c r="H45" s="61"/>
      <c r="I45" s="176">
        <v>7165</v>
      </c>
      <c r="J45" s="60"/>
      <c r="L45" s="77" t="e">
        <f>+AVERAGE(#REF!,#REF!)</f>
        <v>#REF!</v>
      </c>
      <c r="M45" s="61" t="e">
        <f>+((MIN(#REF!,#REF!))+L45)/2</f>
        <v>#REF!</v>
      </c>
      <c r="N45" s="61">
        <v>645</v>
      </c>
      <c r="O45" s="77" t="e">
        <f t="shared" si="1"/>
        <v>#REF!</v>
      </c>
      <c r="P45" s="77" t="e">
        <f>+M45-#REF!</f>
        <v>#REF!</v>
      </c>
      <c r="Q45" s="77">
        <v>668</v>
      </c>
      <c r="R45" s="77" t="e">
        <f t="shared" si="2"/>
        <v>#REF!</v>
      </c>
      <c r="S45" s="61"/>
      <c r="T45" s="77" t="e">
        <f>+AVERAGE(#REF!,#REF!)</f>
        <v>#REF!</v>
      </c>
      <c r="U45" s="61" t="e">
        <f>+((MIN(#REF!,#REF!))+T45)/2</f>
        <v>#REF!</v>
      </c>
      <c r="V45" s="61"/>
      <c r="W45" s="77" t="e">
        <f>+T45-#REF!</f>
        <v>#REF!</v>
      </c>
      <c r="X45" s="77" t="e">
        <f t="shared" si="3"/>
        <v>#REF!</v>
      </c>
    </row>
    <row r="46" spans="1:24" s="13" customFormat="1" ht="63.75" x14ac:dyDescent="0.2">
      <c r="A46" s="17">
        <v>38</v>
      </c>
      <c r="B46" s="91" t="s">
        <v>112</v>
      </c>
      <c r="C46" s="15" t="s">
        <v>162</v>
      </c>
      <c r="D46" s="155" t="s">
        <v>0</v>
      </c>
      <c r="E46" s="91" t="s">
        <v>195</v>
      </c>
      <c r="F46" s="91" t="s">
        <v>198</v>
      </c>
      <c r="G46" s="16">
        <v>1</v>
      </c>
      <c r="H46" s="61"/>
      <c r="I46" s="176">
        <v>10991</v>
      </c>
      <c r="J46" s="60"/>
      <c r="L46" s="77" t="e">
        <f>+#REF!</f>
        <v>#REF!</v>
      </c>
      <c r="M46" s="61" t="e">
        <f>+((MIN(#REF!,#REF!,#REF!))+L46)/2</f>
        <v>#REF!</v>
      </c>
      <c r="N46" s="61">
        <v>1428</v>
      </c>
      <c r="O46" s="77" t="e">
        <f t="shared" si="1"/>
        <v>#REF!</v>
      </c>
      <c r="P46" s="77" t="e">
        <f>+M46-#REF!</f>
        <v>#REF!</v>
      </c>
      <c r="Q46" s="77">
        <v>1428</v>
      </c>
      <c r="R46" s="77" t="e">
        <f t="shared" si="2"/>
        <v>#REF!</v>
      </c>
      <c r="S46" s="61"/>
      <c r="T46" s="77" t="e">
        <f>+AVERAGE(#REF!,#REF!)</f>
        <v>#REF!</v>
      </c>
      <c r="U46" s="61" t="e">
        <f>+((MIN(#REF!,#REF!))+T46)/2</f>
        <v>#REF!</v>
      </c>
      <c r="V46" s="61"/>
      <c r="W46" s="77" t="e">
        <f>+T46-#REF!</f>
        <v>#REF!</v>
      </c>
      <c r="X46" s="77" t="e">
        <f t="shared" si="3"/>
        <v>#REF!</v>
      </c>
    </row>
    <row r="47" spans="1:24" s="13" customFormat="1" ht="51" x14ac:dyDescent="0.2">
      <c r="A47" s="14">
        <v>39</v>
      </c>
      <c r="B47" s="91" t="s">
        <v>113</v>
      </c>
      <c r="C47" s="15" t="s">
        <v>163</v>
      </c>
      <c r="D47" s="155" t="s">
        <v>0</v>
      </c>
      <c r="E47" s="91" t="s">
        <v>195</v>
      </c>
      <c r="F47" s="91" t="s">
        <v>198</v>
      </c>
      <c r="G47" s="16">
        <v>1</v>
      </c>
      <c r="H47" s="61"/>
      <c r="I47" s="176">
        <v>9703</v>
      </c>
      <c r="J47" s="60"/>
      <c r="L47" s="77" t="e">
        <f>+AVERAGE(#REF!,#REF!)</f>
        <v>#REF!</v>
      </c>
      <c r="M47" s="61" t="e">
        <f>+((MIN(#REF!,#REF!,#REF!))+L47)/2</f>
        <v>#REF!</v>
      </c>
      <c r="N47" s="61">
        <v>10083</v>
      </c>
      <c r="O47" s="77" t="e">
        <f t="shared" si="1"/>
        <v>#REF!</v>
      </c>
      <c r="P47" s="77" t="e">
        <f>+M47-#REF!</f>
        <v>#REF!</v>
      </c>
      <c r="Q47" s="77">
        <v>13025</v>
      </c>
      <c r="R47" s="77" t="e">
        <f t="shared" si="2"/>
        <v>#REF!</v>
      </c>
      <c r="S47" s="61"/>
      <c r="T47" s="77" t="e">
        <f>+AVERAGE(#REF!,#REF!)</f>
        <v>#REF!</v>
      </c>
      <c r="U47" s="61" t="e">
        <f>+((MIN(#REF!,#REF!))+T47)/2</f>
        <v>#REF!</v>
      </c>
      <c r="V47" s="61"/>
      <c r="W47" s="77" t="e">
        <f>+T47-#REF!</f>
        <v>#REF!</v>
      </c>
      <c r="X47" s="77" t="e">
        <f t="shared" si="3"/>
        <v>#REF!</v>
      </c>
    </row>
    <row r="48" spans="1:24" s="13" customFormat="1" ht="25.5" x14ac:dyDescent="0.2">
      <c r="A48" s="14">
        <v>40</v>
      </c>
      <c r="B48" s="91" t="s">
        <v>11</v>
      </c>
      <c r="C48" s="15" t="s">
        <v>164</v>
      </c>
      <c r="D48" s="155" t="s">
        <v>0</v>
      </c>
      <c r="E48" s="91" t="s">
        <v>195</v>
      </c>
      <c r="F48" s="91" t="s">
        <v>198</v>
      </c>
      <c r="G48" s="16">
        <v>1</v>
      </c>
      <c r="H48" s="61"/>
      <c r="I48" s="176">
        <v>51861</v>
      </c>
      <c r="J48" s="60"/>
      <c r="L48" s="77" t="e">
        <f>+AVERAGE(#REF!,#REF!,#REF!)</f>
        <v>#REF!</v>
      </c>
      <c r="M48" s="61" t="e">
        <f>+((MIN(#REF!,#REF!,#REF!))+L48)/2</f>
        <v>#REF!</v>
      </c>
      <c r="N48" s="61">
        <v>32011</v>
      </c>
      <c r="O48" s="77" t="e">
        <f t="shared" si="1"/>
        <v>#REF!</v>
      </c>
      <c r="P48" s="77" t="e">
        <f>+M48-#REF!</f>
        <v>#REF!</v>
      </c>
      <c r="Q48" s="77">
        <v>34034</v>
      </c>
      <c r="R48" s="77" t="e">
        <f t="shared" si="2"/>
        <v>#REF!</v>
      </c>
      <c r="S48" s="61"/>
      <c r="T48" s="77" t="e">
        <f>+#REF!</f>
        <v>#REF!</v>
      </c>
      <c r="U48" s="61" t="e">
        <f>+((MIN(#REF!,#REF!))+T48)/2</f>
        <v>#REF!</v>
      </c>
      <c r="V48" s="61"/>
      <c r="W48" s="77" t="e">
        <f>+T48-#REF!</f>
        <v>#REF!</v>
      </c>
      <c r="X48" s="77" t="e">
        <f t="shared" si="3"/>
        <v>#REF!</v>
      </c>
    </row>
    <row r="49" spans="1:24" s="13" customFormat="1" ht="127.5" x14ac:dyDescent="0.2">
      <c r="A49" s="17">
        <v>41</v>
      </c>
      <c r="B49" s="91" t="s">
        <v>114</v>
      </c>
      <c r="C49" s="154" t="s">
        <v>165</v>
      </c>
      <c r="D49" s="155" t="s">
        <v>186</v>
      </c>
      <c r="E49" s="91" t="s">
        <v>194</v>
      </c>
      <c r="F49" s="91" t="s">
        <v>198</v>
      </c>
      <c r="G49" s="16">
        <v>1</v>
      </c>
      <c r="H49" s="61"/>
      <c r="I49" s="176">
        <v>36933.75</v>
      </c>
      <c r="J49" s="60"/>
      <c r="L49" s="77" t="e">
        <f>+#REF!</f>
        <v>#REF!</v>
      </c>
      <c r="M49" s="61" t="e">
        <f>+((MIN(#REF!,#REF!,#REF!))+L49)/2</f>
        <v>#REF!</v>
      </c>
      <c r="N49" s="61">
        <v>6369</v>
      </c>
      <c r="O49" s="77" t="e">
        <f t="shared" si="1"/>
        <v>#REF!</v>
      </c>
      <c r="P49" s="77" t="e">
        <f>+M49-#REF!</f>
        <v>#REF!</v>
      </c>
      <c r="Q49" s="77">
        <v>6368.88</v>
      </c>
      <c r="R49" s="77" t="e">
        <f t="shared" si="2"/>
        <v>#REF!</v>
      </c>
      <c r="S49" s="61"/>
      <c r="T49" s="77" t="e">
        <f>+AVERAGE(#REF!,#REF!)</f>
        <v>#REF!</v>
      </c>
      <c r="U49" s="61" t="e">
        <f>+((MIN(#REF!,#REF!))+T49)/2</f>
        <v>#REF!</v>
      </c>
      <c r="V49" s="61"/>
      <c r="W49" s="77" t="e">
        <f>+T49-#REF!</f>
        <v>#REF!</v>
      </c>
      <c r="X49" s="77" t="e">
        <f t="shared" si="3"/>
        <v>#REF!</v>
      </c>
    </row>
    <row r="50" spans="1:24" s="13" customFormat="1" ht="51" x14ac:dyDescent="0.2">
      <c r="A50" s="14">
        <v>42</v>
      </c>
      <c r="B50" s="91" t="s">
        <v>115</v>
      </c>
      <c r="C50" s="15" t="s">
        <v>166</v>
      </c>
      <c r="D50" s="155" t="s">
        <v>187</v>
      </c>
      <c r="E50" s="91" t="s">
        <v>196</v>
      </c>
      <c r="F50" s="91" t="s">
        <v>198</v>
      </c>
      <c r="G50" s="16">
        <v>1</v>
      </c>
      <c r="H50" s="61"/>
      <c r="I50" s="176">
        <v>10065.299999999999</v>
      </c>
      <c r="J50" s="60"/>
      <c r="L50" s="77" t="e">
        <f>+#REF!</f>
        <v>#REF!</v>
      </c>
      <c r="M50" s="61" t="e">
        <f>+((MIN(#REF!,#REF!))+L50)/2</f>
        <v>#REF!</v>
      </c>
      <c r="N50" s="61">
        <v>51282</v>
      </c>
      <c r="O50" s="77" t="e">
        <f t="shared" si="1"/>
        <v>#REF!</v>
      </c>
      <c r="P50" s="77" t="e">
        <f>+M50-#REF!</f>
        <v>#REF!</v>
      </c>
      <c r="Q50" s="77">
        <v>51281.86</v>
      </c>
      <c r="R50" s="77" t="e">
        <f t="shared" si="2"/>
        <v>#REF!</v>
      </c>
      <c r="S50" s="61"/>
      <c r="T50" s="77" t="e">
        <f>+AVERAGE(#REF!,#REF!)</f>
        <v>#REF!</v>
      </c>
      <c r="U50" s="61" t="e">
        <f>+((MIN(#REF!,#REF!))+T50)/2</f>
        <v>#REF!</v>
      </c>
      <c r="V50" s="61"/>
      <c r="W50" s="77" t="e">
        <f>+T50-#REF!</f>
        <v>#REF!</v>
      </c>
      <c r="X50" s="77" t="e">
        <f t="shared" si="3"/>
        <v>#REF!</v>
      </c>
    </row>
    <row r="51" spans="1:24" s="13" customFormat="1" ht="89.25" x14ac:dyDescent="0.2">
      <c r="A51" s="14">
        <v>43</v>
      </c>
      <c r="B51" s="91" t="s">
        <v>116</v>
      </c>
      <c r="C51" s="154" t="s">
        <v>167</v>
      </c>
      <c r="D51" s="155" t="s">
        <v>188</v>
      </c>
      <c r="E51" s="91" t="s">
        <v>194</v>
      </c>
      <c r="F51" s="91" t="s">
        <v>198</v>
      </c>
      <c r="G51" s="16">
        <v>1</v>
      </c>
      <c r="H51" s="61"/>
      <c r="I51" s="176">
        <v>6524.77</v>
      </c>
      <c r="J51" s="60"/>
      <c r="L51" s="77" t="e">
        <f>+#REF!</f>
        <v>#REF!</v>
      </c>
      <c r="M51" s="61" t="e">
        <f>+((MIN(#REF!,#REF!,#REF!))+L51)/2</f>
        <v>#REF!</v>
      </c>
      <c r="N51" s="61">
        <v>2737</v>
      </c>
      <c r="O51" s="77" t="e">
        <f t="shared" si="1"/>
        <v>#REF!</v>
      </c>
      <c r="P51" s="77" t="e">
        <f>+M51-#REF!</f>
        <v>#REF!</v>
      </c>
      <c r="Q51" s="77">
        <v>2737</v>
      </c>
      <c r="R51" s="77" t="e">
        <f t="shared" si="2"/>
        <v>#REF!</v>
      </c>
      <c r="S51" s="61"/>
      <c r="T51" s="77" t="e">
        <f>+AVERAGE(#REF!,#REF!)</f>
        <v>#REF!</v>
      </c>
      <c r="U51" s="61" t="e">
        <f>+((MIN(#REF!,#REF!))+T51)/2</f>
        <v>#REF!</v>
      </c>
      <c r="V51" s="61"/>
      <c r="W51" s="77" t="e">
        <f>+T51-#REF!</f>
        <v>#REF!</v>
      </c>
      <c r="X51" s="77" t="e">
        <f t="shared" si="3"/>
        <v>#REF!</v>
      </c>
    </row>
    <row r="52" spans="1:24" s="13" customFormat="1" ht="37.5" customHeight="1" x14ac:dyDescent="0.2">
      <c r="A52" s="17">
        <v>44</v>
      </c>
      <c r="B52" s="91" t="s">
        <v>117</v>
      </c>
      <c r="C52" s="15" t="s">
        <v>168</v>
      </c>
      <c r="D52" s="156" t="s">
        <v>189</v>
      </c>
      <c r="E52" s="91" t="s">
        <v>196</v>
      </c>
      <c r="F52" s="91" t="s">
        <v>198</v>
      </c>
      <c r="G52" s="16">
        <v>1</v>
      </c>
      <c r="H52" s="61"/>
      <c r="I52" s="176">
        <v>24538</v>
      </c>
      <c r="J52" s="60"/>
      <c r="L52" s="77" t="e">
        <f>+#REF!</f>
        <v>#REF!</v>
      </c>
      <c r="M52" s="61" t="e">
        <f>+((MIN(#REF!,#REF!,#REF!))+L52)/2</f>
        <v>#REF!</v>
      </c>
      <c r="N52" s="61">
        <v>35700</v>
      </c>
      <c r="O52" s="77" t="e">
        <f t="shared" si="1"/>
        <v>#REF!</v>
      </c>
      <c r="P52" s="77" t="e">
        <f>+M52-#REF!</f>
        <v>#REF!</v>
      </c>
      <c r="Q52" s="77">
        <v>35700</v>
      </c>
      <c r="R52" s="77" t="e">
        <f t="shared" si="2"/>
        <v>#REF!</v>
      </c>
      <c r="S52" s="61"/>
      <c r="T52" s="77" t="e">
        <f>+AVERAGE(#REF!,#REF!)</f>
        <v>#REF!</v>
      </c>
      <c r="U52" s="61" t="e">
        <f>+((MIN(#REF!,#REF!))+T52)/2</f>
        <v>#REF!</v>
      </c>
      <c r="V52" s="61"/>
      <c r="W52" s="77" t="e">
        <f>+T52-#REF!</f>
        <v>#REF!</v>
      </c>
      <c r="X52" s="77" t="e">
        <f t="shared" si="3"/>
        <v>#REF!</v>
      </c>
    </row>
    <row r="53" spans="1:24" s="13" customFormat="1" ht="39" customHeight="1" x14ac:dyDescent="0.2">
      <c r="A53" s="14">
        <v>45</v>
      </c>
      <c r="B53" s="91" t="s">
        <v>118</v>
      </c>
      <c r="C53" s="15" t="s">
        <v>169</v>
      </c>
      <c r="D53" s="155" t="s">
        <v>0</v>
      </c>
      <c r="E53" s="91" t="s">
        <v>195</v>
      </c>
      <c r="F53" s="91" t="s">
        <v>198</v>
      </c>
      <c r="G53" s="16">
        <v>1</v>
      </c>
      <c r="H53" s="61"/>
      <c r="I53" s="176">
        <v>85564.57</v>
      </c>
      <c r="J53" s="60"/>
      <c r="L53" s="77" t="e">
        <f>+#REF!</f>
        <v>#REF!</v>
      </c>
      <c r="M53" s="61" t="e">
        <f>+((MIN(#REF!,#REF!,#REF!))+L53)/2</f>
        <v>#REF!</v>
      </c>
      <c r="N53" s="61">
        <v>83300</v>
      </c>
      <c r="O53" s="77" t="e">
        <f t="shared" si="1"/>
        <v>#REF!</v>
      </c>
      <c r="P53" s="77" t="e">
        <f>+M53-#REF!</f>
        <v>#REF!</v>
      </c>
      <c r="Q53" s="77">
        <v>83300</v>
      </c>
      <c r="R53" s="77" t="e">
        <f t="shared" si="2"/>
        <v>#REF!</v>
      </c>
      <c r="S53" s="61"/>
      <c r="T53" s="77" t="e">
        <f>+AVERAGE(#REF!,#REF!)</f>
        <v>#REF!</v>
      </c>
      <c r="U53" s="61" t="e">
        <f>+((MIN(#REF!,#REF!))+T53)/2</f>
        <v>#REF!</v>
      </c>
      <c r="V53" s="61"/>
      <c r="W53" s="77" t="e">
        <f>+T53-#REF!</f>
        <v>#REF!</v>
      </c>
      <c r="X53" s="77" t="e">
        <f t="shared" si="3"/>
        <v>#REF!</v>
      </c>
    </row>
    <row r="54" spans="1:24" s="13" customFormat="1" ht="25.5" x14ac:dyDescent="0.2">
      <c r="A54" s="14">
        <v>46</v>
      </c>
      <c r="B54" s="91" t="s">
        <v>119</v>
      </c>
      <c r="C54" s="15" t="s">
        <v>170</v>
      </c>
      <c r="D54" s="155" t="s">
        <v>0</v>
      </c>
      <c r="E54" s="91" t="s">
        <v>195</v>
      </c>
      <c r="F54" s="91" t="s">
        <v>198</v>
      </c>
      <c r="G54" s="16">
        <v>1</v>
      </c>
      <c r="H54" s="61"/>
      <c r="I54" s="176">
        <v>29985.62</v>
      </c>
      <c r="J54" s="60"/>
      <c r="L54" s="77" t="e">
        <f>+AVERAGE(#REF!,#REF!,#REF!)</f>
        <v>#REF!</v>
      </c>
      <c r="M54" s="61" t="e">
        <f>+((MIN(#REF!,#REF!,#REF!))+L54)/2</f>
        <v>#REF!</v>
      </c>
      <c r="N54" s="61">
        <v>6140</v>
      </c>
      <c r="O54" s="77" t="e">
        <f t="shared" si="1"/>
        <v>#REF!</v>
      </c>
      <c r="P54" s="77" t="e">
        <f>+M54-#REF!</f>
        <v>#REF!</v>
      </c>
      <c r="Q54" s="77">
        <v>10375</v>
      </c>
      <c r="R54" s="77" t="e">
        <f t="shared" si="2"/>
        <v>#REF!</v>
      </c>
      <c r="S54" s="61"/>
      <c r="T54" s="77" t="e">
        <f>+AVERAGE(#REF!,#REF!)</f>
        <v>#REF!</v>
      </c>
      <c r="U54" s="61" t="e">
        <f>+((MIN(#REF!,#REF!))+T54)/2</f>
        <v>#REF!</v>
      </c>
      <c r="V54" s="61"/>
      <c r="W54" s="77" t="e">
        <f>+T54-#REF!</f>
        <v>#REF!</v>
      </c>
      <c r="X54" s="77" t="e">
        <f t="shared" si="3"/>
        <v>#REF!</v>
      </c>
    </row>
    <row r="55" spans="1:24" s="13" customFormat="1" ht="38.25" x14ac:dyDescent="0.2">
      <c r="A55" s="17">
        <v>47</v>
      </c>
      <c r="B55" s="91" t="s">
        <v>8</v>
      </c>
      <c r="C55" s="15" t="s">
        <v>171</v>
      </c>
      <c r="D55" s="155" t="s">
        <v>0</v>
      </c>
      <c r="E55" s="91" t="s">
        <v>195</v>
      </c>
      <c r="F55" s="91" t="s">
        <v>198</v>
      </c>
      <c r="G55" s="16">
        <v>1</v>
      </c>
      <c r="H55" s="61"/>
      <c r="I55" s="176">
        <v>11290.72</v>
      </c>
      <c r="J55" s="79"/>
      <c r="L55" s="77" t="e">
        <f>+AVERAGE(#REF!,#REF!)</f>
        <v>#REF!</v>
      </c>
      <c r="M55" s="61" t="e">
        <f>+((MIN(#REF!,#REF!))+L55)/2</f>
        <v>#REF!</v>
      </c>
      <c r="N55" s="61">
        <v>13278</v>
      </c>
      <c r="O55" s="77" t="e">
        <f t="shared" si="1"/>
        <v>#REF!</v>
      </c>
      <c r="P55" s="77" t="e">
        <f>+M55-#REF!</f>
        <v>#REF!</v>
      </c>
      <c r="Q55" s="77">
        <v>13465</v>
      </c>
      <c r="R55" s="77" t="e">
        <f t="shared" si="2"/>
        <v>#REF!</v>
      </c>
      <c r="S55" s="61"/>
      <c r="T55" s="77" t="e">
        <f>+AVERAGE(#REF!,#REF!)</f>
        <v>#REF!</v>
      </c>
      <c r="U55" s="61" t="e">
        <f>+((MIN(#REF!,#REF!))+T55)/2</f>
        <v>#REF!</v>
      </c>
      <c r="V55" s="61"/>
      <c r="W55" s="77" t="e">
        <f>+T55-#REF!</f>
        <v>#REF!</v>
      </c>
      <c r="X55" s="77" t="e">
        <f t="shared" si="3"/>
        <v>#REF!</v>
      </c>
    </row>
    <row r="56" spans="1:24" s="13" customFormat="1" ht="40.5" customHeight="1" x14ac:dyDescent="0.2">
      <c r="A56" s="14">
        <v>48</v>
      </c>
      <c r="B56" s="91" t="s">
        <v>120</v>
      </c>
      <c r="C56" s="15" t="s">
        <v>172</v>
      </c>
      <c r="D56" s="155" t="s">
        <v>0</v>
      </c>
      <c r="E56" s="91" t="s">
        <v>195</v>
      </c>
      <c r="F56" s="91" t="s">
        <v>198</v>
      </c>
      <c r="G56" s="16">
        <v>1</v>
      </c>
      <c r="H56" s="61"/>
      <c r="I56" s="176">
        <v>9073.75</v>
      </c>
      <c r="J56" s="79"/>
      <c r="L56" s="77" t="e">
        <f>+#REF!</f>
        <v>#REF!</v>
      </c>
      <c r="M56" s="61" t="e">
        <f>+((MIN(#REF!,#REF!,#REF!))+L56)/2</f>
        <v>#REF!</v>
      </c>
      <c r="N56" s="61">
        <v>6183</v>
      </c>
      <c r="O56" s="77" t="e">
        <f t="shared" si="1"/>
        <v>#REF!</v>
      </c>
      <c r="P56" s="77" t="e">
        <f>+M56-#REF!</f>
        <v>#REF!</v>
      </c>
      <c r="Q56" s="77">
        <v>6183.24</v>
      </c>
      <c r="R56" s="77" t="e">
        <f t="shared" si="2"/>
        <v>#REF!</v>
      </c>
      <c r="S56" s="61"/>
      <c r="T56" s="77" t="e">
        <f>+#REF!</f>
        <v>#REF!</v>
      </c>
      <c r="U56" s="77" t="e">
        <f>+#REF!</f>
        <v>#REF!</v>
      </c>
      <c r="V56" s="61"/>
      <c r="W56" s="77" t="e">
        <f>+T56-#REF!</f>
        <v>#REF!</v>
      </c>
      <c r="X56" s="77" t="e">
        <f t="shared" si="3"/>
        <v>#REF!</v>
      </c>
    </row>
    <row r="57" spans="1:24" s="13" customFormat="1" ht="63.75" x14ac:dyDescent="0.2">
      <c r="A57" s="14">
        <v>49</v>
      </c>
      <c r="B57" s="91" t="s">
        <v>121</v>
      </c>
      <c r="C57" s="15" t="s">
        <v>173</v>
      </c>
      <c r="D57" s="155" t="s">
        <v>190</v>
      </c>
      <c r="E57" s="91" t="s">
        <v>195</v>
      </c>
      <c r="F57" s="91" t="s">
        <v>198</v>
      </c>
      <c r="G57" s="16">
        <v>1</v>
      </c>
      <c r="H57" s="61"/>
      <c r="I57" s="176">
        <v>51289</v>
      </c>
      <c r="J57" s="79"/>
      <c r="L57" s="77" t="e">
        <f>+AVERAGE(#REF!,#REF!)</f>
        <v>#REF!</v>
      </c>
      <c r="M57" s="61" t="e">
        <f>+((MIN(#REF!,#REF!,#REF!))+L57)/2</f>
        <v>#REF!</v>
      </c>
      <c r="N57" s="61">
        <v>13028</v>
      </c>
      <c r="O57" s="77" t="e">
        <f t="shared" si="1"/>
        <v>#REF!</v>
      </c>
      <c r="P57" s="77" t="e">
        <f>+M57-#REF!</f>
        <v>#REF!</v>
      </c>
      <c r="Q57" s="77">
        <v>13445</v>
      </c>
      <c r="R57" s="77" t="e">
        <f t="shared" si="2"/>
        <v>#REF!</v>
      </c>
      <c r="S57" s="61"/>
      <c r="T57" s="77" t="e">
        <f>+#REF!</f>
        <v>#REF!</v>
      </c>
      <c r="U57" s="77" t="e">
        <f>+#REF!</f>
        <v>#REF!</v>
      </c>
      <c r="V57" s="61"/>
      <c r="W57" s="77" t="e">
        <f>+T57-#REF!</f>
        <v>#REF!</v>
      </c>
      <c r="X57" s="77" t="e">
        <f t="shared" si="3"/>
        <v>#REF!</v>
      </c>
    </row>
    <row r="58" spans="1:24" s="13" customFormat="1" ht="38.25" x14ac:dyDescent="0.2">
      <c r="A58" s="17">
        <v>50</v>
      </c>
      <c r="B58" s="91" t="s">
        <v>122</v>
      </c>
      <c r="C58" s="18" t="s">
        <v>174</v>
      </c>
      <c r="D58" s="155" t="s">
        <v>0</v>
      </c>
      <c r="E58" s="91" t="s">
        <v>195</v>
      </c>
      <c r="F58" s="91" t="s">
        <v>198</v>
      </c>
      <c r="G58" s="19">
        <v>1</v>
      </c>
      <c r="H58" s="61"/>
      <c r="I58" s="176">
        <v>33082</v>
      </c>
      <c r="J58" s="79"/>
      <c r="L58" s="77" t="e">
        <f>+AVERAGE(#REF!,#REF!)</f>
        <v>#REF!</v>
      </c>
      <c r="M58" s="61" t="e">
        <f>+((MIN(#REF!,#REF!,#REF!))+L58)/2</f>
        <v>#REF!</v>
      </c>
      <c r="N58" s="61">
        <v>26674</v>
      </c>
      <c r="O58" s="77" t="e">
        <f t="shared" si="1"/>
        <v>#REF!</v>
      </c>
      <c r="P58" s="77" t="e">
        <f>+M58-#REF!</f>
        <v>#REF!</v>
      </c>
      <c r="Q58" s="77">
        <v>40257</v>
      </c>
      <c r="R58" s="77" t="e">
        <f t="shared" si="2"/>
        <v>#REF!</v>
      </c>
      <c r="S58" s="61"/>
      <c r="T58" s="77" t="e">
        <f>+AVERAGE(#REF!,#REF!)</f>
        <v>#REF!</v>
      </c>
      <c r="U58" s="61" t="e">
        <f>+((MIN(#REF!,#REF!))+T58)/2</f>
        <v>#REF!</v>
      </c>
      <c r="V58" s="61"/>
      <c r="W58" s="77" t="e">
        <f>+T58-#REF!</f>
        <v>#REF!</v>
      </c>
      <c r="X58" s="77" t="e">
        <f t="shared" si="3"/>
        <v>#REF!</v>
      </c>
    </row>
    <row r="59" spans="1:24" s="13" customFormat="1" ht="51" x14ac:dyDescent="0.2">
      <c r="A59" s="14">
        <v>51</v>
      </c>
      <c r="B59" s="91" t="s">
        <v>123</v>
      </c>
      <c r="C59" s="154" t="s">
        <v>175</v>
      </c>
      <c r="D59" s="155" t="s">
        <v>0</v>
      </c>
      <c r="E59" s="91" t="s">
        <v>195</v>
      </c>
      <c r="F59" s="91" t="s">
        <v>198</v>
      </c>
      <c r="G59" s="16">
        <v>1</v>
      </c>
      <c r="H59" s="61"/>
      <c r="I59" s="176">
        <v>60779.25</v>
      </c>
      <c r="J59" s="60"/>
      <c r="L59" s="77" t="e">
        <f>+#REF!</f>
        <v>#REF!</v>
      </c>
      <c r="M59" s="61" t="e">
        <f>+((MIN(#REF!,#REF!,#REF!))+L59)/2</f>
        <v>#REF!</v>
      </c>
      <c r="N59" s="61">
        <v>13800</v>
      </c>
      <c r="O59" s="77" t="e">
        <f t="shared" si="1"/>
        <v>#REF!</v>
      </c>
      <c r="P59" s="77" t="e">
        <f>+M59-#REF!</f>
        <v>#REF!</v>
      </c>
      <c r="Q59" s="77">
        <v>13800</v>
      </c>
      <c r="R59" s="77" t="e">
        <f t="shared" si="2"/>
        <v>#REF!</v>
      </c>
      <c r="S59" s="61"/>
      <c r="T59" s="77" t="e">
        <f>+AVERAGE(#REF!,#REF!)</f>
        <v>#REF!</v>
      </c>
      <c r="U59" s="61" t="e">
        <f>+((MIN(#REF!,#REF!))+T59)/2</f>
        <v>#REF!</v>
      </c>
      <c r="V59" s="61"/>
      <c r="W59" s="77" t="e">
        <f>+T59-#REF!</f>
        <v>#REF!</v>
      </c>
      <c r="X59" s="77" t="e">
        <f t="shared" si="3"/>
        <v>#REF!</v>
      </c>
    </row>
    <row r="60" spans="1:24" s="13" customFormat="1" ht="76.5" x14ac:dyDescent="0.2">
      <c r="A60" s="14">
        <v>52</v>
      </c>
      <c r="B60" s="91" t="s">
        <v>124</v>
      </c>
      <c r="C60" s="15" t="s">
        <v>176</v>
      </c>
      <c r="D60" s="155" t="s">
        <v>0</v>
      </c>
      <c r="E60" s="91" t="s">
        <v>195</v>
      </c>
      <c r="F60" s="91" t="s">
        <v>198</v>
      </c>
      <c r="G60" s="16">
        <v>1</v>
      </c>
      <c r="H60" s="61"/>
      <c r="I60" s="176">
        <v>11237.17</v>
      </c>
      <c r="J60" s="60"/>
      <c r="L60" s="77" t="e">
        <f>+#REF!</f>
        <v>#REF!</v>
      </c>
      <c r="M60" s="61" t="e">
        <f>+((MIN(#REF!,#REF!,#REF!))+L60)/2</f>
        <v>#REF!</v>
      </c>
      <c r="N60" s="61">
        <v>8190</v>
      </c>
      <c r="O60" s="77" t="e">
        <f>+M60-N60</f>
        <v>#REF!</v>
      </c>
      <c r="P60" s="77" t="e">
        <f>+M60-#REF!</f>
        <v>#REF!</v>
      </c>
      <c r="Q60" s="77">
        <v>8190</v>
      </c>
      <c r="R60" s="77" t="e">
        <f>+L60-Q60</f>
        <v>#REF!</v>
      </c>
      <c r="S60" s="61"/>
      <c r="T60" s="77" t="e">
        <f>+AVERAGE(#REF!,#REF!)</f>
        <v>#REF!</v>
      </c>
      <c r="U60" s="61" t="e">
        <f>+((MIN(#REF!,#REF!))+T60)/2</f>
        <v>#REF!</v>
      </c>
      <c r="V60" s="61"/>
      <c r="W60" s="77" t="e">
        <f>+T60-#REF!</f>
        <v>#REF!</v>
      </c>
      <c r="X60" s="77" t="e">
        <f t="shared" si="3"/>
        <v>#REF!</v>
      </c>
    </row>
    <row r="61" spans="1:24" s="13" customFormat="1" ht="39" thickBot="1" x14ac:dyDescent="0.25">
      <c r="A61" s="17">
        <v>53</v>
      </c>
      <c r="B61" s="91" t="s">
        <v>125</v>
      </c>
      <c r="C61" s="15" t="s">
        <v>177</v>
      </c>
      <c r="D61" s="156" t="s">
        <v>191</v>
      </c>
      <c r="E61" s="91" t="s">
        <v>194</v>
      </c>
      <c r="F61" s="91" t="s">
        <v>198</v>
      </c>
      <c r="G61" s="16">
        <v>1</v>
      </c>
      <c r="H61" s="61"/>
      <c r="I61" s="176">
        <v>17969</v>
      </c>
      <c r="J61" s="60"/>
      <c r="L61" s="77" t="e">
        <f>+#REF!</f>
        <v>#REF!</v>
      </c>
      <c r="M61" s="61" t="e">
        <f>+((MIN(#REF!,#REF!,#REF!))+L61)/2</f>
        <v>#REF!</v>
      </c>
      <c r="N61" s="61">
        <v>15015</v>
      </c>
      <c r="O61" s="77" t="e">
        <f>+M61-N61</f>
        <v>#REF!</v>
      </c>
      <c r="P61" s="77" t="e">
        <f>+M61-#REF!</f>
        <v>#REF!</v>
      </c>
      <c r="Q61" s="77">
        <v>15015</v>
      </c>
      <c r="R61" s="77" t="e">
        <f>+L61-Q61</f>
        <v>#REF!</v>
      </c>
      <c r="S61" s="61"/>
      <c r="T61" s="77" t="e">
        <f>+AVERAGE(#REF!,#REF!)</f>
        <v>#REF!</v>
      </c>
      <c r="U61" s="61" t="e">
        <f>+((MIN(#REF!,#REF!))+T61)/2</f>
        <v>#REF!</v>
      </c>
      <c r="V61" s="61"/>
      <c r="W61" s="77" t="e">
        <f>+T61-#REF!</f>
        <v>#REF!</v>
      </c>
      <c r="X61" s="77" t="e">
        <f t="shared" si="3"/>
        <v>#REF!</v>
      </c>
    </row>
    <row r="62" spans="1:24" s="13" customFormat="1" ht="13.5" thickBot="1" x14ac:dyDescent="0.25">
      <c r="B62" s="20"/>
      <c r="D62" s="20"/>
      <c r="E62" s="20"/>
      <c r="F62" s="20"/>
      <c r="G62" s="20"/>
      <c r="I62" s="21">
        <f>SUM(I9:I61)</f>
        <v>1155349.8999999999</v>
      </c>
      <c r="J62" s="21">
        <v>80000</v>
      </c>
      <c r="L62" s="78" t="e">
        <f>SUM(L9:L61)</f>
        <v>#REF!</v>
      </c>
      <c r="M62" s="78" t="e">
        <f>SUM(M9:M61)</f>
        <v>#REF!</v>
      </c>
      <c r="N62" s="61"/>
      <c r="O62" s="61"/>
      <c r="P62" s="61"/>
      <c r="Q62" s="61"/>
      <c r="R62" s="61"/>
      <c r="S62" s="61"/>
      <c r="T62" s="78" t="e">
        <f>SUM(T9:T61)</f>
        <v>#REF!</v>
      </c>
      <c r="U62" s="78" t="e">
        <f>SUM(U9:U61)</f>
        <v>#REF!</v>
      </c>
      <c r="V62" s="61"/>
      <c r="W62" s="61"/>
      <c r="X62" s="61"/>
    </row>
    <row r="63" spans="1:24" ht="17.25" thickBot="1" x14ac:dyDescent="0.35">
      <c r="I63" s="67"/>
      <c r="J63" s="67"/>
    </row>
    <row r="64" spans="1:24" ht="81" customHeight="1" thickBot="1" x14ac:dyDescent="0.35">
      <c r="B64" s="180" t="s">
        <v>234</v>
      </c>
      <c r="C64" s="181"/>
      <c r="D64" s="182"/>
      <c r="E64" s="157"/>
      <c r="F64" s="157"/>
      <c r="L64" s="72" t="e">
        <f>+L62-#REF!</f>
        <v>#REF!</v>
      </c>
      <c r="M64" s="72" t="e">
        <f>+M62-#REF!</f>
        <v>#REF!</v>
      </c>
      <c r="T64" s="72" t="e">
        <f>+T62-#REF!</f>
        <v>#REF!</v>
      </c>
      <c r="U64" s="72" t="e">
        <f>+U62-I62</f>
        <v>#REF!</v>
      </c>
      <c r="V64" s="72" t="e">
        <f>+V62-#REF!</f>
        <v>#REF!</v>
      </c>
    </row>
    <row r="65" spans="2:7" ht="16.5" customHeight="1" x14ac:dyDescent="0.3">
      <c r="B65" s="183" t="s">
        <v>235</v>
      </c>
      <c r="C65" s="184"/>
      <c r="D65" s="185"/>
      <c r="E65" s="158"/>
      <c r="F65" s="158"/>
      <c r="G65" s="81"/>
    </row>
    <row r="66" spans="2:7" ht="17.25" thickBot="1" x14ac:dyDescent="0.35">
      <c r="B66" s="186"/>
      <c r="C66" s="187"/>
      <c r="D66" s="188"/>
      <c r="E66" s="158"/>
      <c r="F66" s="158"/>
      <c r="G66" s="81"/>
    </row>
    <row r="69" spans="2:7" x14ac:dyDescent="0.3">
      <c r="B69" s="95"/>
      <c r="C69" s="95"/>
      <c r="D69" s="95"/>
      <c r="E69" s="95"/>
      <c r="F69" s="95"/>
      <c r="G69" s="95"/>
    </row>
    <row r="70" spans="2:7" x14ac:dyDescent="0.3">
      <c r="B70" s="95"/>
      <c r="C70" s="95"/>
      <c r="D70" s="95"/>
      <c r="E70" s="95"/>
      <c r="F70" s="95"/>
      <c r="G70" s="95"/>
    </row>
  </sheetData>
  <sheetProtection selectLockedCells="1" selectUnlockedCells="1"/>
  <mergeCells count="7">
    <mergeCell ref="A1:I1"/>
    <mergeCell ref="B69:G70"/>
    <mergeCell ref="A2:B3"/>
    <mergeCell ref="B64:D64"/>
    <mergeCell ref="B65:D66"/>
    <mergeCell ref="C2:I3"/>
    <mergeCell ref="A5:I5"/>
  </mergeCells>
  <conditionalFormatting sqref="F8">
    <cfRule type="containsText" dxfId="1" priority="1" operator="containsText" text="no">
      <formula>NOT(ISERROR(SEARCH("no",F8)))</formula>
    </cfRule>
    <cfRule type="cellIs" dxfId="0" priority="2" operator="equal">
      <formula>"si"</formula>
    </cfRule>
  </conditionalFormatting>
  <dataValidations count="1">
    <dataValidation allowBlank="1" showInputMessage="1" showErrorMessage="1" prompt="Descripción en el punto 4.4.2. del Pliego de Condiciones" sqref="E8:F8" xr:uid="{4043BDA9-1262-4CA8-8AF4-CAB666AD4449}"/>
  </dataValidations>
  <printOptions horizontalCentered="1" verticalCentered="1"/>
  <pageMargins left="0.31496062992125984" right="0.31496062992125984" top="0.35433070866141736" bottom="0.35433070866141736" header="0.31496062992125984" footer="0.31496062992125984"/>
  <pageSetup scale="54" fitToHeight="6" orientation="landscape" horizontalDpi="4294967293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32"/>
  <sheetViews>
    <sheetView zoomScale="115" zoomScaleNormal="115" workbookViewId="0">
      <selection activeCell="H7" sqref="H7"/>
    </sheetView>
  </sheetViews>
  <sheetFormatPr baseColWidth="10" defaultRowHeight="16.5" x14ac:dyDescent="0.3"/>
  <cols>
    <col min="1" max="1" width="3.28515625" style="9" customWidth="1"/>
    <col min="2" max="2" width="28.42578125" style="9" customWidth="1"/>
    <col min="3" max="3" width="44.85546875" style="9" customWidth="1"/>
    <col min="4" max="4" width="11.42578125" style="9" customWidth="1"/>
    <col min="5" max="5" width="14" style="9" customWidth="1"/>
    <col min="6" max="6" width="13.5703125" style="12" customWidth="1"/>
    <col min="7" max="7" width="10.42578125" style="9" customWidth="1"/>
    <col min="8" max="9" width="24.28515625" style="9" customWidth="1"/>
    <col min="10" max="16384" width="11.42578125" style="9"/>
  </cols>
  <sheetData>
    <row r="1" spans="1:9" ht="17.25" thickBot="1" x14ac:dyDescent="0.35"/>
    <row r="2" spans="1:9" ht="17.25" customHeight="1" x14ac:dyDescent="0.3">
      <c r="B2" s="142" t="s">
        <v>41</v>
      </c>
      <c r="C2" s="119" t="s">
        <v>77</v>
      </c>
      <c r="D2" s="100"/>
      <c r="E2" s="100"/>
      <c r="F2" s="100"/>
      <c r="G2" s="100"/>
      <c r="H2" s="100"/>
      <c r="I2" s="101"/>
    </row>
    <row r="3" spans="1:9" ht="37.5" customHeight="1" thickBot="1" x14ac:dyDescent="0.35">
      <c r="B3" s="143"/>
      <c r="C3" s="102"/>
      <c r="D3" s="103"/>
      <c r="E3" s="103"/>
      <c r="F3" s="103"/>
      <c r="G3" s="103"/>
      <c r="H3" s="103"/>
      <c r="I3" s="104"/>
    </row>
    <row r="4" spans="1:9" ht="20.25" customHeight="1" x14ac:dyDescent="0.3"/>
    <row r="5" spans="1:9" ht="12.75" customHeight="1" thickBot="1" x14ac:dyDescent="0.35">
      <c r="H5" s="22"/>
      <c r="I5" s="22"/>
    </row>
    <row r="6" spans="1:9" ht="17.25" thickBot="1" x14ac:dyDescent="0.35">
      <c r="B6" s="139" t="s">
        <v>25</v>
      </c>
      <c r="C6" s="140"/>
      <c r="D6" s="140"/>
      <c r="E6" s="140"/>
      <c r="F6" s="140"/>
      <c r="G6" s="141"/>
    </row>
    <row r="7" spans="1:9" s="13" customFormat="1" ht="63" customHeight="1" thickBot="1" x14ac:dyDescent="0.25">
      <c r="F7" s="20"/>
      <c r="H7" s="190" t="s">
        <v>73</v>
      </c>
      <c r="I7" s="190" t="s">
        <v>74</v>
      </c>
    </row>
    <row r="8" spans="1:9" ht="48" customHeight="1" thickBot="1" x14ac:dyDescent="0.35">
      <c r="A8" s="171" t="s">
        <v>12</v>
      </c>
      <c r="B8" s="172" t="s">
        <v>44</v>
      </c>
      <c r="C8" s="172" t="s">
        <v>14</v>
      </c>
      <c r="D8" s="172" t="s">
        <v>15</v>
      </c>
      <c r="E8" s="172" t="s">
        <v>192</v>
      </c>
      <c r="F8" s="172" t="s">
        <v>232</v>
      </c>
      <c r="G8" s="175" t="s">
        <v>51</v>
      </c>
      <c r="H8" s="172" t="s">
        <v>55</v>
      </c>
      <c r="I8" s="32" t="s">
        <v>55</v>
      </c>
    </row>
    <row r="9" spans="1:9" ht="38.25" x14ac:dyDescent="0.3">
      <c r="A9" s="170">
        <v>1</v>
      </c>
      <c r="B9" s="162" t="s">
        <v>199</v>
      </c>
      <c r="C9" s="173" t="s">
        <v>212</v>
      </c>
      <c r="D9" s="174" t="s">
        <v>1</v>
      </c>
      <c r="E9" s="91" t="s">
        <v>195</v>
      </c>
      <c r="F9" s="91" t="s">
        <v>233</v>
      </c>
      <c r="G9" s="25">
        <v>1</v>
      </c>
      <c r="H9" s="189">
        <v>49980</v>
      </c>
      <c r="I9" s="50"/>
    </row>
    <row r="10" spans="1:9" ht="89.25" x14ac:dyDescent="0.3">
      <c r="A10" s="23">
        <v>2</v>
      </c>
      <c r="B10" s="155" t="s">
        <v>200</v>
      </c>
      <c r="C10" s="18" t="s">
        <v>213</v>
      </c>
      <c r="D10" s="24" t="s">
        <v>1</v>
      </c>
      <c r="E10" s="91" t="s">
        <v>195</v>
      </c>
      <c r="F10" s="91" t="s">
        <v>233</v>
      </c>
      <c r="G10" s="25">
        <v>1</v>
      </c>
      <c r="H10" s="189">
        <v>63070</v>
      </c>
      <c r="I10" s="50"/>
    </row>
    <row r="11" spans="1:9" ht="51" x14ac:dyDescent="0.3">
      <c r="A11" s="23">
        <v>3</v>
      </c>
      <c r="B11" s="155" t="s">
        <v>201</v>
      </c>
      <c r="C11" s="18" t="s">
        <v>214</v>
      </c>
      <c r="D11" s="24" t="s">
        <v>0</v>
      </c>
      <c r="E11" s="91" t="s">
        <v>195</v>
      </c>
      <c r="F11" s="91" t="s">
        <v>233</v>
      </c>
      <c r="G11" s="25">
        <v>1</v>
      </c>
      <c r="H11" s="189">
        <v>59500</v>
      </c>
      <c r="I11" s="50"/>
    </row>
    <row r="12" spans="1:9" ht="25.5" x14ac:dyDescent="0.3">
      <c r="A12" s="23">
        <v>4</v>
      </c>
      <c r="B12" s="155" t="s">
        <v>202</v>
      </c>
      <c r="C12" s="18" t="s">
        <v>215</v>
      </c>
      <c r="D12" s="24" t="s">
        <v>0</v>
      </c>
      <c r="E12" s="91" t="s">
        <v>195</v>
      </c>
      <c r="F12" s="91" t="s">
        <v>233</v>
      </c>
      <c r="G12" s="25">
        <v>1</v>
      </c>
      <c r="H12" s="189">
        <v>47600</v>
      </c>
      <c r="I12" s="50"/>
    </row>
    <row r="13" spans="1:9" ht="51" x14ac:dyDescent="0.3">
      <c r="A13" s="23">
        <v>5</v>
      </c>
      <c r="B13" s="155" t="s">
        <v>203</v>
      </c>
      <c r="C13" s="15" t="s">
        <v>216</v>
      </c>
      <c r="D13" s="26" t="s">
        <v>1</v>
      </c>
      <c r="E13" s="91" t="s">
        <v>195</v>
      </c>
      <c r="F13" s="91" t="s">
        <v>233</v>
      </c>
      <c r="G13" s="25">
        <v>1</v>
      </c>
      <c r="H13" s="189">
        <v>21420</v>
      </c>
      <c r="I13" s="50"/>
    </row>
    <row r="14" spans="1:9" ht="102" x14ac:dyDescent="0.3">
      <c r="A14" s="23">
        <v>6</v>
      </c>
      <c r="B14" s="155" t="s">
        <v>18</v>
      </c>
      <c r="C14" s="15" t="s">
        <v>217</v>
      </c>
      <c r="D14" s="26" t="s">
        <v>1</v>
      </c>
      <c r="E14" s="91" t="s">
        <v>195</v>
      </c>
      <c r="F14" s="91" t="s">
        <v>233</v>
      </c>
      <c r="G14" s="25">
        <v>1</v>
      </c>
      <c r="H14" s="189">
        <v>14280</v>
      </c>
      <c r="I14" s="50"/>
    </row>
    <row r="15" spans="1:9" ht="89.25" x14ac:dyDescent="0.3">
      <c r="A15" s="23">
        <v>7</v>
      </c>
      <c r="B15" s="155" t="s">
        <v>19</v>
      </c>
      <c r="C15" s="154" t="s">
        <v>218</v>
      </c>
      <c r="D15" s="26" t="s">
        <v>1</v>
      </c>
      <c r="E15" s="91" t="s">
        <v>195</v>
      </c>
      <c r="F15" s="91" t="s">
        <v>233</v>
      </c>
      <c r="G15" s="25">
        <v>1</v>
      </c>
      <c r="H15" s="189">
        <v>13090</v>
      </c>
      <c r="I15" s="50"/>
    </row>
    <row r="16" spans="1:9" ht="102" x14ac:dyDescent="0.3">
      <c r="A16" s="23">
        <v>8</v>
      </c>
      <c r="B16" s="155" t="s">
        <v>204</v>
      </c>
      <c r="C16" s="15" t="s">
        <v>219</v>
      </c>
      <c r="D16" s="26" t="s">
        <v>1</v>
      </c>
      <c r="E16" s="91" t="s">
        <v>195</v>
      </c>
      <c r="F16" s="91" t="s">
        <v>233</v>
      </c>
      <c r="G16" s="25">
        <v>1</v>
      </c>
      <c r="H16" s="189">
        <v>13090</v>
      </c>
      <c r="I16" s="50"/>
    </row>
    <row r="17" spans="1:9" ht="89.25" x14ac:dyDescent="0.3">
      <c r="A17" s="23">
        <v>9</v>
      </c>
      <c r="B17" s="155" t="s">
        <v>205</v>
      </c>
      <c r="C17" s="15" t="s">
        <v>220</v>
      </c>
      <c r="D17" s="26" t="s">
        <v>1</v>
      </c>
      <c r="E17" s="91" t="s">
        <v>195</v>
      </c>
      <c r="F17" s="91" t="s">
        <v>233</v>
      </c>
      <c r="G17" s="25">
        <v>1</v>
      </c>
      <c r="H17" s="189">
        <v>10710</v>
      </c>
      <c r="I17" s="50"/>
    </row>
    <row r="18" spans="1:9" ht="25.5" x14ac:dyDescent="0.3">
      <c r="A18" s="23">
        <v>10</v>
      </c>
      <c r="B18" s="155" t="s">
        <v>206</v>
      </c>
      <c r="C18" s="15" t="s">
        <v>221</v>
      </c>
      <c r="D18" s="26" t="s">
        <v>1</v>
      </c>
      <c r="E18" s="91" t="s">
        <v>195</v>
      </c>
      <c r="F18" s="91" t="s">
        <v>233</v>
      </c>
      <c r="G18" s="25">
        <v>1</v>
      </c>
      <c r="H18" s="189">
        <v>80920</v>
      </c>
      <c r="I18" s="50"/>
    </row>
    <row r="19" spans="1:9" ht="102" x14ac:dyDescent="0.3">
      <c r="A19" s="23">
        <v>11</v>
      </c>
      <c r="B19" s="155" t="s">
        <v>20</v>
      </c>
      <c r="C19" s="15" t="s">
        <v>222</v>
      </c>
      <c r="D19" s="26" t="s">
        <v>1</v>
      </c>
      <c r="E19" s="91" t="s">
        <v>195</v>
      </c>
      <c r="F19" s="91" t="s">
        <v>233</v>
      </c>
      <c r="G19" s="25">
        <v>1</v>
      </c>
      <c r="H19" s="189">
        <v>59500</v>
      </c>
      <c r="I19" s="50"/>
    </row>
    <row r="20" spans="1:9" ht="102" x14ac:dyDescent="0.3">
      <c r="A20" s="23">
        <v>12</v>
      </c>
      <c r="B20" s="155" t="s">
        <v>207</v>
      </c>
      <c r="C20" s="15" t="s">
        <v>223</v>
      </c>
      <c r="D20" s="26" t="s">
        <v>1</v>
      </c>
      <c r="E20" s="91" t="s">
        <v>195</v>
      </c>
      <c r="F20" s="91" t="s">
        <v>233</v>
      </c>
      <c r="G20" s="25">
        <v>1</v>
      </c>
      <c r="H20" s="189">
        <v>59500</v>
      </c>
      <c r="I20" s="50"/>
    </row>
    <row r="21" spans="1:9" ht="63.75" x14ac:dyDescent="0.3">
      <c r="A21" s="23">
        <v>13</v>
      </c>
      <c r="B21" s="155" t="s">
        <v>208</v>
      </c>
      <c r="C21" s="15" t="s">
        <v>224</v>
      </c>
      <c r="D21" s="26" t="s">
        <v>1</v>
      </c>
      <c r="E21" s="91" t="s">
        <v>195</v>
      </c>
      <c r="F21" s="91" t="s">
        <v>233</v>
      </c>
      <c r="G21" s="25">
        <v>1</v>
      </c>
      <c r="H21" s="189">
        <v>83300</v>
      </c>
      <c r="I21" s="50"/>
    </row>
    <row r="22" spans="1:9" ht="76.5" x14ac:dyDescent="0.3">
      <c r="A22" s="23">
        <v>14</v>
      </c>
      <c r="B22" s="155" t="s">
        <v>21</v>
      </c>
      <c r="C22" s="15" t="s">
        <v>225</v>
      </c>
      <c r="D22" s="26" t="s">
        <v>1</v>
      </c>
      <c r="E22" s="91" t="s">
        <v>195</v>
      </c>
      <c r="F22" s="91" t="s">
        <v>233</v>
      </c>
      <c r="G22" s="25">
        <v>1</v>
      </c>
      <c r="H22" s="189">
        <v>142800</v>
      </c>
      <c r="I22" s="50"/>
    </row>
    <row r="23" spans="1:9" ht="102" x14ac:dyDescent="0.3">
      <c r="A23" s="23">
        <v>15</v>
      </c>
      <c r="B23" s="155" t="s">
        <v>209</v>
      </c>
      <c r="C23" s="15" t="s">
        <v>226</v>
      </c>
      <c r="D23" s="26" t="s">
        <v>1</v>
      </c>
      <c r="E23" s="91" t="s">
        <v>195</v>
      </c>
      <c r="F23" s="91" t="s">
        <v>233</v>
      </c>
      <c r="G23" s="25">
        <v>1</v>
      </c>
      <c r="H23" s="189">
        <v>183260</v>
      </c>
      <c r="I23" s="50"/>
    </row>
    <row r="24" spans="1:9" ht="102" x14ac:dyDescent="0.3">
      <c r="A24" s="23">
        <v>16</v>
      </c>
      <c r="B24" s="155" t="s">
        <v>22</v>
      </c>
      <c r="C24" s="15" t="s">
        <v>227</v>
      </c>
      <c r="D24" s="26" t="s">
        <v>1</v>
      </c>
      <c r="E24" s="91" t="s">
        <v>195</v>
      </c>
      <c r="F24" s="91" t="s">
        <v>233</v>
      </c>
      <c r="G24" s="25">
        <v>1</v>
      </c>
      <c r="H24" s="189">
        <v>321300</v>
      </c>
      <c r="I24" s="50"/>
    </row>
    <row r="25" spans="1:9" ht="51" x14ac:dyDescent="0.3">
      <c r="A25" s="23">
        <v>17</v>
      </c>
      <c r="B25" s="155" t="s">
        <v>210</v>
      </c>
      <c r="C25" s="15" t="s">
        <v>228</v>
      </c>
      <c r="D25" s="26" t="s">
        <v>1</v>
      </c>
      <c r="E25" s="91" t="s">
        <v>195</v>
      </c>
      <c r="F25" s="91" t="s">
        <v>233</v>
      </c>
      <c r="G25" s="25">
        <v>1</v>
      </c>
      <c r="H25" s="189">
        <v>261800</v>
      </c>
      <c r="I25" s="50"/>
    </row>
    <row r="26" spans="1:9" ht="76.5" x14ac:dyDescent="0.3">
      <c r="A26" s="23">
        <v>18</v>
      </c>
      <c r="B26" s="155" t="s">
        <v>23</v>
      </c>
      <c r="C26" s="15" t="s">
        <v>229</v>
      </c>
      <c r="D26" s="26" t="s">
        <v>1</v>
      </c>
      <c r="E26" s="91" t="s">
        <v>195</v>
      </c>
      <c r="F26" s="91" t="s">
        <v>233</v>
      </c>
      <c r="G26" s="25">
        <v>1</v>
      </c>
      <c r="H26" s="189">
        <v>89250</v>
      </c>
      <c r="I26" s="50"/>
    </row>
    <row r="27" spans="1:9" ht="76.5" x14ac:dyDescent="0.3">
      <c r="A27" s="23">
        <v>19</v>
      </c>
      <c r="B27" s="155" t="s">
        <v>211</v>
      </c>
      <c r="C27" s="15" t="s">
        <v>230</v>
      </c>
      <c r="D27" s="26" t="s">
        <v>1</v>
      </c>
      <c r="E27" s="91" t="s">
        <v>195</v>
      </c>
      <c r="F27" s="91" t="s">
        <v>233</v>
      </c>
      <c r="G27" s="25">
        <v>1</v>
      </c>
      <c r="H27" s="189">
        <v>29750</v>
      </c>
      <c r="I27" s="50"/>
    </row>
    <row r="28" spans="1:9" ht="115.5" thickBot="1" x14ac:dyDescent="0.35">
      <c r="A28" s="23">
        <v>20</v>
      </c>
      <c r="B28" s="155" t="s">
        <v>24</v>
      </c>
      <c r="C28" s="15" t="s">
        <v>231</v>
      </c>
      <c r="D28" s="26" t="s">
        <v>1</v>
      </c>
      <c r="E28" s="91" t="s">
        <v>195</v>
      </c>
      <c r="F28" s="91" t="s">
        <v>233</v>
      </c>
      <c r="G28" s="25">
        <v>1</v>
      </c>
      <c r="H28" s="189">
        <v>142800</v>
      </c>
      <c r="I28" s="50"/>
    </row>
    <row r="29" spans="1:9" ht="33" customHeight="1" thickBot="1" x14ac:dyDescent="0.35">
      <c r="A29" s="27" t="s">
        <v>16</v>
      </c>
      <c r="B29" s="28"/>
      <c r="C29" s="168"/>
      <c r="D29" s="168"/>
      <c r="E29" s="168"/>
      <c r="F29" s="168"/>
      <c r="G29" s="169"/>
      <c r="H29" s="29">
        <f>SUM(H9:H28)</f>
        <v>1746920</v>
      </c>
      <c r="I29" s="29">
        <v>5615</v>
      </c>
    </row>
    <row r="32" spans="1:9" x14ac:dyDescent="0.3">
      <c r="B32" s="4"/>
      <c r="C32" s="5"/>
      <c r="D32" s="5"/>
      <c r="E32" s="5"/>
      <c r="F32" s="177"/>
      <c r="G32" s="5"/>
    </row>
  </sheetData>
  <sheetProtection selectLockedCells="1" selectUnlockedCells="1"/>
  <mergeCells count="4">
    <mergeCell ref="B6:G6"/>
    <mergeCell ref="B2:B3"/>
    <mergeCell ref="C2:I3"/>
    <mergeCell ref="C29:G29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scale="66" fitToHeight="6" orientation="landscape" horizontalDpi="4294967293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67"/>
  <sheetViews>
    <sheetView workbookViewId="0">
      <selection activeCell="B75" sqref="B75"/>
    </sheetView>
  </sheetViews>
  <sheetFormatPr baseColWidth="10" defaultRowHeight="15" x14ac:dyDescent="0.25"/>
  <cols>
    <col min="1" max="1" width="5" customWidth="1"/>
    <col min="2" max="2" width="38.140625" customWidth="1"/>
    <col min="3" max="3" width="39.28515625" customWidth="1"/>
    <col min="4" max="4" width="20.5703125" customWidth="1"/>
    <col min="5" max="5" width="18" customWidth="1"/>
    <col min="6" max="6" width="16" customWidth="1"/>
    <col min="7" max="7" width="17.42578125" customWidth="1"/>
    <col min="8" max="8" width="17.7109375" customWidth="1"/>
    <col min="9" max="9" width="9.5703125" customWidth="1"/>
    <col min="10" max="10" width="19" customWidth="1"/>
    <col min="11" max="11" width="16.28515625" customWidth="1"/>
    <col min="12" max="12" width="22.28515625" hidden="1" customWidth="1"/>
    <col min="13" max="13" width="19.28515625" hidden="1" customWidth="1"/>
    <col min="14" max="14" width="13" hidden="1" customWidth="1"/>
  </cols>
  <sheetData>
    <row r="1" spans="1:14" x14ac:dyDescent="0.25">
      <c r="A1" s="2"/>
      <c r="B1" s="148" t="s">
        <v>72</v>
      </c>
      <c r="C1" s="149"/>
    </row>
    <row r="2" spans="1:14" ht="15.75" thickBot="1" x14ac:dyDescent="0.3">
      <c r="A2" s="3"/>
      <c r="B2" s="150"/>
      <c r="C2" s="151"/>
      <c r="G2" s="10"/>
    </row>
    <row r="3" spans="1:14" x14ac:dyDescent="0.25">
      <c r="A3" s="3"/>
      <c r="L3" t="s">
        <v>63</v>
      </c>
      <c r="M3" s="59">
        <v>2219824300</v>
      </c>
      <c r="N3" t="s">
        <v>64</v>
      </c>
    </row>
    <row r="4" spans="1:14" ht="15.75" thickBot="1" x14ac:dyDescent="0.3">
      <c r="A4" s="3"/>
      <c r="L4" t="s">
        <v>65</v>
      </c>
      <c r="M4" s="59">
        <v>5807060369</v>
      </c>
    </row>
    <row r="5" spans="1:14" ht="15" customHeight="1" x14ac:dyDescent="0.25">
      <c r="A5" s="3"/>
      <c r="B5" s="152" t="s">
        <v>41</v>
      </c>
      <c r="C5" s="178" t="s">
        <v>77</v>
      </c>
      <c r="D5" s="179"/>
      <c r="L5" t="s">
        <v>66</v>
      </c>
      <c r="M5" s="59">
        <v>3573761735</v>
      </c>
    </row>
    <row r="6" spans="1:14" ht="58.5" customHeight="1" thickBot="1" x14ac:dyDescent="0.3">
      <c r="A6" s="3"/>
      <c r="B6" s="153"/>
      <c r="C6" s="178"/>
      <c r="D6" s="179"/>
      <c r="M6" s="59">
        <f>SUM(M3:M5)</f>
        <v>11600646404</v>
      </c>
    </row>
    <row r="7" spans="1:14" x14ac:dyDescent="0.25">
      <c r="A7" s="3"/>
      <c r="C7" s="56"/>
      <c r="M7" s="74"/>
    </row>
    <row r="8" spans="1:14" x14ac:dyDescent="0.25">
      <c r="A8" s="3"/>
      <c r="C8" s="56"/>
      <c r="M8" s="74"/>
    </row>
    <row r="9" spans="1:14" x14ac:dyDescent="0.25">
      <c r="D9" s="63"/>
      <c r="G9" s="63"/>
      <c r="J9" s="62"/>
      <c r="K9" s="64"/>
    </row>
    <row r="11" spans="1:14" x14ac:dyDescent="0.25">
      <c r="B11" s="6" t="s">
        <v>43</v>
      </c>
      <c r="C11" s="86" t="s">
        <v>60</v>
      </c>
    </row>
    <row r="12" spans="1:14" ht="30" x14ac:dyDescent="0.25">
      <c r="B12" s="7" t="s">
        <v>52</v>
      </c>
      <c r="C12" s="57">
        <f>+'FACTOR HUMANO  '!G37</f>
        <v>340000</v>
      </c>
    </row>
    <row r="13" spans="1:14" ht="45" x14ac:dyDescent="0.25">
      <c r="B13" s="7" t="s">
        <v>75</v>
      </c>
      <c r="C13" s="57">
        <f>+'INSUMOS '!J62</f>
        <v>80000</v>
      </c>
    </row>
    <row r="14" spans="1:14" ht="45" x14ac:dyDescent="0.25">
      <c r="B14" s="7" t="s">
        <v>76</v>
      </c>
      <c r="C14" s="75">
        <f>+MAQUINARIA!I29</f>
        <v>5615</v>
      </c>
    </row>
    <row r="15" spans="1:14" x14ac:dyDescent="0.25">
      <c r="B15" s="8" t="s">
        <v>42</v>
      </c>
    </row>
    <row r="20" spans="2:10" hidden="1" x14ac:dyDescent="0.25"/>
    <row r="21" spans="2:10" hidden="1" x14ac:dyDescent="0.25">
      <c r="B21" t="s">
        <v>59</v>
      </c>
    </row>
    <row r="22" spans="2:10" hidden="1" x14ac:dyDescent="0.25"/>
    <row r="23" spans="2:10" ht="15.75" hidden="1" customHeight="1" thickBot="1" x14ac:dyDescent="0.3">
      <c r="B23" s="3"/>
      <c r="C23" s="82" t="s">
        <v>60</v>
      </c>
    </row>
    <row r="24" spans="2:10" hidden="1" x14ac:dyDescent="0.25">
      <c r="B24" s="6" t="s">
        <v>43</v>
      </c>
      <c r="C24" s="58" t="s">
        <v>60</v>
      </c>
    </row>
    <row r="25" spans="2:10" ht="30" hidden="1" x14ac:dyDescent="0.25">
      <c r="B25" s="7" t="s">
        <v>52</v>
      </c>
      <c r="C25" s="57" t="e">
        <f>+#REF!</f>
        <v>#REF!</v>
      </c>
      <c r="D25" s="10"/>
    </row>
    <row r="26" spans="2:10" hidden="1" x14ac:dyDescent="0.25">
      <c r="B26" s="7" t="s">
        <v>17</v>
      </c>
      <c r="C26" s="57" t="e">
        <f>+#REF!</f>
        <v>#REF!</v>
      </c>
      <c r="D26" s="147" t="e">
        <f>+#REF!+#REF!</f>
        <v>#REF!</v>
      </c>
    </row>
    <row r="27" spans="2:10" hidden="1" x14ac:dyDescent="0.25">
      <c r="B27" s="7" t="s">
        <v>62</v>
      </c>
      <c r="C27" s="57" t="e">
        <f>+#REF!</f>
        <v>#REF!</v>
      </c>
      <c r="D27" s="147"/>
    </row>
    <row r="28" spans="2:10" hidden="1" x14ac:dyDescent="0.25">
      <c r="B28" s="8" t="s">
        <v>42</v>
      </c>
    </row>
    <row r="29" spans="2:10" hidden="1" x14ac:dyDescent="0.25"/>
    <row r="30" spans="2:10" hidden="1" x14ac:dyDescent="0.25"/>
    <row r="31" spans="2:10" ht="15.75" hidden="1" thickBot="1" x14ac:dyDescent="0.3">
      <c r="C31" s="144">
        <v>2024</v>
      </c>
      <c r="D31" s="146"/>
      <c r="E31" s="144">
        <v>2025</v>
      </c>
      <c r="F31" s="145"/>
      <c r="G31" s="146"/>
      <c r="H31" s="144">
        <v>2026</v>
      </c>
      <c r="I31" s="145"/>
      <c r="J31" s="146"/>
    </row>
    <row r="32" spans="2:10" ht="30" hidden="1" customHeight="1" x14ac:dyDescent="0.25">
      <c r="B32" s="6" t="s">
        <v>43</v>
      </c>
      <c r="C32" s="58" t="s">
        <v>60</v>
      </c>
      <c r="D32" s="58" t="s">
        <v>61</v>
      </c>
      <c r="E32" s="58" t="s">
        <v>60</v>
      </c>
      <c r="F32" s="58" t="s">
        <v>68</v>
      </c>
      <c r="G32" s="58" t="s">
        <v>61</v>
      </c>
      <c r="H32" s="58" t="s">
        <v>60</v>
      </c>
      <c r="I32" s="58" t="s">
        <v>68</v>
      </c>
      <c r="J32" s="58" t="s">
        <v>61</v>
      </c>
    </row>
    <row r="33" spans="2:12" ht="30" hidden="1" x14ac:dyDescent="0.25">
      <c r="B33" s="7" t="s">
        <v>52</v>
      </c>
      <c r="C33" s="57" t="e">
        <f>+#REF!</f>
        <v>#REF!</v>
      </c>
      <c r="D33" s="1" t="e">
        <f>+C33*#REF!</f>
        <v>#REF!</v>
      </c>
      <c r="E33" s="57" t="e">
        <f>+C33+(C33*#REF!)</f>
        <v>#REF!</v>
      </c>
      <c r="F33" s="66">
        <v>12</v>
      </c>
      <c r="G33" s="1" t="e">
        <f>+E33*F33</f>
        <v>#REF!</v>
      </c>
      <c r="H33" s="57" t="e">
        <f>+E33+(E33*#REF!)</f>
        <v>#REF!</v>
      </c>
      <c r="I33" s="65">
        <v>7</v>
      </c>
      <c r="J33" s="1" t="e">
        <f>+H33*I33</f>
        <v>#REF!</v>
      </c>
      <c r="K33" s="62"/>
      <c r="L33" s="10"/>
    </row>
    <row r="34" spans="2:12" hidden="1" x14ac:dyDescent="0.25">
      <c r="B34" s="7" t="s">
        <v>17</v>
      </c>
      <c r="C34" s="57" t="e">
        <f>+#REF!</f>
        <v>#REF!</v>
      </c>
      <c r="D34" s="1" t="e">
        <f>+C34*#REF!</f>
        <v>#REF!</v>
      </c>
      <c r="E34" s="57" t="e">
        <f>+C34+(C34*#REF!)</f>
        <v>#REF!</v>
      </c>
      <c r="F34" s="66">
        <v>12</v>
      </c>
      <c r="G34" s="1" t="e">
        <f>+E34*F34</f>
        <v>#REF!</v>
      </c>
      <c r="H34" s="57" t="e">
        <f>+E34+(E34*#REF!)</f>
        <v>#REF!</v>
      </c>
      <c r="I34" s="65">
        <v>7</v>
      </c>
      <c r="J34" s="1" t="e">
        <f>+H34*I34</f>
        <v>#REF!</v>
      </c>
      <c r="K34" s="62"/>
      <c r="L34" s="10"/>
    </row>
    <row r="35" spans="2:12" hidden="1" x14ac:dyDescent="0.25">
      <c r="B35" s="7" t="s">
        <v>62</v>
      </c>
      <c r="C35" s="57" t="e">
        <f>+#REF!</f>
        <v>#REF!</v>
      </c>
      <c r="D35" s="1" t="e">
        <f>+C35*#REF!</f>
        <v>#REF!</v>
      </c>
      <c r="E35" s="57" t="e">
        <f>+C35+(C35*#REF!)</f>
        <v>#REF!</v>
      </c>
      <c r="F35" s="66">
        <v>12</v>
      </c>
      <c r="G35" s="1" t="e">
        <f>+E35*F35</f>
        <v>#REF!</v>
      </c>
      <c r="H35" s="57" t="e">
        <f>+E35+(E35*#REF!)</f>
        <v>#REF!</v>
      </c>
      <c r="I35" s="65">
        <v>7</v>
      </c>
      <c r="J35" s="1" t="e">
        <f>+H35*I35</f>
        <v>#REF!</v>
      </c>
      <c r="K35" s="62"/>
      <c r="L35" s="10"/>
    </row>
    <row r="36" spans="2:12" hidden="1" x14ac:dyDescent="0.25">
      <c r="B36" s="8" t="s">
        <v>42</v>
      </c>
      <c r="D36" s="55" t="e">
        <f>SUM(D33:D35)</f>
        <v>#REF!</v>
      </c>
      <c r="G36" s="55" t="e">
        <f>SUM(G33:G35)</f>
        <v>#REF!</v>
      </c>
      <c r="J36" s="55" t="e">
        <f>SUM(J33:J35)</f>
        <v>#REF!</v>
      </c>
    </row>
    <row r="37" spans="2:12" hidden="1" x14ac:dyDescent="0.25"/>
    <row r="38" spans="2:12" hidden="1" x14ac:dyDescent="0.25">
      <c r="C38" t="s">
        <v>69</v>
      </c>
      <c r="D38" s="63">
        <v>2219824300</v>
      </c>
      <c r="G38" s="63">
        <v>5807060369</v>
      </c>
      <c r="J38" s="62">
        <v>3573761735</v>
      </c>
      <c r="K38" s="64">
        <f>SUM(D38:J38)</f>
        <v>11600646404</v>
      </c>
    </row>
    <row r="39" spans="2:12" hidden="1" x14ac:dyDescent="0.25"/>
    <row r="40" spans="2:12" hidden="1" x14ac:dyDescent="0.25">
      <c r="C40" t="s">
        <v>67</v>
      </c>
      <c r="D40" s="10" t="e">
        <f>+D36-D38</f>
        <v>#REF!</v>
      </c>
      <c r="G40" s="10" t="e">
        <f>+G36-G38</f>
        <v>#REF!</v>
      </c>
      <c r="J40" s="10" t="e">
        <f>+J36-J38</f>
        <v>#REF!</v>
      </c>
    </row>
    <row r="41" spans="2:12" hidden="1" x14ac:dyDescent="0.25"/>
    <row r="42" spans="2:12" hidden="1" x14ac:dyDescent="0.25"/>
    <row r="43" spans="2:12" hidden="1" x14ac:dyDescent="0.25"/>
    <row r="44" spans="2:12" hidden="1" x14ac:dyDescent="0.25"/>
    <row r="45" spans="2:12" hidden="1" x14ac:dyDescent="0.25"/>
    <row r="46" spans="2:12" hidden="1" x14ac:dyDescent="0.25"/>
    <row r="47" spans="2:12" hidden="1" x14ac:dyDescent="0.25"/>
    <row r="48" spans="2:12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</sheetData>
  <sheetProtection selectLockedCells="1" selectUnlockedCells="1"/>
  <mergeCells count="7">
    <mergeCell ref="H31:J31"/>
    <mergeCell ref="D26:D27"/>
    <mergeCell ref="B1:C2"/>
    <mergeCell ref="B5:B6"/>
    <mergeCell ref="C31:D31"/>
    <mergeCell ref="E31:G31"/>
    <mergeCell ref="C5:D6"/>
  </mergeCells>
  <pageMargins left="0.7" right="0.7" top="0.75" bottom="0.75" header="0.3" footer="0.3"/>
  <pageSetup paperSize="14" orientation="portrait" horizontalDpi="4294967293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399368b4-affa-429f-93e4-4922f5557dc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C6AB520C78C3444A15931C5FB6F2D46" ma:contentTypeVersion="10" ma:contentTypeDescription="Create a new document." ma:contentTypeScope="" ma:versionID="7c3c1160b5562a8b95f7e7bed9550f6c">
  <xsd:schema xmlns:xsd="http://www.w3.org/2001/XMLSchema" xmlns:xs="http://www.w3.org/2001/XMLSchema" xmlns:p="http://schemas.microsoft.com/office/2006/metadata/properties" xmlns:ns3="399368b4-affa-429f-93e4-4922f5557dc1" xmlns:ns4="2b486f4b-3a1f-4b7c-9cda-b12ec4c5f3ce" targetNamespace="http://schemas.microsoft.com/office/2006/metadata/properties" ma:root="true" ma:fieldsID="8563ce4a89ccf1b7210816fe61754656" ns3:_="" ns4:_="">
    <xsd:import namespace="399368b4-affa-429f-93e4-4922f5557dc1"/>
    <xsd:import namespace="2b486f4b-3a1f-4b7c-9cda-b12ec4c5f3ce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4:MigrationSourceID" minOccurs="0"/>
                <xsd:element ref="ns3:_activity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368b4-affa-429f-93e4-4922f5557dc1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_activity" ma:index="10" nillable="true" ma:displayName="_activity" ma:hidden="true" ma:internalName="_activity">
      <xsd:simpleType>
        <xsd:restriction base="dms:Note"/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1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486f4b-3a1f-4b7c-9cda-b12ec4c5f3ce" elementFormDefault="qualified">
    <xsd:import namespace="http://schemas.microsoft.com/office/2006/documentManagement/types"/>
    <xsd:import namespace="http://schemas.microsoft.com/office/infopath/2007/PartnerControls"/>
    <xsd:element name="MigrationSourceID" ma:index="9" nillable="true" ma:displayName="MigrationSourceID" ma:internalName="MigrationSourceID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99AEC83-8015-43C4-A75C-8F50C380BD20}">
  <ds:schemaRefs>
    <ds:schemaRef ds:uri="2b486f4b-3a1f-4b7c-9cda-b12ec4c5f3ce"/>
    <ds:schemaRef ds:uri="http://purl.org/dc/dcmitype/"/>
    <ds:schemaRef ds:uri="399368b4-affa-429f-93e4-4922f5557dc1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964EB836-06F6-4A64-851B-453C43B39D0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F5AB9A2-446A-486A-A694-2DFF6E4373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99368b4-affa-429f-93e4-4922f5557dc1"/>
    <ds:schemaRef ds:uri="2b486f4b-3a1f-4b7c-9cda-b12ec4c5f3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879d5b8a-c467-44f9-adf4-877c61adddce}" enabled="0" method="" siteId="{879d5b8a-c467-44f9-adf4-877c61adddc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FACTOR HUMANO  </vt:lpstr>
      <vt:lpstr>INSUMOS </vt:lpstr>
      <vt:lpstr>MAQUINARIA</vt:lpstr>
      <vt:lpstr>TOTAL</vt:lpstr>
      <vt:lpstr>'INSUMOS '!Área_de_impresión</vt:lpstr>
      <vt:lpstr>MAQUINARIA!Área_de_impresión</vt:lpstr>
      <vt:lpstr>'INSUMOS '!Títulos_a_imprimir</vt:lpstr>
      <vt:lpstr>MAQUINARIA!Títulos_a_imprimir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Rosana Paola Llinas Pertuz</dc:creator>
  <cp:lastModifiedBy>Carlos Augusto Aya Polo</cp:lastModifiedBy>
  <dcterms:created xsi:type="dcterms:W3CDTF">2022-08-01T14:56:01Z</dcterms:created>
  <dcterms:modified xsi:type="dcterms:W3CDTF">2026-06-12T20:43:52Z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0x0101006C6AB520C78C3444A15931C5FB6F2D46</vt:lpwstr>
  </property>
</Properties>
</file>