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SUBASTA/ASEO/DEFINITIVOS/"/>
    </mc:Choice>
  </mc:AlternateContent>
  <xr:revisionPtr revIDLastSave="77" documentId="8_{F6751E2F-7393-4C14-B57F-1A683C571E5D}" xr6:coauthVersionLast="47" xr6:coauthVersionMax="47" xr10:uidLastSave="{A0DA4CDC-DE17-4DC8-98BA-C05E6D4C383A}"/>
  <bookViews>
    <workbookView xWindow="-120" yWindow="-120" windowWidth="29040" windowHeight="15720" tabRatio="787" activeTab="3" xr2:uid="{00000000-000D-0000-FFFF-FFFF00000000}"/>
  </bookViews>
  <sheets>
    <sheet name="FACTOR HUMANO  " sheetId="13" r:id="rId1"/>
    <sheet name="INSUMOS " sheetId="3" r:id="rId2"/>
    <sheet name="MAQUINARIA" sheetId="4" r:id="rId3"/>
    <sheet name="TOTAL" sheetId="6" r:id="rId4"/>
  </sheets>
  <definedNames>
    <definedName name="_xlnm._FilterDatabase" localSheetId="1" hidden="1">'INSUMOS '!$A$8:$Q$8</definedName>
    <definedName name="_xlnm.Print_Area" localSheetId="1">'INSUMOS '!$A$8:$G$58</definedName>
    <definedName name="_xlnm.Print_Area" localSheetId="2">MAQUINARIA!$A$8:$D$29</definedName>
    <definedName name="_xlnm.Print_Titles" localSheetId="1">'INSUMOS '!$8:$8</definedName>
    <definedName name="_xlnm.Print_Titles" localSheetId="2">MAQUINARIA!$8:$8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0" i="13" l="1"/>
  <c r="I39" i="13"/>
  <c r="I38" i="13"/>
  <c r="I31" i="13"/>
  <c r="I30" i="13"/>
  <c r="I29" i="13"/>
  <c r="I28" i="13"/>
  <c r="I27" i="13"/>
  <c r="I32" i="13" s="1"/>
  <c r="I26" i="13"/>
  <c r="I21" i="13"/>
  <c r="I20" i="13"/>
  <c r="I19" i="13"/>
  <c r="I18" i="13"/>
  <c r="I17" i="13"/>
  <c r="I13" i="13"/>
  <c r="I14" i="13"/>
  <c r="I15" i="13"/>
  <c r="I16" i="13"/>
  <c r="I12" i="13"/>
  <c r="I29" i="4"/>
  <c r="C15" i="6" s="1"/>
  <c r="J62" i="3"/>
  <c r="C14" i="6" s="1"/>
  <c r="H29" i="4"/>
  <c r="I62" i="3"/>
  <c r="I33" i="13" l="1"/>
  <c r="C18" i="13"/>
  <c r="C32" i="13"/>
  <c r="I35" i="13" l="1"/>
  <c r="I37" i="13" s="1"/>
  <c r="K39" i="6"/>
  <c r="C34" i="6"/>
  <c r="D34" i="6" s="1"/>
  <c r="C26" i="6"/>
  <c r="M7" i="6"/>
  <c r="D31" i="13"/>
  <c r="E34" i="6" l="1"/>
  <c r="G34" i="6" l="1"/>
  <c r="H34" i="6"/>
  <c r="J34" i="6" s="1"/>
  <c r="G29" i="13" l="1"/>
  <c r="G27" i="13"/>
  <c r="G15" i="13"/>
  <c r="G13" i="13"/>
  <c r="G28" i="13" l="1"/>
  <c r="G26" i="13"/>
  <c r="G31" i="13"/>
  <c r="G17" i="13"/>
  <c r="G30" i="13" l="1"/>
  <c r="G32" i="13" s="1"/>
  <c r="G14" i="13"/>
  <c r="G12" i="13"/>
  <c r="G33" i="13" l="1"/>
  <c r="G35" i="13" s="1"/>
  <c r="G16" i="13"/>
  <c r="G18" i="13" s="1"/>
  <c r="G19" i="13" s="1"/>
  <c r="G20" i="13" s="1"/>
  <c r="C28" i="6" l="1"/>
  <c r="C36" i="6"/>
  <c r="G21" i="13" l="1"/>
  <c r="G37" i="13" s="1"/>
  <c r="C13" i="6" s="1"/>
  <c r="E36" i="6"/>
  <c r="D36" i="6"/>
  <c r="C27" i="6"/>
  <c r="D27" i="6" s="1"/>
  <c r="C35" i="6"/>
  <c r="G36" i="6" l="1"/>
  <c r="H36" i="6"/>
  <c r="J36" i="6" s="1"/>
  <c r="D35" i="6"/>
  <c r="D37" i="6" s="1"/>
  <c r="D41" i="6" s="1"/>
  <c r="E35" i="6"/>
  <c r="G35" i="6" l="1"/>
  <c r="G37" i="6" s="1"/>
  <c r="G41" i="6" s="1"/>
  <c r="H35" i="6"/>
  <c r="J35" i="6" s="1"/>
  <c r="J37" i="6" s="1"/>
  <c r="J41" i="6" s="1"/>
</calcChain>
</file>

<file path=xl/sharedStrings.xml><?xml version="1.0" encoding="utf-8"?>
<sst xmlns="http://schemas.openxmlformats.org/spreadsheetml/2006/main" count="491" uniqueCount="236">
  <si>
    <t>Unidad</t>
  </si>
  <si>
    <t xml:space="preserve">Unidad </t>
  </si>
  <si>
    <t>Paquete de mínimo 6</t>
  </si>
  <si>
    <t>Cepillo para sanitario (churrusco)</t>
  </si>
  <si>
    <t>- Solución con una concentración mínima de fenoles de 4%</t>
  </si>
  <si>
    <t>Par</t>
  </si>
  <si>
    <t xml:space="preserve">Jabón para loza </t>
  </si>
  <si>
    <t>Rollo</t>
  </si>
  <si>
    <t>Recogedor de basura 1</t>
  </si>
  <si>
    <t>Sellante para pisos</t>
  </si>
  <si>
    <t>Paquete de mínimo 100 unidades</t>
  </si>
  <si>
    <t>Termo para café 1</t>
  </si>
  <si>
    <t>ITEM</t>
  </si>
  <si>
    <t>INSUMO</t>
  </si>
  <si>
    <t xml:space="preserve">Especificación </t>
  </si>
  <si>
    <t xml:space="preserve">Presentación </t>
  </si>
  <si>
    <t>TOTAL MAQUINARIA</t>
  </si>
  <si>
    <t>INSUMOS</t>
  </si>
  <si>
    <t>Señales peatonales de prevención y atención 3</t>
  </si>
  <si>
    <t>Dispensador para papel higiénico 1</t>
  </si>
  <si>
    <t>Greca para tintos 2</t>
  </si>
  <si>
    <t>Aspiradora 2</t>
  </si>
  <si>
    <t>Brilladora de alta revolución</t>
  </si>
  <si>
    <t>Sopladora de hojas</t>
  </si>
  <si>
    <t>Guadañas</t>
  </si>
  <si>
    <t xml:space="preserve">MAQUINARIA </t>
  </si>
  <si>
    <t xml:space="preserve">VALOR UNITARIO  </t>
  </si>
  <si>
    <t>SUPERVISOR</t>
  </si>
  <si>
    <t>MES</t>
  </si>
  <si>
    <t>OPERARIO DE ASEO TIEMPO COMPLETO</t>
  </si>
  <si>
    <t xml:space="preserve">OPERARIO DE ASEO MEDIO TIEMPO </t>
  </si>
  <si>
    <t>OPERARIO DE CAFETERIA TIEMPO COMPLETO</t>
  </si>
  <si>
    <t>OPERARIO DE MANTENIMIENTO CERTIFICADO ALTURAS</t>
  </si>
  <si>
    <t>OPERARIO DE ASEO TIEMPO COMPLETO JORNADA DIURNA, DOMINGOS Y/O FESTIVOS - ATLÁNTICO, BOLIVAR, CESAR, GUAJIRA, MAGDALENA</t>
  </si>
  <si>
    <t>SUBTOTAL</t>
  </si>
  <si>
    <t>AIU</t>
  </si>
  <si>
    <t>IVA</t>
  </si>
  <si>
    <t>TOTAL A FACTURAR SECCIONALES ATLÁNTICO, BOLIVAR, CESAR, GUAJIRA Y MAGDALENA</t>
  </si>
  <si>
    <t>OPERARIO DE ASEO TIEMPO COMPLETO JORNADA DIURNA, DOMINGOS Y/O FESTIVOS - SAN ANDRÉS</t>
  </si>
  <si>
    <t>TOTAL A FACTURAR SECCIONAL SAN ANDRÉS (SIN IVA)</t>
  </si>
  <si>
    <t>VALOR TOTAL</t>
  </si>
  <si>
    <t>OBJETO</t>
  </si>
  <si>
    <t>TOTAL</t>
  </si>
  <si>
    <t>DESCRIPCIÓN</t>
  </si>
  <si>
    <t xml:space="preserve">NECESIDAD </t>
  </si>
  <si>
    <t>NECESIDAD</t>
  </si>
  <si>
    <t>NOTAS</t>
  </si>
  <si>
    <t xml:space="preserve">1. La isla de San Andres se encuentra exenta de Iva </t>
  </si>
  <si>
    <t>2 El valor del Operario  de Aseo Tiempo Completo Domingo - festivo deberá ofertarse por día, en la casilla total se multiplicara los servicios por los dias del mes correspondientes</t>
  </si>
  <si>
    <t>1. SECCIONALES ATLÁNTICO, BOLIVAR, CESAR, GUAJIRA Y MAGDALENA</t>
  </si>
  <si>
    <t>2. SECCIONAL  SAN ANDRÉS Y PROVIDENCIA</t>
  </si>
  <si>
    <t xml:space="preserve">CANTIDAD </t>
  </si>
  <si>
    <t>FACTOR HUMANO  INCLUIDO AIU E IVA SOBRE AIU MENSUAL</t>
  </si>
  <si>
    <t xml:space="preserve">ANEXO </t>
  </si>
  <si>
    <t xml:space="preserve">VALOR UNITARIO INCLUIDO IVA   A QUE HUBIERA LUGAR
</t>
  </si>
  <si>
    <r>
      <t xml:space="preserve">VALOR INCLUIDO IVA </t>
    </r>
    <r>
      <rPr>
        <b/>
        <sz val="10"/>
        <color rgb="FFFF0000"/>
        <rFont val="Arial Narrow"/>
        <family val="2"/>
      </rPr>
      <t>(VALOR MES)</t>
    </r>
  </si>
  <si>
    <t>TOTAL DIAS /MES</t>
  </si>
  <si>
    <t>TOTAL DIAS/ MES</t>
  </si>
  <si>
    <t xml:space="preserve">3 La Entidad podrá ajustar las cantidades de acuerdo con la Necesidad existente </t>
  </si>
  <si>
    <t>PROMEDIO</t>
  </si>
  <si>
    <t>VALOR MES</t>
  </si>
  <si>
    <t xml:space="preserve">VALOR TOTAL  </t>
  </si>
  <si>
    <t>MAQUINARIA</t>
  </si>
  <si>
    <t>VALOR 2024</t>
  </si>
  <si>
    <t>AGOSTO- DICIMBRE</t>
  </si>
  <si>
    <t xml:space="preserve"> VF 2025</t>
  </si>
  <si>
    <t>VF 2026</t>
  </si>
  <si>
    <t>DIFERENCIA</t>
  </si>
  <si>
    <t>MESES</t>
  </si>
  <si>
    <t>PRESUPUESTO</t>
  </si>
  <si>
    <t>AJUSTE SERVICIOS A PRESTAR</t>
  </si>
  <si>
    <t>AJUSTE DE SERVICIOS CONFORME AL PRESUPUESTO</t>
  </si>
  <si>
    <t>ANEXO OFERTA ECONÓMICA</t>
  </si>
  <si>
    <t>TECHO PRESUPUESTAL</t>
  </si>
  <si>
    <t>OFERTA ECONÓMICA</t>
  </si>
  <si>
    <t>SUMATORIA DE VALORES UNITARIOS  INSUMOS INCLUIDO IVA</t>
  </si>
  <si>
    <t>SUMATORIA DE VALORES UNITARIOS  BOLSA DE MAQUINARIA INCLUIDO IVA</t>
  </si>
  <si>
    <t>Prestar el servicio integral de aseo, mantenimiento y cafetería, incluidos todos los insu-mos y elementos necesarios para su atención en las sedes de la Fiscalía General de la Nación - Subdirección de Apoyo Regional Caribe.</t>
  </si>
  <si>
    <t>Jabón abrasivo</t>
  </si>
  <si>
    <t xml:space="preserve">Jabón de dispensador para manos </t>
  </si>
  <si>
    <t>Detergente biodegradable multiusos en polvo</t>
  </si>
  <si>
    <t xml:space="preserve">Limpiador desinfectante para uso general </t>
  </si>
  <si>
    <t>Líquido para limpiar vidrios 1</t>
  </si>
  <si>
    <t>Blanqueador o hipoclorito 1</t>
  </si>
  <si>
    <t>Creolina 2</t>
  </si>
  <si>
    <t>Cera polimérica</t>
  </si>
  <si>
    <t>Varsol ecológico 2</t>
  </si>
  <si>
    <t>Ambientador 2</t>
  </si>
  <si>
    <t>Paño absorbente multiusos 2</t>
  </si>
  <si>
    <t>Esponjilla 1</t>
  </si>
  <si>
    <t>Esponjilla 2</t>
  </si>
  <si>
    <t>Escoba 2</t>
  </si>
  <si>
    <t xml:space="preserve">Mango madera escoba </t>
  </si>
  <si>
    <t>Trapero 1</t>
  </si>
  <si>
    <t>Mango madera trapero</t>
  </si>
  <si>
    <t>Boneth 2</t>
  </si>
  <si>
    <t>Bolsas plásticas 1</t>
  </si>
  <si>
    <t>Bolsas plásticas 11</t>
  </si>
  <si>
    <t>Bolsas plásticas 15</t>
  </si>
  <si>
    <t>Bolsas plásticas 16</t>
  </si>
  <si>
    <t>Bolsas plásticas 17</t>
  </si>
  <si>
    <t>Bolsas plásticas 18</t>
  </si>
  <si>
    <t>Bolsas plásticas 21</t>
  </si>
  <si>
    <t>Bolsas plásticas 24</t>
  </si>
  <si>
    <t>Guantes 3</t>
  </si>
  <si>
    <t>Papel higiénico 1</t>
  </si>
  <si>
    <t>Papel higiénico 4</t>
  </si>
  <si>
    <t>Toallas para manos 5</t>
  </si>
  <si>
    <t>Vasos biodegradables 1</t>
  </si>
  <si>
    <t>Vasos biodegradables 2</t>
  </si>
  <si>
    <t xml:space="preserve">Mezclador </t>
  </si>
  <si>
    <t>Servilleta papel</t>
  </si>
  <si>
    <t>Filtro para greca 2</t>
  </si>
  <si>
    <t>Churrusco para tubos de greca</t>
  </si>
  <si>
    <t>Café 1</t>
  </si>
  <si>
    <t>Azúcar 1</t>
  </si>
  <si>
    <t>Aromática de fruta</t>
  </si>
  <si>
    <t>Agua potable 4</t>
  </si>
  <si>
    <t>Brillador 2</t>
  </si>
  <si>
    <t>Rastrillo 2</t>
  </si>
  <si>
    <t>Vasos  2</t>
  </si>
  <si>
    <t>Set pocillo y plato para café</t>
  </si>
  <si>
    <t xml:space="preserve">Jarra </t>
  </si>
  <si>
    <t xml:space="preserve">Haraganes 2 </t>
  </si>
  <si>
    <t>Balde</t>
  </si>
  <si>
    <t>Acido Muriatrico por galon</t>
  </si>
  <si>
    <t xml:space="preserve"> - Con agente(s) tensoactivo(s) principal(es) con efecto limpiador y desengrasante en una concentración mínima del 8%.
- Disponible en mínimo (2) dos fragancias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
- Debe contener concentraciones de fósforo iguales o inferiores a 0.65% de fósforo (Resolución 0689 de 2016)</t>
  </si>
  <si>
    <t xml:space="preserve"> -Con agente(s) tensoactivo(s) pincipal(es) con efecto limpiador, pulidor y desengrasante
- Con agente activo mínimo del 5%
- Debe contener concentraciones de fósforo iguales o inferiores a 0.65% de fósforo (Resolución 0689 de 2016)</t>
  </si>
  <si>
    <t xml:space="preserve"> - Con agente limpiador en una concentración mínima del 6%
- Con agente humectante en una concentración mínima del 3%
- pH entre 5,5 a 7
- Disponible en mínimo (2) dos fragancias
- Debe contener concentraciones de fósforo iguales o inferiores a 0.65% de fósforo (Resolución 0689 de 2016)</t>
  </si>
  <si>
    <t xml:space="preserve">  - Con agente tensoactivo de mínimo 60% de biodegradabilidad
  -Con efecto limpiador de mínimo 9%.
 -  El  envase del producto deberá estar correctamente etiquetado bajo los parámetros: nombre comercial del producto, pictogramas de los compuestos peligrosos e instrucciones de uso
- Debe contener concentraciones de fósforo iguales o inferiores a 0.65% de fósforo (Resolución 0689 de 2016)</t>
  </si>
  <si>
    <t xml:space="preserve"> - Con agente(s) tensoactivo(s) con efecto antibacterial en una concentración mínima del 0,2%
- Con agente(s) tensoactivo(s) con efecto limpiador y desengrasante en una concentración mínima del 1,5%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</si>
  <si>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 xml:space="preserve"> - Con agente(s) principal(es) con efecto limpiador y desengrasante en una concentración mínima del 4%
- Disponible mínimo en dos (2) fragancias
 - El envase debe estar  correctamente etiquetados bajo los parámetros establecidos en el sistema globalmente armonizado indicando: nombre comercial del producto, pictogramas de los compuestos peligrosos e instrucciones de uso</t>
  </si>
  <si>
    <t xml:space="preserve"> - Solución con una concentración mínima del 5%
 - El  envase del producto deberá estar correctamente etiquetado, indicando: nombre comercial del producto, pictogramas de los compuestos peligrosos e instrucciones de uso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</t>
  </si>
  <si>
    <t xml:space="preserve"> - Polimérica autobrillante.
- Con polímeros acrílicos, nivelantes y plastificantes.
- Neutra (para pisos de todos los colores)
- Contenido mínimo de sólidos del 10%</t>
  </si>
  <si>
    <t xml:space="preserve"> - Polimérico autobrillante.
- Con polímeros acrílicos, nivelantes y plastificantes.
- Contenido mínimo de sólidos del 20%
- El envase debe estar correctamente etiquetado bajo los parámetros establecidos en el sistema globalmente armonizado (Decreto 1496 de 2018) indicando: nombre comercial del producto, pictogramas de los compuestos peligrosos si aplica e instrucciones de uso de acuerdo con los tiempos de transición descritos en el artículo 24 de la Resolución 773 de 2021. </t>
  </si>
  <si>
    <t xml:space="preserve"> - Solución con agentes desinfectantes, desmanchadores y desengrasantes  en concentración mínima del 15%.
- Biodegradable mínimo en un 95%</t>
  </si>
  <si>
    <t xml:space="preserve"> - Solución con alcohol etílico y solventes.
- Con fragancia en una concentración del 1,5%
- En múltiples fragancias
- libre de CFC
 - Envase correctamente etiquetado bajo los parámetros establecidos indicando: nombre comercial del producto, pictogramas de los compuestos peligrosos e instrucciones de uso.
- Elaborado en material reciclable</t>
  </si>
  <si>
    <t>- Retira el polvo sin dejar residuos ni pelusas
- Antibacterial reutilizable
- Tela con microporos
- Tamaño mínimo de 58 cm de largo por 33 cm de ancho</t>
  </si>
  <si>
    <t xml:space="preserve"> - Espuma enmallada
- Tamaño mínimo de 7 cm de largo por 10 cm de ancho</t>
  </si>
  <si>
    <t xml:space="preserve"> - Abrasiva
- Tamaño mínimo de 9 cm de largo por 12 cm de</t>
  </si>
  <si>
    <t xml:space="preserve"> - Cerdas duras elaboradas con PET calibre entre 0,4 y 0,6 mm.
- Área de barrido mínima de 25 cm de largo por 8 cm de ancho por 10 cm de alto
- Material de base en plástico con acople tipo rosca</t>
  </si>
  <si>
    <t xml:space="preserve"> - Extensión mínima de 140 cm
 -Acople plástico o rosca para palos de escoba</t>
  </si>
  <si>
    <t xml:space="preserve">  - Elaborado con hilaza de algodón natural
 - Mecha con peso mínimo 250 gr y extensión mínima de 32 cm de  largo
 - Material de base en plástico con acople tipo rosca</t>
  </si>
  <si>
    <t xml:space="preserve"> - Extensión mínima de 140 cm
- Acople plástico o rosca para palos de escoba</t>
  </si>
  <si>
    <t>- Cerdas duras elaboradas en fibras plásticas
- Extensión mínima de las cerdas es de 2,5 cm
- Base y mango elaborados en plástico
- Mango con longitud mínima de 33 cm (incluida la medida del cepillo)</t>
  </si>
  <si>
    <t xml:space="preserve"> - Diámetro mínimo de 20 pulgadas
- Elaborado en hilaza de algodón</t>
  </si>
  <si>
    <t xml:space="preserve"> - Elaborada en polietileno de baja densidad
- De color negro
- Calibre de mínimo 1
- Tamaño de 40 cm de ancho por 55 cm de largo</t>
  </si>
  <si>
    <t xml:space="preserve"> - Elaborada en polietileno de baja densidad
- De color rojo
- Calibre de mínimo 2
- Tamaño de 60 cm de ancho por 70 cm de largo
- Con impresión de aviso de riesgo biológico</t>
  </si>
  <si>
    <t xml:space="preserve"> - Elaborada en polietileno de baja densidad
- De color negro
- Calibre de mínimo 2
- Tamaño de 70 cm de ancho por 90 cm de largo</t>
  </si>
  <si>
    <t xml:space="preserve"> - Elaborada en polietileno de baja densidad
- De color verde
- Calibre de mínimo 2
- Tamaño de 70 cm de ancho por 90 cm de largo</t>
  </si>
  <si>
    <t xml:space="preserve"> - Elaborada en polietileno de baja densidad
- De color blanco
- Calibre de mínimo 2
- Tamaño de 70 cm de ancho por 90 cm de largo</t>
  </si>
  <si>
    <t xml:space="preserve"> - Elaborada en polietileno de baja densidad
- De color rojo
- Calibre de mínimo 2
- Tamaño de 70 cm de ancho por 90 cm de largo
- Con impresión de aviso de riesgo biológico</t>
  </si>
  <si>
    <t xml:space="preserve"> - Elaborada en polietileno de baja densidad
- De color negro
- Calibre de mínimo 3
- Tamaño de 80 cm de ancho por 110 cm de largo</t>
  </si>
  <si>
    <t xml:space="preserve"> - Elaborada en polietileno de baja densidad
- De color rojo
-Calibre de mínimo 3
- Tamaño de 80 cm de ancho por 110 cm de largo
- Con impresión de aviso de riesgo biológico</t>
  </si>
  <si>
    <t xml:space="preserve"> - Tipo doméstico
- Elaborados en látex
- Calibre mínimo de 25
- Tallas 7 a 9 o S a XL
- Color negro</t>
  </si>
  <si>
    <t xml:space="preserve"> - Rollo con longitud mínima de 32 metros
 - Doble hoja blanca
 - Sin fragancia</t>
  </si>
  <si>
    <t xml:space="preserve"> - Rollo con longitud mínima de 250 metros
- Doble hoja blanca
- Sin fragancia</t>
  </si>
  <si>
    <t xml:space="preserve"> - Toallas interdobladas, paquete con mínimo 150 unidades
- Doble hoja con un tamaño mínimo de 20 cm de largo por 15 cm de ancho
 - Hoja color natural</t>
  </si>
  <si>
    <t xml:space="preserve"> - Elaborado en cartón 100% biodegradable
- Capacidad mínima de 4 oz</t>
  </si>
  <si>
    <t xml:space="preserve"> - Elaborado en cartón 100% biodegradable
 - Capacidad mínima de 7 oz</t>
  </si>
  <si>
    <t xml:space="preserve"> - Mezcladores  elaborados en madera y/o apartir de recursos renovables como la caña de azucar y/o almidón de maíz
- Longitud mínima de 11 cm</t>
  </si>
  <si>
    <t>- Tipo cafetería
 - Dobe hoja
- Color blanco
- Dimensiones mínimas de 20 cm de largo y 12 cm de ancho
- 100% Biodegradable 
- Elaborado a base de papel reciclado no clorado
- No debe contener PVC o Poliestireno expandido u otros plásticos de un solo uso tanto en el envase como en el embalaje.</t>
  </si>
  <si>
    <t xml:space="preserve"> - Elaborada en tela
- Para greca
- Capacidad de una 1 libra
- No debe contener PVC o Poliestireno expandido u otros plásticos de un solo uso tanto en el envase como en el embalaje.</t>
  </si>
  <si>
    <t xml:space="preserve"> - Cepillo para lavado y fregado de grecas.  
- No debe contener PVC, Poliestireno expandido u otros plásticos de un solo uso tanto en el envase como en el embalaje.
- Base y mango elaborados en alambre</t>
  </si>
  <si>
    <t xml:space="preserve"> - Elaborado en plástico
- Capacidad mínima de 1 litro</t>
  </si>
  <si>
    <t>- 100% café tostado y molido.   
- Tostión media.                                          
- Certificacion Denominación de Origen 
- Empacada en bolsa de polipropileno aluminizada resistente a la humedad y al oxígeno.  
- Debe cumplir con las Resoluciones 333 de 2011 y 2674 de 2013 hasta la entrada en vigencia de la Resolución 810 de 2021 y aquellas que la modifiquen, adicionen o deroguen.
- Para cambio de marca, se requiere certificar la cadena de distribución.</t>
  </si>
  <si>
    <t xml:space="preserve"> - Blanca
- Empaque elaborado en materiales atóxicos
- Debe cumplir con Resolución 333 de 2011 sobre rotulado y etiquetado nutricional y las normas que la modifiquen</t>
  </si>
  <si>
    <t>- Debe cumplir con Resolución 2492 de 2022 sobre rotulado y etiquetado nutricional y las normas que la modifiquen
- Mínimo 12  meses de vida útil desde la fecha de fabricación
- Sabores: Papayuela, Mora, Maracuya, Uchuva, Uva, Fresa, Piña, Durazno, Naranja, Manzana y Arandano (Entrega mínima de 3 sabores)
- 100% natural</t>
  </si>
  <si>
    <t xml:space="preserve"> - Agua potable potable purificada</t>
  </si>
  <si>
    <t xml:space="preserve"> - Mopa elaborada en algodón
- Área de barrido mínima de 60 cm de largo por 16cm de ancho
- Armazón y mango metálico</t>
  </si>
  <si>
    <t xml:space="preserve"> - Barra dentada metálica con mínimo 18 dientes
- Mango metálico plastificado con longitud mínima de 120 cm</t>
  </si>
  <si>
    <t xml:space="preserve"> - Elaborado en plástico
- Con banda de goma y dientas barrescobas
- Mango con longitud mínima de 70 cm</t>
  </si>
  <si>
    <t xml:space="preserve"> - Elaborado en vidrio
- Cilíndrico
- Capacidad mínima de 12 oz</t>
  </si>
  <si>
    <t xml:space="preserve"> -Pocillo y plato de porcelana blanca para café.
- Sin diseño
- Plato de mínimo 12 cm de diámetro y pocillo de mínimo 150 cc
- No se debe rayar con el uso de los cubiertos y
debe ser apta para uso en horno microondas.</t>
  </si>
  <si>
    <t xml:space="preserve"> - Elaborada en vidrio
- Sin diseño
- Capacidad mínima de 1,5 litros</t>
  </si>
  <si>
    <t>- Para limpiar vidrios
- Con banda de goma con longitud mínima de 50 cm.
- Mango metálico extensible con longitud mínima
de 60 cm y máxima de 150 cm</t>
  </si>
  <si>
    <t xml:space="preserve"> - Capacidad mínima de 10 litros
- Con manija móvil
- Con "pico" antiderrames
- Disponibles en diferentes colores
- Elaborado en material reciclable
- Marcado de acuerdo con la norma ISO 11469 y ISO 1043. </t>
  </si>
  <si>
    <t xml:space="preserve">  - De tipo uso domestico 
 - Diluido al 28%</t>
  </si>
  <si>
    <t>Líquido, en recipiente plástico con capacidad mínima de 3.750 ml</t>
  </si>
  <si>
    <t>En polvo, en tarro de mínimo 500 g</t>
  </si>
  <si>
    <t>Polvo, en bolsa plástica o recipiente plástico
con un peso de 1.000 g</t>
  </si>
  <si>
    <t>Líquido, en recipiente plástico con capacidad
mínima de 3.750 ml</t>
  </si>
  <si>
    <t>Líquido, en aerosol seguro para la capa de ozono con capacidad mínima de 360 ml</t>
  </si>
  <si>
    <t>Paquete de mínimo 50 unidades</t>
  </si>
  <si>
    <t>Paquete de mínimo 50</t>
  </si>
  <si>
    <t>Paquete de mínimo 500</t>
  </si>
  <si>
    <t>Libra</t>
  </si>
  <si>
    <t>Bolsa de mínimo 200 sobres o tubipacks de 5 g</t>
  </si>
  <si>
    <t>Caja de 20 unidades</t>
  </si>
  <si>
    <t>Botellón de mínimo 20 L</t>
  </si>
  <si>
    <t>Juego</t>
  </si>
  <si>
    <t>Líquido, en recipiente de vidro con capacidad mínima de 500 ml</t>
  </si>
  <si>
    <t>REQUIERE NSO (notificación Sanitaria Obligatoria  O RSA (Registro Sanitario)</t>
  </si>
  <si>
    <t>ELEMENTO BIODEGRADABLE</t>
  </si>
  <si>
    <t>Requiere NSO</t>
  </si>
  <si>
    <t>No requiere</t>
  </si>
  <si>
    <t>Requiere RSA</t>
  </si>
  <si>
    <t>Si</t>
  </si>
  <si>
    <t>No</t>
  </si>
  <si>
    <t>Carro exprimidor de trapero 1</t>
  </si>
  <si>
    <t>Carros para limpieza</t>
  </si>
  <si>
    <t>Carro de bebidas</t>
  </si>
  <si>
    <t>Escalera 4</t>
  </si>
  <si>
    <t>Mangueras 3</t>
  </si>
  <si>
    <t>Dispensador de toallas de manos 2</t>
  </si>
  <si>
    <t>Dispensador de jabón líquido 1</t>
  </si>
  <si>
    <t>Dispensador de agua con botellón</t>
  </si>
  <si>
    <t>Greca para tintos 3</t>
  </si>
  <si>
    <t>Horno microondas de tipo industrial</t>
  </si>
  <si>
    <t>Lavabrilladora de pisos 1</t>
  </si>
  <si>
    <t>Hidrolavadora Industrial</t>
  </si>
  <si>
    <t>Girador Manual</t>
  </si>
  <si>
    <t xml:space="preserve"> - Elaborado en plástico
 - Capacidad mínima de 24 litros
 - Con cuatro ruedas y manija de escurridor</t>
  </si>
  <si>
    <t xml:space="preserve"> 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</si>
  <si>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 xml:space="preserve"> - Elaborado en plástico
- Mínimo dos estantes para distribución de bebidas
- Tamaño mínimo de 80 cm de largo por 47 cm de ancho por 90 cm de alto</t>
  </si>
  <si>
    <t xml:space="preserve"> - Cuerpo Metálico
- Altura mínima de mínimo seis pasos. </t>
  </si>
  <si>
    <t xml:space="preserve"> - Longitud mínima de 50 metros
- Elaborada en PVC
- Con terminales roscadas en ambos extremos
- Incluye accesorios: acoples y pistola</t>
  </si>
  <si>
    <t xml:space="preserve"> 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</si>
  <si>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</si>
  <si>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 xml:space="preserve"> 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</si>
  <si>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 xml:space="preserve"> - Elaborado en plástico ABS blanco
- Con válvula manual anticorrosiva.
- Uso habilitado para cualquier jabón líquido con capacidad mínima de 500 cc
- Incluye los elementos necesarios para realizar la instalación en pared
-Incluye el costo de instalación</t>
  </si>
  <si>
    <t xml:space="preserve"> - Dispensador de agua fría y caliente
- Uso de gas refrigerante seguro para la capa de ozono</t>
  </si>
  <si>
    <t xml:space="preserve"> 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</si>
  <si>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 xml:space="preserve"> 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</si>
  <si>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 xml:space="preserve"> - Potencia mínima de 1000 w
- Tamaño mínimo de 30 cm de ancho por 30 cm de alto por 40 cm de profundidad.
- Descongelamiento automático
- Con programas automáticos</t>
  </si>
  <si>
    <t xml:space="preserve"> 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</si>
  <si>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 xml:space="preserve"> 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</t>
  </si>
  <si>
    <t xml:space="preserve"> - De uso industrial
- Motores con potencia mínima de 1,5 hp y velocidad mínima de 1500 rpm.
- Con manijas dobles
- Con interruptor de apagado de seguridad
- Diámetro mínimo de 20"
- Cable de potencia con longitud mínima de 8m
- Accesorios mínimos - portapad</t>
  </si>
  <si>
    <t xml:space="preserve"> - Motor eléctrico y potencia de mínimo 1.5 Kw - 1.450 RPM y entre 2.5 HP y 3.5 HP.
 - Presión de salida de agua entre 900 psi y 1900 psi.
 - Con ruedas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</si>
  <si>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</si>
  <si>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 xml:space="preserve"> 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</si>
  <si>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 xml:space="preserve"> -Guadaña de Eje Rígido
 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</si>
  <si>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CONDICIÓN</t>
  </si>
  <si>
    <t>Arrendamiento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</si>
  <si>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El item 44 Se excuentra exento de Iva - - Estatuto tributario, Art. 424. Bienes que no causan el impuesto. 22.01 Agua, incluidas el agua mineral natural o artificial y la gaseada, sin adición de azúcar u otro edulcorante ni aromatizada, hielo y nieve.
</t>
    </r>
  </si>
  <si>
    <r>
      <rPr>
        <b/>
        <sz val="11"/>
        <color rgb="FF000000"/>
        <rFont val="Arial Narrow"/>
        <family val="2"/>
      </rPr>
      <t xml:space="preserve">NOTA 2 </t>
    </r>
    <r>
      <rPr>
        <sz val="11"/>
        <color rgb="FF000000"/>
        <rFont val="Arial Narrow"/>
        <family val="2"/>
      </rPr>
      <t>Los item 41 y 42 son  elementos que causan 5% de IVA - Estatuto tributario, Art. 468-1. Bienes gravados con la tarifa del cinco por ciento (5%). Café y Azúcar.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</si>
</sst>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_-;_-@_-"/>
    <numFmt numFmtId="166" formatCode="&quot;$&quot;#,##0"/>
    <numFmt numFmtId="167" formatCode="_-&quot;$&quot;\ * #,##0_-;\-&quot;$&quot;\ * #,##0_-;_-&quot;$&quot;\ * &quot;-&quot;??_-;_-@_-"/>
    <numFmt numFmtId="168" formatCode="_-* #,##0_-;\-* #,##0_-;_-* &quot;-&quot;??_-;_-@_-"/>
    <numFmt numFmtId="169" formatCode="_-&quot;$&quot;\ * #,##0_-;\-&quot;$&quot;\ * #,##0_-;_-&quot;$&quot;\ * &quot;-&quot;_-;_-@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5" tint="0.3999755851924192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0" tint="-4.9989318521683403E-2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7" tint="0.79998168889431442"/>
      <name val="Arial Narrow"/>
      <family val="2"/>
    </font>
    <font>
      <b/>
      <sz val="14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9"/>
      <color theme="7" tint="0.79998168889431442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b/>
      <sz val="10"/>
      <color theme="0"/>
      <name val="Arial Narrow"/>
      <family val="2"/>
    </font>
    <font>
      <sz val="11"/>
      <color theme="0"/>
      <name val="Arial"/>
      <family val="2"/>
    </font>
    <font>
      <b/>
      <sz val="9"/>
      <color rgb="FF000000"/>
      <name val="Arial"/>
      <family val="2"/>
    </font>
    <font>
      <b/>
      <sz val="11"/>
      <color rgb="FFFF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rgb="FF000000"/>
      <name val="Arial Narrow"/>
      <family val="2"/>
    </font>
    <font>
      <b/>
      <sz val="11"/>
      <color theme="7" tint="0.39997558519241921"/>
      <name val="Arial Narrow"/>
      <family val="2"/>
    </font>
    <font>
      <b/>
      <sz val="10"/>
      <color theme="7" tint="0.39997558519241921"/>
      <name val="Arial Narrow"/>
      <family val="2"/>
    </font>
    <font>
      <sz val="10"/>
      <name val="Arial Narrow"/>
      <family val="2"/>
    </font>
    <font>
      <sz val="10"/>
      <color rgb="FF4E4D4D"/>
      <name val="Arial Narrow"/>
      <family val="2"/>
    </font>
    <font>
      <sz val="11"/>
      <name val="Arial Narrow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rgb="FFDEEAF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5">
    <xf numFmtId="0" fontId="0" fillId="0" borderId="0" xfId="0"/>
    <xf numFmtId="167" fontId="5" fillId="0" borderId="2" xfId="5" applyNumberFormat="1" applyFont="1" applyBorder="1"/>
    <xf numFmtId="0" fontId="0" fillId="0" borderId="10" xfId="0" applyBorder="1"/>
    <xf numFmtId="0" fontId="0" fillId="0" borderId="5" xfId="0" applyBorder="1"/>
    <xf numFmtId="0" fontId="9" fillId="0" borderId="0" xfId="0" applyFont="1"/>
    <xf numFmtId="0" fontId="10" fillId="0" borderId="0" xfId="0" applyFont="1"/>
    <xf numFmtId="0" fontId="6" fillId="9" borderId="20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wrapText="1"/>
    </xf>
    <xf numFmtId="0" fontId="6" fillId="7" borderId="20" xfId="0" applyFont="1" applyFill="1" applyBorder="1" applyAlignment="1">
      <alignment wrapText="1"/>
    </xf>
    <xf numFmtId="0" fontId="11" fillId="0" borderId="0" xfId="0" applyFont="1"/>
    <xf numFmtId="167" fontId="0" fillId="0" borderId="0" xfId="0" applyNumberForma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15" fillId="0" borderId="0" xfId="0" applyFont="1"/>
    <xf numFmtId="0" fontId="15" fillId="0" borderId="2" xfId="0" applyFont="1" applyBorder="1" applyAlignment="1" applyProtection="1">
      <alignment horizontal="center" vertical="center" wrapText="1"/>
      <protection hidden="1"/>
    </xf>
    <xf numFmtId="0" fontId="15" fillId="0" borderId="2" xfId="0" applyFont="1" applyBorder="1" applyAlignment="1" applyProtection="1">
      <alignment horizontal="left" vertical="center" wrapText="1"/>
      <protection hidden="1"/>
    </xf>
    <xf numFmtId="0" fontId="15" fillId="0" borderId="29" xfId="0" applyFont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42" fontId="15" fillId="6" borderId="27" xfId="0" applyNumberFormat="1" applyFont="1" applyFill="1" applyBorder="1" applyAlignment="1">
      <alignment vertical="center"/>
    </xf>
    <xf numFmtId="0" fontId="14" fillId="0" borderId="0" xfId="0" applyFont="1"/>
    <xf numFmtId="0" fontId="15" fillId="0" borderId="2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  <protection hidden="1"/>
    </xf>
    <xf numFmtId="0" fontId="9" fillId="2" borderId="14" xfId="0" applyFont="1" applyFill="1" applyBorder="1" applyAlignment="1">
      <alignment vertical="center"/>
    </xf>
    <xf numFmtId="0" fontId="9" fillId="2" borderId="15" xfId="0" applyFont="1" applyFill="1" applyBorder="1" applyAlignment="1">
      <alignment vertical="center"/>
    </xf>
    <xf numFmtId="167" fontId="9" fillId="2" borderId="16" xfId="5" applyNumberFormat="1" applyFont="1" applyFill="1" applyBorder="1" applyAlignment="1">
      <alignment vertical="center"/>
    </xf>
    <xf numFmtId="166" fontId="11" fillId="0" borderId="0" xfId="0" applyNumberFormat="1" applyFont="1"/>
    <xf numFmtId="166" fontId="14" fillId="0" borderId="0" xfId="0" applyNumberFormat="1" applyFont="1"/>
    <xf numFmtId="0" fontId="19" fillId="6" borderId="2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2" fontId="3" fillId="4" borderId="1" xfId="4" applyFont="1" applyFill="1" applyBorder="1" applyAlignment="1">
      <alignment vertical="center"/>
    </xf>
    <xf numFmtId="42" fontId="3" fillId="0" borderId="2" xfId="4" applyFont="1" applyBorder="1" applyAlignment="1">
      <alignment vertical="center"/>
    </xf>
    <xf numFmtId="0" fontId="5" fillId="0" borderId="0" xfId="0" applyFont="1"/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2" fontId="7" fillId="0" borderId="1" xfId="4" applyFont="1" applyBorder="1" applyAlignment="1">
      <alignment vertical="center"/>
    </xf>
    <xf numFmtId="9" fontId="7" fillId="2" borderId="2" xfId="0" applyNumberFormat="1" applyFont="1" applyFill="1" applyBorder="1" applyAlignment="1">
      <alignment horizontal="center" vertical="center"/>
    </xf>
    <xf numFmtId="42" fontId="7" fillId="0" borderId="2" xfId="4" applyFont="1" applyBorder="1" applyAlignment="1">
      <alignment vertical="center"/>
    </xf>
    <xf numFmtId="166" fontId="7" fillId="3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9" fontId="3" fillId="2" borderId="2" xfId="0" applyNumberFormat="1" applyFont="1" applyFill="1" applyBorder="1" applyAlignment="1">
      <alignment horizontal="center" vertical="center"/>
    </xf>
    <xf numFmtId="9" fontId="3" fillId="2" borderId="24" xfId="0" applyNumberFormat="1" applyFont="1" applyFill="1" applyBorder="1" applyAlignment="1">
      <alignment horizontal="center" vertical="center"/>
    </xf>
    <xf numFmtId="166" fontId="25" fillId="5" borderId="0" xfId="0" applyNumberFormat="1" applyFont="1" applyFill="1"/>
    <xf numFmtId="42" fontId="26" fillId="0" borderId="30" xfId="3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24" fillId="12" borderId="28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textRotation="90" wrapText="1"/>
    </xf>
    <xf numFmtId="43" fontId="5" fillId="0" borderId="0" xfId="7" applyFont="1"/>
    <xf numFmtId="167" fontId="6" fillId="7" borderId="1" xfId="5" applyNumberFormat="1" applyFont="1" applyFill="1" applyBorder="1" applyAlignment="1">
      <alignment wrapText="1"/>
    </xf>
    <xf numFmtId="0" fontId="2" fillId="0" borderId="0" xfId="0" applyFont="1" applyAlignment="1">
      <alignment horizontal="left" wrapText="1"/>
    </xf>
    <xf numFmtId="167" fontId="6" fillId="7" borderId="2" xfId="5" applyNumberFormat="1" applyFont="1" applyFill="1" applyBorder="1"/>
    <xf numFmtId="0" fontId="8" fillId="8" borderId="32" xfId="0" applyFont="1" applyFill="1" applyBorder="1" applyAlignment="1">
      <alignment horizontal="center" vertical="center" wrapText="1"/>
    </xf>
    <xf numFmtId="167" fontId="0" fillId="0" borderId="0" xfId="5" applyNumberFormat="1" applyFont="1"/>
    <xf numFmtId="42" fontId="28" fillId="0" borderId="30" xfId="3" applyNumberFormat="1" applyFont="1" applyFill="1" applyBorder="1" applyAlignment="1">
      <alignment vertical="center"/>
    </xf>
    <xf numFmtId="0" fontId="2" fillId="0" borderId="0" xfId="0" applyFont="1"/>
    <xf numFmtId="43" fontId="0" fillId="0" borderId="0" xfId="7" applyFont="1"/>
    <xf numFmtId="168" fontId="0" fillId="0" borderId="0" xfId="7" applyNumberFormat="1" applyFont="1"/>
    <xf numFmtId="168" fontId="0" fillId="0" borderId="0" xfId="0" applyNumberFormat="1"/>
    <xf numFmtId="1" fontId="6" fillId="7" borderId="2" xfId="5" applyNumberFormat="1" applyFont="1" applyFill="1" applyBorder="1"/>
    <xf numFmtId="1" fontId="6" fillId="7" borderId="2" xfId="5" applyNumberFormat="1" applyFont="1" applyFill="1" applyBorder="1" applyAlignment="1">
      <alignment horizontal="center"/>
    </xf>
    <xf numFmtId="9" fontId="11" fillId="0" borderId="0" xfId="6" applyFont="1" applyAlignment="1">
      <alignment vertical="center"/>
    </xf>
    <xf numFmtId="43" fontId="11" fillId="0" borderId="0" xfId="7" applyFont="1"/>
    <xf numFmtId="42" fontId="7" fillId="0" borderId="0" xfId="4" applyFont="1" applyBorder="1" applyAlignment="1">
      <alignment vertical="center"/>
    </xf>
    <xf numFmtId="166" fontId="7" fillId="3" borderId="0" xfId="0" applyNumberFormat="1" applyFont="1" applyFill="1" applyAlignment="1">
      <alignment vertical="center"/>
    </xf>
    <xf numFmtId="42" fontId="7" fillId="0" borderId="0" xfId="4" applyFont="1" applyBorder="1"/>
    <xf numFmtId="0" fontId="7" fillId="2" borderId="2" xfId="0" applyFont="1" applyFill="1" applyBorder="1" applyAlignment="1">
      <alignment horizontal="center" vertical="center"/>
    </xf>
    <xf numFmtId="9" fontId="0" fillId="0" borderId="0" xfId="6" applyFont="1"/>
    <xf numFmtId="167" fontId="31" fillId="7" borderId="2" xfId="5" applyNumberFormat="1" applyFont="1" applyFill="1" applyBorder="1"/>
    <xf numFmtId="42" fontId="30" fillId="0" borderId="30" xfId="3" applyNumberFormat="1" applyFont="1" applyFill="1" applyBorder="1" applyAlignment="1">
      <alignment vertical="center"/>
    </xf>
    <xf numFmtId="0" fontId="19" fillId="3" borderId="0" xfId="0" applyFont="1" applyFill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27" fillId="7" borderId="14" xfId="0" applyFont="1" applyFill="1" applyBorder="1" applyAlignment="1">
      <alignment horizontal="center"/>
    </xf>
    <xf numFmtId="0" fontId="33" fillId="10" borderId="5" xfId="0" applyFont="1" applyFill="1" applyBorder="1" applyAlignment="1">
      <alignment horizontal="center" vertical="center" wrapText="1"/>
    </xf>
    <xf numFmtId="43" fontId="5" fillId="0" borderId="0" xfId="0" applyNumberFormat="1" applyFont="1"/>
    <xf numFmtId="0" fontId="34" fillId="13" borderId="28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15" borderId="36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169" fontId="3" fillId="16" borderId="35" xfId="0" applyNumberFormat="1" applyFont="1" applyFill="1" applyBorder="1" applyAlignment="1">
      <alignment vertical="center"/>
    </xf>
    <xf numFmtId="0" fontId="35" fillId="0" borderId="2" xfId="0" applyFont="1" applyBorder="1" applyAlignment="1">
      <alignment horizontal="center" vertical="center" wrapText="1"/>
    </xf>
    <xf numFmtId="0" fontId="15" fillId="0" borderId="2" xfId="0" quotePrefix="1" applyFont="1" applyBorder="1" applyAlignment="1" applyProtection="1">
      <alignment horizontal="left" vertical="center" wrapText="1"/>
      <protection hidden="1"/>
    </xf>
    <xf numFmtId="0" fontId="35" fillId="17" borderId="2" xfId="0" applyFont="1" applyFill="1" applyBorder="1" applyAlignment="1">
      <alignment horizontal="center" vertical="center" wrapText="1"/>
    </xf>
    <xf numFmtId="0" fontId="36" fillId="17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0" fontId="15" fillId="0" borderId="1" xfId="0" applyFont="1" applyBorder="1" applyAlignment="1" applyProtection="1">
      <alignment horizontal="center" vertical="center" wrapText="1"/>
      <protection hidden="1"/>
    </xf>
    <xf numFmtId="0" fontId="3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 applyProtection="1">
      <alignment horizontal="left" vertical="center" wrapText="1"/>
      <protection hidden="1"/>
    </xf>
    <xf numFmtId="0" fontId="35" fillId="17" borderId="1" xfId="0" applyFont="1" applyFill="1" applyBorder="1" applyAlignment="1">
      <alignment horizontal="center" vertical="center" wrapText="1"/>
    </xf>
    <xf numFmtId="0" fontId="15" fillId="0" borderId="32" xfId="0" applyFont="1" applyBorder="1" applyAlignment="1" applyProtection="1">
      <alignment horizontal="center" vertical="center" wrapText="1"/>
      <protection hidden="1"/>
    </xf>
    <xf numFmtId="0" fontId="22" fillId="18" borderId="37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22" fillId="18" borderId="38" xfId="0" applyFont="1" applyFill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 textRotation="90" wrapText="1"/>
    </xf>
    <xf numFmtId="0" fontId="19" fillId="6" borderId="27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center" vertical="center" wrapText="1"/>
    </xf>
    <xf numFmtId="0" fontId="19" fillId="6" borderId="15" xfId="0" applyFont="1" applyFill="1" applyBorder="1" applyAlignment="1">
      <alignment horizontal="center" vertical="center" wrapText="1"/>
    </xf>
    <xf numFmtId="167" fontId="14" fillId="19" borderId="2" xfId="5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167" fontId="14" fillId="19" borderId="2" xfId="5" applyNumberFormat="1" applyFont="1" applyFill="1" applyBorder="1" applyAlignment="1">
      <alignment vertical="center"/>
    </xf>
    <xf numFmtId="0" fontId="14" fillId="20" borderId="16" xfId="0" applyFont="1" applyFill="1" applyBorder="1" applyAlignment="1">
      <alignment horizontal="center" vertical="center" wrapText="1"/>
    </xf>
    <xf numFmtId="0" fontId="14" fillId="20" borderId="27" xfId="0" applyFont="1" applyFill="1" applyBorder="1" applyAlignment="1">
      <alignment horizontal="center" vertical="center" wrapText="1"/>
    </xf>
    <xf numFmtId="169" fontId="5" fillId="0" borderId="0" xfId="0" applyNumberFormat="1" applyFont="1"/>
    <xf numFmtId="167" fontId="15" fillId="0" borderId="0" xfId="0" applyNumberFormat="1" applyFont="1"/>
    <xf numFmtId="0" fontId="27" fillId="7" borderId="14" xfId="0" applyFont="1" applyFill="1" applyBorder="1" applyAlignment="1">
      <alignment horizontal="center"/>
    </xf>
    <xf numFmtId="0" fontId="27" fillId="7" borderId="15" xfId="0" applyFont="1" applyFill="1" applyBorder="1" applyAlignment="1">
      <alignment horizontal="center"/>
    </xf>
    <xf numFmtId="0" fontId="27" fillId="7" borderId="16" xfId="0" applyFont="1" applyFill="1" applyBorder="1" applyAlignment="1">
      <alignment horizontal="center"/>
    </xf>
    <xf numFmtId="167" fontId="0" fillId="7" borderId="34" xfId="0" applyNumberForma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justify" vertical="center" wrapText="1"/>
    </xf>
    <xf numFmtId="0" fontId="5" fillId="0" borderId="50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justify" vertical="center" wrapText="1"/>
    </xf>
    <xf numFmtId="0" fontId="5" fillId="0" borderId="51" xfId="0" applyFont="1" applyBorder="1" applyAlignment="1">
      <alignment horizontal="justify" vertical="center" wrapText="1"/>
    </xf>
    <xf numFmtId="0" fontId="29" fillId="14" borderId="10" xfId="0" applyFont="1" applyFill="1" applyBorder="1" applyAlignment="1">
      <alignment horizontal="center" vertical="center"/>
    </xf>
    <xf numFmtId="0" fontId="29" fillId="14" borderId="6" xfId="0" applyFont="1" applyFill="1" applyBorder="1" applyAlignment="1">
      <alignment horizontal="center" vertical="center"/>
    </xf>
    <xf numFmtId="0" fontId="29" fillId="14" borderId="7" xfId="0" applyFont="1" applyFill="1" applyBorder="1" applyAlignment="1">
      <alignment horizontal="center" vertical="center"/>
    </xf>
    <xf numFmtId="0" fontId="29" fillId="14" borderId="11" xfId="0" applyFont="1" applyFill="1" applyBorder="1" applyAlignment="1">
      <alignment horizontal="center" vertical="center"/>
    </xf>
    <xf numFmtId="0" fontId="29" fillId="14" borderId="12" xfId="0" applyFont="1" applyFill="1" applyBorder="1" applyAlignment="1">
      <alignment horizontal="center" vertical="center"/>
    </xf>
    <xf numFmtId="0" fontId="29" fillId="14" borderId="13" xfId="0" applyFont="1" applyFill="1" applyBorder="1" applyAlignment="1">
      <alignment horizontal="center" vertical="center"/>
    </xf>
    <xf numFmtId="0" fontId="21" fillId="5" borderId="18" xfId="1" applyFont="1" applyFill="1" applyBorder="1" applyAlignment="1">
      <alignment horizontal="center" vertical="center" wrapText="1"/>
    </xf>
    <xf numFmtId="0" fontId="21" fillId="5" borderId="17" xfId="1" applyFont="1" applyFill="1" applyBorder="1" applyAlignment="1">
      <alignment horizontal="center" vertical="center" wrapText="1"/>
    </xf>
    <xf numFmtId="0" fontId="21" fillId="5" borderId="19" xfId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23" fillId="7" borderId="10" xfId="0" applyFont="1" applyFill="1" applyBorder="1" applyAlignment="1">
      <alignment horizontal="left" vertical="center"/>
    </xf>
    <xf numFmtId="0" fontId="23" fillId="7" borderId="6" xfId="0" applyFont="1" applyFill="1" applyBorder="1" applyAlignment="1">
      <alignment horizontal="left" vertical="center"/>
    </xf>
    <xf numFmtId="0" fontId="23" fillId="7" borderId="11" xfId="0" applyFont="1" applyFill="1" applyBorder="1" applyAlignment="1">
      <alignment horizontal="left" vertical="center"/>
    </xf>
    <xf numFmtId="0" fontId="23" fillId="7" borderId="12" xfId="0" applyFont="1" applyFill="1" applyBorder="1" applyAlignment="1">
      <alignment horizontal="left" vertical="center"/>
    </xf>
    <xf numFmtId="0" fontId="14" fillId="7" borderId="10" xfId="0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justify" vertical="center" wrapText="1"/>
    </xf>
    <xf numFmtId="0" fontId="15" fillId="0" borderId="6" xfId="0" applyFont="1" applyBorder="1" applyAlignment="1">
      <alignment horizontal="justify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11" xfId="0" applyFont="1" applyBorder="1" applyAlignment="1">
      <alignment horizontal="justify" vertical="center" wrapText="1"/>
    </xf>
    <xf numFmtId="0" fontId="15" fillId="0" borderId="12" xfId="0" applyFont="1" applyBorder="1" applyAlignment="1">
      <alignment horizontal="justify" vertical="center" wrapText="1"/>
    </xf>
    <xf numFmtId="0" fontId="15" fillId="0" borderId="13" xfId="0" applyFont="1" applyBorder="1" applyAlignment="1">
      <alignment horizontal="justify" vertical="center" wrapText="1"/>
    </xf>
    <xf numFmtId="0" fontId="7" fillId="2" borderId="2" xfId="0" applyFont="1" applyFill="1" applyBorder="1" applyAlignment="1">
      <alignment horizontal="center" vertical="center"/>
    </xf>
    <xf numFmtId="0" fontId="16" fillId="11" borderId="11" xfId="0" applyFont="1" applyFill="1" applyBorder="1" applyAlignment="1">
      <alignment horizontal="center"/>
    </xf>
    <xf numFmtId="0" fontId="16" fillId="11" borderId="12" xfId="0" applyFont="1" applyFill="1" applyBorder="1" applyAlignment="1">
      <alignment horizontal="center"/>
    </xf>
    <xf numFmtId="0" fontId="22" fillId="2" borderId="8" xfId="0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3" fillId="2" borderId="22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3" fillId="2" borderId="23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wrapText="1"/>
    </xf>
    <xf numFmtId="0" fontId="33" fillId="5" borderId="5" xfId="0" applyFont="1" applyFill="1" applyBorder="1" applyAlignment="1">
      <alignment horizontal="center" vertical="center"/>
    </xf>
    <xf numFmtId="0" fontId="33" fillId="5" borderId="33" xfId="0" applyFont="1" applyFill="1" applyBorder="1" applyAlignment="1">
      <alignment horizontal="center" vertical="center"/>
    </xf>
    <xf numFmtId="0" fontId="21" fillId="10" borderId="18" xfId="1" applyFont="1" applyFill="1" applyBorder="1" applyAlignment="1">
      <alignment horizontal="center" vertical="center" wrapText="1"/>
    </xf>
    <xf numFmtId="0" fontId="21" fillId="10" borderId="17" xfId="1" applyFont="1" applyFill="1" applyBorder="1" applyAlignment="1">
      <alignment horizontal="center" vertical="center" wrapText="1"/>
    </xf>
    <xf numFmtId="0" fontId="21" fillId="10" borderId="19" xfId="1" applyFont="1" applyFill="1" applyBorder="1" applyAlignment="1">
      <alignment horizontal="center" vertical="center" wrapText="1"/>
    </xf>
    <xf numFmtId="0" fontId="25" fillId="5" borderId="0" xfId="0" applyFont="1" applyFill="1" applyAlignment="1">
      <alignment horizont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3" fillId="10" borderId="14" xfId="0" applyFont="1" applyFill="1" applyBorder="1" applyAlignment="1">
      <alignment horizontal="center"/>
    </xf>
    <xf numFmtId="0" fontId="13" fillId="10" borderId="15" xfId="0" applyFont="1" applyFill="1" applyBorder="1" applyAlignment="1">
      <alignment horizontal="center"/>
    </xf>
    <xf numFmtId="0" fontId="13" fillId="10" borderId="16" xfId="0" applyFont="1" applyFill="1" applyBorder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4" fillId="6" borderId="10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1" fillId="0" borderId="41" xfId="0" applyFont="1" applyBorder="1" applyAlignment="1">
      <alignment horizontal="left" vertical="center" wrapText="1"/>
    </xf>
    <xf numFmtId="0" fontId="37" fillId="0" borderId="42" xfId="0" applyFont="1" applyBorder="1"/>
    <xf numFmtId="0" fontId="37" fillId="0" borderId="43" xfId="0" applyFont="1" applyBorder="1"/>
    <xf numFmtId="0" fontId="12" fillId="0" borderId="44" xfId="0" applyFont="1" applyBorder="1" applyAlignment="1">
      <alignment horizontal="left" vertical="center" wrapText="1"/>
    </xf>
    <xf numFmtId="0" fontId="37" fillId="0" borderId="45" xfId="0" applyFont="1" applyBorder="1"/>
    <xf numFmtId="0" fontId="37" fillId="0" borderId="46" xfId="0" applyFont="1" applyBorder="1"/>
    <xf numFmtId="0" fontId="37" fillId="0" borderId="47" xfId="0" applyFont="1" applyBorder="1"/>
    <xf numFmtId="0" fontId="37" fillId="0" borderId="48" xfId="0" applyFont="1" applyBorder="1"/>
    <xf numFmtId="0" fontId="37" fillId="0" borderId="49" xfId="0" applyFont="1" applyBorder="1"/>
    <xf numFmtId="0" fontId="17" fillId="7" borderId="5" xfId="0" applyFont="1" applyFill="1" applyBorder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0" fontId="14" fillId="6" borderId="1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168" fontId="5" fillId="0" borderId="0" xfId="0" applyNumberFormat="1" applyFont="1"/>
    <xf numFmtId="42" fontId="11" fillId="0" borderId="0" xfId="0" applyNumberFormat="1" applyFont="1"/>
  </cellXfs>
  <cellStyles count="8">
    <cellStyle name="Millares" xfId="7" builtinId="3"/>
    <cellStyle name="Moneda" xfId="5" builtinId="4"/>
    <cellStyle name="Moneda [0]" xfId="4" builtinId="7"/>
    <cellStyle name="Moneda [0] 2" xfId="3" xr:uid="{00000000-0005-0000-0000-000003000000}"/>
    <cellStyle name="Moneda 2" xfId="2" xr:uid="{00000000-0005-0000-0000-000004000000}"/>
    <cellStyle name="Normal" xfId="0" builtinId="0"/>
    <cellStyle name="Normal_HERRAMIENTAS PARA TRANSPORTE" xfId="1" xr:uid="{00000000-0005-0000-0000-000006000000}"/>
    <cellStyle name="Porcentaje" xfId="6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336699"/>
      <color rgb="FF006666"/>
      <color rgb="FF00808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zoomScale="110" zoomScaleNormal="110" workbookViewId="0">
      <selection activeCell="M6" sqref="M6"/>
    </sheetView>
  </sheetViews>
  <sheetFormatPr baseColWidth="10" defaultRowHeight="16.5" x14ac:dyDescent="0.3"/>
  <cols>
    <col min="1" max="1" width="6.5703125" style="9" customWidth="1"/>
    <col min="2" max="2" width="36.28515625" style="9" customWidth="1"/>
    <col min="3" max="3" width="11.7109375" style="9" customWidth="1"/>
    <col min="4" max="4" width="21.42578125" style="9" customWidth="1"/>
    <col min="5" max="5" width="19.85546875" style="9" customWidth="1"/>
    <col min="6" max="6" width="17.28515625" style="9" customWidth="1"/>
    <col min="7" max="7" width="18.42578125" style="9" customWidth="1"/>
    <col min="8" max="8" width="11.42578125" style="9"/>
    <col min="9" max="9" width="17" style="9" hidden="1" customWidth="1"/>
    <col min="10" max="10" width="17" style="9" bestFit="1" customWidth="1"/>
    <col min="11" max="16384" width="11.42578125" style="9"/>
  </cols>
  <sheetData>
    <row r="1" spans="1:11" ht="26.25" customHeight="1" thickBot="1" x14ac:dyDescent="0.35">
      <c r="A1" s="149" t="s">
        <v>72</v>
      </c>
      <c r="B1" s="150"/>
      <c r="C1" s="150"/>
      <c r="D1" s="150"/>
      <c r="E1" s="150"/>
      <c r="F1" s="150"/>
      <c r="G1" s="150"/>
    </row>
    <row r="2" spans="1:11" ht="18.75" customHeight="1" x14ac:dyDescent="0.3">
      <c r="A2" s="138" t="s">
        <v>41</v>
      </c>
      <c r="B2" s="139"/>
      <c r="C2" s="142" t="s">
        <v>77</v>
      </c>
      <c r="D2" s="143"/>
      <c r="E2" s="143"/>
      <c r="F2" s="143"/>
      <c r="G2" s="144"/>
    </row>
    <row r="3" spans="1:11" ht="42.75" customHeight="1" thickBot="1" x14ac:dyDescent="0.35">
      <c r="A3" s="140"/>
      <c r="B3" s="141"/>
      <c r="C3" s="145"/>
      <c r="D3" s="146"/>
      <c r="E3" s="146"/>
      <c r="F3" s="146"/>
      <c r="G3" s="147"/>
    </row>
    <row r="4" spans="1:11" ht="30.75" customHeight="1" x14ac:dyDescent="0.3"/>
    <row r="5" spans="1:11" ht="11.25" hidden="1" customHeight="1" x14ac:dyDescent="0.3">
      <c r="E5" s="76" t="s">
        <v>45</v>
      </c>
      <c r="F5" s="157" t="s">
        <v>71</v>
      </c>
      <c r="G5" s="157"/>
    </row>
    <row r="6" spans="1:11" ht="24" customHeight="1" x14ac:dyDescent="0.3">
      <c r="E6" s="12"/>
      <c r="F6" s="12"/>
      <c r="G6" s="12"/>
    </row>
    <row r="7" spans="1:11" ht="30" customHeight="1" thickBot="1" x14ac:dyDescent="0.35">
      <c r="E7" s="79" t="s">
        <v>73</v>
      </c>
      <c r="F7" s="158" t="s">
        <v>74</v>
      </c>
      <c r="G7" s="159"/>
    </row>
    <row r="8" spans="1:11" ht="11.25" customHeight="1" x14ac:dyDescent="0.3">
      <c r="A8" s="134" t="s">
        <v>49</v>
      </c>
      <c r="B8" s="135"/>
      <c r="C8" s="135"/>
      <c r="D8" s="135"/>
      <c r="E8" s="160" t="s">
        <v>26</v>
      </c>
      <c r="F8" s="130" t="s">
        <v>26</v>
      </c>
      <c r="G8" s="130" t="s">
        <v>40</v>
      </c>
    </row>
    <row r="9" spans="1:11" ht="10.5" customHeight="1" thickBot="1" x14ac:dyDescent="0.35">
      <c r="A9" s="136"/>
      <c r="B9" s="137"/>
      <c r="C9" s="137"/>
      <c r="D9" s="137"/>
      <c r="E9" s="161"/>
      <c r="F9" s="131"/>
      <c r="G9" s="131"/>
    </row>
    <row r="10" spans="1:11" ht="15" customHeight="1" x14ac:dyDescent="0.3">
      <c r="A10" s="151" t="s">
        <v>12</v>
      </c>
      <c r="B10" s="153" t="s">
        <v>45</v>
      </c>
      <c r="C10" s="153" t="s">
        <v>70</v>
      </c>
      <c r="D10" s="155" t="s">
        <v>56</v>
      </c>
      <c r="E10" s="161"/>
      <c r="F10" s="131"/>
      <c r="G10" s="131"/>
    </row>
    <row r="11" spans="1:11" ht="34.5" customHeight="1" thickBot="1" x14ac:dyDescent="0.35">
      <c r="A11" s="152"/>
      <c r="B11" s="154"/>
      <c r="C11" s="154"/>
      <c r="D11" s="156"/>
      <c r="E11" s="162"/>
      <c r="F11" s="132"/>
      <c r="G11" s="132"/>
      <c r="I11" s="68"/>
    </row>
    <row r="12" spans="1:11" s="37" customFormat="1" ht="14.25" x14ac:dyDescent="0.2">
      <c r="A12" s="33">
        <v>1</v>
      </c>
      <c r="B12" s="34" t="s">
        <v>27</v>
      </c>
      <c r="C12" s="83">
        <v>5</v>
      </c>
      <c r="D12" s="33" t="s">
        <v>28</v>
      </c>
      <c r="E12" s="86">
        <v>4506713</v>
      </c>
      <c r="F12" s="35"/>
      <c r="G12" s="36">
        <f>+F12*$C12</f>
        <v>0</v>
      </c>
      <c r="I12" s="54">
        <f>+E12*C12</f>
        <v>22533565</v>
      </c>
      <c r="K12" s="112"/>
    </row>
    <row r="13" spans="1:11" s="37" customFormat="1" ht="14.25" x14ac:dyDescent="0.2">
      <c r="A13" s="38">
        <v>2</v>
      </c>
      <c r="B13" s="39" t="s">
        <v>29</v>
      </c>
      <c r="C13" s="84">
        <v>105</v>
      </c>
      <c r="D13" s="38" t="s">
        <v>28</v>
      </c>
      <c r="E13" s="86">
        <v>3012577</v>
      </c>
      <c r="F13" s="35"/>
      <c r="G13" s="36">
        <f>+F13*$C13</f>
        <v>0</v>
      </c>
      <c r="I13" s="54">
        <f t="shared" ref="I13:I17" si="0">+E13*C13</f>
        <v>316320585</v>
      </c>
      <c r="K13" s="112"/>
    </row>
    <row r="14" spans="1:11" s="37" customFormat="1" ht="14.25" x14ac:dyDescent="0.2">
      <c r="A14" s="38">
        <v>3</v>
      </c>
      <c r="B14" s="39" t="s">
        <v>30</v>
      </c>
      <c r="C14" s="84">
        <v>23</v>
      </c>
      <c r="D14" s="38" t="s">
        <v>28</v>
      </c>
      <c r="E14" s="86">
        <v>1890499</v>
      </c>
      <c r="F14" s="35"/>
      <c r="G14" s="36">
        <f>+F14*$C14</f>
        <v>0</v>
      </c>
      <c r="I14" s="54">
        <f t="shared" si="0"/>
        <v>43481477</v>
      </c>
      <c r="K14" s="112"/>
    </row>
    <row r="15" spans="1:11" s="37" customFormat="1" ht="24" x14ac:dyDescent="0.2">
      <c r="A15" s="38">
        <v>4</v>
      </c>
      <c r="B15" s="39" t="s">
        <v>31</v>
      </c>
      <c r="C15" s="84">
        <v>3</v>
      </c>
      <c r="D15" s="38" t="s">
        <v>28</v>
      </c>
      <c r="E15" s="86">
        <v>3013313</v>
      </c>
      <c r="F15" s="35"/>
      <c r="G15" s="36">
        <f>+F15*$C15</f>
        <v>0</v>
      </c>
      <c r="I15" s="54">
        <f t="shared" si="0"/>
        <v>9039939</v>
      </c>
      <c r="K15" s="112"/>
    </row>
    <row r="16" spans="1:11" s="37" customFormat="1" ht="24" x14ac:dyDescent="0.2">
      <c r="A16" s="38">
        <v>5</v>
      </c>
      <c r="B16" s="39" t="s">
        <v>32</v>
      </c>
      <c r="C16" s="84">
        <v>32</v>
      </c>
      <c r="D16" s="38" t="s">
        <v>28</v>
      </c>
      <c r="E16" s="86">
        <v>3831414</v>
      </c>
      <c r="F16" s="35"/>
      <c r="G16" s="36">
        <f>+F16*$C16</f>
        <v>0</v>
      </c>
      <c r="I16" s="54">
        <f t="shared" si="0"/>
        <v>122605248</v>
      </c>
      <c r="K16" s="112"/>
    </row>
    <row r="17" spans="1:11" s="37" customFormat="1" ht="48" x14ac:dyDescent="0.2">
      <c r="A17" s="38">
        <v>6</v>
      </c>
      <c r="B17" s="39" t="s">
        <v>33</v>
      </c>
      <c r="C17" s="85">
        <v>6</v>
      </c>
      <c r="D17" s="40">
        <v>6</v>
      </c>
      <c r="E17" s="86">
        <v>217128</v>
      </c>
      <c r="F17" s="35"/>
      <c r="G17" s="36">
        <f>+F17*$C17*$D17</f>
        <v>0</v>
      </c>
      <c r="I17" s="54">
        <f>+E17*C17*D17</f>
        <v>7816608</v>
      </c>
      <c r="K17" s="112"/>
    </row>
    <row r="18" spans="1:11" s="37" customFormat="1" ht="14.25" x14ac:dyDescent="0.2">
      <c r="A18" s="148" t="s">
        <v>34</v>
      </c>
      <c r="B18" s="148"/>
      <c r="C18" s="72">
        <f>SUM(C12:C17)</f>
        <v>174</v>
      </c>
      <c r="D18" s="72"/>
      <c r="E18" s="41"/>
      <c r="F18" s="41"/>
      <c r="G18" s="42">
        <f>SUM(G12:G17)</f>
        <v>0</v>
      </c>
      <c r="I18" s="54">
        <f>SUM(I12:I17)</f>
        <v>521797422</v>
      </c>
      <c r="K18" s="112"/>
    </row>
    <row r="19" spans="1:11" s="37" customFormat="1" ht="14.25" x14ac:dyDescent="0.2">
      <c r="A19" s="148" t="s">
        <v>35</v>
      </c>
      <c r="B19" s="148"/>
      <c r="C19" s="43">
        <v>0.1</v>
      </c>
      <c r="D19" s="43"/>
      <c r="E19" s="41"/>
      <c r="F19" s="41"/>
      <c r="G19" s="44">
        <f>+G18*$C$19</f>
        <v>0</v>
      </c>
      <c r="I19" s="54">
        <f>+I18*10%</f>
        <v>52179742.200000003</v>
      </c>
      <c r="K19" s="112"/>
    </row>
    <row r="20" spans="1:11" s="37" customFormat="1" ht="14.25" x14ac:dyDescent="0.2">
      <c r="A20" s="148" t="s">
        <v>36</v>
      </c>
      <c r="B20" s="148"/>
      <c r="C20" s="43">
        <v>0.19</v>
      </c>
      <c r="D20" s="43"/>
      <c r="E20" s="69"/>
      <c r="F20" s="69"/>
      <c r="G20" s="44">
        <f>+G19*$C$20</f>
        <v>0</v>
      </c>
      <c r="I20" s="54">
        <f>+I19*19%</f>
        <v>9914151.0180000011</v>
      </c>
      <c r="K20" s="112"/>
    </row>
    <row r="21" spans="1:11" s="37" customFormat="1" ht="29.25" customHeight="1" thickBot="1" x14ac:dyDescent="0.35">
      <c r="A21" s="133" t="s">
        <v>37</v>
      </c>
      <c r="B21" s="133"/>
      <c r="C21" s="133"/>
      <c r="D21" s="133"/>
      <c r="E21" s="70"/>
      <c r="F21" s="70"/>
      <c r="G21" s="45">
        <f>SUM(G18:G20)</f>
        <v>0</v>
      </c>
      <c r="I21" s="54">
        <f>SUM(I18:I20)</f>
        <v>583891315.21800005</v>
      </c>
      <c r="J21" s="68"/>
      <c r="K21" s="112"/>
    </row>
    <row r="22" spans="1:11" ht="15.75" customHeight="1" x14ac:dyDescent="0.3">
      <c r="A22" s="134" t="s">
        <v>50</v>
      </c>
      <c r="B22" s="135"/>
      <c r="C22" s="135"/>
      <c r="D22" s="135"/>
      <c r="E22" s="160" t="s">
        <v>26</v>
      </c>
      <c r="F22" s="130" t="s">
        <v>26</v>
      </c>
      <c r="G22" s="130" t="s">
        <v>40</v>
      </c>
      <c r="K22" s="112"/>
    </row>
    <row r="23" spans="1:11" ht="7.5" customHeight="1" thickBot="1" x14ac:dyDescent="0.35">
      <c r="A23" s="136"/>
      <c r="B23" s="137"/>
      <c r="C23" s="137"/>
      <c r="D23" s="137"/>
      <c r="E23" s="161"/>
      <c r="F23" s="131"/>
      <c r="G23" s="131"/>
      <c r="K23" s="112"/>
    </row>
    <row r="24" spans="1:11" ht="16.5" customHeight="1" x14ac:dyDescent="0.3">
      <c r="A24" s="151" t="s">
        <v>12</v>
      </c>
      <c r="B24" s="153" t="s">
        <v>44</v>
      </c>
      <c r="C24" s="153" t="s">
        <v>70</v>
      </c>
      <c r="D24" s="155" t="s">
        <v>57</v>
      </c>
      <c r="E24" s="161"/>
      <c r="F24" s="131"/>
      <c r="G24" s="131"/>
      <c r="K24" s="112"/>
    </row>
    <row r="25" spans="1:11" ht="28.5" customHeight="1" thickBot="1" x14ac:dyDescent="0.35">
      <c r="A25" s="152"/>
      <c r="B25" s="154"/>
      <c r="C25" s="154"/>
      <c r="D25" s="156"/>
      <c r="E25" s="162"/>
      <c r="F25" s="132"/>
      <c r="G25" s="132"/>
      <c r="J25" s="37"/>
      <c r="K25" s="112"/>
    </row>
    <row r="26" spans="1:11" s="37" customFormat="1" ht="14.25" x14ac:dyDescent="0.2">
      <c r="A26" s="33">
        <v>1</v>
      </c>
      <c r="B26" s="34" t="s">
        <v>27</v>
      </c>
      <c r="C26" s="83">
        <v>1</v>
      </c>
      <c r="D26" s="33" t="s">
        <v>28</v>
      </c>
      <c r="E26" s="86">
        <v>4506713</v>
      </c>
      <c r="F26" s="35"/>
      <c r="G26" s="36">
        <f>+F26*$C26</f>
        <v>0</v>
      </c>
      <c r="I26" s="54">
        <f>+E26*C26</f>
        <v>4506713</v>
      </c>
      <c r="K26" s="112"/>
    </row>
    <row r="27" spans="1:11" s="37" customFormat="1" ht="14.25" x14ac:dyDescent="0.2">
      <c r="A27" s="38">
        <v>2</v>
      </c>
      <c r="B27" s="39" t="s">
        <v>29</v>
      </c>
      <c r="C27" s="85">
        <v>6</v>
      </c>
      <c r="D27" s="38" t="s">
        <v>28</v>
      </c>
      <c r="E27" s="86">
        <v>3012577</v>
      </c>
      <c r="F27" s="35"/>
      <c r="G27" s="36">
        <f>+F27*$C27</f>
        <v>0</v>
      </c>
      <c r="I27" s="54">
        <f t="shared" ref="I27:I31" si="1">+E27*C27</f>
        <v>18075462</v>
      </c>
      <c r="K27" s="112"/>
    </row>
    <row r="28" spans="1:11" s="37" customFormat="1" ht="14.25" x14ac:dyDescent="0.2">
      <c r="A28" s="38">
        <v>3</v>
      </c>
      <c r="B28" s="39" t="s">
        <v>30</v>
      </c>
      <c r="C28" s="85">
        <v>0</v>
      </c>
      <c r="D28" s="38" t="s">
        <v>28</v>
      </c>
      <c r="E28" s="86">
        <v>1890499</v>
      </c>
      <c r="F28" s="35"/>
      <c r="G28" s="36">
        <f>+F28*$C28</f>
        <v>0</v>
      </c>
      <c r="I28" s="54">
        <f t="shared" si="1"/>
        <v>0</v>
      </c>
      <c r="K28" s="112"/>
    </row>
    <row r="29" spans="1:11" s="37" customFormat="1" ht="24" x14ac:dyDescent="0.2">
      <c r="A29" s="38">
        <v>4</v>
      </c>
      <c r="B29" s="39" t="s">
        <v>31</v>
      </c>
      <c r="C29" s="85">
        <v>1</v>
      </c>
      <c r="D29" s="38" t="s">
        <v>28</v>
      </c>
      <c r="E29" s="86">
        <v>3013313</v>
      </c>
      <c r="F29" s="35"/>
      <c r="G29" s="36">
        <f>+F29*$C29</f>
        <v>0</v>
      </c>
      <c r="I29" s="54">
        <f t="shared" si="1"/>
        <v>3013313</v>
      </c>
      <c r="K29" s="112"/>
    </row>
    <row r="30" spans="1:11" s="37" customFormat="1" ht="24" x14ac:dyDescent="0.2">
      <c r="A30" s="38">
        <v>5</v>
      </c>
      <c r="B30" s="39" t="s">
        <v>32</v>
      </c>
      <c r="C30" s="85">
        <v>2</v>
      </c>
      <c r="D30" s="38" t="s">
        <v>28</v>
      </c>
      <c r="E30" s="86">
        <v>3831414</v>
      </c>
      <c r="F30" s="35"/>
      <c r="G30" s="36">
        <f>+F30*$C30</f>
        <v>0</v>
      </c>
      <c r="I30" s="54">
        <f t="shared" si="1"/>
        <v>7662828</v>
      </c>
      <c r="K30" s="112"/>
    </row>
    <row r="31" spans="1:11" s="37" customFormat="1" ht="36" x14ac:dyDescent="0.2">
      <c r="A31" s="38">
        <v>6</v>
      </c>
      <c r="B31" s="39" t="s">
        <v>38</v>
      </c>
      <c r="C31" s="85">
        <v>1</v>
      </c>
      <c r="D31" s="40">
        <f>+D17</f>
        <v>6</v>
      </c>
      <c r="E31" s="86">
        <v>217128</v>
      </c>
      <c r="F31" s="35"/>
      <c r="G31" s="36">
        <f>+F31*$C31*$D31</f>
        <v>0</v>
      </c>
      <c r="I31" s="54">
        <f>+E31*C31*D31</f>
        <v>1302768</v>
      </c>
      <c r="K31" s="112"/>
    </row>
    <row r="32" spans="1:11" s="37" customFormat="1" ht="14.25" x14ac:dyDescent="0.2">
      <c r="A32" s="148" t="s">
        <v>34</v>
      </c>
      <c r="B32" s="148"/>
      <c r="C32" s="46">
        <f>SUM(C26:C31)</f>
        <v>11</v>
      </c>
      <c r="D32" s="46"/>
      <c r="E32" s="71"/>
      <c r="F32" s="71"/>
      <c r="G32" s="42">
        <f>SUM(G26:G31)</f>
        <v>0</v>
      </c>
      <c r="I32" s="54">
        <f>SUM(I26:I31)</f>
        <v>34561084</v>
      </c>
    </row>
    <row r="33" spans="1:10" s="37" customFormat="1" ht="14.25" x14ac:dyDescent="0.2">
      <c r="A33" s="148" t="s">
        <v>35</v>
      </c>
      <c r="B33" s="148"/>
      <c r="C33" s="47">
        <v>0.1</v>
      </c>
      <c r="D33" s="47"/>
      <c r="E33" s="71"/>
      <c r="F33" s="71"/>
      <c r="G33" s="44">
        <f>+G32*$C$33</f>
        <v>0</v>
      </c>
      <c r="I33" s="54">
        <f>+I32*10%</f>
        <v>3456108.4000000004</v>
      </c>
    </row>
    <row r="34" spans="1:10" s="37" customFormat="1" ht="17.25" thickBot="1" x14ac:dyDescent="0.35">
      <c r="A34" s="164" t="s">
        <v>36</v>
      </c>
      <c r="B34" s="164"/>
      <c r="C34" s="48">
        <v>0</v>
      </c>
      <c r="D34" s="48"/>
      <c r="E34" s="31"/>
      <c r="F34" s="9"/>
      <c r="G34" s="44"/>
      <c r="I34" s="54"/>
    </row>
    <row r="35" spans="1:10" s="37" customFormat="1" ht="17.25" thickBot="1" x14ac:dyDescent="0.35">
      <c r="A35" s="165" t="s">
        <v>39</v>
      </c>
      <c r="B35" s="166"/>
      <c r="C35" s="166"/>
      <c r="D35" s="166"/>
      <c r="E35" s="31"/>
      <c r="F35" s="9"/>
      <c r="G35" s="45">
        <f>SUM(G32:G34)</f>
        <v>0</v>
      </c>
      <c r="I35" s="54">
        <f>SUM(I32:I34)</f>
        <v>38017192.399999999</v>
      </c>
      <c r="J35" s="68"/>
    </row>
    <row r="36" spans="1:10" s="37" customFormat="1" x14ac:dyDescent="0.3">
      <c r="E36" s="31"/>
      <c r="F36" s="9"/>
    </row>
    <row r="37" spans="1:10" s="37" customFormat="1" x14ac:dyDescent="0.3">
      <c r="A37" s="163" t="s">
        <v>40</v>
      </c>
      <c r="B37" s="163"/>
      <c r="C37" s="163"/>
      <c r="D37" s="163"/>
      <c r="E37" s="31"/>
      <c r="F37" s="9"/>
      <c r="G37" s="49">
        <f>+G21+G35</f>
        <v>0</v>
      </c>
      <c r="I37" s="193">
        <f>+I35+I21</f>
        <v>621908507.61800003</v>
      </c>
      <c r="J37" s="80"/>
    </row>
    <row r="38" spans="1:10" ht="18" customHeight="1" x14ac:dyDescent="0.3">
      <c r="E38" s="31"/>
      <c r="G38" s="30"/>
      <c r="I38" s="194">
        <f>+'INSUMOS '!I62</f>
        <v>1155170.8999999999</v>
      </c>
    </row>
    <row r="39" spans="1:10" ht="18" customHeight="1" x14ac:dyDescent="0.3">
      <c r="E39" s="31"/>
      <c r="F39" s="30"/>
      <c r="G39" s="30"/>
      <c r="I39" s="9">
        <f>+MAQUINARIA!H29</f>
        <v>1746920</v>
      </c>
    </row>
    <row r="40" spans="1:10" x14ac:dyDescent="0.3">
      <c r="E40" s="31"/>
      <c r="F40" s="31"/>
      <c r="G40" s="31"/>
      <c r="I40" s="194">
        <f>+I39+I38+I37</f>
        <v>624810598.51800001</v>
      </c>
    </row>
    <row r="41" spans="1:10" x14ac:dyDescent="0.3">
      <c r="A41" s="22" t="s">
        <v>46</v>
      </c>
    </row>
    <row r="42" spans="1:10" x14ac:dyDescent="0.3">
      <c r="A42" s="9" t="s">
        <v>47</v>
      </c>
    </row>
    <row r="43" spans="1:10" x14ac:dyDescent="0.3">
      <c r="A43" s="9" t="s">
        <v>48</v>
      </c>
    </row>
    <row r="44" spans="1:10" x14ac:dyDescent="0.3">
      <c r="A44" s="9" t="s">
        <v>58</v>
      </c>
    </row>
  </sheetData>
  <sheetProtection selectLockedCells="1" selectUnlockedCells="1"/>
  <mergeCells count="30">
    <mergeCell ref="A37:D37"/>
    <mergeCell ref="E22:E25"/>
    <mergeCell ref="A24:A25"/>
    <mergeCell ref="B24:B25"/>
    <mergeCell ref="D24:D25"/>
    <mergeCell ref="A32:B32"/>
    <mergeCell ref="A33:B33"/>
    <mergeCell ref="A34:B34"/>
    <mergeCell ref="A35:D35"/>
    <mergeCell ref="C24:C25"/>
    <mergeCell ref="A1:G1"/>
    <mergeCell ref="A10:A11"/>
    <mergeCell ref="B10:B11"/>
    <mergeCell ref="D10:D11"/>
    <mergeCell ref="C10:C11"/>
    <mergeCell ref="F5:G5"/>
    <mergeCell ref="F7:G7"/>
    <mergeCell ref="F8:F11"/>
    <mergeCell ref="G8:G11"/>
    <mergeCell ref="E8:E11"/>
    <mergeCell ref="A8:D9"/>
    <mergeCell ref="F22:F25"/>
    <mergeCell ref="G22:G25"/>
    <mergeCell ref="A21:D21"/>
    <mergeCell ref="A22:D23"/>
    <mergeCell ref="A2:B3"/>
    <mergeCell ref="C2:G3"/>
    <mergeCell ref="A18:B18"/>
    <mergeCell ref="A19:B19"/>
    <mergeCell ref="A20:B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70"/>
  <sheetViews>
    <sheetView topLeftCell="A55" zoomScale="115" zoomScaleNormal="115" workbookViewId="0">
      <selection activeCell="L56" sqref="L1:AA1048576"/>
    </sheetView>
  </sheetViews>
  <sheetFormatPr baseColWidth="10" defaultRowHeight="16.5" x14ac:dyDescent="0.3"/>
  <cols>
    <col min="1" max="1" width="4.140625" style="9" customWidth="1"/>
    <col min="2" max="2" width="20" style="12" customWidth="1"/>
    <col min="3" max="3" width="48" style="9" customWidth="1"/>
    <col min="4" max="6" width="17.42578125" style="12" customWidth="1"/>
    <col min="7" max="7" width="9.85546875" style="12" customWidth="1"/>
    <col min="8" max="8" width="3.28515625" style="9" customWidth="1"/>
    <col min="9" max="9" width="17.7109375" style="11" customWidth="1"/>
    <col min="10" max="10" width="24.28515625" style="11" customWidth="1"/>
    <col min="11" max="11" width="11.42578125" style="9"/>
    <col min="12" max="15" width="11.42578125" style="9" customWidth="1"/>
    <col min="16" max="16384" width="11.42578125" style="9"/>
  </cols>
  <sheetData>
    <row r="1" spans="1:15" ht="17.25" thickBot="1" x14ac:dyDescent="0.35">
      <c r="A1" s="167" t="s">
        <v>53</v>
      </c>
      <c r="B1" s="168"/>
      <c r="C1" s="168"/>
      <c r="D1" s="168"/>
      <c r="E1" s="168"/>
      <c r="F1" s="168"/>
      <c r="G1" s="168"/>
      <c r="H1" s="168"/>
      <c r="I1" s="169"/>
      <c r="J1" s="9"/>
    </row>
    <row r="2" spans="1:15" ht="15" customHeight="1" x14ac:dyDescent="0.3">
      <c r="A2" s="171" t="s">
        <v>41</v>
      </c>
      <c r="B2" s="172"/>
      <c r="C2" s="142" t="s">
        <v>77</v>
      </c>
      <c r="D2" s="143"/>
      <c r="E2" s="143"/>
      <c r="F2" s="143"/>
      <c r="G2" s="143"/>
      <c r="H2" s="143"/>
      <c r="I2" s="144"/>
      <c r="J2" s="9"/>
    </row>
    <row r="3" spans="1:15" ht="38.25" customHeight="1" thickBot="1" x14ac:dyDescent="0.35">
      <c r="A3" s="173"/>
      <c r="B3" s="174"/>
      <c r="C3" s="145"/>
      <c r="D3" s="146"/>
      <c r="E3" s="146"/>
      <c r="F3" s="146"/>
      <c r="G3" s="146"/>
      <c r="H3" s="146"/>
      <c r="I3" s="147"/>
      <c r="J3" s="9"/>
    </row>
    <row r="4" spans="1:15" x14ac:dyDescent="0.3">
      <c r="D4" s="9"/>
      <c r="E4" s="9"/>
      <c r="F4" s="9"/>
      <c r="G4" s="9"/>
      <c r="I4" s="9"/>
      <c r="J4" s="9"/>
    </row>
    <row r="5" spans="1:15" ht="19.5" customHeight="1" x14ac:dyDescent="0.3">
      <c r="A5" s="184" t="s">
        <v>17</v>
      </c>
      <c r="B5" s="185"/>
      <c r="C5" s="185"/>
      <c r="D5" s="185"/>
      <c r="E5" s="185"/>
      <c r="F5" s="185"/>
      <c r="G5" s="185"/>
      <c r="H5" s="185"/>
      <c r="I5" s="185"/>
      <c r="J5" s="9"/>
    </row>
    <row r="6" spans="1:15" ht="19.5" customHeight="1" thickBot="1" x14ac:dyDescent="0.35">
      <c r="D6" s="9"/>
      <c r="E6" s="9"/>
      <c r="F6" s="9"/>
      <c r="G6" s="9"/>
      <c r="I6" s="12"/>
      <c r="J6" s="12"/>
    </row>
    <row r="7" spans="1:15" s="11" customFormat="1" ht="35.25" customHeight="1" thickBot="1" x14ac:dyDescent="0.35">
      <c r="B7" s="12"/>
      <c r="D7" s="51"/>
      <c r="E7" s="51"/>
      <c r="F7" s="51"/>
      <c r="I7" s="111" t="s">
        <v>73</v>
      </c>
      <c r="J7" s="110" t="s">
        <v>74</v>
      </c>
    </row>
    <row r="8" spans="1:15" s="13" customFormat="1" ht="68.25" customHeight="1" thickBot="1" x14ac:dyDescent="0.25">
      <c r="A8" s="53" t="s">
        <v>12</v>
      </c>
      <c r="B8" s="98" t="s">
        <v>13</v>
      </c>
      <c r="C8" s="98" t="s">
        <v>14</v>
      </c>
      <c r="D8" s="99" t="s">
        <v>15</v>
      </c>
      <c r="E8" s="97" t="s">
        <v>192</v>
      </c>
      <c r="F8" s="100" t="s">
        <v>193</v>
      </c>
      <c r="G8" s="98" t="s">
        <v>51</v>
      </c>
      <c r="I8" s="52" t="s">
        <v>54</v>
      </c>
      <c r="J8" s="81" t="s">
        <v>54</v>
      </c>
    </row>
    <row r="9" spans="1:15" s="13" customFormat="1" ht="140.25" x14ac:dyDescent="0.2">
      <c r="A9" s="92">
        <v>1</v>
      </c>
      <c r="B9" s="93" t="s">
        <v>6</v>
      </c>
      <c r="C9" s="94" t="s">
        <v>126</v>
      </c>
      <c r="D9" s="95" t="s">
        <v>178</v>
      </c>
      <c r="E9" s="93" t="s">
        <v>194</v>
      </c>
      <c r="F9" s="93" t="s">
        <v>197</v>
      </c>
      <c r="G9" s="96">
        <v>1</v>
      </c>
      <c r="H9" s="61"/>
      <c r="I9" s="107">
        <v>24797</v>
      </c>
      <c r="J9" s="60"/>
      <c r="O9" s="113"/>
    </row>
    <row r="10" spans="1:15" s="13" customFormat="1" ht="63.75" x14ac:dyDescent="0.2">
      <c r="A10" s="17">
        <v>2</v>
      </c>
      <c r="B10" s="87" t="s">
        <v>78</v>
      </c>
      <c r="C10" s="15" t="s">
        <v>127</v>
      </c>
      <c r="D10" s="89" t="s">
        <v>179</v>
      </c>
      <c r="E10" s="87" t="s">
        <v>194</v>
      </c>
      <c r="F10" s="87" t="s">
        <v>197</v>
      </c>
      <c r="G10" s="16">
        <v>1</v>
      </c>
      <c r="H10" s="61"/>
      <c r="I10" s="107">
        <v>6996</v>
      </c>
      <c r="J10" s="60"/>
      <c r="O10" s="113"/>
    </row>
    <row r="11" spans="1:15" s="13" customFormat="1" ht="76.5" x14ac:dyDescent="0.2">
      <c r="A11" s="14">
        <v>3</v>
      </c>
      <c r="B11" s="87" t="s">
        <v>79</v>
      </c>
      <c r="C11" s="15" t="s">
        <v>128</v>
      </c>
      <c r="D11" s="90" t="s">
        <v>178</v>
      </c>
      <c r="E11" s="87" t="s">
        <v>194</v>
      </c>
      <c r="F11" s="87" t="s">
        <v>197</v>
      </c>
      <c r="G11" s="16">
        <v>1</v>
      </c>
      <c r="H11" s="61"/>
      <c r="I11" s="107">
        <v>27765</v>
      </c>
      <c r="J11" s="60"/>
      <c r="O11" s="113"/>
    </row>
    <row r="12" spans="1:15" s="13" customFormat="1" ht="89.25" x14ac:dyDescent="0.2">
      <c r="A12" s="14">
        <v>4</v>
      </c>
      <c r="B12" s="87" t="s">
        <v>80</v>
      </c>
      <c r="C12" s="15" t="s">
        <v>129</v>
      </c>
      <c r="D12" s="89" t="s">
        <v>180</v>
      </c>
      <c r="E12" s="87" t="s">
        <v>194</v>
      </c>
      <c r="F12" s="87" t="s">
        <v>197</v>
      </c>
      <c r="G12" s="16">
        <v>1</v>
      </c>
      <c r="H12" s="61"/>
      <c r="I12" s="107">
        <v>10770</v>
      </c>
      <c r="J12" s="60"/>
      <c r="O12" s="113"/>
    </row>
    <row r="13" spans="1:15" s="13" customFormat="1" ht="127.5" x14ac:dyDescent="0.2">
      <c r="A13" s="17">
        <v>5</v>
      </c>
      <c r="B13" s="87" t="s">
        <v>81</v>
      </c>
      <c r="C13" s="15" t="s">
        <v>130</v>
      </c>
      <c r="D13" s="90" t="s">
        <v>178</v>
      </c>
      <c r="E13" s="87" t="s">
        <v>194</v>
      </c>
      <c r="F13" s="87" t="s">
        <v>197</v>
      </c>
      <c r="G13" s="16">
        <v>1</v>
      </c>
      <c r="H13" s="61"/>
      <c r="I13" s="107">
        <v>22461</v>
      </c>
      <c r="J13" s="60"/>
      <c r="O13" s="113"/>
    </row>
    <row r="14" spans="1:15" s="13" customFormat="1" ht="89.25" x14ac:dyDescent="0.2">
      <c r="A14" s="14">
        <v>6</v>
      </c>
      <c r="B14" s="87" t="s">
        <v>82</v>
      </c>
      <c r="C14" s="15" t="s">
        <v>131</v>
      </c>
      <c r="D14" s="90" t="s">
        <v>178</v>
      </c>
      <c r="E14" s="87" t="s">
        <v>194</v>
      </c>
      <c r="F14" s="87" t="s">
        <v>197</v>
      </c>
      <c r="G14" s="16">
        <v>1</v>
      </c>
      <c r="H14" s="61"/>
      <c r="I14" s="107">
        <v>19378</v>
      </c>
      <c r="J14" s="60"/>
      <c r="O14" s="113"/>
    </row>
    <row r="15" spans="1:15" s="13" customFormat="1" ht="127.5" x14ac:dyDescent="0.2">
      <c r="A15" s="14">
        <v>7</v>
      </c>
      <c r="B15" s="87" t="s">
        <v>83</v>
      </c>
      <c r="C15" s="15" t="s">
        <v>132</v>
      </c>
      <c r="D15" s="90" t="s">
        <v>181</v>
      </c>
      <c r="E15" s="87" t="s">
        <v>194</v>
      </c>
      <c r="F15" s="87" t="s">
        <v>198</v>
      </c>
      <c r="G15" s="16">
        <v>1</v>
      </c>
      <c r="H15" s="61"/>
      <c r="I15" s="107">
        <v>14459</v>
      </c>
      <c r="J15" s="60"/>
      <c r="O15" s="113"/>
    </row>
    <row r="16" spans="1:15" s="13" customFormat="1" ht="54.75" customHeight="1" x14ac:dyDescent="0.2">
      <c r="A16" s="17">
        <v>8</v>
      </c>
      <c r="B16" s="87" t="s">
        <v>84</v>
      </c>
      <c r="C16" s="15" t="s">
        <v>4</v>
      </c>
      <c r="D16" s="90" t="s">
        <v>181</v>
      </c>
      <c r="E16" s="87" t="s">
        <v>194</v>
      </c>
      <c r="F16" s="87" t="s">
        <v>197</v>
      </c>
      <c r="G16" s="16">
        <v>1</v>
      </c>
      <c r="H16" s="61"/>
      <c r="I16" s="107">
        <v>42528</v>
      </c>
      <c r="J16" s="60"/>
      <c r="O16" s="113"/>
    </row>
    <row r="17" spans="1:15" s="13" customFormat="1" ht="51" x14ac:dyDescent="0.2">
      <c r="A17" s="14">
        <v>9</v>
      </c>
      <c r="B17" s="87" t="s">
        <v>85</v>
      </c>
      <c r="C17" s="15" t="s">
        <v>133</v>
      </c>
      <c r="D17" s="90" t="s">
        <v>178</v>
      </c>
      <c r="E17" s="87" t="s">
        <v>195</v>
      </c>
      <c r="F17" s="87" t="s">
        <v>198</v>
      </c>
      <c r="G17" s="16">
        <v>1</v>
      </c>
      <c r="H17" s="61"/>
      <c r="I17" s="107">
        <v>46277</v>
      </c>
      <c r="J17" s="60"/>
      <c r="O17" s="113"/>
    </row>
    <row r="18" spans="1:15" s="13" customFormat="1" ht="114.75" x14ac:dyDescent="0.2">
      <c r="A18" s="14">
        <v>10</v>
      </c>
      <c r="B18" s="87" t="s">
        <v>9</v>
      </c>
      <c r="C18" s="15" t="s">
        <v>134</v>
      </c>
      <c r="D18" s="90" t="s">
        <v>178</v>
      </c>
      <c r="E18" s="87" t="s">
        <v>195</v>
      </c>
      <c r="F18" s="87" t="s">
        <v>198</v>
      </c>
      <c r="G18" s="16">
        <v>1</v>
      </c>
      <c r="H18" s="61"/>
      <c r="I18" s="107">
        <v>92850</v>
      </c>
      <c r="J18" s="60"/>
      <c r="O18" s="113"/>
    </row>
    <row r="19" spans="1:15" s="13" customFormat="1" ht="60" customHeight="1" x14ac:dyDescent="0.2">
      <c r="A19" s="17">
        <v>11</v>
      </c>
      <c r="B19" s="87" t="s">
        <v>86</v>
      </c>
      <c r="C19" s="15" t="s">
        <v>135</v>
      </c>
      <c r="D19" s="90" t="s">
        <v>178</v>
      </c>
      <c r="E19" s="87" t="s">
        <v>194</v>
      </c>
      <c r="F19" s="87" t="s">
        <v>197</v>
      </c>
      <c r="G19" s="16">
        <v>1</v>
      </c>
      <c r="H19" s="61"/>
      <c r="I19" s="107">
        <v>56183</v>
      </c>
      <c r="J19" s="60"/>
      <c r="O19" s="113"/>
    </row>
    <row r="20" spans="1:15" s="13" customFormat="1" ht="102" x14ac:dyDescent="0.2">
      <c r="A20" s="14">
        <v>12</v>
      </c>
      <c r="B20" s="87" t="s">
        <v>87</v>
      </c>
      <c r="C20" s="15" t="s">
        <v>136</v>
      </c>
      <c r="D20" s="89" t="s">
        <v>182</v>
      </c>
      <c r="E20" s="87" t="s">
        <v>194</v>
      </c>
      <c r="F20" s="87" t="s">
        <v>197</v>
      </c>
      <c r="G20" s="16">
        <v>1</v>
      </c>
      <c r="H20" s="61"/>
      <c r="I20" s="107">
        <v>15738</v>
      </c>
      <c r="J20" s="60"/>
      <c r="O20" s="113"/>
    </row>
    <row r="21" spans="1:15" s="13" customFormat="1" ht="61.5" customHeight="1" x14ac:dyDescent="0.2">
      <c r="A21" s="14">
        <v>13</v>
      </c>
      <c r="B21" s="87" t="s">
        <v>88</v>
      </c>
      <c r="C21" s="88" t="s">
        <v>137</v>
      </c>
      <c r="D21" s="89" t="s">
        <v>0</v>
      </c>
      <c r="E21" s="87" t="s">
        <v>195</v>
      </c>
      <c r="F21" s="87" t="s">
        <v>198</v>
      </c>
      <c r="G21" s="16">
        <v>1</v>
      </c>
      <c r="H21" s="61"/>
      <c r="I21" s="107">
        <v>6010</v>
      </c>
      <c r="J21" s="60"/>
      <c r="O21" s="113"/>
    </row>
    <row r="22" spans="1:15" s="13" customFormat="1" ht="25.5" x14ac:dyDescent="0.2">
      <c r="A22" s="17">
        <v>14</v>
      </c>
      <c r="B22" s="87" t="s">
        <v>89</v>
      </c>
      <c r="C22" s="15" t="s">
        <v>138</v>
      </c>
      <c r="D22" s="89" t="s">
        <v>0</v>
      </c>
      <c r="E22" s="87" t="s">
        <v>195</v>
      </c>
      <c r="F22" s="87" t="s">
        <v>198</v>
      </c>
      <c r="G22" s="16">
        <v>1</v>
      </c>
      <c r="H22" s="61"/>
      <c r="I22" s="107">
        <v>1964</v>
      </c>
      <c r="J22" s="60"/>
      <c r="O22" s="113"/>
    </row>
    <row r="23" spans="1:15" s="13" customFormat="1" ht="31.5" customHeight="1" x14ac:dyDescent="0.2">
      <c r="A23" s="14">
        <v>15</v>
      </c>
      <c r="B23" s="87" t="s">
        <v>90</v>
      </c>
      <c r="C23" s="15" t="s">
        <v>139</v>
      </c>
      <c r="D23" s="89" t="s">
        <v>0</v>
      </c>
      <c r="E23" s="87" t="s">
        <v>195</v>
      </c>
      <c r="F23" s="87" t="s">
        <v>198</v>
      </c>
      <c r="G23" s="16">
        <v>1</v>
      </c>
      <c r="H23" s="61"/>
      <c r="I23" s="107">
        <v>1934</v>
      </c>
      <c r="J23" s="60"/>
      <c r="O23" s="113"/>
    </row>
    <row r="24" spans="1:15" s="13" customFormat="1" ht="51" x14ac:dyDescent="0.2">
      <c r="A24" s="14">
        <v>16</v>
      </c>
      <c r="B24" s="87" t="s">
        <v>91</v>
      </c>
      <c r="C24" s="15" t="s">
        <v>140</v>
      </c>
      <c r="D24" s="89" t="s">
        <v>0</v>
      </c>
      <c r="E24" s="87" t="s">
        <v>195</v>
      </c>
      <c r="F24" s="87" t="s">
        <v>198</v>
      </c>
      <c r="G24" s="16">
        <v>1</v>
      </c>
      <c r="H24" s="61"/>
      <c r="I24" s="107">
        <v>13447</v>
      </c>
      <c r="J24" s="60"/>
      <c r="O24" s="113"/>
    </row>
    <row r="25" spans="1:15" s="13" customFormat="1" ht="25.5" x14ac:dyDescent="0.2">
      <c r="A25" s="17">
        <v>17</v>
      </c>
      <c r="B25" s="87" t="s">
        <v>92</v>
      </c>
      <c r="C25" s="15" t="s">
        <v>141</v>
      </c>
      <c r="D25" s="89" t="s">
        <v>0</v>
      </c>
      <c r="E25" s="87" t="s">
        <v>195</v>
      </c>
      <c r="F25" s="87" t="s">
        <v>198</v>
      </c>
      <c r="G25" s="16">
        <v>1</v>
      </c>
      <c r="H25" s="61"/>
      <c r="I25" s="107">
        <v>8019</v>
      </c>
      <c r="J25" s="60"/>
      <c r="O25" s="113"/>
    </row>
    <row r="26" spans="1:15" s="13" customFormat="1" ht="51" x14ac:dyDescent="0.2">
      <c r="A26" s="14">
        <v>18</v>
      </c>
      <c r="B26" s="87" t="s">
        <v>93</v>
      </c>
      <c r="C26" s="15" t="s">
        <v>142</v>
      </c>
      <c r="D26" s="89" t="s">
        <v>0</v>
      </c>
      <c r="E26" s="87" t="s">
        <v>195</v>
      </c>
      <c r="F26" s="87" t="s">
        <v>198</v>
      </c>
      <c r="G26" s="16">
        <v>1</v>
      </c>
      <c r="H26" s="61"/>
      <c r="I26" s="107">
        <v>16579</v>
      </c>
      <c r="J26" s="60"/>
      <c r="O26" s="113"/>
    </row>
    <row r="27" spans="1:15" s="13" customFormat="1" ht="25.5" x14ac:dyDescent="0.2">
      <c r="A27" s="14">
        <v>19</v>
      </c>
      <c r="B27" s="87" t="s">
        <v>94</v>
      </c>
      <c r="C27" s="15" t="s">
        <v>143</v>
      </c>
      <c r="D27" s="89" t="s">
        <v>0</v>
      </c>
      <c r="E27" s="87" t="s">
        <v>195</v>
      </c>
      <c r="F27" s="87" t="s">
        <v>198</v>
      </c>
      <c r="G27" s="16">
        <v>1</v>
      </c>
      <c r="H27" s="61"/>
      <c r="I27" s="107">
        <v>8062</v>
      </c>
      <c r="J27" s="60"/>
      <c r="O27" s="113"/>
    </row>
    <row r="28" spans="1:15" s="13" customFormat="1" ht="51" x14ac:dyDescent="0.2">
      <c r="A28" s="17">
        <v>20</v>
      </c>
      <c r="B28" s="87" t="s">
        <v>3</v>
      </c>
      <c r="C28" s="88" t="s">
        <v>144</v>
      </c>
      <c r="D28" s="89" t="s">
        <v>0</v>
      </c>
      <c r="E28" s="87" t="s">
        <v>195</v>
      </c>
      <c r="F28" s="87" t="s">
        <v>198</v>
      </c>
      <c r="G28" s="16">
        <v>1</v>
      </c>
      <c r="H28" s="61"/>
      <c r="I28" s="107">
        <v>12082</v>
      </c>
      <c r="J28" s="60"/>
      <c r="O28" s="113"/>
    </row>
    <row r="29" spans="1:15" s="13" customFormat="1" ht="25.5" x14ac:dyDescent="0.2">
      <c r="A29" s="14">
        <v>21</v>
      </c>
      <c r="B29" s="87" t="s">
        <v>95</v>
      </c>
      <c r="C29" s="15" t="s">
        <v>145</v>
      </c>
      <c r="D29" s="89" t="s">
        <v>0</v>
      </c>
      <c r="E29" s="87" t="s">
        <v>195</v>
      </c>
      <c r="F29" s="87" t="s">
        <v>198</v>
      </c>
      <c r="G29" s="16">
        <v>1</v>
      </c>
      <c r="H29" s="61"/>
      <c r="I29" s="107">
        <v>59679</v>
      </c>
      <c r="J29" s="60"/>
      <c r="O29" s="113"/>
    </row>
    <row r="30" spans="1:15" s="13" customFormat="1" ht="51" x14ac:dyDescent="0.2">
      <c r="A30" s="14">
        <v>22</v>
      </c>
      <c r="B30" s="87" t="s">
        <v>96</v>
      </c>
      <c r="C30" s="15" t="s">
        <v>146</v>
      </c>
      <c r="D30" s="89" t="s">
        <v>2</v>
      </c>
      <c r="E30" s="87" t="s">
        <v>195</v>
      </c>
      <c r="F30" s="87" t="s">
        <v>197</v>
      </c>
      <c r="G30" s="16">
        <v>1</v>
      </c>
      <c r="H30" s="61"/>
      <c r="I30" s="107">
        <v>7200</v>
      </c>
      <c r="J30" s="60"/>
      <c r="O30" s="113"/>
    </row>
    <row r="31" spans="1:15" s="13" customFormat="1" ht="63.75" x14ac:dyDescent="0.2">
      <c r="A31" s="17">
        <v>23</v>
      </c>
      <c r="B31" s="87" t="s">
        <v>97</v>
      </c>
      <c r="C31" s="15" t="s">
        <v>147</v>
      </c>
      <c r="D31" s="89" t="s">
        <v>2</v>
      </c>
      <c r="E31" s="87" t="s">
        <v>195</v>
      </c>
      <c r="F31" s="87" t="s">
        <v>197</v>
      </c>
      <c r="G31" s="16">
        <v>1</v>
      </c>
      <c r="H31" s="61"/>
      <c r="I31" s="107">
        <v>9907</v>
      </c>
      <c r="J31" s="60"/>
      <c r="O31" s="113"/>
    </row>
    <row r="32" spans="1:15" s="13" customFormat="1" ht="51" x14ac:dyDescent="0.2">
      <c r="A32" s="14">
        <v>24</v>
      </c>
      <c r="B32" s="87" t="s">
        <v>98</v>
      </c>
      <c r="C32" s="15" t="s">
        <v>148</v>
      </c>
      <c r="D32" s="89" t="s">
        <v>2</v>
      </c>
      <c r="E32" s="87" t="s">
        <v>195</v>
      </c>
      <c r="F32" s="87" t="s">
        <v>197</v>
      </c>
      <c r="G32" s="16">
        <v>1</v>
      </c>
      <c r="H32" s="61"/>
      <c r="I32" s="107">
        <v>11394</v>
      </c>
      <c r="J32" s="60"/>
      <c r="O32" s="113"/>
    </row>
    <row r="33" spans="1:15" s="13" customFormat="1" ht="51" x14ac:dyDescent="0.2">
      <c r="A33" s="14">
        <v>25</v>
      </c>
      <c r="B33" s="87" t="s">
        <v>99</v>
      </c>
      <c r="C33" s="15" t="s">
        <v>149</v>
      </c>
      <c r="D33" s="89" t="s">
        <v>2</v>
      </c>
      <c r="E33" s="87" t="s">
        <v>195</v>
      </c>
      <c r="F33" s="87" t="s">
        <v>197</v>
      </c>
      <c r="G33" s="16">
        <v>1</v>
      </c>
      <c r="H33" s="61"/>
      <c r="I33" s="107">
        <v>11394</v>
      </c>
      <c r="J33" s="60"/>
      <c r="O33" s="113"/>
    </row>
    <row r="34" spans="1:15" s="13" customFormat="1" ht="51" x14ac:dyDescent="0.2">
      <c r="A34" s="17">
        <v>26</v>
      </c>
      <c r="B34" s="87" t="s">
        <v>100</v>
      </c>
      <c r="C34" s="15" t="s">
        <v>150</v>
      </c>
      <c r="D34" s="89" t="s">
        <v>2</v>
      </c>
      <c r="E34" s="87" t="s">
        <v>195</v>
      </c>
      <c r="F34" s="87" t="s">
        <v>197</v>
      </c>
      <c r="G34" s="16">
        <v>1</v>
      </c>
      <c r="H34" s="61"/>
      <c r="I34" s="107">
        <v>11394</v>
      </c>
      <c r="J34" s="60"/>
      <c r="O34" s="113"/>
    </row>
    <row r="35" spans="1:15" s="13" customFormat="1" ht="63.75" x14ac:dyDescent="0.2">
      <c r="A35" s="14">
        <v>27</v>
      </c>
      <c r="B35" s="87" t="s">
        <v>101</v>
      </c>
      <c r="C35" s="15" t="s">
        <v>151</v>
      </c>
      <c r="D35" s="89" t="s">
        <v>2</v>
      </c>
      <c r="E35" s="87" t="s">
        <v>195</v>
      </c>
      <c r="F35" s="87" t="s">
        <v>197</v>
      </c>
      <c r="G35" s="16">
        <v>1</v>
      </c>
      <c r="H35" s="61"/>
      <c r="I35" s="107">
        <v>12049</v>
      </c>
      <c r="J35" s="60"/>
      <c r="O35" s="113"/>
    </row>
    <row r="36" spans="1:15" s="13" customFormat="1" ht="51" x14ac:dyDescent="0.2">
      <c r="A36" s="14">
        <v>28</v>
      </c>
      <c r="B36" s="87" t="s">
        <v>102</v>
      </c>
      <c r="C36" s="15" t="s">
        <v>152</v>
      </c>
      <c r="D36" s="89" t="s">
        <v>2</v>
      </c>
      <c r="E36" s="87" t="s">
        <v>195</v>
      </c>
      <c r="F36" s="87" t="s">
        <v>197</v>
      </c>
      <c r="G36" s="16">
        <v>1</v>
      </c>
      <c r="H36" s="61"/>
      <c r="I36" s="107">
        <v>18526</v>
      </c>
      <c r="J36" s="60"/>
      <c r="O36" s="113"/>
    </row>
    <row r="37" spans="1:15" s="13" customFormat="1" ht="63.75" x14ac:dyDescent="0.2">
      <c r="A37" s="17">
        <v>29</v>
      </c>
      <c r="B37" s="87" t="s">
        <v>103</v>
      </c>
      <c r="C37" s="15" t="s">
        <v>153</v>
      </c>
      <c r="D37" s="89" t="s">
        <v>2</v>
      </c>
      <c r="E37" s="87" t="s">
        <v>195</v>
      </c>
      <c r="F37" s="87" t="s">
        <v>197</v>
      </c>
      <c r="G37" s="16">
        <v>1</v>
      </c>
      <c r="H37" s="61"/>
      <c r="I37" s="107">
        <v>19180</v>
      </c>
      <c r="J37" s="60"/>
      <c r="O37" s="113"/>
    </row>
    <row r="38" spans="1:15" s="13" customFormat="1" ht="63.75" x14ac:dyDescent="0.2">
      <c r="A38" s="14">
        <v>30</v>
      </c>
      <c r="B38" s="87" t="s">
        <v>104</v>
      </c>
      <c r="C38" s="15" t="s">
        <v>154</v>
      </c>
      <c r="D38" s="89" t="s">
        <v>5</v>
      </c>
      <c r="E38" s="87" t="s">
        <v>195</v>
      </c>
      <c r="F38" s="87" t="s">
        <v>198</v>
      </c>
      <c r="G38" s="16">
        <v>1</v>
      </c>
      <c r="H38" s="61"/>
      <c r="I38" s="107">
        <v>10453</v>
      </c>
      <c r="J38" s="60"/>
      <c r="O38" s="113"/>
    </row>
    <row r="39" spans="1:15" s="13" customFormat="1" ht="38.25" x14ac:dyDescent="0.2">
      <c r="A39" s="14">
        <v>31</v>
      </c>
      <c r="B39" s="87" t="s">
        <v>105</v>
      </c>
      <c r="C39" s="15" t="s">
        <v>155</v>
      </c>
      <c r="D39" s="89" t="s">
        <v>7</v>
      </c>
      <c r="E39" s="87" t="s">
        <v>195</v>
      </c>
      <c r="F39" s="87" t="s">
        <v>197</v>
      </c>
      <c r="G39" s="16">
        <v>1</v>
      </c>
      <c r="H39" s="61"/>
      <c r="I39" s="107">
        <v>3580</v>
      </c>
      <c r="J39" s="60"/>
      <c r="O39" s="113"/>
    </row>
    <row r="40" spans="1:15" s="13" customFormat="1" ht="38.25" x14ac:dyDescent="0.2">
      <c r="A40" s="17">
        <v>32</v>
      </c>
      <c r="B40" s="87" t="s">
        <v>106</v>
      </c>
      <c r="C40" s="15" t="s">
        <v>156</v>
      </c>
      <c r="D40" s="89" t="s">
        <v>7</v>
      </c>
      <c r="E40" s="87" t="s">
        <v>195</v>
      </c>
      <c r="F40" s="87" t="s">
        <v>197</v>
      </c>
      <c r="G40" s="16">
        <v>1</v>
      </c>
      <c r="H40" s="61"/>
      <c r="I40" s="107">
        <v>21615</v>
      </c>
      <c r="J40" s="60"/>
      <c r="O40" s="113"/>
    </row>
    <row r="41" spans="1:15" s="13" customFormat="1" ht="51" x14ac:dyDescent="0.2">
      <c r="A41" s="14">
        <v>33</v>
      </c>
      <c r="B41" s="87" t="s">
        <v>107</v>
      </c>
      <c r="C41" s="15" t="s">
        <v>157</v>
      </c>
      <c r="D41" s="89" t="s">
        <v>0</v>
      </c>
      <c r="E41" s="87" t="s">
        <v>195</v>
      </c>
      <c r="F41" s="87" t="s">
        <v>197</v>
      </c>
      <c r="G41" s="16">
        <v>1</v>
      </c>
      <c r="H41" s="61"/>
      <c r="I41" s="107">
        <v>17344</v>
      </c>
      <c r="J41" s="60"/>
      <c r="O41" s="113"/>
    </row>
    <row r="42" spans="1:15" s="13" customFormat="1" ht="25.5" x14ac:dyDescent="0.2">
      <c r="A42" s="14">
        <v>34</v>
      </c>
      <c r="B42" s="87" t="s">
        <v>108</v>
      </c>
      <c r="C42" s="15" t="s">
        <v>158</v>
      </c>
      <c r="D42" s="89" t="s">
        <v>183</v>
      </c>
      <c r="E42" s="87" t="s">
        <v>195</v>
      </c>
      <c r="F42" s="87" t="s">
        <v>197</v>
      </c>
      <c r="G42" s="16">
        <v>1</v>
      </c>
      <c r="H42" s="61"/>
      <c r="I42" s="107">
        <v>7051</v>
      </c>
      <c r="J42" s="60"/>
      <c r="O42" s="113"/>
    </row>
    <row r="43" spans="1:15" s="13" customFormat="1" ht="41.25" customHeight="1" x14ac:dyDescent="0.2">
      <c r="A43" s="17">
        <v>35</v>
      </c>
      <c r="B43" s="87" t="s">
        <v>109</v>
      </c>
      <c r="C43" s="15" t="s">
        <v>159</v>
      </c>
      <c r="D43" s="89" t="s">
        <v>184</v>
      </c>
      <c r="E43" s="87" t="s">
        <v>195</v>
      </c>
      <c r="F43" s="87" t="s">
        <v>197</v>
      </c>
      <c r="G43" s="16">
        <v>1</v>
      </c>
      <c r="H43" s="61"/>
      <c r="I43" s="107">
        <v>8925</v>
      </c>
      <c r="J43" s="60"/>
      <c r="O43" s="113"/>
    </row>
    <row r="44" spans="1:15" s="13" customFormat="1" ht="38.25" x14ac:dyDescent="0.2">
      <c r="A44" s="14">
        <v>36</v>
      </c>
      <c r="B44" s="87" t="s">
        <v>110</v>
      </c>
      <c r="C44" s="15" t="s">
        <v>160</v>
      </c>
      <c r="D44" s="89" t="s">
        <v>185</v>
      </c>
      <c r="E44" s="87" t="s">
        <v>195</v>
      </c>
      <c r="F44" s="87" t="s">
        <v>197</v>
      </c>
      <c r="G44" s="16">
        <v>1</v>
      </c>
      <c r="H44" s="61"/>
      <c r="I44" s="107">
        <v>9307</v>
      </c>
      <c r="J44" s="60"/>
      <c r="O44" s="113"/>
    </row>
    <row r="45" spans="1:15" s="13" customFormat="1" ht="102" x14ac:dyDescent="0.2">
      <c r="A45" s="14">
        <v>37</v>
      </c>
      <c r="B45" s="87" t="s">
        <v>111</v>
      </c>
      <c r="C45" s="88" t="s">
        <v>161</v>
      </c>
      <c r="D45" s="89" t="s">
        <v>10</v>
      </c>
      <c r="E45" s="87" t="s">
        <v>195</v>
      </c>
      <c r="F45" s="87" t="s">
        <v>197</v>
      </c>
      <c r="G45" s="16">
        <v>1</v>
      </c>
      <c r="H45" s="61"/>
      <c r="I45" s="107">
        <v>7165</v>
      </c>
      <c r="J45" s="60"/>
      <c r="O45" s="113"/>
    </row>
    <row r="46" spans="1:15" s="13" customFormat="1" ht="63.75" x14ac:dyDescent="0.2">
      <c r="A46" s="17">
        <v>38</v>
      </c>
      <c r="B46" s="87" t="s">
        <v>112</v>
      </c>
      <c r="C46" s="15" t="s">
        <v>162</v>
      </c>
      <c r="D46" s="89" t="s">
        <v>0</v>
      </c>
      <c r="E46" s="87" t="s">
        <v>195</v>
      </c>
      <c r="F46" s="87" t="s">
        <v>198</v>
      </c>
      <c r="G46" s="16">
        <v>1</v>
      </c>
      <c r="H46" s="61"/>
      <c r="I46" s="107">
        <v>10991</v>
      </c>
      <c r="J46" s="60"/>
      <c r="O46" s="113"/>
    </row>
    <row r="47" spans="1:15" s="13" customFormat="1" ht="51" x14ac:dyDescent="0.2">
      <c r="A47" s="14">
        <v>39</v>
      </c>
      <c r="B47" s="87" t="s">
        <v>113</v>
      </c>
      <c r="C47" s="15" t="s">
        <v>163</v>
      </c>
      <c r="D47" s="89" t="s">
        <v>0</v>
      </c>
      <c r="E47" s="87" t="s">
        <v>195</v>
      </c>
      <c r="F47" s="87" t="s">
        <v>198</v>
      </c>
      <c r="G47" s="16">
        <v>1</v>
      </c>
      <c r="H47" s="61"/>
      <c r="I47" s="107">
        <v>9703</v>
      </c>
      <c r="J47" s="60"/>
      <c r="O47" s="113"/>
    </row>
    <row r="48" spans="1:15" s="13" customFormat="1" ht="25.5" x14ac:dyDescent="0.2">
      <c r="A48" s="14">
        <v>40</v>
      </c>
      <c r="B48" s="87" t="s">
        <v>11</v>
      </c>
      <c r="C48" s="15" t="s">
        <v>164</v>
      </c>
      <c r="D48" s="89" t="s">
        <v>0</v>
      </c>
      <c r="E48" s="87" t="s">
        <v>195</v>
      </c>
      <c r="F48" s="87" t="s">
        <v>198</v>
      </c>
      <c r="G48" s="16">
        <v>1</v>
      </c>
      <c r="H48" s="61"/>
      <c r="I48" s="107">
        <v>51861</v>
      </c>
      <c r="J48" s="60"/>
      <c r="O48" s="113"/>
    </row>
    <row r="49" spans="1:15" s="13" customFormat="1" ht="127.5" x14ac:dyDescent="0.2">
      <c r="A49" s="17">
        <v>41</v>
      </c>
      <c r="B49" s="87" t="s">
        <v>114</v>
      </c>
      <c r="C49" s="88" t="s">
        <v>165</v>
      </c>
      <c r="D49" s="89" t="s">
        <v>186</v>
      </c>
      <c r="E49" s="87" t="s">
        <v>194</v>
      </c>
      <c r="F49" s="87" t="s">
        <v>198</v>
      </c>
      <c r="G49" s="16">
        <v>1</v>
      </c>
      <c r="H49" s="61"/>
      <c r="I49" s="107">
        <v>36933.75</v>
      </c>
      <c r="J49" s="60"/>
      <c r="O49" s="113"/>
    </row>
    <row r="50" spans="1:15" s="13" customFormat="1" ht="51" x14ac:dyDescent="0.2">
      <c r="A50" s="14">
        <v>42</v>
      </c>
      <c r="B50" s="87" t="s">
        <v>115</v>
      </c>
      <c r="C50" s="15" t="s">
        <v>166</v>
      </c>
      <c r="D50" s="89" t="s">
        <v>187</v>
      </c>
      <c r="E50" s="87" t="s">
        <v>196</v>
      </c>
      <c r="F50" s="87" t="s">
        <v>198</v>
      </c>
      <c r="G50" s="16">
        <v>1</v>
      </c>
      <c r="H50" s="61"/>
      <c r="I50" s="107">
        <v>10065.299999999999</v>
      </c>
      <c r="J50" s="60"/>
      <c r="O50" s="113"/>
    </row>
    <row r="51" spans="1:15" s="13" customFormat="1" ht="89.25" x14ac:dyDescent="0.2">
      <c r="A51" s="14">
        <v>43</v>
      </c>
      <c r="B51" s="87" t="s">
        <v>116</v>
      </c>
      <c r="C51" s="88" t="s">
        <v>167</v>
      </c>
      <c r="D51" s="89" t="s">
        <v>188</v>
      </c>
      <c r="E51" s="87" t="s">
        <v>194</v>
      </c>
      <c r="F51" s="87" t="s">
        <v>198</v>
      </c>
      <c r="G51" s="16">
        <v>1</v>
      </c>
      <c r="H51" s="61"/>
      <c r="I51" s="107">
        <v>6524.77</v>
      </c>
      <c r="J51" s="60"/>
      <c r="O51" s="113"/>
    </row>
    <row r="52" spans="1:15" s="13" customFormat="1" ht="37.5" customHeight="1" x14ac:dyDescent="0.2">
      <c r="A52" s="17">
        <v>44</v>
      </c>
      <c r="B52" s="87" t="s">
        <v>117</v>
      </c>
      <c r="C52" s="15" t="s">
        <v>168</v>
      </c>
      <c r="D52" s="90" t="s">
        <v>189</v>
      </c>
      <c r="E52" s="87" t="s">
        <v>196</v>
      </c>
      <c r="F52" s="87" t="s">
        <v>198</v>
      </c>
      <c r="G52" s="16">
        <v>1</v>
      </c>
      <c r="H52" s="61"/>
      <c r="I52" s="107">
        <v>24359</v>
      </c>
      <c r="J52" s="60"/>
      <c r="O52" s="113"/>
    </row>
    <row r="53" spans="1:15" s="13" customFormat="1" ht="39" customHeight="1" x14ac:dyDescent="0.2">
      <c r="A53" s="14">
        <v>45</v>
      </c>
      <c r="B53" s="87" t="s">
        <v>118</v>
      </c>
      <c r="C53" s="15" t="s">
        <v>169</v>
      </c>
      <c r="D53" s="89" t="s">
        <v>0</v>
      </c>
      <c r="E53" s="87" t="s">
        <v>195</v>
      </c>
      <c r="F53" s="87" t="s">
        <v>198</v>
      </c>
      <c r="G53" s="16">
        <v>1</v>
      </c>
      <c r="H53" s="61"/>
      <c r="I53" s="107">
        <v>85564.57</v>
      </c>
      <c r="J53" s="60"/>
      <c r="O53" s="113"/>
    </row>
    <row r="54" spans="1:15" s="13" customFormat="1" ht="25.5" x14ac:dyDescent="0.2">
      <c r="A54" s="14">
        <v>46</v>
      </c>
      <c r="B54" s="87" t="s">
        <v>119</v>
      </c>
      <c r="C54" s="15" t="s">
        <v>170</v>
      </c>
      <c r="D54" s="89" t="s">
        <v>0</v>
      </c>
      <c r="E54" s="87" t="s">
        <v>195</v>
      </c>
      <c r="F54" s="87" t="s">
        <v>198</v>
      </c>
      <c r="G54" s="16">
        <v>1</v>
      </c>
      <c r="H54" s="61"/>
      <c r="I54" s="107">
        <v>29985.62</v>
      </c>
      <c r="J54" s="60"/>
      <c r="O54" s="113"/>
    </row>
    <row r="55" spans="1:15" s="13" customFormat="1" ht="38.25" x14ac:dyDescent="0.2">
      <c r="A55" s="17">
        <v>47</v>
      </c>
      <c r="B55" s="87" t="s">
        <v>8</v>
      </c>
      <c r="C55" s="15" t="s">
        <v>171</v>
      </c>
      <c r="D55" s="89" t="s">
        <v>0</v>
      </c>
      <c r="E55" s="87" t="s">
        <v>195</v>
      </c>
      <c r="F55" s="87" t="s">
        <v>198</v>
      </c>
      <c r="G55" s="16">
        <v>1</v>
      </c>
      <c r="H55" s="61"/>
      <c r="I55" s="107">
        <v>11290.72</v>
      </c>
      <c r="J55" s="75"/>
      <c r="O55" s="113"/>
    </row>
    <row r="56" spans="1:15" s="13" customFormat="1" ht="40.5" customHeight="1" x14ac:dyDescent="0.2">
      <c r="A56" s="14">
        <v>48</v>
      </c>
      <c r="B56" s="87" t="s">
        <v>120</v>
      </c>
      <c r="C56" s="15" t="s">
        <v>172</v>
      </c>
      <c r="D56" s="89" t="s">
        <v>0</v>
      </c>
      <c r="E56" s="87" t="s">
        <v>195</v>
      </c>
      <c r="F56" s="87" t="s">
        <v>198</v>
      </c>
      <c r="G56" s="16">
        <v>1</v>
      </c>
      <c r="H56" s="61"/>
      <c r="I56" s="107">
        <v>9073.75</v>
      </c>
      <c r="J56" s="75"/>
      <c r="O56" s="113"/>
    </row>
    <row r="57" spans="1:15" s="13" customFormat="1" ht="63.75" x14ac:dyDescent="0.2">
      <c r="A57" s="14">
        <v>49</v>
      </c>
      <c r="B57" s="87" t="s">
        <v>121</v>
      </c>
      <c r="C57" s="15" t="s">
        <v>173</v>
      </c>
      <c r="D57" s="89" t="s">
        <v>190</v>
      </c>
      <c r="E57" s="87" t="s">
        <v>195</v>
      </c>
      <c r="F57" s="87" t="s">
        <v>198</v>
      </c>
      <c r="G57" s="16">
        <v>1</v>
      </c>
      <c r="H57" s="61"/>
      <c r="I57" s="107">
        <v>51289</v>
      </c>
      <c r="J57" s="75"/>
      <c r="O57" s="113"/>
    </row>
    <row r="58" spans="1:15" s="13" customFormat="1" ht="38.25" x14ac:dyDescent="0.2">
      <c r="A58" s="17">
        <v>50</v>
      </c>
      <c r="B58" s="87" t="s">
        <v>122</v>
      </c>
      <c r="C58" s="18" t="s">
        <v>174</v>
      </c>
      <c r="D58" s="89" t="s">
        <v>0</v>
      </c>
      <c r="E58" s="87" t="s">
        <v>195</v>
      </c>
      <c r="F58" s="87" t="s">
        <v>198</v>
      </c>
      <c r="G58" s="19">
        <v>1</v>
      </c>
      <c r="H58" s="61"/>
      <c r="I58" s="107">
        <v>33082</v>
      </c>
      <c r="J58" s="75"/>
      <c r="O58" s="113"/>
    </row>
    <row r="59" spans="1:15" s="13" customFormat="1" ht="51" x14ac:dyDescent="0.2">
      <c r="A59" s="14">
        <v>51</v>
      </c>
      <c r="B59" s="87" t="s">
        <v>123</v>
      </c>
      <c r="C59" s="88" t="s">
        <v>175</v>
      </c>
      <c r="D59" s="89" t="s">
        <v>0</v>
      </c>
      <c r="E59" s="87" t="s">
        <v>195</v>
      </c>
      <c r="F59" s="87" t="s">
        <v>198</v>
      </c>
      <c r="G59" s="16">
        <v>1</v>
      </c>
      <c r="H59" s="61"/>
      <c r="I59" s="107">
        <v>60779.25</v>
      </c>
      <c r="J59" s="60"/>
      <c r="O59" s="113"/>
    </row>
    <row r="60" spans="1:15" s="13" customFormat="1" ht="76.5" x14ac:dyDescent="0.2">
      <c r="A60" s="14">
        <v>52</v>
      </c>
      <c r="B60" s="87" t="s">
        <v>124</v>
      </c>
      <c r="C60" s="15" t="s">
        <v>176</v>
      </c>
      <c r="D60" s="89" t="s">
        <v>0</v>
      </c>
      <c r="E60" s="87" t="s">
        <v>195</v>
      </c>
      <c r="F60" s="87" t="s">
        <v>198</v>
      </c>
      <c r="G60" s="16">
        <v>1</v>
      </c>
      <c r="H60" s="61"/>
      <c r="I60" s="107">
        <v>11237.17</v>
      </c>
      <c r="J60" s="60"/>
      <c r="O60" s="113"/>
    </row>
    <row r="61" spans="1:15" s="13" customFormat="1" ht="39" thickBot="1" x14ac:dyDescent="0.25">
      <c r="A61" s="17">
        <v>53</v>
      </c>
      <c r="B61" s="87" t="s">
        <v>125</v>
      </c>
      <c r="C61" s="15" t="s">
        <v>177</v>
      </c>
      <c r="D61" s="90" t="s">
        <v>191</v>
      </c>
      <c r="E61" s="87" t="s">
        <v>194</v>
      </c>
      <c r="F61" s="87" t="s">
        <v>198</v>
      </c>
      <c r="G61" s="16">
        <v>1</v>
      </c>
      <c r="H61" s="61"/>
      <c r="I61" s="107">
        <v>17969</v>
      </c>
      <c r="J61" s="60"/>
      <c r="O61" s="113"/>
    </row>
    <row r="62" spans="1:15" s="13" customFormat="1" ht="13.5" thickBot="1" x14ac:dyDescent="0.25">
      <c r="B62" s="20"/>
      <c r="D62" s="20"/>
      <c r="E62" s="20"/>
      <c r="F62" s="20"/>
      <c r="G62" s="20"/>
      <c r="I62" s="21">
        <f>SUM(I9:I61)</f>
        <v>1155170.8999999999</v>
      </c>
      <c r="J62" s="21">
        <f>SUM(J9:J61)</f>
        <v>0</v>
      </c>
      <c r="O62" s="113"/>
    </row>
    <row r="63" spans="1:15" ht="17.25" thickBot="1" x14ac:dyDescent="0.35">
      <c r="I63" s="67"/>
      <c r="J63" s="67"/>
    </row>
    <row r="64" spans="1:15" ht="81" customHeight="1" thickBot="1" x14ac:dyDescent="0.35">
      <c r="B64" s="175" t="s">
        <v>234</v>
      </c>
      <c r="C64" s="176"/>
      <c r="D64" s="177"/>
      <c r="E64" s="77"/>
      <c r="F64" s="77"/>
    </row>
    <row r="65" spans="2:7" ht="16.5" customHeight="1" x14ac:dyDescent="0.3">
      <c r="B65" s="178" t="s">
        <v>235</v>
      </c>
      <c r="C65" s="179"/>
      <c r="D65" s="180"/>
      <c r="E65" s="91"/>
      <c r="F65" s="91"/>
      <c r="G65" s="77"/>
    </row>
    <row r="66" spans="2:7" ht="17.25" thickBot="1" x14ac:dyDescent="0.35">
      <c r="B66" s="181"/>
      <c r="C66" s="182"/>
      <c r="D66" s="183"/>
      <c r="E66" s="91"/>
      <c r="F66" s="91"/>
      <c r="G66" s="77"/>
    </row>
    <row r="69" spans="2:7" x14ac:dyDescent="0.3">
      <c r="B69" s="170"/>
      <c r="C69" s="170"/>
      <c r="D69" s="170"/>
      <c r="E69" s="170"/>
      <c r="F69" s="170"/>
      <c r="G69" s="170"/>
    </row>
    <row r="70" spans="2:7" x14ac:dyDescent="0.3">
      <c r="B70" s="170"/>
      <c r="C70" s="170"/>
      <c r="D70" s="170"/>
      <c r="E70" s="170"/>
      <c r="F70" s="170"/>
      <c r="G70" s="170"/>
    </row>
  </sheetData>
  <sheetProtection selectLockedCells="1" selectUnlockedCells="1"/>
  <mergeCells count="7">
    <mergeCell ref="A1:I1"/>
    <mergeCell ref="B69:G70"/>
    <mergeCell ref="A2:B3"/>
    <mergeCell ref="B64:D64"/>
    <mergeCell ref="B65:D66"/>
    <mergeCell ref="C2:I3"/>
    <mergeCell ref="A5:I5"/>
  </mergeCells>
  <conditionalFormatting sqref="F8">
    <cfRule type="containsText" dxfId="1" priority="1" operator="containsText" text="no">
      <formula>NOT(ISERROR(SEARCH("no",F8)))</formula>
    </cfRule>
    <cfRule type="cellIs" dxfId="0" priority="2" operator="equal">
      <formula>"si"</formula>
    </cfRule>
  </conditionalFormatting>
  <dataValidations count="1">
    <dataValidation allowBlank="1" showInputMessage="1" showErrorMessage="1" prompt="Descripción en el punto 4.4.2. del Pliego de Condiciones" sqref="E8:F8" xr:uid="{4043BDA9-1262-4CA8-8AF4-CAB666AD4449}"/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scale="54" fitToHeight="6" orientation="landscape" horizontalDpi="4294967293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2"/>
  <sheetViews>
    <sheetView topLeftCell="A25" zoomScale="115" zoomScaleNormal="115" workbookViewId="0">
      <selection activeCell="H29" sqref="H29"/>
    </sheetView>
  </sheetViews>
  <sheetFormatPr baseColWidth="10" defaultRowHeight="16.5" x14ac:dyDescent="0.3"/>
  <cols>
    <col min="1" max="1" width="3.28515625" style="9" customWidth="1"/>
    <col min="2" max="2" width="28.42578125" style="9" customWidth="1"/>
    <col min="3" max="3" width="44.85546875" style="9" customWidth="1"/>
    <col min="4" max="4" width="11.42578125" style="9" customWidth="1"/>
    <col min="5" max="5" width="14" style="9" customWidth="1"/>
    <col min="6" max="6" width="13.5703125" style="12" customWidth="1"/>
    <col min="7" max="7" width="10.42578125" style="9" customWidth="1"/>
    <col min="8" max="9" width="24.28515625" style="9" customWidth="1"/>
    <col min="10" max="16384" width="11.42578125" style="9"/>
  </cols>
  <sheetData>
    <row r="1" spans="1:9" ht="17.25" thickBot="1" x14ac:dyDescent="0.35"/>
    <row r="2" spans="1:9" ht="17.25" customHeight="1" x14ac:dyDescent="0.3">
      <c r="B2" s="189" t="s">
        <v>41</v>
      </c>
      <c r="C2" s="142" t="s">
        <v>77</v>
      </c>
      <c r="D2" s="143"/>
      <c r="E2" s="143"/>
      <c r="F2" s="143"/>
      <c r="G2" s="143"/>
      <c r="H2" s="143"/>
      <c r="I2" s="144"/>
    </row>
    <row r="3" spans="1:9" ht="37.5" customHeight="1" thickBot="1" x14ac:dyDescent="0.35">
      <c r="B3" s="190"/>
      <c r="C3" s="145"/>
      <c r="D3" s="146"/>
      <c r="E3" s="146"/>
      <c r="F3" s="146"/>
      <c r="G3" s="146"/>
      <c r="H3" s="146"/>
      <c r="I3" s="147"/>
    </row>
    <row r="4" spans="1:9" ht="20.25" customHeight="1" x14ac:dyDescent="0.3"/>
    <row r="5" spans="1:9" ht="12.75" customHeight="1" thickBot="1" x14ac:dyDescent="0.35">
      <c r="H5" s="22"/>
      <c r="I5" s="22"/>
    </row>
    <row r="6" spans="1:9" ht="17.25" thickBot="1" x14ac:dyDescent="0.35">
      <c r="B6" s="186" t="s">
        <v>25</v>
      </c>
      <c r="C6" s="187"/>
      <c r="D6" s="187"/>
      <c r="E6" s="187"/>
      <c r="F6" s="187"/>
      <c r="G6" s="188"/>
    </row>
    <row r="7" spans="1:9" s="13" customFormat="1" ht="63" customHeight="1" thickBot="1" x14ac:dyDescent="0.25">
      <c r="F7" s="20"/>
      <c r="H7" s="110" t="s">
        <v>73</v>
      </c>
      <c r="I7" s="110" t="s">
        <v>74</v>
      </c>
    </row>
    <row r="8" spans="1:9" ht="48" customHeight="1" thickBot="1" x14ac:dyDescent="0.35">
      <c r="A8" s="102" t="s">
        <v>12</v>
      </c>
      <c r="B8" s="103" t="s">
        <v>44</v>
      </c>
      <c r="C8" s="103" t="s">
        <v>14</v>
      </c>
      <c r="D8" s="103" t="s">
        <v>15</v>
      </c>
      <c r="E8" s="103" t="s">
        <v>192</v>
      </c>
      <c r="F8" s="103" t="s">
        <v>232</v>
      </c>
      <c r="G8" s="106" t="s">
        <v>51</v>
      </c>
      <c r="H8" s="103" t="s">
        <v>55</v>
      </c>
      <c r="I8" s="32" t="s">
        <v>55</v>
      </c>
    </row>
    <row r="9" spans="1:9" ht="38.25" x14ac:dyDescent="0.3">
      <c r="A9" s="101">
        <v>1</v>
      </c>
      <c r="B9" s="95" t="s">
        <v>199</v>
      </c>
      <c r="C9" s="104" t="s">
        <v>212</v>
      </c>
      <c r="D9" s="105" t="s">
        <v>1</v>
      </c>
      <c r="E9" s="87" t="s">
        <v>195</v>
      </c>
      <c r="F9" s="87" t="s">
        <v>233</v>
      </c>
      <c r="G9" s="25">
        <v>1</v>
      </c>
      <c r="H9" s="109">
        <v>49980</v>
      </c>
      <c r="I9" s="50"/>
    </row>
    <row r="10" spans="1:9" ht="89.25" x14ac:dyDescent="0.3">
      <c r="A10" s="23">
        <v>2</v>
      </c>
      <c r="B10" s="89" t="s">
        <v>200</v>
      </c>
      <c r="C10" s="18" t="s">
        <v>213</v>
      </c>
      <c r="D10" s="24" t="s">
        <v>1</v>
      </c>
      <c r="E10" s="87" t="s">
        <v>195</v>
      </c>
      <c r="F10" s="87" t="s">
        <v>233</v>
      </c>
      <c r="G10" s="25">
        <v>1</v>
      </c>
      <c r="H10" s="109">
        <v>63070</v>
      </c>
      <c r="I10" s="50"/>
    </row>
    <row r="11" spans="1:9" ht="51" x14ac:dyDescent="0.3">
      <c r="A11" s="23">
        <v>3</v>
      </c>
      <c r="B11" s="89" t="s">
        <v>201</v>
      </c>
      <c r="C11" s="18" t="s">
        <v>214</v>
      </c>
      <c r="D11" s="24" t="s">
        <v>0</v>
      </c>
      <c r="E11" s="87" t="s">
        <v>195</v>
      </c>
      <c r="F11" s="87" t="s">
        <v>233</v>
      </c>
      <c r="G11" s="25">
        <v>1</v>
      </c>
      <c r="H11" s="109">
        <v>59500</v>
      </c>
      <c r="I11" s="50"/>
    </row>
    <row r="12" spans="1:9" ht="25.5" x14ac:dyDescent="0.3">
      <c r="A12" s="23">
        <v>4</v>
      </c>
      <c r="B12" s="89" t="s">
        <v>202</v>
      </c>
      <c r="C12" s="18" t="s">
        <v>215</v>
      </c>
      <c r="D12" s="24" t="s">
        <v>0</v>
      </c>
      <c r="E12" s="87" t="s">
        <v>195</v>
      </c>
      <c r="F12" s="87" t="s">
        <v>233</v>
      </c>
      <c r="G12" s="25">
        <v>1</v>
      </c>
      <c r="H12" s="109">
        <v>47600</v>
      </c>
      <c r="I12" s="50"/>
    </row>
    <row r="13" spans="1:9" ht="51" x14ac:dyDescent="0.3">
      <c r="A13" s="23">
        <v>5</v>
      </c>
      <c r="B13" s="89" t="s">
        <v>203</v>
      </c>
      <c r="C13" s="15" t="s">
        <v>216</v>
      </c>
      <c r="D13" s="26" t="s">
        <v>1</v>
      </c>
      <c r="E13" s="87" t="s">
        <v>195</v>
      </c>
      <c r="F13" s="87" t="s">
        <v>233</v>
      </c>
      <c r="G13" s="25">
        <v>1</v>
      </c>
      <c r="H13" s="109">
        <v>21420</v>
      </c>
      <c r="I13" s="50"/>
    </row>
    <row r="14" spans="1:9" ht="102" x14ac:dyDescent="0.3">
      <c r="A14" s="23">
        <v>6</v>
      </c>
      <c r="B14" s="89" t="s">
        <v>18</v>
      </c>
      <c r="C14" s="15" t="s">
        <v>217</v>
      </c>
      <c r="D14" s="26" t="s">
        <v>1</v>
      </c>
      <c r="E14" s="87" t="s">
        <v>195</v>
      </c>
      <c r="F14" s="87" t="s">
        <v>233</v>
      </c>
      <c r="G14" s="25">
        <v>1</v>
      </c>
      <c r="H14" s="109">
        <v>14280</v>
      </c>
      <c r="I14" s="50"/>
    </row>
    <row r="15" spans="1:9" ht="89.25" x14ac:dyDescent="0.3">
      <c r="A15" s="23">
        <v>7</v>
      </c>
      <c r="B15" s="89" t="s">
        <v>19</v>
      </c>
      <c r="C15" s="88" t="s">
        <v>218</v>
      </c>
      <c r="D15" s="26" t="s">
        <v>1</v>
      </c>
      <c r="E15" s="87" t="s">
        <v>195</v>
      </c>
      <c r="F15" s="87" t="s">
        <v>233</v>
      </c>
      <c r="G15" s="25">
        <v>1</v>
      </c>
      <c r="H15" s="109">
        <v>13090</v>
      </c>
      <c r="I15" s="50"/>
    </row>
    <row r="16" spans="1:9" ht="102" x14ac:dyDescent="0.3">
      <c r="A16" s="23">
        <v>8</v>
      </c>
      <c r="B16" s="89" t="s">
        <v>204</v>
      </c>
      <c r="C16" s="15" t="s">
        <v>219</v>
      </c>
      <c r="D16" s="26" t="s">
        <v>1</v>
      </c>
      <c r="E16" s="87" t="s">
        <v>195</v>
      </c>
      <c r="F16" s="87" t="s">
        <v>233</v>
      </c>
      <c r="G16" s="25">
        <v>1</v>
      </c>
      <c r="H16" s="109">
        <v>13090</v>
      </c>
      <c r="I16" s="50"/>
    </row>
    <row r="17" spans="1:9" ht="89.25" x14ac:dyDescent="0.3">
      <c r="A17" s="23">
        <v>9</v>
      </c>
      <c r="B17" s="89" t="s">
        <v>205</v>
      </c>
      <c r="C17" s="15" t="s">
        <v>220</v>
      </c>
      <c r="D17" s="26" t="s">
        <v>1</v>
      </c>
      <c r="E17" s="87" t="s">
        <v>195</v>
      </c>
      <c r="F17" s="87" t="s">
        <v>233</v>
      </c>
      <c r="G17" s="25">
        <v>1</v>
      </c>
      <c r="H17" s="109">
        <v>10710</v>
      </c>
      <c r="I17" s="50"/>
    </row>
    <row r="18" spans="1:9" ht="25.5" x14ac:dyDescent="0.3">
      <c r="A18" s="23">
        <v>10</v>
      </c>
      <c r="B18" s="89" t="s">
        <v>206</v>
      </c>
      <c r="C18" s="15" t="s">
        <v>221</v>
      </c>
      <c r="D18" s="26" t="s">
        <v>1</v>
      </c>
      <c r="E18" s="87" t="s">
        <v>195</v>
      </c>
      <c r="F18" s="87" t="s">
        <v>233</v>
      </c>
      <c r="G18" s="25">
        <v>1</v>
      </c>
      <c r="H18" s="109">
        <v>80920</v>
      </c>
      <c r="I18" s="50"/>
    </row>
    <row r="19" spans="1:9" ht="102" x14ac:dyDescent="0.3">
      <c r="A19" s="23">
        <v>11</v>
      </c>
      <c r="B19" s="89" t="s">
        <v>20</v>
      </c>
      <c r="C19" s="15" t="s">
        <v>222</v>
      </c>
      <c r="D19" s="26" t="s">
        <v>1</v>
      </c>
      <c r="E19" s="87" t="s">
        <v>195</v>
      </c>
      <c r="F19" s="87" t="s">
        <v>233</v>
      </c>
      <c r="G19" s="25">
        <v>1</v>
      </c>
      <c r="H19" s="109">
        <v>59500</v>
      </c>
      <c r="I19" s="50"/>
    </row>
    <row r="20" spans="1:9" ht="102" x14ac:dyDescent="0.3">
      <c r="A20" s="23">
        <v>12</v>
      </c>
      <c r="B20" s="89" t="s">
        <v>207</v>
      </c>
      <c r="C20" s="15" t="s">
        <v>223</v>
      </c>
      <c r="D20" s="26" t="s">
        <v>1</v>
      </c>
      <c r="E20" s="87" t="s">
        <v>195</v>
      </c>
      <c r="F20" s="87" t="s">
        <v>233</v>
      </c>
      <c r="G20" s="25">
        <v>1</v>
      </c>
      <c r="H20" s="109">
        <v>59500</v>
      </c>
      <c r="I20" s="50"/>
    </row>
    <row r="21" spans="1:9" ht="63.75" x14ac:dyDescent="0.3">
      <c r="A21" s="23">
        <v>13</v>
      </c>
      <c r="B21" s="89" t="s">
        <v>208</v>
      </c>
      <c r="C21" s="15" t="s">
        <v>224</v>
      </c>
      <c r="D21" s="26" t="s">
        <v>1</v>
      </c>
      <c r="E21" s="87" t="s">
        <v>195</v>
      </c>
      <c r="F21" s="87" t="s">
        <v>233</v>
      </c>
      <c r="G21" s="25">
        <v>1</v>
      </c>
      <c r="H21" s="109">
        <v>83300</v>
      </c>
      <c r="I21" s="50"/>
    </row>
    <row r="22" spans="1:9" ht="76.5" x14ac:dyDescent="0.3">
      <c r="A22" s="23">
        <v>14</v>
      </c>
      <c r="B22" s="89" t="s">
        <v>21</v>
      </c>
      <c r="C22" s="15" t="s">
        <v>225</v>
      </c>
      <c r="D22" s="26" t="s">
        <v>1</v>
      </c>
      <c r="E22" s="87" t="s">
        <v>195</v>
      </c>
      <c r="F22" s="87" t="s">
        <v>233</v>
      </c>
      <c r="G22" s="25">
        <v>1</v>
      </c>
      <c r="H22" s="109">
        <v>142800</v>
      </c>
      <c r="I22" s="50"/>
    </row>
    <row r="23" spans="1:9" ht="102" x14ac:dyDescent="0.3">
      <c r="A23" s="23">
        <v>15</v>
      </c>
      <c r="B23" s="89" t="s">
        <v>209</v>
      </c>
      <c r="C23" s="15" t="s">
        <v>226</v>
      </c>
      <c r="D23" s="26" t="s">
        <v>1</v>
      </c>
      <c r="E23" s="87" t="s">
        <v>195</v>
      </c>
      <c r="F23" s="87" t="s">
        <v>233</v>
      </c>
      <c r="G23" s="25">
        <v>1</v>
      </c>
      <c r="H23" s="109">
        <v>183260</v>
      </c>
      <c r="I23" s="50"/>
    </row>
    <row r="24" spans="1:9" ht="102" x14ac:dyDescent="0.3">
      <c r="A24" s="23">
        <v>16</v>
      </c>
      <c r="B24" s="89" t="s">
        <v>22</v>
      </c>
      <c r="C24" s="15" t="s">
        <v>227</v>
      </c>
      <c r="D24" s="26" t="s">
        <v>1</v>
      </c>
      <c r="E24" s="87" t="s">
        <v>195</v>
      </c>
      <c r="F24" s="87" t="s">
        <v>233</v>
      </c>
      <c r="G24" s="25">
        <v>1</v>
      </c>
      <c r="H24" s="109">
        <v>321300</v>
      </c>
      <c r="I24" s="50"/>
    </row>
    <row r="25" spans="1:9" ht="51" x14ac:dyDescent="0.3">
      <c r="A25" s="23">
        <v>17</v>
      </c>
      <c r="B25" s="89" t="s">
        <v>210</v>
      </c>
      <c r="C25" s="15" t="s">
        <v>228</v>
      </c>
      <c r="D25" s="26" t="s">
        <v>1</v>
      </c>
      <c r="E25" s="87" t="s">
        <v>195</v>
      </c>
      <c r="F25" s="87" t="s">
        <v>233</v>
      </c>
      <c r="G25" s="25">
        <v>1</v>
      </c>
      <c r="H25" s="109">
        <v>261800</v>
      </c>
      <c r="I25" s="50"/>
    </row>
    <row r="26" spans="1:9" ht="76.5" x14ac:dyDescent="0.3">
      <c r="A26" s="23">
        <v>18</v>
      </c>
      <c r="B26" s="89" t="s">
        <v>23</v>
      </c>
      <c r="C26" s="15" t="s">
        <v>229</v>
      </c>
      <c r="D26" s="26" t="s">
        <v>1</v>
      </c>
      <c r="E26" s="87" t="s">
        <v>195</v>
      </c>
      <c r="F26" s="87" t="s">
        <v>233</v>
      </c>
      <c r="G26" s="25">
        <v>1</v>
      </c>
      <c r="H26" s="109">
        <v>89250</v>
      </c>
      <c r="I26" s="50"/>
    </row>
    <row r="27" spans="1:9" ht="76.5" x14ac:dyDescent="0.3">
      <c r="A27" s="23">
        <v>19</v>
      </c>
      <c r="B27" s="89" t="s">
        <v>211</v>
      </c>
      <c r="C27" s="15" t="s">
        <v>230</v>
      </c>
      <c r="D27" s="26" t="s">
        <v>1</v>
      </c>
      <c r="E27" s="87" t="s">
        <v>195</v>
      </c>
      <c r="F27" s="87" t="s">
        <v>233</v>
      </c>
      <c r="G27" s="25">
        <v>1</v>
      </c>
      <c r="H27" s="109">
        <v>29750</v>
      </c>
      <c r="I27" s="50"/>
    </row>
    <row r="28" spans="1:9" ht="115.5" thickBot="1" x14ac:dyDescent="0.35">
      <c r="A28" s="23">
        <v>20</v>
      </c>
      <c r="B28" s="89" t="s">
        <v>24</v>
      </c>
      <c r="C28" s="15" t="s">
        <v>231</v>
      </c>
      <c r="D28" s="26" t="s">
        <v>1</v>
      </c>
      <c r="E28" s="87" t="s">
        <v>195</v>
      </c>
      <c r="F28" s="87" t="s">
        <v>233</v>
      </c>
      <c r="G28" s="25">
        <v>1</v>
      </c>
      <c r="H28" s="109">
        <v>142800</v>
      </c>
      <c r="I28" s="50"/>
    </row>
    <row r="29" spans="1:9" ht="33" customHeight="1" thickBot="1" x14ac:dyDescent="0.35">
      <c r="A29" s="27" t="s">
        <v>16</v>
      </c>
      <c r="B29" s="28"/>
      <c r="C29" s="191"/>
      <c r="D29" s="191"/>
      <c r="E29" s="191"/>
      <c r="F29" s="191"/>
      <c r="G29" s="192"/>
      <c r="H29" s="29">
        <f>SUM(H9:H28)</f>
        <v>1746920</v>
      </c>
      <c r="I29" s="29">
        <f>SUM(I9:I28)</f>
        <v>0</v>
      </c>
    </row>
    <row r="32" spans="1:9" x14ac:dyDescent="0.3">
      <c r="B32" s="4"/>
      <c r="C32" s="5"/>
      <c r="D32" s="5"/>
      <c r="E32" s="5"/>
      <c r="F32" s="108"/>
      <c r="G32" s="5"/>
    </row>
  </sheetData>
  <sheetProtection selectLockedCells="1" selectUnlockedCells="1"/>
  <mergeCells count="4">
    <mergeCell ref="B6:G6"/>
    <mergeCell ref="B2:B3"/>
    <mergeCell ref="C2:I3"/>
    <mergeCell ref="C29:G29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66" fitToHeight="6" orientation="landscape" horizontalDpi="4294967293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68"/>
  <sheetViews>
    <sheetView tabSelected="1" workbookViewId="0">
      <selection activeCell="I14" sqref="I14"/>
    </sheetView>
  </sheetViews>
  <sheetFormatPr baseColWidth="10" defaultRowHeight="15" x14ac:dyDescent="0.25"/>
  <cols>
    <col min="1" max="1" width="5" customWidth="1"/>
    <col min="2" max="2" width="38.140625" customWidth="1"/>
    <col min="3" max="3" width="39.28515625" customWidth="1"/>
    <col min="4" max="4" width="20.5703125" customWidth="1"/>
    <col min="5" max="5" width="18" customWidth="1"/>
    <col min="6" max="6" width="16" customWidth="1"/>
    <col min="7" max="7" width="17.42578125" customWidth="1"/>
    <col min="8" max="8" width="17.7109375" customWidth="1"/>
    <col min="9" max="9" width="9.5703125" customWidth="1"/>
    <col min="10" max="10" width="19" customWidth="1"/>
    <col min="11" max="11" width="16.28515625" customWidth="1"/>
    <col min="12" max="12" width="22.28515625" hidden="1" customWidth="1"/>
    <col min="13" max="13" width="19.28515625" hidden="1" customWidth="1"/>
    <col min="14" max="14" width="13" hidden="1" customWidth="1"/>
  </cols>
  <sheetData>
    <row r="1" spans="1:14" ht="15.75" thickBot="1" x14ac:dyDescent="0.3"/>
    <row r="2" spans="1:14" x14ac:dyDescent="0.25">
      <c r="A2" s="2"/>
      <c r="B2" s="124" t="s">
        <v>72</v>
      </c>
      <c r="C2" s="125"/>
      <c r="D2" s="126"/>
    </row>
    <row r="3" spans="1:14" ht="15.75" thickBot="1" x14ac:dyDescent="0.3">
      <c r="A3" s="3"/>
      <c r="B3" s="127"/>
      <c r="C3" s="128"/>
      <c r="D3" s="129"/>
      <c r="G3" s="10"/>
    </row>
    <row r="4" spans="1:14" x14ac:dyDescent="0.25">
      <c r="A4" s="3"/>
      <c r="L4" t="s">
        <v>63</v>
      </c>
      <c r="M4" s="59">
        <v>2219824300</v>
      </c>
      <c r="N4" t="s">
        <v>64</v>
      </c>
    </row>
    <row r="5" spans="1:14" ht="15.75" thickBot="1" x14ac:dyDescent="0.3">
      <c r="A5" s="3"/>
      <c r="L5" t="s">
        <v>65</v>
      </c>
      <c r="M5" s="59">
        <v>5807060369</v>
      </c>
    </row>
    <row r="6" spans="1:14" ht="39.75" customHeight="1" x14ac:dyDescent="0.25">
      <c r="A6" s="3"/>
      <c r="B6" s="118" t="s">
        <v>41</v>
      </c>
      <c r="C6" s="120" t="s">
        <v>77</v>
      </c>
      <c r="D6" s="121"/>
      <c r="L6" t="s">
        <v>66</v>
      </c>
      <c r="M6" s="59">
        <v>3573761735</v>
      </c>
    </row>
    <row r="7" spans="1:14" ht="34.5" customHeight="1" thickBot="1" x14ac:dyDescent="0.3">
      <c r="A7" s="3"/>
      <c r="B7" s="119"/>
      <c r="C7" s="122"/>
      <c r="D7" s="123"/>
      <c r="M7" s="59">
        <f>SUM(M4:M6)</f>
        <v>11600646404</v>
      </c>
    </row>
    <row r="8" spans="1:14" x14ac:dyDescent="0.25">
      <c r="A8" s="3"/>
      <c r="C8" s="56"/>
      <c r="M8" s="73"/>
    </row>
    <row r="9" spans="1:14" x14ac:dyDescent="0.25">
      <c r="A9" s="3"/>
      <c r="C9" s="56"/>
      <c r="M9" s="73"/>
    </row>
    <row r="10" spans="1:14" x14ac:dyDescent="0.25">
      <c r="D10" s="63"/>
      <c r="G10" s="63"/>
      <c r="J10" s="62"/>
      <c r="K10" s="64"/>
    </row>
    <row r="12" spans="1:14" x14ac:dyDescent="0.25">
      <c r="B12" s="6" t="s">
        <v>43</v>
      </c>
      <c r="C12" s="82" t="s">
        <v>60</v>
      </c>
    </row>
    <row r="13" spans="1:14" ht="30" x14ac:dyDescent="0.25">
      <c r="B13" s="7" t="s">
        <v>52</v>
      </c>
      <c r="C13" s="57">
        <f>+'FACTOR HUMANO  '!G37</f>
        <v>0</v>
      </c>
    </row>
    <row r="14" spans="1:14" ht="45" x14ac:dyDescent="0.25">
      <c r="B14" s="7" t="s">
        <v>75</v>
      </c>
      <c r="C14" s="57">
        <f>+'INSUMOS '!J62</f>
        <v>0</v>
      </c>
    </row>
    <row r="15" spans="1:14" ht="45" x14ac:dyDescent="0.25">
      <c r="B15" s="7" t="s">
        <v>76</v>
      </c>
      <c r="C15" s="74">
        <f>+MAQUINARIA!I29</f>
        <v>0</v>
      </c>
    </row>
    <row r="16" spans="1:14" x14ac:dyDescent="0.25">
      <c r="B16" s="8" t="s">
        <v>42</v>
      </c>
    </row>
    <row r="21" spans="2:10" hidden="1" x14ac:dyDescent="0.25"/>
    <row r="22" spans="2:10" hidden="1" x14ac:dyDescent="0.25">
      <c r="B22" t="s">
        <v>59</v>
      </c>
    </row>
    <row r="23" spans="2:10" hidden="1" x14ac:dyDescent="0.25"/>
    <row r="24" spans="2:10" ht="15.75" hidden="1" customHeight="1" thickBot="1" x14ac:dyDescent="0.3">
      <c r="B24" s="3"/>
      <c r="C24" s="78" t="s">
        <v>60</v>
      </c>
    </row>
    <row r="25" spans="2:10" hidden="1" x14ac:dyDescent="0.25">
      <c r="B25" s="6" t="s">
        <v>43</v>
      </c>
      <c r="C25" s="58" t="s">
        <v>60</v>
      </c>
    </row>
    <row r="26" spans="2:10" ht="30" hidden="1" x14ac:dyDescent="0.25">
      <c r="B26" s="7" t="s">
        <v>52</v>
      </c>
      <c r="C26" s="57" t="e">
        <f>+#REF!</f>
        <v>#REF!</v>
      </c>
      <c r="D26" s="10"/>
    </row>
    <row r="27" spans="2:10" hidden="1" x14ac:dyDescent="0.25">
      <c r="B27" s="7" t="s">
        <v>17</v>
      </c>
      <c r="C27" s="57" t="e">
        <f>+#REF!</f>
        <v>#REF!</v>
      </c>
      <c r="D27" s="117" t="e">
        <f>+#REF!+#REF!</f>
        <v>#REF!</v>
      </c>
    </row>
    <row r="28" spans="2:10" hidden="1" x14ac:dyDescent="0.25">
      <c r="B28" s="7" t="s">
        <v>62</v>
      </c>
      <c r="C28" s="57" t="e">
        <f>+#REF!</f>
        <v>#REF!</v>
      </c>
      <c r="D28" s="117"/>
    </row>
    <row r="29" spans="2:10" hidden="1" x14ac:dyDescent="0.25">
      <c r="B29" s="8" t="s">
        <v>42</v>
      </c>
    </row>
    <row r="30" spans="2:10" hidden="1" x14ac:dyDescent="0.25"/>
    <row r="31" spans="2:10" hidden="1" x14ac:dyDescent="0.25"/>
    <row r="32" spans="2:10" ht="15.75" hidden="1" thickBot="1" x14ac:dyDescent="0.3">
      <c r="C32" s="114">
        <v>2024</v>
      </c>
      <c r="D32" s="116"/>
      <c r="E32" s="114">
        <v>2025</v>
      </c>
      <c r="F32" s="115"/>
      <c r="G32" s="116"/>
      <c r="H32" s="114">
        <v>2026</v>
      </c>
      <c r="I32" s="115"/>
      <c r="J32" s="116"/>
    </row>
    <row r="33" spans="2:12" ht="30" hidden="1" customHeight="1" x14ac:dyDescent="0.25">
      <c r="B33" s="6" t="s">
        <v>43</v>
      </c>
      <c r="C33" s="58" t="s">
        <v>60</v>
      </c>
      <c r="D33" s="58" t="s">
        <v>61</v>
      </c>
      <c r="E33" s="58" t="s">
        <v>60</v>
      </c>
      <c r="F33" s="58" t="s">
        <v>68</v>
      </c>
      <c r="G33" s="58" t="s">
        <v>61</v>
      </c>
      <c r="H33" s="58" t="s">
        <v>60</v>
      </c>
      <c r="I33" s="58" t="s">
        <v>68</v>
      </c>
      <c r="J33" s="58" t="s">
        <v>61</v>
      </c>
    </row>
    <row r="34" spans="2:12" ht="30" hidden="1" x14ac:dyDescent="0.25">
      <c r="B34" s="7" t="s">
        <v>52</v>
      </c>
      <c r="C34" s="57" t="e">
        <f>+#REF!</f>
        <v>#REF!</v>
      </c>
      <c r="D34" s="1" t="e">
        <f>+C34*#REF!</f>
        <v>#REF!</v>
      </c>
      <c r="E34" s="57" t="e">
        <f>+C34+(C34*#REF!)</f>
        <v>#REF!</v>
      </c>
      <c r="F34" s="66">
        <v>12</v>
      </c>
      <c r="G34" s="1" t="e">
        <f>+E34*F34</f>
        <v>#REF!</v>
      </c>
      <c r="H34" s="57" t="e">
        <f>+E34+(E34*#REF!)</f>
        <v>#REF!</v>
      </c>
      <c r="I34" s="65">
        <v>7</v>
      </c>
      <c r="J34" s="1" t="e">
        <f>+H34*I34</f>
        <v>#REF!</v>
      </c>
      <c r="K34" s="62"/>
      <c r="L34" s="10"/>
    </row>
    <row r="35" spans="2:12" hidden="1" x14ac:dyDescent="0.25">
      <c r="B35" s="7" t="s">
        <v>17</v>
      </c>
      <c r="C35" s="57" t="e">
        <f>+#REF!</f>
        <v>#REF!</v>
      </c>
      <c r="D35" s="1" t="e">
        <f>+C35*#REF!</f>
        <v>#REF!</v>
      </c>
      <c r="E35" s="57" t="e">
        <f>+C35+(C35*#REF!)</f>
        <v>#REF!</v>
      </c>
      <c r="F35" s="66">
        <v>12</v>
      </c>
      <c r="G35" s="1" t="e">
        <f>+E35*F35</f>
        <v>#REF!</v>
      </c>
      <c r="H35" s="57" t="e">
        <f>+E35+(E35*#REF!)</f>
        <v>#REF!</v>
      </c>
      <c r="I35" s="65">
        <v>7</v>
      </c>
      <c r="J35" s="1" t="e">
        <f>+H35*I35</f>
        <v>#REF!</v>
      </c>
      <c r="K35" s="62"/>
      <c r="L35" s="10"/>
    </row>
    <row r="36" spans="2:12" hidden="1" x14ac:dyDescent="0.25">
      <c r="B36" s="7" t="s">
        <v>62</v>
      </c>
      <c r="C36" s="57" t="e">
        <f>+#REF!</f>
        <v>#REF!</v>
      </c>
      <c r="D36" s="1" t="e">
        <f>+C36*#REF!</f>
        <v>#REF!</v>
      </c>
      <c r="E36" s="57" t="e">
        <f>+C36+(C36*#REF!)</f>
        <v>#REF!</v>
      </c>
      <c r="F36" s="66">
        <v>12</v>
      </c>
      <c r="G36" s="1" t="e">
        <f>+E36*F36</f>
        <v>#REF!</v>
      </c>
      <c r="H36" s="57" t="e">
        <f>+E36+(E36*#REF!)</f>
        <v>#REF!</v>
      </c>
      <c r="I36" s="65">
        <v>7</v>
      </c>
      <c r="J36" s="1" t="e">
        <f>+H36*I36</f>
        <v>#REF!</v>
      </c>
      <c r="K36" s="62"/>
      <c r="L36" s="10"/>
    </row>
    <row r="37" spans="2:12" hidden="1" x14ac:dyDescent="0.25">
      <c r="B37" s="8" t="s">
        <v>42</v>
      </c>
      <c r="D37" s="55" t="e">
        <f>SUM(D34:D36)</f>
        <v>#REF!</v>
      </c>
      <c r="G37" s="55" t="e">
        <f>SUM(G34:G36)</f>
        <v>#REF!</v>
      </c>
      <c r="J37" s="55" t="e">
        <f>SUM(J34:J36)</f>
        <v>#REF!</v>
      </c>
    </row>
    <row r="38" spans="2:12" hidden="1" x14ac:dyDescent="0.25"/>
    <row r="39" spans="2:12" hidden="1" x14ac:dyDescent="0.25">
      <c r="C39" t="s">
        <v>69</v>
      </c>
      <c r="D39" s="63">
        <v>2219824300</v>
      </c>
      <c r="G39" s="63">
        <v>5807060369</v>
      </c>
      <c r="J39" s="62">
        <v>3573761735</v>
      </c>
      <c r="K39" s="64">
        <f>SUM(D39:J39)</f>
        <v>11600646404</v>
      </c>
    </row>
    <row r="40" spans="2:12" hidden="1" x14ac:dyDescent="0.25"/>
    <row r="41" spans="2:12" hidden="1" x14ac:dyDescent="0.25">
      <c r="C41" t="s">
        <v>67</v>
      </c>
      <c r="D41" s="10" t="e">
        <f>+D37-D39</f>
        <v>#REF!</v>
      </c>
      <c r="G41" s="10" t="e">
        <f>+G37-G39</f>
        <v>#REF!</v>
      </c>
      <c r="J41" s="10" t="e">
        <f>+J37-J39</f>
        <v>#REF!</v>
      </c>
    </row>
    <row r="42" spans="2:12" hidden="1" x14ac:dyDescent="0.25"/>
    <row r="43" spans="2:12" hidden="1" x14ac:dyDescent="0.25"/>
    <row r="44" spans="2:12" hidden="1" x14ac:dyDescent="0.25"/>
    <row r="45" spans="2:12" hidden="1" x14ac:dyDescent="0.25"/>
    <row r="46" spans="2:12" hidden="1" x14ac:dyDescent="0.25"/>
    <row r="47" spans="2:12" hidden="1" x14ac:dyDescent="0.25"/>
    <row r="48" spans="2:12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</sheetData>
  <sheetProtection selectLockedCells="1" selectUnlockedCells="1"/>
  <mergeCells count="7">
    <mergeCell ref="B2:D3"/>
    <mergeCell ref="H32:J32"/>
    <mergeCell ref="D27:D28"/>
    <mergeCell ref="B6:B7"/>
    <mergeCell ref="C32:D32"/>
    <mergeCell ref="E32:G32"/>
    <mergeCell ref="C6:D7"/>
  </mergeCells>
  <pageMargins left="0.7" right="0.7" top="0.75" bottom="0.75" header="0.3" footer="0.3"/>
  <pageSetup paperSize="14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9368b4-affa-429f-93e4-4922f5557dc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6AB520C78C3444A15931C5FB6F2D46" ma:contentTypeVersion="10" ma:contentTypeDescription="Create a new document." ma:contentTypeScope="" ma:versionID="7c3c1160b5562a8b95f7e7bed9550f6c">
  <xsd:schema xmlns:xsd="http://www.w3.org/2001/XMLSchema" xmlns:xs="http://www.w3.org/2001/XMLSchema" xmlns:p="http://schemas.microsoft.com/office/2006/metadata/properties" xmlns:ns3="399368b4-affa-429f-93e4-4922f5557dc1" xmlns:ns4="2b486f4b-3a1f-4b7c-9cda-b12ec4c5f3ce" targetNamespace="http://schemas.microsoft.com/office/2006/metadata/properties" ma:root="true" ma:fieldsID="8563ce4a89ccf1b7210816fe61754656" ns3:_="" ns4:_="">
    <xsd:import namespace="399368b4-affa-429f-93e4-4922f5557dc1"/>
    <xsd:import namespace="2b486f4b-3a1f-4b7c-9cda-b12ec4c5f3ce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4:MigrationSourceID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368b4-affa-429f-93e4-4922f5557dc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486f4b-3a1f-4b7c-9cda-b12ec4c5f3ce" elementFormDefault="qualified">
    <xsd:import namespace="http://schemas.microsoft.com/office/2006/documentManagement/types"/>
    <xsd:import namespace="http://schemas.microsoft.com/office/infopath/2007/PartnerControls"/>
    <xsd:element name="MigrationSourceID" ma:index="9" nillable="true" ma:displayName="MigrationSourceID" ma:internalName="MigrationSource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9AEC83-8015-43C4-A75C-8F50C380BD20}">
  <ds:schemaRefs>
    <ds:schemaRef ds:uri="2b486f4b-3a1f-4b7c-9cda-b12ec4c5f3ce"/>
    <ds:schemaRef ds:uri="http://purl.org/dc/dcmitype/"/>
    <ds:schemaRef ds:uri="399368b4-affa-429f-93e4-4922f5557dc1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64EB836-06F6-4A64-851B-453C43B39D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5AB9A2-446A-486A-A694-2DFF6E4373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368b4-affa-429f-93e4-4922f5557dc1"/>
    <ds:schemaRef ds:uri="2b486f4b-3a1f-4b7c-9cda-b12ec4c5f3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FACTOR HUMANO  </vt:lpstr>
      <vt:lpstr>INSUMOS </vt:lpstr>
      <vt:lpstr>MAQUINARIA</vt:lpstr>
      <vt:lpstr>TOTAL</vt:lpstr>
      <vt:lpstr>'INSUMOS '!Área_de_impresión</vt:lpstr>
      <vt:lpstr>MAQUINARIA!Área_de_impresión</vt:lpstr>
      <vt:lpstr>'INSUMOS '!Títulos_a_imprimir</vt:lpstr>
      <vt:lpstr>MAQUINARIA!Títulos_a_imprimir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2022-08-01T14:56:01Z</dcterms:created>
  <dcterms:modified xsi:type="dcterms:W3CDTF">2026-06-26T15:16:38Z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0x0101006C6AB520C78C3444A15931C5FB6F2D46</vt:lpwstr>
  </property>
</Properties>
</file>