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d.docs.live.net/bdacbe7a5d6c0099/ICA/PROCESOS/1. RESPUESTOS Y SUMINISTROS/COTIZACIONES/CARPETA CONTRACTUAL/OBSERVACIONES PROCESO DE REPUESTOS/"/>
    </mc:Choice>
  </mc:AlternateContent>
  <xr:revisionPtr revIDLastSave="67" documentId="8_{30434F0E-7519-4E05-814B-83AFE28AA1D2}" xr6:coauthVersionLast="47" xr6:coauthVersionMax="47" xr10:uidLastSave="{F6AB9907-A411-466C-B6BA-BAC2675FB736}"/>
  <bookViews>
    <workbookView xWindow="-108" yWindow="-108" windowWidth="23256" windowHeight="12456" xr2:uid="{0EA1CCA7-9A03-4A27-A2A0-E704CFD688F2}"/>
  </bookViews>
  <sheets>
    <sheet name="ANALISIS DE MERCADO" sheetId="5" r:id="rId1"/>
    <sheet name="Energy Solution S.A.S" sheetId="3" r:id="rId2"/>
    <sheet name="ELECTRICIVILES SAS" sheetId="7" r:id="rId3"/>
    <sheet name="NARIÑO CREA SAS" sheetId="8" r:id="rId4"/>
  </sheets>
  <definedNames>
    <definedName name="_xlnm._FilterDatabase" localSheetId="0" hidden="1">'ANALISIS DE MERCADO'!$A$5:$D$66</definedName>
    <definedName name="_xlnm._FilterDatabase" localSheetId="2" hidden="1">'ELECTRICIVILES SAS'!$A$5:$D$66</definedName>
    <definedName name="_xlnm._FilterDatabase" localSheetId="1" hidden="1">'Energy Solution S.A.S'!$A$5:$D$66</definedName>
    <definedName name="_xlnm._FilterDatabase" localSheetId="3" hidden="1">'NARIÑO CREA SAS'!$A$5:$D$66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6" i="5" l="1"/>
  <c r="E7" i="8" l="1"/>
  <c r="F7" i="8" s="1"/>
  <c r="E8" i="8"/>
  <c r="F8" i="8" s="1"/>
  <c r="E9" i="8"/>
  <c r="F9" i="8" s="1"/>
  <c r="E10" i="8"/>
  <c r="F10" i="8" s="1"/>
  <c r="E11" i="8"/>
  <c r="F11" i="8" s="1"/>
  <c r="E12" i="8"/>
  <c r="F12" i="8" s="1"/>
  <c r="E13" i="8"/>
  <c r="F13" i="8" s="1"/>
  <c r="E14" i="8"/>
  <c r="F14" i="8" s="1"/>
  <c r="E15" i="8"/>
  <c r="F15" i="8" s="1"/>
  <c r="E16" i="8"/>
  <c r="F16" i="8" s="1"/>
  <c r="E17" i="8"/>
  <c r="F17" i="8" s="1"/>
  <c r="E18" i="8"/>
  <c r="F18" i="8" s="1"/>
  <c r="E19" i="8"/>
  <c r="F19" i="8" s="1"/>
  <c r="E20" i="8"/>
  <c r="F20" i="8" s="1"/>
  <c r="E21" i="8"/>
  <c r="F21" i="8" s="1"/>
  <c r="E22" i="8"/>
  <c r="F22" i="8" s="1"/>
  <c r="E23" i="8"/>
  <c r="F23" i="8" s="1"/>
  <c r="E24" i="8"/>
  <c r="F24" i="8" s="1"/>
  <c r="E25" i="8"/>
  <c r="F25" i="8" s="1"/>
  <c r="E26" i="8"/>
  <c r="F26" i="8" s="1"/>
  <c r="E27" i="8"/>
  <c r="F27" i="8" s="1"/>
  <c r="E28" i="8"/>
  <c r="F28" i="8" s="1"/>
  <c r="E29" i="8"/>
  <c r="F29" i="8" s="1"/>
  <c r="E30" i="8"/>
  <c r="F30" i="8" s="1"/>
  <c r="E31" i="8"/>
  <c r="F31" i="8" s="1"/>
  <c r="E32" i="8"/>
  <c r="F32" i="8" s="1"/>
  <c r="E33" i="8"/>
  <c r="F33" i="8" s="1"/>
  <c r="E34" i="8"/>
  <c r="F34" i="8" s="1"/>
  <c r="E35" i="8"/>
  <c r="F35" i="8" s="1"/>
  <c r="E36" i="8"/>
  <c r="F36" i="8" s="1"/>
  <c r="E37" i="8"/>
  <c r="F37" i="8" s="1"/>
  <c r="E38" i="8"/>
  <c r="F38" i="8" s="1"/>
  <c r="E39" i="8"/>
  <c r="F39" i="8" s="1"/>
  <c r="E40" i="8"/>
  <c r="F40" i="8" s="1"/>
  <c r="E41" i="8"/>
  <c r="F41" i="8" s="1"/>
  <c r="E42" i="8"/>
  <c r="F42" i="8" s="1"/>
  <c r="E43" i="8"/>
  <c r="F43" i="8" s="1"/>
  <c r="E44" i="8"/>
  <c r="F44" i="8" s="1"/>
  <c r="E45" i="8"/>
  <c r="F45" i="8" s="1"/>
  <c r="E46" i="8"/>
  <c r="F46" i="8" s="1"/>
  <c r="E47" i="8"/>
  <c r="F47" i="8" s="1"/>
  <c r="E48" i="8"/>
  <c r="F48" i="8" s="1"/>
  <c r="E49" i="8"/>
  <c r="F49" i="8" s="1"/>
  <c r="E50" i="8"/>
  <c r="F50" i="8" s="1"/>
  <c r="E51" i="8"/>
  <c r="F51" i="8" s="1"/>
  <c r="E52" i="8"/>
  <c r="F52" i="8" s="1"/>
  <c r="E53" i="8"/>
  <c r="F53" i="8" s="1"/>
  <c r="E54" i="8"/>
  <c r="F54" i="8" s="1"/>
  <c r="E55" i="8"/>
  <c r="F55" i="8" s="1"/>
  <c r="E56" i="8"/>
  <c r="F56" i="8" s="1"/>
  <c r="E57" i="8"/>
  <c r="F57" i="8" s="1"/>
  <c r="E58" i="8"/>
  <c r="F58" i="8" s="1"/>
  <c r="E59" i="8"/>
  <c r="F59" i="8" s="1"/>
  <c r="E60" i="8"/>
  <c r="F60" i="8" s="1"/>
  <c r="E61" i="8"/>
  <c r="F61" i="8" s="1"/>
  <c r="E62" i="8"/>
  <c r="F62" i="8" s="1"/>
  <c r="E63" i="8"/>
  <c r="F63" i="8" s="1"/>
  <c r="E64" i="8"/>
  <c r="F64" i="8" s="1"/>
  <c r="E65" i="8"/>
  <c r="F65" i="8" s="1"/>
  <c r="E66" i="8"/>
  <c r="F66" i="8" s="1"/>
  <c r="E6" i="8"/>
  <c r="F67" i="3"/>
  <c r="A8" i="7" l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7" i="7"/>
  <c r="J7" i="5" l="1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" i="5"/>
  <c r="K33" i="5"/>
  <c r="A7" i="8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D6" i="5"/>
  <c r="E6" i="7"/>
  <c r="H6" i="5" s="1"/>
  <c r="E7" i="3"/>
  <c r="E7" i="5" s="1"/>
  <c r="E8" i="3"/>
  <c r="E8" i="5" s="1"/>
  <c r="E9" i="3"/>
  <c r="E9" i="5" s="1"/>
  <c r="E10" i="3"/>
  <c r="E10" i="5" s="1"/>
  <c r="E11" i="3"/>
  <c r="E11" i="5" s="1"/>
  <c r="E12" i="3"/>
  <c r="E12" i="5" s="1"/>
  <c r="E13" i="3"/>
  <c r="E13" i="5" s="1"/>
  <c r="E14" i="3"/>
  <c r="E14" i="5" s="1"/>
  <c r="E15" i="3"/>
  <c r="E15" i="5" s="1"/>
  <c r="E16" i="3"/>
  <c r="E16" i="5" s="1"/>
  <c r="E17" i="3"/>
  <c r="E17" i="5" s="1"/>
  <c r="E18" i="3"/>
  <c r="E18" i="5" s="1"/>
  <c r="E19" i="3"/>
  <c r="E19" i="5" s="1"/>
  <c r="E20" i="3"/>
  <c r="E20" i="5" s="1"/>
  <c r="E21" i="3"/>
  <c r="E21" i="5" s="1"/>
  <c r="E22" i="3"/>
  <c r="E22" i="5" s="1"/>
  <c r="E23" i="3"/>
  <c r="E23" i="5" s="1"/>
  <c r="E24" i="3"/>
  <c r="E24" i="5" s="1"/>
  <c r="E25" i="3"/>
  <c r="E25" i="5" s="1"/>
  <c r="E26" i="3"/>
  <c r="E26" i="5" s="1"/>
  <c r="E27" i="3"/>
  <c r="E27" i="5" s="1"/>
  <c r="E28" i="3"/>
  <c r="E28" i="5" s="1"/>
  <c r="E29" i="3"/>
  <c r="E29" i="5" s="1"/>
  <c r="E30" i="3"/>
  <c r="E30" i="5" s="1"/>
  <c r="E31" i="3"/>
  <c r="E31" i="5" s="1"/>
  <c r="E32" i="3"/>
  <c r="E32" i="5" s="1"/>
  <c r="E33" i="3"/>
  <c r="E33" i="5" s="1"/>
  <c r="E34" i="3"/>
  <c r="E34" i="5" s="1"/>
  <c r="E35" i="3"/>
  <c r="E35" i="5" s="1"/>
  <c r="E36" i="3"/>
  <c r="E36" i="5" s="1"/>
  <c r="E37" i="3"/>
  <c r="E37" i="5" s="1"/>
  <c r="E38" i="3"/>
  <c r="E38" i="5" s="1"/>
  <c r="E39" i="3"/>
  <c r="E39" i="5" s="1"/>
  <c r="E40" i="3"/>
  <c r="E40" i="5" s="1"/>
  <c r="E41" i="3"/>
  <c r="E41" i="5" s="1"/>
  <c r="E42" i="3"/>
  <c r="E42" i="5" s="1"/>
  <c r="E43" i="3"/>
  <c r="E43" i="5" s="1"/>
  <c r="E44" i="3"/>
  <c r="E44" i="5" s="1"/>
  <c r="E45" i="3"/>
  <c r="E45" i="5" s="1"/>
  <c r="E46" i="3"/>
  <c r="E46" i="5" s="1"/>
  <c r="E47" i="3"/>
  <c r="E47" i="5" s="1"/>
  <c r="E48" i="3"/>
  <c r="E48" i="5" s="1"/>
  <c r="E49" i="3"/>
  <c r="E49" i="5" s="1"/>
  <c r="E50" i="3"/>
  <c r="E50" i="5" s="1"/>
  <c r="E51" i="3"/>
  <c r="E51" i="5" s="1"/>
  <c r="E52" i="3"/>
  <c r="E52" i="5" s="1"/>
  <c r="E53" i="3"/>
  <c r="E53" i="5" s="1"/>
  <c r="E54" i="3"/>
  <c r="E54" i="5" s="1"/>
  <c r="E55" i="3"/>
  <c r="E55" i="5" s="1"/>
  <c r="E56" i="3"/>
  <c r="E56" i="5" s="1"/>
  <c r="E57" i="3"/>
  <c r="E57" i="5" s="1"/>
  <c r="E58" i="3"/>
  <c r="E58" i="5" s="1"/>
  <c r="E59" i="3"/>
  <c r="E59" i="5" s="1"/>
  <c r="E60" i="3"/>
  <c r="E60" i="5" s="1"/>
  <c r="E61" i="3"/>
  <c r="E61" i="5" s="1"/>
  <c r="E62" i="3"/>
  <c r="E62" i="5" s="1"/>
  <c r="E63" i="3"/>
  <c r="E63" i="5" s="1"/>
  <c r="E64" i="3"/>
  <c r="E64" i="5" s="1"/>
  <c r="E65" i="3"/>
  <c r="E65" i="5" s="1"/>
  <c r="E66" i="3"/>
  <c r="E66" i="5" s="1"/>
  <c r="G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A7" i="5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L7" i="5" l="1"/>
  <c r="K7" i="5"/>
  <c r="L15" i="5"/>
  <c r="K15" i="5"/>
  <c r="L23" i="5"/>
  <c r="K23" i="5"/>
  <c r="L31" i="5"/>
  <c r="K31" i="5"/>
  <c r="L38" i="5"/>
  <c r="K38" i="5"/>
  <c r="L42" i="5"/>
  <c r="K42" i="5"/>
  <c r="L50" i="5"/>
  <c r="K50" i="5"/>
  <c r="L58" i="5"/>
  <c r="K58" i="5"/>
  <c r="L66" i="5"/>
  <c r="K66" i="5"/>
  <c r="L8" i="5"/>
  <c r="K8" i="5"/>
  <c r="L16" i="5"/>
  <c r="K16" i="5"/>
  <c r="L24" i="5"/>
  <c r="K24" i="5"/>
  <c r="L32" i="5"/>
  <c r="K32" i="5"/>
  <c r="L35" i="5"/>
  <c r="K35" i="5"/>
  <c r="L43" i="5"/>
  <c r="K43" i="5"/>
  <c r="L47" i="5"/>
  <c r="K47" i="5"/>
  <c r="L55" i="5"/>
  <c r="K55" i="5"/>
  <c r="L59" i="5"/>
  <c r="K59" i="5"/>
  <c r="F6" i="8"/>
  <c r="K6" i="5"/>
  <c r="L9" i="5"/>
  <c r="K9" i="5"/>
  <c r="L13" i="5"/>
  <c r="K13" i="5"/>
  <c r="L17" i="5"/>
  <c r="K17" i="5"/>
  <c r="L21" i="5"/>
  <c r="K21" i="5"/>
  <c r="L25" i="5"/>
  <c r="K25" i="5"/>
  <c r="L29" i="5"/>
  <c r="K29" i="5"/>
  <c r="L36" i="5"/>
  <c r="K36" i="5"/>
  <c r="L40" i="5"/>
  <c r="K40" i="5"/>
  <c r="L44" i="5"/>
  <c r="K44" i="5"/>
  <c r="L48" i="5"/>
  <c r="K48" i="5"/>
  <c r="L52" i="5"/>
  <c r="K52" i="5"/>
  <c r="L56" i="5"/>
  <c r="K56" i="5"/>
  <c r="L60" i="5"/>
  <c r="K60" i="5"/>
  <c r="L64" i="5"/>
  <c r="K64" i="5"/>
  <c r="L11" i="5"/>
  <c r="K11" i="5"/>
  <c r="L19" i="5"/>
  <c r="K19" i="5"/>
  <c r="L27" i="5"/>
  <c r="K27" i="5"/>
  <c r="L34" i="5"/>
  <c r="K34" i="5"/>
  <c r="L46" i="5"/>
  <c r="K46" i="5"/>
  <c r="L54" i="5"/>
  <c r="K54" i="5"/>
  <c r="L62" i="5"/>
  <c r="K62" i="5"/>
  <c r="L12" i="5"/>
  <c r="K12" i="5"/>
  <c r="L20" i="5"/>
  <c r="K20" i="5"/>
  <c r="L28" i="5"/>
  <c r="K28" i="5"/>
  <c r="L39" i="5"/>
  <c r="K39" i="5"/>
  <c r="L51" i="5"/>
  <c r="K51" i="5"/>
  <c r="L63" i="5"/>
  <c r="K63" i="5"/>
  <c r="L10" i="5"/>
  <c r="K10" i="5"/>
  <c r="L14" i="5"/>
  <c r="K14" i="5"/>
  <c r="L18" i="5"/>
  <c r="K18" i="5"/>
  <c r="L22" i="5"/>
  <c r="K22" i="5"/>
  <c r="L26" i="5"/>
  <c r="K26" i="5"/>
  <c r="L30" i="5"/>
  <c r="K30" i="5"/>
  <c r="L33" i="5"/>
  <c r="L37" i="5"/>
  <c r="K37" i="5"/>
  <c r="L41" i="5"/>
  <c r="K41" i="5"/>
  <c r="L45" i="5"/>
  <c r="K45" i="5"/>
  <c r="L49" i="5"/>
  <c r="K49" i="5"/>
  <c r="L53" i="5"/>
  <c r="K53" i="5"/>
  <c r="L57" i="5"/>
  <c r="K57" i="5"/>
  <c r="L61" i="5"/>
  <c r="K61" i="5"/>
  <c r="L65" i="5"/>
  <c r="K65" i="5"/>
  <c r="F6" i="7"/>
  <c r="I6" i="5" s="1"/>
  <c r="F64" i="3"/>
  <c r="F64" i="5" s="1"/>
  <c r="F60" i="3"/>
  <c r="F60" i="5" s="1"/>
  <c r="F56" i="3"/>
  <c r="F56" i="5" s="1"/>
  <c r="F52" i="3"/>
  <c r="F52" i="5" s="1"/>
  <c r="F48" i="3"/>
  <c r="F48" i="5" s="1"/>
  <c r="F44" i="3"/>
  <c r="F44" i="5" s="1"/>
  <c r="F40" i="3"/>
  <c r="F40" i="5" s="1"/>
  <c r="F36" i="3"/>
  <c r="F36" i="5" s="1"/>
  <c r="F32" i="3"/>
  <c r="F32" i="5" s="1"/>
  <c r="F28" i="3"/>
  <c r="F28" i="5" s="1"/>
  <c r="F24" i="3"/>
  <c r="F24" i="5" s="1"/>
  <c r="F20" i="3"/>
  <c r="F20" i="5" s="1"/>
  <c r="F16" i="3"/>
  <c r="F16" i="5" s="1"/>
  <c r="F12" i="3"/>
  <c r="F12" i="5" s="1"/>
  <c r="F8" i="3"/>
  <c r="F8" i="5" s="1"/>
  <c r="F63" i="3"/>
  <c r="F63" i="5" s="1"/>
  <c r="F59" i="3"/>
  <c r="F59" i="5" s="1"/>
  <c r="F55" i="3"/>
  <c r="F55" i="5" s="1"/>
  <c r="F51" i="3"/>
  <c r="F51" i="5" s="1"/>
  <c r="F47" i="3"/>
  <c r="F47" i="5" s="1"/>
  <c r="F43" i="3"/>
  <c r="F43" i="5" s="1"/>
  <c r="F39" i="3"/>
  <c r="F39" i="5" s="1"/>
  <c r="F35" i="3"/>
  <c r="F35" i="5" s="1"/>
  <c r="F31" i="3"/>
  <c r="F31" i="5" s="1"/>
  <c r="F27" i="3"/>
  <c r="F27" i="5" s="1"/>
  <c r="F23" i="3"/>
  <c r="F23" i="5" s="1"/>
  <c r="F19" i="3"/>
  <c r="F19" i="5" s="1"/>
  <c r="F15" i="3"/>
  <c r="F15" i="5" s="1"/>
  <c r="F11" i="3"/>
  <c r="F11" i="5" s="1"/>
  <c r="F7" i="3"/>
  <c r="F7" i="5" s="1"/>
  <c r="F66" i="3"/>
  <c r="F66" i="5" s="1"/>
  <c r="F62" i="3"/>
  <c r="F62" i="5" s="1"/>
  <c r="F58" i="3"/>
  <c r="F58" i="5" s="1"/>
  <c r="F54" i="3"/>
  <c r="F54" i="5" s="1"/>
  <c r="F50" i="3"/>
  <c r="F50" i="5" s="1"/>
  <c r="F46" i="3"/>
  <c r="F46" i="5" s="1"/>
  <c r="F42" i="3"/>
  <c r="F42" i="5" s="1"/>
  <c r="F38" i="3"/>
  <c r="F38" i="5" s="1"/>
  <c r="F34" i="3"/>
  <c r="F34" i="5" s="1"/>
  <c r="F30" i="3"/>
  <c r="F30" i="5" s="1"/>
  <c r="F26" i="3"/>
  <c r="F26" i="5" s="1"/>
  <c r="F22" i="3"/>
  <c r="F22" i="5" s="1"/>
  <c r="F18" i="3"/>
  <c r="F18" i="5" s="1"/>
  <c r="F14" i="3"/>
  <c r="F14" i="5" s="1"/>
  <c r="F10" i="3"/>
  <c r="F10" i="5" s="1"/>
  <c r="F65" i="3"/>
  <c r="F65" i="5" s="1"/>
  <c r="F61" i="3"/>
  <c r="F61" i="5" s="1"/>
  <c r="F57" i="3"/>
  <c r="F57" i="5" s="1"/>
  <c r="F53" i="3"/>
  <c r="F53" i="5" s="1"/>
  <c r="F49" i="3"/>
  <c r="F49" i="5" s="1"/>
  <c r="F45" i="3"/>
  <c r="F45" i="5" s="1"/>
  <c r="F41" i="3"/>
  <c r="F41" i="5" s="1"/>
  <c r="F37" i="3"/>
  <c r="F37" i="5" s="1"/>
  <c r="F33" i="3"/>
  <c r="F33" i="5" s="1"/>
  <c r="F29" i="3"/>
  <c r="F29" i="5" s="1"/>
  <c r="F25" i="3"/>
  <c r="F25" i="5" s="1"/>
  <c r="F21" i="3"/>
  <c r="F21" i="5" s="1"/>
  <c r="F17" i="3"/>
  <c r="F17" i="5" s="1"/>
  <c r="F13" i="3"/>
  <c r="F13" i="5" s="1"/>
  <c r="F9" i="3"/>
  <c r="F9" i="5" s="1"/>
  <c r="X6" i="5"/>
  <c r="A7" i="3"/>
  <c r="A8" i="3" s="1"/>
  <c r="L6" i="5" l="1"/>
  <c r="F67" i="8"/>
  <c r="A9" i="3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E6" i="3"/>
  <c r="E6" i="5" l="1"/>
  <c r="F6" i="3"/>
  <c r="F6" i="5" s="1"/>
  <c r="G7" i="5"/>
  <c r="X7" i="5" s="1"/>
  <c r="E7" i="7"/>
  <c r="H7" i="5" s="1"/>
  <c r="F7" i="7" l="1"/>
  <c r="N6" i="5"/>
  <c r="M6" i="5"/>
  <c r="W6" i="5"/>
  <c r="Y6" i="5" s="1"/>
  <c r="P6" i="5"/>
  <c r="Q6" i="5"/>
  <c r="O6" i="5"/>
  <c r="I7" i="5"/>
  <c r="R6" i="5" l="1"/>
  <c r="S6" i="5" s="1"/>
  <c r="U6" i="5" s="1"/>
  <c r="W7" i="5"/>
  <c r="Y7" i="5" s="1"/>
  <c r="M7" i="5"/>
  <c r="N7" i="5"/>
  <c r="O7" i="5"/>
  <c r="P7" i="5"/>
  <c r="Q7" i="5"/>
  <c r="E8" i="7"/>
  <c r="G8" i="5"/>
  <c r="X8" i="5" s="1"/>
  <c r="F8" i="7" l="1"/>
  <c r="H8" i="5"/>
  <c r="V6" i="5"/>
  <c r="R7" i="5"/>
  <c r="I8" i="5"/>
  <c r="G9" i="5"/>
  <c r="X9" i="5" s="1"/>
  <c r="E9" i="7"/>
  <c r="H9" i="5" s="1"/>
  <c r="F9" i="7" l="1"/>
  <c r="S7" i="5"/>
  <c r="T7" i="5" s="1"/>
  <c r="V7" i="5" s="1"/>
  <c r="W8" i="5"/>
  <c r="O8" i="5"/>
  <c r="P8" i="5"/>
  <c r="Q8" i="5"/>
  <c r="M8" i="5"/>
  <c r="N8" i="5"/>
  <c r="I9" i="5"/>
  <c r="E10" i="7"/>
  <c r="H10" i="5" s="1"/>
  <c r="G10" i="5"/>
  <c r="X10" i="5" s="1"/>
  <c r="F10" i="7" l="1"/>
  <c r="U7" i="5"/>
  <c r="Y8" i="5"/>
  <c r="W9" i="5"/>
  <c r="Y9" i="5" s="1"/>
  <c r="O9" i="5"/>
  <c r="P9" i="5"/>
  <c r="Q9" i="5"/>
  <c r="M9" i="5"/>
  <c r="N9" i="5"/>
  <c r="R8" i="5"/>
  <c r="I10" i="5"/>
  <c r="E11" i="7"/>
  <c r="H11" i="5" s="1"/>
  <c r="G11" i="5"/>
  <c r="X11" i="5" s="1"/>
  <c r="F11" i="7" l="1"/>
  <c r="S8" i="5"/>
  <c r="T8" i="5" s="1"/>
  <c r="U8" i="5" s="1"/>
  <c r="R9" i="5"/>
  <c r="S9" i="5" s="1"/>
  <c r="T9" i="5" s="1"/>
  <c r="V9" i="5" s="1"/>
  <c r="W10" i="5"/>
  <c r="Y10" i="5" s="1"/>
  <c r="Q10" i="5"/>
  <c r="M10" i="5"/>
  <c r="N10" i="5"/>
  <c r="O10" i="5"/>
  <c r="P10" i="5"/>
  <c r="I11" i="5"/>
  <c r="E12" i="7"/>
  <c r="G12" i="5"/>
  <c r="X12" i="5" s="1"/>
  <c r="F12" i="7" l="1"/>
  <c r="I12" i="5" s="1"/>
  <c r="Q12" i="5" s="1"/>
  <c r="H12" i="5"/>
  <c r="V8" i="5"/>
  <c r="U9" i="5"/>
  <c r="W12" i="5"/>
  <c r="Y12" i="5" s="1"/>
  <c r="P12" i="5"/>
  <c r="N12" i="5"/>
  <c r="O12" i="5"/>
  <c r="W11" i="5"/>
  <c r="Y11" i="5" s="1"/>
  <c r="M11" i="5"/>
  <c r="N11" i="5"/>
  <c r="O11" i="5"/>
  <c r="Q11" i="5"/>
  <c r="P11" i="5"/>
  <c r="R10" i="5"/>
  <c r="S10" i="5" s="1"/>
  <c r="T10" i="5" s="1"/>
  <c r="E13" i="7"/>
  <c r="H13" i="5" s="1"/>
  <c r="G13" i="5"/>
  <c r="X13" i="5" s="1"/>
  <c r="F13" i="7" l="1"/>
  <c r="M12" i="5"/>
  <c r="R12" i="5"/>
  <c r="R11" i="5"/>
  <c r="S11" i="5" s="1"/>
  <c r="T11" i="5" s="1"/>
  <c r="V10" i="5"/>
  <c r="U10" i="5"/>
  <c r="I13" i="5"/>
  <c r="E14" i="7"/>
  <c r="H14" i="5" s="1"/>
  <c r="G14" i="5"/>
  <c r="X14" i="5" s="1"/>
  <c r="S12" i="5" l="1"/>
  <c r="T12" i="5" s="1"/>
  <c r="F14" i="7"/>
  <c r="I14" i="5" s="1"/>
  <c r="N14" i="5" s="1"/>
  <c r="W13" i="5"/>
  <c r="Y13" i="5" s="1"/>
  <c r="M13" i="5"/>
  <c r="N13" i="5"/>
  <c r="O13" i="5"/>
  <c r="P13" i="5"/>
  <c r="Q13" i="5"/>
  <c r="V11" i="5"/>
  <c r="U11" i="5"/>
  <c r="W14" i="5"/>
  <c r="Y14" i="5" s="1"/>
  <c r="M14" i="5"/>
  <c r="U12" i="5"/>
  <c r="V12" i="5"/>
  <c r="E15" i="7"/>
  <c r="H15" i="5" s="1"/>
  <c r="G15" i="5"/>
  <c r="X15" i="5" s="1"/>
  <c r="Q14" i="5" l="1"/>
  <c r="P14" i="5"/>
  <c r="O14" i="5"/>
  <c r="R14" i="5" s="1"/>
  <c r="S14" i="5" s="1"/>
  <c r="T14" i="5" s="1"/>
  <c r="F15" i="7"/>
  <c r="I15" i="5" s="1"/>
  <c r="R13" i="5"/>
  <c r="S13" i="5" s="1"/>
  <c r="T13" i="5" s="1"/>
  <c r="G16" i="5"/>
  <c r="X16" i="5" s="1"/>
  <c r="E16" i="7"/>
  <c r="F16" i="7" l="1"/>
  <c r="H16" i="5"/>
  <c r="V13" i="5"/>
  <c r="U13" i="5"/>
  <c r="W15" i="5"/>
  <c r="Y15" i="5" s="1"/>
  <c r="P15" i="5"/>
  <c r="Q15" i="5"/>
  <c r="M15" i="5"/>
  <c r="N15" i="5"/>
  <c r="O15" i="5"/>
  <c r="V14" i="5"/>
  <c r="U14" i="5"/>
  <c r="I16" i="5"/>
  <c r="E17" i="7"/>
  <c r="H17" i="5" s="1"/>
  <c r="G17" i="5"/>
  <c r="X17" i="5" s="1"/>
  <c r="F17" i="7" l="1"/>
  <c r="I17" i="5" s="1"/>
  <c r="P17" i="5" s="1"/>
  <c r="W16" i="5"/>
  <c r="Y16" i="5" s="1"/>
  <c r="N16" i="5"/>
  <c r="O16" i="5"/>
  <c r="P16" i="5"/>
  <c r="Q16" i="5"/>
  <c r="M16" i="5"/>
  <c r="O17" i="5"/>
  <c r="N17" i="5"/>
  <c r="R15" i="5"/>
  <c r="S15" i="5" s="1"/>
  <c r="T15" i="5" s="1"/>
  <c r="G18" i="5"/>
  <c r="X18" i="5" s="1"/>
  <c r="E18" i="7"/>
  <c r="M17" i="5" l="1"/>
  <c r="W17" i="5"/>
  <c r="Q17" i="5"/>
  <c r="F18" i="7"/>
  <c r="I18" i="5" s="1"/>
  <c r="H18" i="5"/>
  <c r="R17" i="5"/>
  <c r="S17" i="5" s="1"/>
  <c r="T17" i="5" s="1"/>
  <c r="V17" i="5" s="1"/>
  <c r="R16" i="5"/>
  <c r="S16" i="5" s="1"/>
  <c r="T16" i="5" s="1"/>
  <c r="V15" i="5"/>
  <c r="U15" i="5"/>
  <c r="Y17" i="5"/>
  <c r="E19" i="7"/>
  <c r="H19" i="5" s="1"/>
  <c r="G19" i="5"/>
  <c r="X19" i="5" s="1"/>
  <c r="F19" i="7" l="1"/>
  <c r="I19" i="5" s="1"/>
  <c r="U17" i="5"/>
  <c r="W18" i="5"/>
  <c r="Y18" i="5" s="1"/>
  <c r="M18" i="5"/>
  <c r="N18" i="5"/>
  <c r="O18" i="5"/>
  <c r="P18" i="5"/>
  <c r="Q18" i="5"/>
  <c r="V16" i="5"/>
  <c r="U16" i="5"/>
  <c r="E20" i="7"/>
  <c r="H20" i="5" s="1"/>
  <c r="G20" i="5"/>
  <c r="X20" i="5" s="1"/>
  <c r="F20" i="7" l="1"/>
  <c r="R18" i="5"/>
  <c r="S18" i="5" s="1"/>
  <c r="T18" i="5" s="1"/>
  <c r="U18" i="5" s="1"/>
  <c r="W19" i="5"/>
  <c r="Y19" i="5" s="1"/>
  <c r="O19" i="5"/>
  <c r="P19" i="5"/>
  <c r="Q19" i="5"/>
  <c r="M19" i="5"/>
  <c r="N19" i="5"/>
  <c r="I20" i="5"/>
  <c r="G21" i="5"/>
  <c r="X21" i="5" s="1"/>
  <c r="E21" i="7"/>
  <c r="H21" i="5" s="1"/>
  <c r="F21" i="7" l="1"/>
  <c r="I21" i="5" s="1"/>
  <c r="Q21" i="5" s="1"/>
  <c r="V18" i="5"/>
  <c r="W20" i="5"/>
  <c r="Y20" i="5" s="1"/>
  <c r="P20" i="5"/>
  <c r="Q20" i="5"/>
  <c r="M20" i="5"/>
  <c r="N20" i="5"/>
  <c r="O20" i="5"/>
  <c r="W21" i="5"/>
  <c r="Y21" i="5" s="1"/>
  <c r="P21" i="5"/>
  <c r="R19" i="5"/>
  <c r="S19" i="5" s="1"/>
  <c r="T19" i="5" s="1"/>
  <c r="E22" i="7"/>
  <c r="H22" i="5" s="1"/>
  <c r="G22" i="5"/>
  <c r="X22" i="5" s="1"/>
  <c r="O21" i="5" l="1"/>
  <c r="N21" i="5"/>
  <c r="M21" i="5"/>
  <c r="F22" i="7"/>
  <c r="I22" i="5" s="1"/>
  <c r="R20" i="5"/>
  <c r="S20" i="5" s="1"/>
  <c r="T20" i="5" s="1"/>
  <c r="U19" i="5"/>
  <c r="V19" i="5"/>
  <c r="E23" i="7"/>
  <c r="H23" i="5" s="1"/>
  <c r="G23" i="5"/>
  <c r="X23" i="5" s="1"/>
  <c r="E24" i="7"/>
  <c r="H24" i="5" s="1"/>
  <c r="G24" i="5"/>
  <c r="X24" i="5" s="1"/>
  <c r="R21" i="5" l="1"/>
  <c r="F24" i="7"/>
  <c r="S21" i="5"/>
  <c r="T21" i="5" s="1"/>
  <c r="V21" i="5" s="1"/>
  <c r="F23" i="7"/>
  <c r="I23" i="5" s="1"/>
  <c r="O23" i="5" s="1"/>
  <c r="W22" i="5"/>
  <c r="Y22" i="5" s="1"/>
  <c r="M22" i="5"/>
  <c r="N22" i="5"/>
  <c r="O22" i="5"/>
  <c r="P22" i="5"/>
  <c r="Q22" i="5"/>
  <c r="U20" i="5"/>
  <c r="V20" i="5"/>
  <c r="I24" i="5"/>
  <c r="E25" i="7"/>
  <c r="G25" i="5"/>
  <c r="X25" i="5" s="1"/>
  <c r="U21" i="5" l="1"/>
  <c r="Q23" i="5"/>
  <c r="N23" i="5"/>
  <c r="M23" i="5"/>
  <c r="P23" i="5"/>
  <c r="W23" i="5"/>
  <c r="F25" i="7"/>
  <c r="H25" i="5"/>
  <c r="W24" i="5"/>
  <c r="Y24" i="5" s="1"/>
  <c r="O24" i="5"/>
  <c r="P24" i="5"/>
  <c r="Q24" i="5"/>
  <c r="M24" i="5"/>
  <c r="N24" i="5"/>
  <c r="R23" i="5"/>
  <c r="R22" i="5"/>
  <c r="S22" i="5" s="1"/>
  <c r="T22" i="5" s="1"/>
  <c r="Y23" i="5"/>
  <c r="I25" i="5"/>
  <c r="G26" i="5"/>
  <c r="X26" i="5" s="1"/>
  <c r="E26" i="7"/>
  <c r="S23" i="5" l="1"/>
  <c r="T23" i="5" s="1"/>
  <c r="F26" i="7"/>
  <c r="I26" i="5" s="1"/>
  <c r="H26" i="5"/>
  <c r="R24" i="5"/>
  <c r="S24" i="5" s="1"/>
  <c r="T24" i="5" s="1"/>
  <c r="V22" i="5"/>
  <c r="U22" i="5"/>
  <c r="W25" i="5"/>
  <c r="Y25" i="5" s="1"/>
  <c r="Q25" i="5"/>
  <c r="M25" i="5"/>
  <c r="N25" i="5"/>
  <c r="O25" i="5"/>
  <c r="P25" i="5"/>
  <c r="V23" i="5"/>
  <c r="U23" i="5"/>
  <c r="G27" i="5"/>
  <c r="X27" i="5" s="1"/>
  <c r="E27" i="7"/>
  <c r="H27" i="5" s="1"/>
  <c r="F27" i="7" l="1"/>
  <c r="I27" i="5" s="1"/>
  <c r="W26" i="5"/>
  <c r="Y26" i="5" s="1"/>
  <c r="M26" i="5"/>
  <c r="N26" i="5"/>
  <c r="O26" i="5"/>
  <c r="P26" i="5"/>
  <c r="Q26" i="5"/>
  <c r="R25" i="5"/>
  <c r="S25" i="5" s="1"/>
  <c r="T25" i="5" s="1"/>
  <c r="U24" i="5"/>
  <c r="V24" i="5"/>
  <c r="E28" i="7"/>
  <c r="G28" i="5"/>
  <c r="X28" i="5" s="1"/>
  <c r="F28" i="7" l="1"/>
  <c r="I28" i="5" s="1"/>
  <c r="W28" i="5" s="1"/>
  <c r="H28" i="5"/>
  <c r="W27" i="5"/>
  <c r="Y27" i="5" s="1"/>
  <c r="O27" i="5"/>
  <c r="P27" i="5"/>
  <c r="M27" i="5"/>
  <c r="Q27" i="5"/>
  <c r="N27" i="5"/>
  <c r="R26" i="5"/>
  <c r="S26" i="5" s="1"/>
  <c r="T26" i="5" s="1"/>
  <c r="V25" i="5"/>
  <c r="U25" i="5"/>
  <c r="G29" i="5"/>
  <c r="X29" i="5" s="1"/>
  <c r="E29" i="7"/>
  <c r="P28" i="5" l="1"/>
  <c r="O28" i="5"/>
  <c r="Q28" i="5"/>
  <c r="N28" i="5"/>
  <c r="M28" i="5"/>
  <c r="F29" i="7"/>
  <c r="I29" i="5" s="1"/>
  <c r="H29" i="5"/>
  <c r="R27" i="5"/>
  <c r="S27" i="5" s="1"/>
  <c r="T27" i="5" s="1"/>
  <c r="U27" i="5" s="1"/>
  <c r="U26" i="5"/>
  <c r="V26" i="5"/>
  <c r="Y28" i="5"/>
  <c r="E30" i="7"/>
  <c r="H30" i="5" s="1"/>
  <c r="G30" i="5"/>
  <c r="X30" i="5" s="1"/>
  <c r="F30" i="7" l="1"/>
  <c r="I30" i="5" s="1"/>
  <c r="M30" i="5" s="1"/>
  <c r="R28" i="5"/>
  <c r="S28" i="5" s="1"/>
  <c r="T28" i="5" s="1"/>
  <c r="V28" i="5" s="1"/>
  <c r="V27" i="5"/>
  <c r="W29" i="5"/>
  <c r="Y29" i="5" s="1"/>
  <c r="P29" i="5"/>
  <c r="Q29" i="5"/>
  <c r="N29" i="5"/>
  <c r="M29" i="5"/>
  <c r="O29" i="5"/>
  <c r="W30" i="5"/>
  <c r="O30" i="5"/>
  <c r="P30" i="5"/>
  <c r="E31" i="7"/>
  <c r="G31" i="5"/>
  <c r="X31" i="5" s="1"/>
  <c r="N30" i="5" l="1"/>
  <c r="Q30" i="5"/>
  <c r="U28" i="5"/>
  <c r="F31" i="7"/>
  <c r="I31" i="5" s="1"/>
  <c r="H31" i="5"/>
  <c r="R29" i="5"/>
  <c r="S29" i="5" s="1"/>
  <c r="T29" i="5" s="1"/>
  <c r="R30" i="5"/>
  <c r="S30" i="5" s="1"/>
  <c r="T30" i="5" s="1"/>
  <c r="Y30" i="5"/>
  <c r="E32" i="7"/>
  <c r="H32" i="5" s="1"/>
  <c r="G32" i="5"/>
  <c r="X32" i="5" s="1"/>
  <c r="F32" i="7" l="1"/>
  <c r="I32" i="5" s="1"/>
  <c r="W31" i="5"/>
  <c r="Y31" i="5" s="1"/>
  <c r="O31" i="5"/>
  <c r="P31" i="5"/>
  <c r="Q31" i="5"/>
  <c r="M31" i="5"/>
  <c r="N31" i="5"/>
  <c r="V30" i="5"/>
  <c r="U30" i="5"/>
  <c r="U29" i="5"/>
  <c r="V29" i="5"/>
  <c r="R31" i="5" l="1"/>
  <c r="S31" i="5" s="1"/>
  <c r="T31" i="5" s="1"/>
  <c r="U31" i="5" s="1"/>
  <c r="W32" i="5"/>
  <c r="Y32" i="5" s="1"/>
  <c r="P32" i="5"/>
  <c r="Q32" i="5"/>
  <c r="M32" i="5"/>
  <c r="N32" i="5"/>
  <c r="O32" i="5"/>
  <c r="E33" i="7"/>
  <c r="H33" i="5" s="1"/>
  <c r="G33" i="5"/>
  <c r="X33" i="5" s="1"/>
  <c r="F33" i="7" l="1"/>
  <c r="I33" i="5" s="1"/>
  <c r="V31" i="5"/>
  <c r="R32" i="5"/>
  <c r="S32" i="5" s="1"/>
  <c r="T32" i="5" s="1"/>
  <c r="U32" i="5" s="1"/>
  <c r="V32" i="5" l="1"/>
  <c r="W33" i="5"/>
  <c r="Y33" i="5" s="1"/>
  <c r="O33" i="5"/>
  <c r="P33" i="5"/>
  <c r="Q33" i="5"/>
  <c r="M33" i="5"/>
  <c r="N33" i="5"/>
  <c r="G34" i="5"/>
  <c r="X34" i="5" s="1"/>
  <c r="E34" i="7"/>
  <c r="F34" i="7" l="1"/>
  <c r="H34" i="5"/>
  <c r="R33" i="5"/>
  <c r="S33" i="5" s="1"/>
  <c r="T33" i="5" s="1"/>
  <c r="V33" i="5" s="1"/>
  <c r="I34" i="5"/>
  <c r="E35" i="7"/>
  <c r="H35" i="5" s="1"/>
  <c r="F35" i="7"/>
  <c r="G35" i="5"/>
  <c r="X35" i="5" s="1"/>
  <c r="U33" i="5" l="1"/>
  <c r="W34" i="5"/>
  <c r="Y34" i="5" s="1"/>
  <c r="P34" i="5"/>
  <c r="Q34" i="5"/>
  <c r="M34" i="5"/>
  <c r="N34" i="5"/>
  <c r="O34" i="5"/>
  <c r="I35" i="5"/>
  <c r="E36" i="7"/>
  <c r="H36" i="5" s="1"/>
  <c r="G36" i="5"/>
  <c r="X36" i="5" s="1"/>
  <c r="F36" i="7" l="1"/>
  <c r="W35" i="5"/>
  <c r="Y35" i="5" s="1"/>
  <c r="M35" i="5"/>
  <c r="N35" i="5"/>
  <c r="O35" i="5"/>
  <c r="P35" i="5"/>
  <c r="Q35" i="5"/>
  <c r="R34" i="5"/>
  <c r="S34" i="5" s="1"/>
  <c r="T34" i="5" s="1"/>
  <c r="I36" i="5"/>
  <c r="G37" i="5"/>
  <c r="X37" i="5" s="1"/>
  <c r="E37" i="7"/>
  <c r="H37" i="5" s="1"/>
  <c r="F37" i="7" l="1"/>
  <c r="R35" i="5"/>
  <c r="S35" i="5" s="1"/>
  <c r="T35" i="5" s="1"/>
  <c r="V34" i="5"/>
  <c r="U34" i="5"/>
  <c r="W36" i="5"/>
  <c r="Y36" i="5" s="1"/>
  <c r="O36" i="5"/>
  <c r="P36" i="5"/>
  <c r="Q36" i="5"/>
  <c r="M36" i="5"/>
  <c r="N36" i="5"/>
  <c r="I37" i="5"/>
  <c r="G38" i="5"/>
  <c r="X38" i="5" s="1"/>
  <c r="E38" i="7"/>
  <c r="H38" i="5" s="1"/>
  <c r="F38" i="7" l="1"/>
  <c r="I38" i="5" s="1"/>
  <c r="W37" i="5"/>
  <c r="Y37" i="5" s="1"/>
  <c r="Q37" i="5"/>
  <c r="M37" i="5"/>
  <c r="N37" i="5"/>
  <c r="O37" i="5"/>
  <c r="P37" i="5"/>
  <c r="R36" i="5"/>
  <c r="S36" i="5" s="1"/>
  <c r="T36" i="5" s="1"/>
  <c r="U35" i="5"/>
  <c r="V35" i="5"/>
  <c r="E39" i="7"/>
  <c r="H39" i="5" s="1"/>
  <c r="G39" i="5"/>
  <c r="X39" i="5" s="1"/>
  <c r="F39" i="7" l="1"/>
  <c r="I39" i="5" s="1"/>
  <c r="W38" i="5"/>
  <c r="Y38" i="5" s="1"/>
  <c r="N38" i="5"/>
  <c r="M38" i="5"/>
  <c r="O38" i="5"/>
  <c r="P38" i="5"/>
  <c r="Q38" i="5"/>
  <c r="R37" i="5"/>
  <c r="S37" i="5" s="1"/>
  <c r="T37" i="5" s="1"/>
  <c r="U36" i="5"/>
  <c r="V36" i="5"/>
  <c r="E40" i="7"/>
  <c r="H40" i="5" s="1"/>
  <c r="G40" i="5"/>
  <c r="X40" i="5" s="1"/>
  <c r="F40" i="7" l="1"/>
  <c r="I40" i="5" s="1"/>
  <c r="R38" i="5"/>
  <c r="S38" i="5" s="1"/>
  <c r="T38" i="5" s="1"/>
  <c r="W39" i="5"/>
  <c r="Y39" i="5" s="1"/>
  <c r="O39" i="5"/>
  <c r="P39" i="5"/>
  <c r="Q39" i="5"/>
  <c r="M39" i="5"/>
  <c r="N39" i="5"/>
  <c r="V37" i="5"/>
  <c r="U37" i="5"/>
  <c r="G41" i="5"/>
  <c r="X41" i="5" s="1"/>
  <c r="E41" i="7"/>
  <c r="F41" i="7" l="1"/>
  <c r="H41" i="5"/>
  <c r="W40" i="5"/>
  <c r="P40" i="5"/>
  <c r="N40" i="5"/>
  <c r="O40" i="5"/>
  <c r="Q40" i="5"/>
  <c r="M40" i="5"/>
  <c r="R39" i="5"/>
  <c r="S39" i="5" s="1"/>
  <c r="T39" i="5" s="1"/>
  <c r="V38" i="5"/>
  <c r="U38" i="5"/>
  <c r="Y40" i="5"/>
  <c r="I41" i="5"/>
  <c r="G42" i="5"/>
  <c r="X42" i="5" s="1"/>
  <c r="E42" i="7"/>
  <c r="H42" i="5" s="1"/>
  <c r="F42" i="7" l="1"/>
  <c r="W41" i="5"/>
  <c r="Y41" i="5" s="1"/>
  <c r="P41" i="5"/>
  <c r="Q41" i="5"/>
  <c r="M41" i="5"/>
  <c r="N41" i="5"/>
  <c r="O41" i="5"/>
  <c r="R40" i="5"/>
  <c r="S40" i="5" s="1"/>
  <c r="T40" i="5" s="1"/>
  <c r="V39" i="5"/>
  <c r="U39" i="5"/>
  <c r="I42" i="5"/>
  <c r="G43" i="5"/>
  <c r="X43" i="5" s="1"/>
  <c r="E43" i="7"/>
  <c r="F43" i="7" l="1"/>
  <c r="H43" i="5"/>
  <c r="R41" i="5"/>
  <c r="S41" i="5" s="1"/>
  <c r="T41" i="5" s="1"/>
  <c r="W42" i="5"/>
  <c r="Y42" i="5" s="1"/>
  <c r="M42" i="5"/>
  <c r="O42" i="5"/>
  <c r="N42" i="5"/>
  <c r="Q42" i="5"/>
  <c r="P42" i="5"/>
  <c r="U40" i="5"/>
  <c r="V40" i="5"/>
  <c r="I43" i="5"/>
  <c r="E44" i="7"/>
  <c r="H44" i="5" s="1"/>
  <c r="G44" i="5"/>
  <c r="X44" i="5" s="1"/>
  <c r="F44" i="7"/>
  <c r="I44" i="5" s="1"/>
  <c r="R42" i="5" l="1"/>
  <c r="S42" i="5" s="1"/>
  <c r="T42" i="5" s="1"/>
  <c r="V42" i="5" s="1"/>
  <c r="W43" i="5"/>
  <c r="Y43" i="5" s="1"/>
  <c r="N43" i="5"/>
  <c r="O43" i="5"/>
  <c r="P43" i="5"/>
  <c r="Q43" i="5"/>
  <c r="M43" i="5"/>
  <c r="W44" i="5"/>
  <c r="O44" i="5"/>
  <c r="P44" i="5"/>
  <c r="Q44" i="5"/>
  <c r="M44" i="5"/>
  <c r="N44" i="5"/>
  <c r="V41" i="5"/>
  <c r="U41" i="5"/>
  <c r="E45" i="7"/>
  <c r="G45" i="5"/>
  <c r="X45" i="5" s="1"/>
  <c r="F45" i="7" l="1"/>
  <c r="H45" i="5"/>
  <c r="U42" i="5"/>
  <c r="R44" i="5"/>
  <c r="S44" i="5" s="1"/>
  <c r="T44" i="5" s="1"/>
  <c r="R43" i="5"/>
  <c r="S43" i="5" s="1"/>
  <c r="T43" i="5" s="1"/>
  <c r="Y44" i="5"/>
  <c r="I45" i="5"/>
  <c r="I46" i="5"/>
  <c r="G46" i="5"/>
  <c r="X46" i="5" s="1"/>
  <c r="E46" i="7"/>
  <c r="H46" i="5" s="1"/>
  <c r="F46" i="7"/>
  <c r="G47" i="5"/>
  <c r="X47" i="5" s="1"/>
  <c r="E47" i="7"/>
  <c r="H47" i="5" s="1"/>
  <c r="F47" i="7" l="1"/>
  <c r="I47" i="5" s="1"/>
  <c r="W46" i="5"/>
  <c r="P46" i="5"/>
  <c r="Q46" i="5"/>
  <c r="M46" i="5"/>
  <c r="N46" i="5"/>
  <c r="O46" i="5"/>
  <c r="W45" i="5"/>
  <c r="Y45" i="5" s="1"/>
  <c r="P45" i="5"/>
  <c r="M45" i="5"/>
  <c r="Q45" i="5"/>
  <c r="N45" i="5"/>
  <c r="O45" i="5"/>
  <c r="V43" i="5"/>
  <c r="U43" i="5"/>
  <c r="V44" i="5"/>
  <c r="U44" i="5"/>
  <c r="G49" i="5"/>
  <c r="X49" i="5" s="1"/>
  <c r="E49" i="7"/>
  <c r="F49" i="7" l="1"/>
  <c r="H49" i="5"/>
  <c r="W47" i="5"/>
  <c r="Y47" i="5" s="1"/>
  <c r="M47" i="5"/>
  <c r="N47" i="5"/>
  <c r="P47" i="5"/>
  <c r="O47" i="5"/>
  <c r="Q47" i="5"/>
  <c r="R46" i="5"/>
  <c r="S46" i="5" s="1"/>
  <c r="T46" i="5" s="1"/>
  <c r="R45" i="5"/>
  <c r="S45" i="5" s="1"/>
  <c r="T45" i="5" s="1"/>
  <c r="Y46" i="5"/>
  <c r="I49" i="5"/>
  <c r="E48" i="7"/>
  <c r="H48" i="5" s="1"/>
  <c r="G48" i="5"/>
  <c r="X48" i="5" s="1"/>
  <c r="F48" i="7"/>
  <c r="R47" i="5" l="1"/>
  <c r="S47" i="5" s="1"/>
  <c r="T47" i="5" s="1"/>
  <c r="W49" i="5"/>
  <c r="Y49" i="5" s="1"/>
  <c r="M49" i="5"/>
  <c r="N49" i="5"/>
  <c r="O49" i="5"/>
  <c r="Q49" i="5"/>
  <c r="P49" i="5"/>
  <c r="V45" i="5"/>
  <c r="U45" i="5"/>
  <c r="U46" i="5"/>
  <c r="V46" i="5"/>
  <c r="I48" i="5"/>
  <c r="G50" i="5"/>
  <c r="X50" i="5" s="1"/>
  <c r="E50" i="7"/>
  <c r="H50" i="5" s="1"/>
  <c r="F50" i="7" l="1"/>
  <c r="I50" i="5" s="1"/>
  <c r="W50" i="5" s="1"/>
  <c r="Y50" i="5" s="1"/>
  <c r="M50" i="5"/>
  <c r="P50" i="5"/>
  <c r="Q50" i="5"/>
  <c r="R49" i="5"/>
  <c r="S49" i="5" s="1"/>
  <c r="T49" i="5" s="1"/>
  <c r="W48" i="5"/>
  <c r="Y48" i="5" s="1"/>
  <c r="O48" i="5"/>
  <c r="Q48" i="5"/>
  <c r="M48" i="5"/>
  <c r="N48" i="5"/>
  <c r="P48" i="5"/>
  <c r="U47" i="5"/>
  <c r="V47" i="5"/>
  <c r="E51" i="7"/>
  <c r="H51" i="5" s="1"/>
  <c r="G51" i="5"/>
  <c r="X51" i="5" s="1"/>
  <c r="O50" i="5" l="1"/>
  <c r="N50" i="5"/>
  <c r="R50" i="5" s="1"/>
  <c r="S50" i="5" s="1"/>
  <c r="T50" i="5" s="1"/>
  <c r="F51" i="7"/>
  <c r="R48" i="5"/>
  <c r="S48" i="5" s="1"/>
  <c r="T48" i="5" s="1"/>
  <c r="V48" i="5" s="1"/>
  <c r="V49" i="5"/>
  <c r="U49" i="5"/>
  <c r="I51" i="5"/>
  <c r="E52" i="7"/>
  <c r="H52" i="5" s="1"/>
  <c r="G52" i="5"/>
  <c r="X52" i="5" s="1"/>
  <c r="F52" i="7" l="1"/>
  <c r="I52" i="5" s="1"/>
  <c r="W52" i="5" s="1"/>
  <c r="Y52" i="5" s="1"/>
  <c r="U48" i="5"/>
  <c r="V50" i="5"/>
  <c r="U50" i="5"/>
  <c r="W51" i="5"/>
  <c r="Y51" i="5" s="1"/>
  <c r="P51" i="5"/>
  <c r="Q51" i="5"/>
  <c r="M51" i="5"/>
  <c r="N51" i="5"/>
  <c r="O51" i="5"/>
  <c r="E53" i="7"/>
  <c r="H53" i="5" s="1"/>
  <c r="G53" i="5"/>
  <c r="X53" i="5" s="1"/>
  <c r="Q52" i="5" l="1"/>
  <c r="P52" i="5"/>
  <c r="F53" i="7"/>
  <c r="I53" i="5" s="1"/>
  <c r="Q53" i="5" s="1"/>
  <c r="N52" i="5"/>
  <c r="O52" i="5"/>
  <c r="M52" i="5"/>
  <c r="W53" i="5"/>
  <c r="Y53" i="5" s="1"/>
  <c r="P53" i="5"/>
  <c r="M53" i="5"/>
  <c r="O53" i="5"/>
  <c r="R51" i="5"/>
  <c r="S51" i="5" s="1"/>
  <c r="T51" i="5" s="1"/>
  <c r="G54" i="5"/>
  <c r="X54" i="5" s="1"/>
  <c r="E54" i="7"/>
  <c r="H54" i="5" s="1"/>
  <c r="N53" i="5" l="1"/>
  <c r="R53" i="5" s="1"/>
  <c r="S53" i="5" s="1"/>
  <c r="T53" i="5" s="1"/>
  <c r="R52" i="5"/>
  <c r="S52" i="5" s="1"/>
  <c r="T52" i="5" s="1"/>
  <c r="U52" i="5" s="1"/>
  <c r="F54" i="7"/>
  <c r="I54" i="5" s="1"/>
  <c r="O54" i="5" s="1"/>
  <c r="V51" i="5"/>
  <c r="U51" i="5"/>
  <c r="W54" i="5"/>
  <c r="Q54" i="5"/>
  <c r="E55" i="7"/>
  <c r="H55" i="5" s="1"/>
  <c r="G55" i="5"/>
  <c r="X55" i="5" s="1"/>
  <c r="F55" i="7" l="1"/>
  <c r="V52" i="5"/>
  <c r="P54" i="5"/>
  <c r="N54" i="5"/>
  <c r="R54" i="5" s="1"/>
  <c r="M54" i="5"/>
  <c r="U53" i="5"/>
  <c r="V53" i="5"/>
  <c r="Y54" i="5"/>
  <c r="I55" i="5"/>
  <c r="G56" i="5"/>
  <c r="X56" i="5" s="1"/>
  <c r="E56" i="7"/>
  <c r="S54" i="5" l="1"/>
  <c r="T54" i="5" s="1"/>
  <c r="V54" i="5" s="1"/>
  <c r="F56" i="7"/>
  <c r="H56" i="5"/>
  <c r="W55" i="5"/>
  <c r="Y55" i="5" s="1"/>
  <c r="P55" i="5"/>
  <c r="Q55" i="5"/>
  <c r="M55" i="5"/>
  <c r="N55" i="5"/>
  <c r="O55" i="5"/>
  <c r="I56" i="5"/>
  <c r="E57" i="7"/>
  <c r="G57" i="5"/>
  <c r="X57" i="5" s="1"/>
  <c r="U54" i="5" l="1"/>
  <c r="F57" i="7"/>
  <c r="I57" i="5" s="1"/>
  <c r="H57" i="5"/>
  <c r="R55" i="5"/>
  <c r="S55" i="5" s="1"/>
  <c r="T55" i="5" s="1"/>
  <c r="W56" i="5"/>
  <c r="Y56" i="5" s="1"/>
  <c r="Q56" i="5"/>
  <c r="M56" i="5"/>
  <c r="N56" i="5"/>
  <c r="O56" i="5"/>
  <c r="P56" i="5"/>
  <c r="G58" i="5"/>
  <c r="X58" i="5" s="1"/>
  <c r="E58" i="7"/>
  <c r="F58" i="7" l="1"/>
  <c r="H58" i="5"/>
  <c r="R56" i="5"/>
  <c r="S56" i="5" s="1"/>
  <c r="T56" i="5" s="1"/>
  <c r="W57" i="5"/>
  <c r="Y57" i="5" s="1"/>
  <c r="M57" i="5"/>
  <c r="N57" i="5"/>
  <c r="O57" i="5"/>
  <c r="P57" i="5"/>
  <c r="Q57" i="5"/>
  <c r="U55" i="5"/>
  <c r="V55" i="5"/>
  <c r="I58" i="5"/>
  <c r="E59" i="7"/>
  <c r="H59" i="5" s="1"/>
  <c r="F59" i="7"/>
  <c r="I59" i="5" s="1"/>
  <c r="G59" i="5"/>
  <c r="X59" i="5" s="1"/>
  <c r="E60" i="7"/>
  <c r="H60" i="5" s="1"/>
  <c r="G60" i="5"/>
  <c r="X60" i="5" s="1"/>
  <c r="F60" i="7" l="1"/>
  <c r="R57" i="5"/>
  <c r="S57" i="5" s="1"/>
  <c r="T57" i="5" s="1"/>
  <c r="V57" i="5" s="1"/>
  <c r="W58" i="5"/>
  <c r="Y58" i="5" s="1"/>
  <c r="Q58" i="5"/>
  <c r="M58" i="5"/>
  <c r="N58" i="5"/>
  <c r="P58" i="5"/>
  <c r="O58" i="5"/>
  <c r="W59" i="5"/>
  <c r="M59" i="5"/>
  <c r="N59" i="5"/>
  <c r="O59" i="5"/>
  <c r="Q59" i="5"/>
  <c r="P59" i="5"/>
  <c r="U56" i="5"/>
  <c r="V56" i="5"/>
  <c r="I60" i="5"/>
  <c r="G61" i="5"/>
  <c r="X61" i="5" s="1"/>
  <c r="E61" i="7"/>
  <c r="F61" i="7" l="1"/>
  <c r="H61" i="5"/>
  <c r="U57" i="5"/>
  <c r="R58" i="5"/>
  <c r="S58" i="5" s="1"/>
  <c r="T58" i="5" s="1"/>
  <c r="V58" i="5" s="1"/>
  <c r="W60" i="5"/>
  <c r="Y60" i="5" s="1"/>
  <c r="P60" i="5"/>
  <c r="Q60" i="5"/>
  <c r="M60" i="5"/>
  <c r="N60" i="5"/>
  <c r="O60" i="5"/>
  <c r="R59" i="5"/>
  <c r="S59" i="5" s="1"/>
  <c r="T59" i="5" s="1"/>
  <c r="Y59" i="5"/>
  <c r="I61" i="5"/>
  <c r="E62" i="7"/>
  <c r="H62" i="5" s="1"/>
  <c r="G62" i="5"/>
  <c r="X62" i="5" s="1"/>
  <c r="F62" i="7" l="1"/>
  <c r="I62" i="5" s="1"/>
  <c r="P62" i="5" s="1"/>
  <c r="U58" i="5"/>
  <c r="W61" i="5"/>
  <c r="Y61" i="5" s="1"/>
  <c r="M61" i="5"/>
  <c r="N61" i="5"/>
  <c r="O61" i="5"/>
  <c r="P61" i="5"/>
  <c r="Q61" i="5"/>
  <c r="R60" i="5"/>
  <c r="S60" i="5" s="1"/>
  <c r="T60" i="5" s="1"/>
  <c r="U59" i="5"/>
  <c r="V59" i="5"/>
  <c r="E63" i="7"/>
  <c r="G63" i="5"/>
  <c r="X63" i="5" s="1"/>
  <c r="M62" i="5" l="1"/>
  <c r="O62" i="5"/>
  <c r="N62" i="5"/>
  <c r="R62" i="5" s="1"/>
  <c r="S62" i="5" s="1"/>
  <c r="T62" i="5" s="1"/>
  <c r="W62" i="5"/>
  <c r="Y62" i="5" s="1"/>
  <c r="Q62" i="5"/>
  <c r="F63" i="7"/>
  <c r="I63" i="5" s="1"/>
  <c r="H63" i="5"/>
  <c r="R61" i="5"/>
  <c r="S61" i="5" s="1"/>
  <c r="T61" i="5" s="1"/>
  <c r="U60" i="5"/>
  <c r="V60" i="5"/>
  <c r="G64" i="5"/>
  <c r="X64" i="5" s="1"/>
  <c r="E64" i="7"/>
  <c r="F64" i="7" l="1"/>
  <c r="H64" i="5"/>
  <c r="U61" i="5"/>
  <c r="V61" i="5"/>
  <c r="W63" i="5"/>
  <c r="Y63" i="5" s="1"/>
  <c r="Q63" i="5"/>
  <c r="M63" i="5"/>
  <c r="O63" i="5"/>
  <c r="N63" i="5"/>
  <c r="P63" i="5"/>
  <c r="U62" i="5"/>
  <c r="V62" i="5"/>
  <c r="I64" i="5"/>
  <c r="G65" i="5"/>
  <c r="X65" i="5" s="1"/>
  <c r="E65" i="7"/>
  <c r="F65" i="7" l="1"/>
  <c r="H65" i="5"/>
  <c r="W64" i="5"/>
  <c r="Y64" i="5" s="1"/>
  <c r="O64" i="5"/>
  <c r="P64" i="5"/>
  <c r="Q64" i="5"/>
  <c r="M64" i="5"/>
  <c r="N64" i="5"/>
  <c r="R64" i="5" s="1"/>
  <c r="R63" i="5"/>
  <c r="S63" i="5" s="1"/>
  <c r="T63" i="5" s="1"/>
  <c r="I65" i="5"/>
  <c r="E66" i="7"/>
  <c r="H66" i="5" s="1"/>
  <c r="G66" i="5"/>
  <c r="X66" i="5" s="1"/>
  <c r="F66" i="7" l="1"/>
  <c r="I66" i="5" s="1"/>
  <c r="S64" i="5"/>
  <c r="T64" i="5" s="1"/>
  <c r="V64" i="5" s="1"/>
  <c r="W66" i="5"/>
  <c r="Y66" i="5" s="1"/>
  <c r="N66" i="5"/>
  <c r="O66" i="5"/>
  <c r="P66" i="5"/>
  <c r="Q66" i="5"/>
  <c r="M66" i="5"/>
  <c r="W65" i="5"/>
  <c r="Y65" i="5" s="1"/>
  <c r="Q65" i="5"/>
  <c r="M65" i="5"/>
  <c r="N65" i="5"/>
  <c r="O65" i="5"/>
  <c r="P65" i="5"/>
  <c r="U63" i="5"/>
  <c r="V63" i="5"/>
  <c r="U64" i="5" l="1"/>
  <c r="R65" i="5"/>
  <c r="S65" i="5" s="1"/>
  <c r="T65" i="5" s="1"/>
  <c r="V65" i="5" s="1"/>
  <c r="R66" i="5"/>
  <c r="S66" i="5" s="1"/>
  <c r="T66" i="5" s="1"/>
  <c r="U65" i="5" l="1"/>
  <c r="V66" i="5"/>
  <c r="U66" i="5"/>
  <c r="F67" i="7"/>
</calcChain>
</file>

<file path=xl/sharedStrings.xml><?xml version="1.0" encoding="utf-8"?>
<sst xmlns="http://schemas.openxmlformats.org/spreadsheetml/2006/main" count="303" uniqueCount="93">
  <si>
    <t>ANEXO No. 5 CUADRO COMPARATIVO DE PRECIOS</t>
  </si>
  <si>
    <t>ELECTRICIVILES SAS</t>
  </si>
  <si>
    <t>NARIÑO CREA SAS</t>
  </si>
  <si>
    <t xml:space="preserve">ANALISIS ESTADISTICO DE LAS FUENTES DE INFORMACION  </t>
  </si>
  <si>
    <t>VARIABLES ESTADISTICAS PRECIO UNITARIO (IVA INCLUIDO</t>
  </si>
  <si>
    <t>CONSOLIDADO REPUESTOS</t>
  </si>
  <si>
    <t>COTIZACION 1</t>
  </si>
  <si>
    <t>COTIZACION 2</t>
  </si>
  <si>
    <t>COTIZACION 3</t>
  </si>
  <si>
    <t>MENOR VALOR COTIZADO</t>
  </si>
  <si>
    <t xml:space="preserve">MAYOR VALOR  COTIZADO </t>
  </si>
  <si>
    <t xml:space="preserve">PROMEDIO COTIZADO </t>
  </si>
  <si>
    <t xml:space="preserve">MEDIANA COTIZADO </t>
  </si>
  <si>
    <t xml:space="preserve">MEDIA GEOMETRICA COTIZADO  </t>
  </si>
  <si>
    <t>DESVIACION MENOR Y MAYOR VALOR COTIZADO</t>
  </si>
  <si>
    <t>% DISPERSIÓN</t>
  </si>
  <si>
    <t>VALOR DE REFERENCIA IVA INCLUIDO</t>
  </si>
  <si>
    <t xml:space="preserve">CRITERIO </t>
  </si>
  <si>
    <t>VALOR DE REFERENCIA REDONDEADO</t>
  </si>
  <si>
    <t>Ítem</t>
  </si>
  <si>
    <t>Descripción Elementos</t>
  </si>
  <si>
    <t>Cant.</t>
  </si>
  <si>
    <t>Valor Unitario</t>
  </si>
  <si>
    <t>IVA</t>
  </si>
  <si>
    <t>Valor Total Unitario IVA INCLUIDO</t>
  </si>
  <si>
    <t>PROMEDIO (Valor Unitario IVA Incluido)</t>
  </si>
  <si>
    <t xml:space="preserve">DESVIACION ESTANDAR </t>
  </si>
  <si>
    <t xml:space="preserve">COEFICIENTE DE VARIACIÓN </t>
  </si>
  <si>
    <t>PATCH CORD FIBRA ÓPTICA MULTIMODAL DUPLEX SC-SC - 3 METROS</t>
  </si>
  <si>
    <t>PATCH CORD FIBRA ÓPTICA MULTIMODAL DUPLEX PC-SC - 3 METROS</t>
  </si>
  <si>
    <t>CINTA PARA BACKUP HP LTO 7 ULTRIUM 6TB RW DATA + LABEL</t>
  </si>
  <si>
    <t>CINTA PARA BACKUP HP LTO 8 ULTRIUM 12TB RW DATA + LABEL</t>
  </si>
  <si>
    <t>HPE MSL LTO-7 FC DRIVE UPGRADE KIT P/N:N7P36A</t>
  </si>
  <si>
    <t>HPE SYNERGY12000 CTO FRAME 1XFLM 10X FAN P/N:797740-B21</t>
  </si>
  <si>
    <t>HPE SY 480 GEN10 CTO CMPT MDL P/N:871940-B21</t>
  </si>
  <si>
    <t>HPE SY 480/660 GEN10 XEON-G 5218 FIO KIT P/N:P07342-L21</t>
  </si>
  <si>
    <t>HPE SY 480/660 GEN10 XEON-G 5218 KIT P/N:P07342-B21</t>
  </si>
  <si>
    <t>HPE 64GB 4RX4 PC4-2933Y-L SMART KIT P/N:P00926-B21</t>
  </si>
  <si>
    <t>HPE 240GB SATA RI SFF SC DS SSD P/N:P04556-B21</t>
  </si>
  <si>
    <t>HPE 96W SMART STORAGE BATTERY 260MM CBL P/N:P01367-B21</t>
  </si>
  <si>
    <t>HPE SMART ARRAY P204I-C SR GEN10 CTRLR P/N:804424-B21</t>
  </si>
  <si>
    <t>HPE SYNERGY 3820C 10/20GB CNA P/N:777430-B21</t>
  </si>
  <si>
    <t>HPE SYNERGY 3830C 16G FC HBA P/N:777452-B21</t>
  </si>
  <si>
    <t>HPE 64GB 2RX4 PC4-2933Y-R SMART KIT P/N:P00930-B21</t>
  </si>
  <si>
    <t>HPE 32GB 2RX4 PC4-2933Y-R SMART KIT P/N:P00924-B21</t>
  </si>
  <si>
    <t>HPE 480GB SATA RI SFF SC DS SSD P/N:P04560-B21</t>
  </si>
  <si>
    <t>HPE VC SE 40GB F8 MODULE P/N:794502-B23</t>
  </si>
  <si>
    <t>HPE B-SERIES 16GB SFP+SW XCVR P/N:QK724A</t>
  </si>
  <si>
    <t>HP BLC QSFP+ TO QSFP+ DAC 3M OPTION P/N:9CP950020F</t>
  </si>
  <si>
    <t>HPE STOREONCE GEN4 10GBE-T NETWORK CARD P/N:CZ3952Y2HQ</t>
  </si>
  <si>
    <t>HPE STORAGE PERF FILE CONTROLLER P/N:2M20010JWD</t>
  </si>
  <si>
    <t>HPE SN1100Q 16GB 2P FC HBA P/N:P9D94A</t>
  </si>
  <si>
    <t>HPE SN3000B OPTIONAL POWER SUPPLY P/N:QW939A</t>
  </si>
  <si>
    <t>HPE 3PAR 8000 1.2TB+SW 10K SFF HDD P/N:K2P93B</t>
  </si>
  <si>
    <t>HPE 3PAR 8000 920GB+SW SFF FE SSD P/N:K2P90B</t>
  </si>
  <si>
    <t>HPE 3PAR 8000 8TB+SW 7.2K LFF HDD P/N:P9B44B</t>
  </si>
  <si>
    <t>DISCO DURO HP PROLIANT 600GB SAS 10K 2.5 HOT PLUG P/N:653957</t>
  </si>
  <si>
    <t>BOARD POWER EDGE 2950</t>
  </si>
  <si>
    <t>FUENTE DE ALIMENTACIÓN REDUNDANTE 750 WATTS CONECTABLE EN MARCHA AUTO-SWITCHIN 110/220 V</t>
  </si>
  <si>
    <t>BOARD POWER EDGE 1950</t>
  </si>
  <si>
    <t>FUENTE DE ALIMENTACIÓN REDUNDANTE 670 WATTS</t>
  </si>
  <si>
    <t>BOARD PROLIANT ML 150</t>
  </si>
  <si>
    <t>FUENTE DE ALIMENTACIÓN 750 WATTS</t>
  </si>
  <si>
    <t>DISCOS SAS 3,5 PULGADAS 7200 RPM 300GB</t>
  </si>
  <si>
    <t>BOARD PROLIANT DL140</t>
  </si>
  <si>
    <t>FUENTE DE ALIMENTACIÓN CA 120/230 V (50/60 HZ) - 650 VATIOS</t>
  </si>
  <si>
    <t>DISCOS HDD 2 X 250GB 7200 RPM SATA</t>
  </si>
  <si>
    <t>MEMORIA MÓDULOS DDR2 SDRAM2 GB / 32 GB</t>
  </si>
  <si>
    <t>BOARD PROLIANT DL360 G6</t>
  </si>
  <si>
    <t>BOARD PROLIANT DL380P G8</t>
  </si>
  <si>
    <t>BOARD PROLIANT ML 570</t>
  </si>
  <si>
    <t xml:space="preserve">Slot para SIM, 2 puertos Ethernet 10/100 Mbps, Wi-Fi 2.4 GHz, interfaz • Router LTE, slot para SIM, 2 puertos Ethernet 10/100 Mbps, Wi-Fi 2.4 GHz, interfaz • Router LTE, slot para SIM, 2 puertos Ethernet 10/100 Mbps, Wi-Fi 2.4 GHz, interfaz • Router LTE, slot para SIM, 2 puertos Ethernet 10/100 Mbps, Wi-Fi 2.4 GHz, interfaz
amigable, bandas B1, B2, B3, B4, B5, B7, B8, B28. </t>
  </si>
  <si>
    <t>Cant. A cotizar</t>
  </si>
  <si>
    <t>Valor Total Unitario</t>
  </si>
  <si>
    <t>TOTAL</t>
  </si>
  <si>
    <t>VENTILADOR REFRIGERACIÓN REDUNDANTE CONECTABLE EN MARCHA EDGE 2950</t>
  </si>
  <si>
    <t>SATA DE 3,5” (A 7.200 RPM): UNIDADES DE DISCO DURO DE 80 GB, 160 GB, 250 GB CONECTABLES EN MARCHA EDGE 2950</t>
  </si>
  <si>
    <t>VENTILADOR REFRIGERACIÓN REDUNDANTE CONECTABLE EN MARCHA EDGE 1950</t>
  </si>
  <si>
    <t>SATA DE 3,5” (A 7.200 RPM): UNIDADES DE DISCO DURO DE 80 GB, 160 GB, 250 GB CONECTABLES EN MARCHA EDGE 1950</t>
  </si>
  <si>
    <t>BOARD PROLIANT DL360 G7</t>
  </si>
  <si>
    <t>FUENTE DE ALIMENTACIÓN 460 WATTS DL360 G7</t>
  </si>
  <si>
    <t>DISCOS SAS/SATA7200 RPM 500GB DL360 G7</t>
  </si>
  <si>
    <t>MEMORIA MÓDULOS 6 GB (3 X 2 GB) PC3-10600R (DDR3-1333) DL360 G7</t>
  </si>
  <si>
    <t>MEMORIA 2 GB/ 144 GBDDR3 SDRAM1333 MHZPC3­10600 DL360 G6</t>
  </si>
  <si>
    <t>DISCO DURO 250 GBSERIAL ATA­300 DL360 G6</t>
  </si>
  <si>
    <t>FUENTE DE ALIMENTACIÓN CA 120/230 V ( 50/60 HZ ) DL360 G6</t>
  </si>
  <si>
    <t>FUENTE DE ALIMENTACIÓN 460 WATTS DL380P G8</t>
  </si>
  <si>
    <t>DISCOS SAS/SATA7200 RPM 500GB DL380P G8</t>
  </si>
  <si>
    <t>MEMORIA MÓDULOS 6 GB (3 X 2 GB) PC3-10600R (DDR3-1333) DL380P G8</t>
  </si>
  <si>
    <t>MEMORIA 2 GB/ 144 GBDDR3 SDRAM1333 MHZPC3­10600 ML 570</t>
  </si>
  <si>
    <t>DISCO DURO 250 GBSERIAL ATA­300 ML 570</t>
  </si>
  <si>
    <t>FUENTE DE ALIMENTACIÓN CA 120/230 V ( 50/60 HZ ) ML 570</t>
  </si>
  <si>
    <t>Energy Solution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</si>
</sst>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8" formatCode="&quot;$&quot;\ #,##0.00;[Red]\-&quot;$&quot;\ #,##0.00"/>
    <numFmt numFmtId="41" formatCode="_-* #,##0_-;\-* #,##0_-;_-* &quot;-&quot;_-;_-@_-"/>
    <numFmt numFmtId="44" formatCode="_-&quot;$&quot;\ * #,##0.00_-;\-&quot;$&quot;\ * #,##0.00_-;_-&quot;$&quot;\ * &quot;-&quot;??_-;_-@_-"/>
    <numFmt numFmtId="164" formatCode="&quot;$&quot;\ #,##0"/>
    <numFmt numFmtId="165" formatCode="&quot;$&quot;\ #,##0.0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Arial"/>
      <family val="2"/>
    </font>
    <font>
      <sz val="9"/>
      <color rgb="FF000000"/>
      <name val="Arial"/>
      <family val="2"/>
    </font>
    <font>
      <b/>
      <sz val="8"/>
      <name val="Arial"/>
      <family val="2"/>
    </font>
    <font>
      <b/>
      <sz val="12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sz val="11"/>
      <color rgb="FFFF0000"/>
      <name val="Aptos Narrow"/>
      <family val="2"/>
      <scheme val="minor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9"/>
      <color rgb="FFFF0000"/>
      <name val="Arial"/>
      <family val="2"/>
    </font>
    <font>
      <b/>
      <sz val="11"/>
      <color rgb="FFFF0000"/>
      <name val="Aptos Narrow"/>
      <family val="2"/>
      <scheme val="minor"/>
    </font>
    <font>
      <sz val="8"/>
      <color rgb="FFFF0000"/>
      <name val="Arial"/>
      <family val="2"/>
    </font>
    <font>
      <sz val="10"/>
      <color rgb="FFFF0000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8CC4F6"/>
        <bgColor indexed="64"/>
      </patternFill>
    </fill>
    <fill>
      <patternFill patternType="solid">
        <fgColor rgb="FF96FCD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9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164" fontId="4" fillId="2" borderId="1" xfId="0" applyNumberFormat="1" applyFont="1" applyFill="1" applyBorder="1" applyAlignment="1">
      <alignment horizontal="center" vertical="center" wrapText="1"/>
    </xf>
    <xf numFmtId="6" fontId="5" fillId="0" borderId="1" xfId="0" applyNumberFormat="1" applyFont="1" applyBorder="1" applyAlignment="1">
      <alignment wrapText="1"/>
    </xf>
    <xf numFmtId="165" fontId="4" fillId="2" borderId="1" xfId="0" applyNumberFormat="1" applyFont="1" applyFill="1" applyBorder="1" applyAlignment="1">
      <alignment horizontal="center" vertical="center" wrapText="1"/>
    </xf>
    <xf numFmtId="0" fontId="7" fillId="0" borderId="0" xfId="0" applyFont="1"/>
    <xf numFmtId="165" fontId="11" fillId="2" borderId="1" xfId="2" applyNumberFormat="1" applyFont="1" applyFill="1" applyBorder="1" applyAlignment="1">
      <alignment horizontal="center" vertical="center" wrapText="1"/>
    </xf>
    <xf numFmtId="165" fontId="11" fillId="2" borderId="1" xfId="2" applyNumberFormat="1" applyFont="1" applyFill="1" applyBorder="1" applyAlignment="1">
      <alignment horizontal="center" vertical="center"/>
    </xf>
    <xf numFmtId="44" fontId="11" fillId="2" borderId="1" xfId="2" applyNumberFormat="1" applyFont="1" applyFill="1" applyBorder="1" applyAlignment="1">
      <alignment horizontal="center" vertical="center"/>
    </xf>
    <xf numFmtId="44" fontId="11" fillId="2" borderId="1" xfId="3" applyFont="1" applyFill="1" applyBorder="1" applyAlignment="1">
      <alignment horizontal="center" vertical="center"/>
    </xf>
    <xf numFmtId="44" fontId="11" fillId="2" borderId="1" xfId="3" applyFont="1" applyFill="1" applyBorder="1" applyAlignment="1" applyProtection="1">
      <alignment horizontal="center" vertical="center"/>
      <protection locked="0" hidden="1"/>
    </xf>
    <xf numFmtId="44" fontId="11" fillId="2" borderId="1" xfId="3" applyFont="1" applyFill="1" applyBorder="1" applyAlignment="1" applyProtection="1">
      <alignment horizontal="center" vertical="center" wrapText="1"/>
      <protection hidden="1"/>
    </xf>
    <xf numFmtId="44" fontId="11" fillId="2" borderId="1" xfId="3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9" fontId="11" fillId="2" borderId="1" xfId="1" applyFont="1" applyFill="1" applyBorder="1" applyAlignment="1">
      <alignment horizontal="center" vertical="center"/>
    </xf>
    <xf numFmtId="9" fontId="13" fillId="0" borderId="0" xfId="0" applyNumberFormat="1" applyFont="1" applyAlignment="1">
      <alignment wrapText="1"/>
    </xf>
    <xf numFmtId="0" fontId="9" fillId="4" borderId="1" xfId="0" applyFont="1" applyFill="1" applyBorder="1" applyAlignment="1">
      <alignment horizontal="center" vertical="center"/>
    </xf>
    <xf numFmtId="0" fontId="13" fillId="0" borderId="0" xfId="0" applyFont="1"/>
    <xf numFmtId="164" fontId="11" fillId="2" borderId="1" xfId="0" applyNumberFormat="1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164" fontId="16" fillId="2" borderId="1" xfId="0" applyNumberFormat="1" applyFont="1" applyFill="1" applyBorder="1" applyAlignment="1">
      <alignment horizontal="center" vertical="center" wrapText="1"/>
    </xf>
    <xf numFmtId="10" fontId="16" fillId="2" borderId="1" xfId="1" applyNumberFormat="1" applyFont="1" applyFill="1" applyBorder="1" applyAlignment="1">
      <alignment horizontal="center" vertical="center" wrapText="1"/>
    </xf>
    <xf numFmtId="10" fontId="16" fillId="0" borderId="1" xfId="1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7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8" fontId="5" fillId="0" borderId="1" xfId="0" applyNumberFormat="1" applyFont="1" applyBorder="1" applyAlignment="1">
      <alignment wrapText="1"/>
    </xf>
    <xf numFmtId="44" fontId="10" fillId="14" borderId="1" xfId="3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44" fontId="10" fillId="8" borderId="1" xfId="3" applyFont="1" applyFill="1" applyBorder="1" applyAlignment="1">
      <alignment horizontal="center" vertical="center" wrapText="1"/>
    </xf>
    <xf numFmtId="9" fontId="10" fillId="13" borderId="1" xfId="1" applyFont="1" applyFill="1" applyBorder="1" applyAlignment="1">
      <alignment horizontal="center" vertical="center" wrapText="1"/>
    </xf>
    <xf numFmtId="44" fontId="10" fillId="15" borderId="1" xfId="3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/>
    </xf>
    <xf numFmtId="0" fontId="9" fillId="5" borderId="1" xfId="0" applyFont="1" applyFill="1" applyBorder="1" applyAlignment="1">
      <alignment horizontal="center" wrapText="1"/>
    </xf>
    <xf numFmtId="0" fontId="9" fillId="4" borderId="1" xfId="0" applyFont="1" applyFill="1" applyBorder="1" applyAlignment="1">
      <alignment horizontal="center" wrapText="1"/>
    </xf>
    <xf numFmtId="0" fontId="9" fillId="7" borderId="1" xfId="0" applyFont="1" applyFill="1" applyBorder="1" applyAlignment="1">
      <alignment horizontal="center" vertical="center" wrapText="1"/>
    </xf>
    <xf numFmtId="44" fontId="10" fillId="9" borderId="1" xfId="3" applyFont="1" applyFill="1" applyBorder="1" applyAlignment="1">
      <alignment horizontal="center" vertical="center" wrapText="1"/>
    </xf>
    <xf numFmtId="44" fontId="10" fillId="10" borderId="1" xfId="3" applyFont="1" applyFill="1" applyBorder="1" applyAlignment="1">
      <alignment horizontal="center" vertical="center" wrapText="1"/>
    </xf>
    <xf numFmtId="44" fontId="10" fillId="11" borderId="1" xfId="3" applyFont="1" applyFill="1" applyBorder="1" applyAlignment="1">
      <alignment horizontal="center" vertical="center" wrapText="1"/>
    </xf>
    <xf numFmtId="44" fontId="10" fillId="12" borderId="1" xfId="3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wrapText="1"/>
    </xf>
    <xf numFmtId="0" fontId="15" fillId="6" borderId="5" xfId="0" applyFont="1" applyFill="1" applyBorder="1" applyAlignment="1">
      <alignment horizontal="center" vertical="center" wrapText="1"/>
    </xf>
    <xf numFmtId="0" fontId="15" fillId="6" borderId="6" xfId="0" applyFont="1" applyFill="1" applyBorder="1" applyAlignment="1">
      <alignment horizontal="center" vertical="center" wrapText="1"/>
    </xf>
    <xf numFmtId="0" fontId="15" fillId="6" borderId="7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center" vertical="center" wrapText="1"/>
    </xf>
    <xf numFmtId="0" fontId="15" fillId="6" borderId="1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</cellXfs>
  <cellStyles count="4">
    <cellStyle name="Millares [0]" xfId="2" builtinId="6"/>
    <cellStyle name="Moneda" xfId="3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153080</xdr:colOff>
      <xdr:row>0</xdr:row>
      <xdr:rowOff>125222</xdr:rowOff>
    </xdr:from>
    <xdr:to>
      <xdr:col>1</xdr:col>
      <xdr:colOff>1734554</xdr:colOff>
      <xdr:row>0</xdr:row>
      <xdr:rowOff>848442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22A30D1-35DB-4D93-8430-AB5DD9AEDE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388" t="4816" r="13769"/>
        <a:stretch>
          <a:fillRect/>
        </a:stretch>
      </xdr:blipFill>
      <xdr:spPr>
        <a:xfrm>
          <a:off x="153080" y="125222"/>
          <a:ext cx="2278840" cy="72322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00E53-4339-415B-97C9-8158D7ADA657}">
  <sheetPr>
    <pageSetUpPr fitToPage="1"/>
  </sheetPr>
  <dimension ref="A1:AC66"/>
  <sheetViews>
    <sheetView tabSelected="1" topLeftCell="K1" zoomScale="112" zoomScaleNormal="112" zoomScaleSheetLayoutView="80" workbookViewId="0">
      <selection activeCell="U6" sqref="U6"/>
    </sheetView>
  </sheetViews>
  <sheetFormatPr baseColWidth="10" defaultColWidth="11.44140625" defaultRowHeight="14.4" x14ac:dyDescent="0.3"/>
  <cols>
    <col min="1" max="1" width="10.44140625" style="20" bestFit="1" customWidth="1"/>
    <col min="2" max="2" width="44.6640625" style="24" bestFit="1" customWidth="1"/>
    <col min="3" max="3" width="6.88671875" style="20" customWidth="1"/>
    <col min="4" max="5" width="13.109375" style="20" customWidth="1"/>
    <col min="6" max="6" width="18.33203125" style="20" customWidth="1"/>
    <col min="7" max="8" width="11.44140625" style="20"/>
    <col min="9" max="18" width="15.44140625" style="20" customWidth="1"/>
    <col min="19" max="19" width="15.44140625" style="22" customWidth="1"/>
    <col min="20" max="20" width="15.44140625" style="20" customWidth="1"/>
    <col min="21" max="21" width="13.88671875" style="20" customWidth="1"/>
    <col min="22" max="22" width="21.88671875" style="20" customWidth="1"/>
    <col min="23" max="24" width="17.88671875" style="30" customWidth="1"/>
    <col min="25" max="25" width="20.33203125" style="30" customWidth="1"/>
    <col min="26" max="16384" width="11.44140625" style="2"/>
  </cols>
  <sheetData>
    <row r="1" spans="1:29" ht="73.5" customHeight="1" x14ac:dyDescent="0.3">
      <c r="A1" s="41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</row>
    <row r="2" spans="1:29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8"/>
      <c r="AA2" s="8"/>
      <c r="AB2" s="8"/>
      <c r="AC2" s="8"/>
    </row>
    <row r="3" spans="1:29" x14ac:dyDescent="0.3">
      <c r="A3" s="35" t="s">
        <v>0</v>
      </c>
      <c r="B3" s="36"/>
      <c r="C3" s="37"/>
      <c r="D3" s="51" t="s">
        <v>92</v>
      </c>
      <c r="E3" s="52"/>
      <c r="F3" s="53"/>
      <c r="G3" s="35" t="s">
        <v>1</v>
      </c>
      <c r="H3" s="36"/>
      <c r="I3" s="37"/>
      <c r="J3" s="54" t="s">
        <v>2</v>
      </c>
      <c r="K3" s="55"/>
      <c r="L3" s="56"/>
      <c r="M3" s="46" t="s">
        <v>3</v>
      </c>
      <c r="N3" s="46"/>
      <c r="O3" s="46"/>
      <c r="P3" s="46"/>
      <c r="Q3" s="46"/>
      <c r="R3" s="46"/>
      <c r="S3" s="46"/>
      <c r="T3" s="46"/>
      <c r="U3" s="46"/>
      <c r="V3" s="46"/>
      <c r="W3" s="58" t="s">
        <v>4</v>
      </c>
      <c r="X3" s="59"/>
      <c r="Y3" s="60"/>
    </row>
    <row r="4" spans="1:29" ht="15" customHeight="1" x14ac:dyDescent="0.3">
      <c r="A4" s="45" t="s">
        <v>5</v>
      </c>
      <c r="B4" s="45"/>
      <c r="C4" s="45"/>
      <c r="D4" s="57" t="s">
        <v>6</v>
      </c>
      <c r="E4" s="57"/>
      <c r="F4" s="57"/>
      <c r="G4" s="45" t="s">
        <v>7</v>
      </c>
      <c r="H4" s="45"/>
      <c r="I4" s="45"/>
      <c r="J4" s="44" t="s">
        <v>8</v>
      </c>
      <c r="K4" s="44"/>
      <c r="L4" s="44"/>
      <c r="M4" s="38" t="s">
        <v>9</v>
      </c>
      <c r="N4" s="47" t="s">
        <v>10</v>
      </c>
      <c r="O4" s="48" t="s">
        <v>11</v>
      </c>
      <c r="P4" s="49" t="s">
        <v>12</v>
      </c>
      <c r="Q4" s="50" t="s">
        <v>13</v>
      </c>
      <c r="R4" s="38" t="s">
        <v>14</v>
      </c>
      <c r="S4" s="39" t="s">
        <v>15</v>
      </c>
      <c r="T4" s="34" t="s">
        <v>16</v>
      </c>
      <c r="U4" s="40" t="s">
        <v>17</v>
      </c>
      <c r="V4" s="34" t="s">
        <v>18</v>
      </c>
      <c r="W4" s="61"/>
      <c r="X4" s="62"/>
      <c r="Y4" s="63"/>
    </row>
    <row r="5" spans="1:29" ht="41.4" x14ac:dyDescent="0.3">
      <c r="A5" s="16" t="s">
        <v>19</v>
      </c>
      <c r="B5" s="23" t="s">
        <v>20</v>
      </c>
      <c r="C5" s="16" t="s">
        <v>21</v>
      </c>
      <c r="D5" s="17" t="s">
        <v>22</v>
      </c>
      <c r="E5" s="17" t="s">
        <v>23</v>
      </c>
      <c r="F5" s="17" t="s">
        <v>24</v>
      </c>
      <c r="G5" s="16" t="s">
        <v>22</v>
      </c>
      <c r="H5" s="16" t="s">
        <v>23</v>
      </c>
      <c r="I5" s="16" t="s">
        <v>24</v>
      </c>
      <c r="J5" s="18" t="s">
        <v>22</v>
      </c>
      <c r="K5" s="18" t="s">
        <v>23</v>
      </c>
      <c r="L5" s="18" t="s">
        <v>24</v>
      </c>
      <c r="M5" s="38"/>
      <c r="N5" s="47"/>
      <c r="O5" s="48"/>
      <c r="P5" s="49"/>
      <c r="Q5" s="50"/>
      <c r="R5" s="38"/>
      <c r="S5" s="39"/>
      <c r="T5" s="34"/>
      <c r="U5" s="40"/>
      <c r="V5" s="34"/>
      <c r="W5" s="26" t="s">
        <v>25</v>
      </c>
      <c r="X5" s="26" t="s">
        <v>26</v>
      </c>
      <c r="Y5" s="26" t="s">
        <v>27</v>
      </c>
    </row>
    <row r="6" spans="1:29" ht="22.8" x14ac:dyDescent="0.3">
      <c r="A6" s="31">
        <v>1</v>
      </c>
      <c r="B6" s="32" t="s">
        <v>28</v>
      </c>
      <c r="C6" s="19">
        <v>1</v>
      </c>
      <c r="D6" s="25">
        <f>'Energy Solution S.A.S'!D6</f>
        <v>166758.53445378153</v>
      </c>
      <c r="E6" s="25">
        <f>'Energy Solution S.A.S'!E6</f>
        <v>31684</v>
      </c>
      <c r="F6" s="25">
        <f>'Energy Solution S.A.S'!F6</f>
        <v>198442.53445378153</v>
      </c>
      <c r="G6" s="25">
        <f>'ELECTRICIVILES SAS'!D6</f>
        <v>182202.3529411765</v>
      </c>
      <c r="H6" s="25">
        <f>'ELECTRICIVILES SAS'!E6</f>
        <v>34618</v>
      </c>
      <c r="I6" s="25">
        <f>'ELECTRICIVILES SAS'!F6</f>
        <v>216820.3529411765</v>
      </c>
      <c r="J6" s="25">
        <f>'NARIÑO CREA SAS'!D6</f>
        <v>206582.76302521006</v>
      </c>
      <c r="K6" s="25">
        <f>'NARIÑO CREA SAS'!E6</f>
        <v>39251</v>
      </c>
      <c r="L6" s="25">
        <f>'NARIÑO CREA SAS'!F6</f>
        <v>245833.76302521006</v>
      </c>
      <c r="M6" s="9">
        <f>MIN(F6,I6,L6)</f>
        <v>198442.53445378153</v>
      </c>
      <c r="N6" s="9">
        <f>MAX(F6,I6,L6)</f>
        <v>245833.76302521006</v>
      </c>
      <c r="O6" s="10">
        <f>AVERAGE(F6,I6,L6)</f>
        <v>220365.55014005606</v>
      </c>
      <c r="P6" s="10">
        <f>MEDIAN(F6,I6,L6)</f>
        <v>216820.3529411765</v>
      </c>
      <c r="Q6" s="11">
        <f>GEOMEAN(F6,I6,L6)</f>
        <v>219512.25964986777</v>
      </c>
      <c r="R6" s="12">
        <f>STDEVA(N6,O6)</f>
        <v>18008.746035795</v>
      </c>
      <c r="S6" s="21">
        <f>R6/M6</f>
        <v>9.0750433546742199E-2</v>
      </c>
      <c r="T6" s="13">
        <f>IF(S6&lt;=5%,M6,O6)</f>
        <v>220365.55014005606</v>
      </c>
      <c r="U6" s="14" t="str">
        <f>IF(T6=M6,"MENOR VALOR","PROMEDIO")</f>
        <v>PROMEDIO</v>
      </c>
      <c r="V6" s="15">
        <f>ROUND(T6,0)</f>
        <v>220366</v>
      </c>
      <c r="W6" s="27">
        <f t="shared" ref="W6:W37" si="0">ROUND(AVERAGE(F6,I6,L6),0)</f>
        <v>220366</v>
      </c>
      <c r="X6" s="27">
        <f t="shared" ref="X6:X37" si="1">ROUND(STDEVA(D6,G6,J6),0)</f>
        <v>20079</v>
      </c>
      <c r="Y6" s="28">
        <f>X6/W6</f>
        <v>9.1116596934191302E-2</v>
      </c>
    </row>
    <row r="7" spans="1:29" ht="22.8" x14ac:dyDescent="0.3">
      <c r="A7" s="31">
        <f t="shared" ref="A7:A36" si="2">A6+1</f>
        <v>2</v>
      </c>
      <c r="B7" s="32" t="s">
        <v>29</v>
      </c>
      <c r="C7" s="19">
        <v>1</v>
      </c>
      <c r="D7" s="25">
        <f>'Energy Solution S.A.S'!D7</f>
        <v>159453.74117647059</v>
      </c>
      <c r="E7" s="25">
        <f>'Energy Solution S.A.S'!E7</f>
        <v>30296</v>
      </c>
      <c r="F7" s="25">
        <f>'Energy Solution S.A.S'!F7</f>
        <v>189749.74117647059</v>
      </c>
      <c r="G7" s="25">
        <f>'ELECTRICIVILES SAS'!D7</f>
        <v>191995.32100840338</v>
      </c>
      <c r="H7" s="25">
        <f>'ELECTRICIVILES SAS'!E7</f>
        <v>36479</v>
      </c>
      <c r="I7" s="25">
        <f>'ELECTRICIVILES SAS'!F7</f>
        <v>228474.32100840338</v>
      </c>
      <c r="J7" s="25">
        <f>'NARIÑO CREA SAS'!D7</f>
        <v>195037.95872268913</v>
      </c>
      <c r="K7" s="25">
        <f>'NARIÑO CREA SAS'!E7</f>
        <v>37057</v>
      </c>
      <c r="L7" s="25">
        <f>'NARIÑO CREA SAS'!F7</f>
        <v>232094.95872268913</v>
      </c>
      <c r="M7" s="9">
        <f t="shared" ref="M7:M66" si="3">MIN(F7,I7,L7)</f>
        <v>189749.74117647059</v>
      </c>
      <c r="N7" s="9">
        <f t="shared" ref="N7:N66" si="4">MAX(F7,I7,L7)</f>
        <v>232094.95872268913</v>
      </c>
      <c r="O7" s="10">
        <f t="shared" ref="O7:O66" si="5">AVERAGE(F7,I7,L7)</f>
        <v>216773.00696918773</v>
      </c>
      <c r="P7" s="10">
        <f t="shared" ref="P7:P66" si="6">MEDIAN(F7,I7,L7)</f>
        <v>228474.32100840338</v>
      </c>
      <c r="Q7" s="11">
        <f t="shared" ref="Q7:Q66" si="7">GEOMEAN(F7,I7,L7)</f>
        <v>215887.79881123296</v>
      </c>
      <c r="R7" s="12">
        <f t="shared" ref="R7:R66" si="8">STDEVA(N7,O7)</f>
        <v>10834.255985913953</v>
      </c>
      <c r="S7" s="21">
        <f t="shared" ref="S7:S66" si="9">R7/M7</f>
        <v>5.7097606135008659E-2</v>
      </c>
      <c r="T7" s="13">
        <f t="shared" ref="T7:T66" si="10">IF(S7&lt;=5%,M7,O7)</f>
        <v>216773.00696918773</v>
      </c>
      <c r="U7" s="14" t="str">
        <f t="shared" ref="U7:U66" si="11">IF(T7=M7,"MENOR VALOR","PROMEDIO")</f>
        <v>PROMEDIO</v>
      </c>
      <c r="V7" s="15">
        <f t="shared" ref="V7:V66" si="12">ROUND(T7,0)</f>
        <v>216773</v>
      </c>
      <c r="W7" s="27">
        <f t="shared" si="0"/>
        <v>216773</v>
      </c>
      <c r="X7" s="27">
        <f t="shared" si="1"/>
        <v>19725</v>
      </c>
      <c r="Y7" s="28">
        <f t="shared" ref="Y7:Y66" si="13">X7/W7</f>
        <v>9.0993804578983539E-2</v>
      </c>
    </row>
    <row r="8" spans="1:29" ht="22.8" x14ac:dyDescent="0.3">
      <c r="A8" s="31">
        <f>A7+1</f>
        <v>3</v>
      </c>
      <c r="B8" s="32" t="s">
        <v>30</v>
      </c>
      <c r="C8" s="19">
        <v>1</v>
      </c>
      <c r="D8" s="25">
        <f>'Energy Solution S.A.S'!D8</f>
        <v>1924106.6541176473</v>
      </c>
      <c r="E8" s="25">
        <f>'Energy Solution S.A.S'!E8</f>
        <v>365580</v>
      </c>
      <c r="F8" s="25">
        <f>'Energy Solution S.A.S'!F8</f>
        <v>2289686.6541176476</v>
      </c>
      <c r="G8" s="25">
        <f>'ELECTRICIVILES SAS'!D8</f>
        <v>1905095.0964705886</v>
      </c>
      <c r="H8" s="25">
        <f>'ELECTRICIVILES SAS'!E8</f>
        <v>361968</v>
      </c>
      <c r="I8" s="25">
        <f>'ELECTRICIVILES SAS'!F8</f>
        <v>2267063.0964705888</v>
      </c>
      <c r="J8" s="25">
        <f>'NARIÑO CREA SAS'!D8</f>
        <v>1562613.0183529416</v>
      </c>
      <c r="K8" s="25">
        <f>'NARIÑO CREA SAS'!E8</f>
        <v>296896</v>
      </c>
      <c r="L8" s="25">
        <f>'NARIÑO CREA SAS'!F8</f>
        <v>1859509.0183529416</v>
      </c>
      <c r="M8" s="9">
        <f t="shared" si="3"/>
        <v>1859509.0183529416</v>
      </c>
      <c r="N8" s="9">
        <f t="shared" si="4"/>
        <v>2289686.6541176476</v>
      </c>
      <c r="O8" s="10">
        <f t="shared" si="5"/>
        <v>2138752.9229803928</v>
      </c>
      <c r="P8" s="10">
        <f t="shared" si="6"/>
        <v>2267063.0964705888</v>
      </c>
      <c r="Q8" s="11">
        <f t="shared" si="7"/>
        <v>2129181.3319421127</v>
      </c>
      <c r="R8" s="12">
        <f t="shared" si="8"/>
        <v>106726.26479693998</v>
      </c>
      <c r="S8" s="21">
        <f t="shared" si="9"/>
        <v>5.7394862699548868E-2</v>
      </c>
      <c r="T8" s="13">
        <f t="shared" si="10"/>
        <v>2138752.9229803928</v>
      </c>
      <c r="U8" s="14" t="str">
        <f t="shared" si="11"/>
        <v>PROMEDIO</v>
      </c>
      <c r="V8" s="15">
        <f t="shared" si="12"/>
        <v>2138753</v>
      </c>
      <c r="W8" s="27">
        <f t="shared" si="0"/>
        <v>2138753</v>
      </c>
      <c r="X8" s="27">
        <f t="shared" si="1"/>
        <v>203442</v>
      </c>
      <c r="Y8" s="28">
        <f t="shared" si="13"/>
        <v>9.5121783581367275E-2</v>
      </c>
    </row>
    <row r="9" spans="1:29" ht="22.8" x14ac:dyDescent="0.3">
      <c r="A9" s="31">
        <f t="shared" si="2"/>
        <v>4</v>
      </c>
      <c r="B9" s="32" t="s">
        <v>31</v>
      </c>
      <c r="C9" s="19">
        <v>1</v>
      </c>
      <c r="D9" s="25">
        <f>'Energy Solution S.A.S'!D9</f>
        <v>2240642.6576208901</v>
      </c>
      <c r="E9" s="25">
        <f>'Energy Solution S.A.S'!E9</f>
        <v>425722</v>
      </c>
      <c r="F9" s="25">
        <f>'Energy Solution S.A.S'!F9</f>
        <v>2666364.6576208901</v>
      </c>
      <c r="G9" s="25">
        <f>'ELECTRICIVILES SAS'!D9</f>
        <v>2775074.7312273541</v>
      </c>
      <c r="H9" s="25">
        <f>'ELECTRICIVILES SAS'!E9</f>
        <v>527264</v>
      </c>
      <c r="I9" s="25">
        <f>'ELECTRICIVILES SAS'!F9</f>
        <v>3302338.7312273541</v>
      </c>
      <c r="J9" s="25">
        <f>'NARIÑO CREA SAS'!D9</f>
        <v>2890460.0308457953</v>
      </c>
      <c r="K9" s="25">
        <f>'NARIÑO CREA SAS'!E9</f>
        <v>549187</v>
      </c>
      <c r="L9" s="25">
        <f>'NARIÑO CREA SAS'!F9</f>
        <v>3439647.0308457953</v>
      </c>
      <c r="M9" s="9">
        <f t="shared" si="3"/>
        <v>2666364.6576208901</v>
      </c>
      <c r="N9" s="9">
        <f t="shared" si="4"/>
        <v>3439647.0308457953</v>
      </c>
      <c r="O9" s="10">
        <f t="shared" si="5"/>
        <v>3136116.8065646798</v>
      </c>
      <c r="P9" s="10">
        <f t="shared" si="6"/>
        <v>3302338.7312273541</v>
      </c>
      <c r="Q9" s="11">
        <f t="shared" si="7"/>
        <v>3117106.7835475374</v>
      </c>
      <c r="R9" s="12">
        <f t="shared" si="8"/>
        <v>214628.2798842504</v>
      </c>
      <c r="S9" s="21">
        <f t="shared" si="9"/>
        <v>8.0494721256827703E-2</v>
      </c>
      <c r="T9" s="13">
        <f t="shared" si="10"/>
        <v>3136116.8065646798</v>
      </c>
      <c r="U9" s="14" t="str">
        <f t="shared" si="11"/>
        <v>PROMEDIO</v>
      </c>
      <c r="V9" s="15">
        <f t="shared" si="12"/>
        <v>3136117</v>
      </c>
      <c r="W9" s="27">
        <f t="shared" si="0"/>
        <v>3136117</v>
      </c>
      <c r="X9" s="27">
        <f t="shared" si="1"/>
        <v>346697</v>
      </c>
      <c r="Y9" s="28">
        <f t="shared" si="13"/>
        <v>0.11054976584100656</v>
      </c>
    </row>
    <row r="10" spans="1:29" x14ac:dyDescent="0.3">
      <c r="A10" s="31">
        <f t="shared" si="2"/>
        <v>5</v>
      </c>
      <c r="B10" s="32" t="s">
        <v>32</v>
      </c>
      <c r="C10" s="19">
        <v>1</v>
      </c>
      <c r="D10" s="25">
        <f>'Energy Solution S.A.S'!D10</f>
        <v>27203109.02496</v>
      </c>
      <c r="E10" s="25">
        <f>'Energy Solution S.A.S'!E10</f>
        <v>5168591</v>
      </c>
      <c r="F10" s="25">
        <f>'Energy Solution S.A.S'!F10</f>
        <v>32371700.02496</v>
      </c>
      <c r="G10" s="25">
        <f>'ELECTRICIVILES SAS'!D10</f>
        <v>27369054.036000002</v>
      </c>
      <c r="H10" s="25">
        <f>'ELECTRICIVILES SAS'!E10</f>
        <v>5200120</v>
      </c>
      <c r="I10" s="25">
        <f>'ELECTRICIVILES SAS'!F10</f>
        <v>32569174.036000002</v>
      </c>
      <c r="J10" s="25">
        <f>'NARIÑO CREA SAS'!D10</f>
        <v>21941821.080000002</v>
      </c>
      <c r="K10" s="25">
        <f>'NARIÑO CREA SAS'!E10</f>
        <v>4168946</v>
      </c>
      <c r="L10" s="25">
        <f>'NARIÑO CREA SAS'!F10</f>
        <v>26110767.080000002</v>
      </c>
      <c r="M10" s="9">
        <f t="shared" si="3"/>
        <v>26110767.080000002</v>
      </c>
      <c r="N10" s="9">
        <f t="shared" si="4"/>
        <v>32569174.036000002</v>
      </c>
      <c r="O10" s="10">
        <f t="shared" si="5"/>
        <v>30350547.046986669</v>
      </c>
      <c r="P10" s="10">
        <f t="shared" si="6"/>
        <v>32371700.02496</v>
      </c>
      <c r="Q10" s="11">
        <f t="shared" si="7"/>
        <v>30194693.644955982</v>
      </c>
      <c r="R10" s="12">
        <f t="shared" si="8"/>
        <v>1568806.1888548194</v>
      </c>
      <c r="S10" s="21">
        <f t="shared" si="9"/>
        <v>6.0082730777238399E-2</v>
      </c>
      <c r="T10" s="13">
        <f t="shared" si="10"/>
        <v>30350547.046986669</v>
      </c>
      <c r="U10" s="14" t="str">
        <f t="shared" si="11"/>
        <v>PROMEDIO</v>
      </c>
      <c r="V10" s="15">
        <f t="shared" si="12"/>
        <v>30350547</v>
      </c>
      <c r="W10" s="27">
        <f t="shared" si="0"/>
        <v>30350547</v>
      </c>
      <c r="X10" s="27">
        <f t="shared" si="1"/>
        <v>3086626</v>
      </c>
      <c r="Y10" s="28">
        <f t="shared" si="13"/>
        <v>0.10169918848579566</v>
      </c>
    </row>
    <row r="11" spans="1:29" ht="22.8" x14ac:dyDescent="0.3">
      <c r="A11" s="31">
        <f t="shared" si="2"/>
        <v>6</v>
      </c>
      <c r="B11" s="32" t="s">
        <v>33</v>
      </c>
      <c r="C11" s="19">
        <v>1</v>
      </c>
      <c r="D11" s="25">
        <f>'Energy Solution S.A.S'!D11</f>
        <v>48593615.348571427</v>
      </c>
      <c r="E11" s="25">
        <f>'Energy Solution S.A.S'!E11</f>
        <v>9232787</v>
      </c>
      <c r="F11" s="25">
        <f>'Energy Solution S.A.S'!F11</f>
        <v>57826402.348571427</v>
      </c>
      <c r="G11" s="25">
        <f>'ELECTRICIVILES SAS'!D11</f>
        <v>37892221.390697144</v>
      </c>
      <c r="H11" s="25">
        <f>'ELECTRICIVILES SAS'!E11</f>
        <v>7199522</v>
      </c>
      <c r="I11" s="25">
        <f>'ELECTRICIVILES SAS'!F11</f>
        <v>45091743.390697144</v>
      </c>
      <c r="J11" s="25">
        <f>'NARIÑO CREA SAS'!D11</f>
        <v>40702344.480000004</v>
      </c>
      <c r="K11" s="25">
        <f>'NARIÑO CREA SAS'!E11</f>
        <v>7733445</v>
      </c>
      <c r="L11" s="25">
        <f>'NARIÑO CREA SAS'!F11</f>
        <v>48435789.480000004</v>
      </c>
      <c r="M11" s="9">
        <f t="shared" si="3"/>
        <v>45091743.390697144</v>
      </c>
      <c r="N11" s="9">
        <f t="shared" si="4"/>
        <v>57826402.348571427</v>
      </c>
      <c r="O11" s="10">
        <f t="shared" si="5"/>
        <v>50451311.739756189</v>
      </c>
      <c r="P11" s="10">
        <f t="shared" si="6"/>
        <v>48435789.480000004</v>
      </c>
      <c r="Q11" s="11">
        <f t="shared" si="7"/>
        <v>50172205.736278497</v>
      </c>
      <c r="R11" s="12">
        <f t="shared" si="8"/>
        <v>5214976.5813584784</v>
      </c>
      <c r="S11" s="21">
        <f t="shared" si="9"/>
        <v>0.1156525826950922</v>
      </c>
      <c r="T11" s="13">
        <f t="shared" si="10"/>
        <v>50451311.739756189</v>
      </c>
      <c r="U11" s="14" t="str">
        <f t="shared" si="11"/>
        <v>PROMEDIO</v>
      </c>
      <c r="V11" s="15">
        <f t="shared" si="12"/>
        <v>50451312</v>
      </c>
      <c r="W11" s="27">
        <f t="shared" si="0"/>
        <v>50451312</v>
      </c>
      <c r="X11" s="27">
        <f t="shared" si="1"/>
        <v>5548104</v>
      </c>
      <c r="Y11" s="28">
        <f t="shared" si="13"/>
        <v>0.10996946917852206</v>
      </c>
    </row>
    <row r="12" spans="1:29" x14ac:dyDescent="0.3">
      <c r="A12" s="31">
        <f t="shared" si="2"/>
        <v>7</v>
      </c>
      <c r="B12" s="32" t="s">
        <v>34</v>
      </c>
      <c r="C12" s="19"/>
      <c r="D12" s="25">
        <f>'Energy Solution S.A.S'!D12</f>
        <v>32716733.671574775</v>
      </c>
      <c r="E12" s="25">
        <f>'Energy Solution S.A.S'!E12</f>
        <v>6216179</v>
      </c>
      <c r="F12" s="25">
        <f>'Energy Solution S.A.S'!F12</f>
        <v>38932912.671574771</v>
      </c>
      <c r="G12" s="25">
        <f>'ELECTRICIVILES SAS'!D12</f>
        <v>34370219.927548744</v>
      </c>
      <c r="H12" s="25">
        <f>'ELECTRICIVILES SAS'!E12</f>
        <v>6530342</v>
      </c>
      <c r="I12" s="25">
        <f>'ELECTRICIVILES SAS'!F12</f>
        <v>40900561.927548744</v>
      </c>
      <c r="J12" s="25">
        <f>'NARIÑO CREA SAS'!D12</f>
        <v>36980498.79231663</v>
      </c>
      <c r="K12" s="25">
        <f>'NARIÑO CREA SAS'!E12</f>
        <v>7026295</v>
      </c>
      <c r="L12" s="25">
        <f>'NARIÑO CREA SAS'!F12</f>
        <v>44006793.79231663</v>
      </c>
      <c r="M12" s="9">
        <f t="shared" si="3"/>
        <v>38932912.671574771</v>
      </c>
      <c r="N12" s="9">
        <f t="shared" si="4"/>
        <v>44006793.79231663</v>
      </c>
      <c r="O12" s="10">
        <f t="shared" si="5"/>
        <v>41280089.463813379</v>
      </c>
      <c r="P12" s="10">
        <f t="shared" si="6"/>
        <v>40900561.927548744</v>
      </c>
      <c r="Q12" s="11">
        <f t="shared" si="7"/>
        <v>41227654.976127155</v>
      </c>
      <c r="R12" s="12">
        <f t="shared" si="8"/>
        <v>1928071.1209753603</v>
      </c>
      <c r="S12" s="21">
        <f t="shared" si="9"/>
        <v>4.9522909761207268E-2</v>
      </c>
      <c r="T12" s="13">
        <f t="shared" si="10"/>
        <v>38932912.671574771</v>
      </c>
      <c r="U12" s="14" t="str">
        <f t="shared" si="11"/>
        <v>MENOR VALOR</v>
      </c>
      <c r="V12" s="15">
        <f t="shared" si="12"/>
        <v>38932913</v>
      </c>
      <c r="W12" s="27">
        <f t="shared" si="0"/>
        <v>41280089</v>
      </c>
      <c r="X12" s="27">
        <f t="shared" si="1"/>
        <v>2149700</v>
      </c>
      <c r="Y12" s="28">
        <f t="shared" si="13"/>
        <v>5.2075953615313184E-2</v>
      </c>
    </row>
    <row r="13" spans="1:29" ht="22.8" x14ac:dyDescent="0.3">
      <c r="A13" s="31">
        <f t="shared" si="2"/>
        <v>8</v>
      </c>
      <c r="B13" s="32" t="s">
        <v>35</v>
      </c>
      <c r="C13" s="19">
        <v>1</v>
      </c>
      <c r="D13" s="25">
        <f>'Energy Solution S.A.S'!D13</f>
        <v>7409298.7058823546</v>
      </c>
      <c r="E13" s="25">
        <f>'Energy Solution S.A.S'!E13</f>
        <v>1407767</v>
      </c>
      <c r="F13" s="25">
        <f>'Energy Solution S.A.S'!F13</f>
        <v>8817065.7058823556</v>
      </c>
      <c r="G13" s="25">
        <f>'ELECTRICIVILES SAS'!D13</f>
        <v>6781272.43462185</v>
      </c>
      <c r="H13" s="25">
        <f>'ELECTRICIVILES SAS'!E13</f>
        <v>1288442</v>
      </c>
      <c r="I13" s="25">
        <f>'ELECTRICIVILES SAS'!F13</f>
        <v>8069714.43462185</v>
      </c>
      <c r="J13" s="25">
        <f>'NARIÑO CREA SAS'!D13</f>
        <v>8407310.072139835</v>
      </c>
      <c r="K13" s="25">
        <f>'NARIÑO CREA SAS'!E13</f>
        <v>1597389</v>
      </c>
      <c r="L13" s="25">
        <f>'NARIÑO CREA SAS'!F13</f>
        <v>10004699.072139835</v>
      </c>
      <c r="M13" s="9">
        <f t="shared" si="3"/>
        <v>8069714.43462185</v>
      </c>
      <c r="N13" s="9">
        <f t="shared" si="4"/>
        <v>10004699.072139835</v>
      </c>
      <c r="O13" s="10">
        <f t="shared" si="5"/>
        <v>8963826.4042146802</v>
      </c>
      <c r="P13" s="10">
        <f t="shared" si="6"/>
        <v>8817065.7058823556</v>
      </c>
      <c r="Q13" s="11">
        <f t="shared" si="7"/>
        <v>8928847.8931041323</v>
      </c>
      <c r="R13" s="12">
        <f t="shared" si="8"/>
        <v>736008.12184161041</v>
      </c>
      <c r="S13" s="21">
        <f t="shared" si="9"/>
        <v>9.1206216503013096E-2</v>
      </c>
      <c r="T13" s="13">
        <f t="shared" si="10"/>
        <v>8963826.4042146802</v>
      </c>
      <c r="U13" s="14" t="str">
        <f t="shared" si="11"/>
        <v>PROMEDIO</v>
      </c>
      <c r="V13" s="15">
        <f t="shared" si="12"/>
        <v>8963826</v>
      </c>
      <c r="W13" s="27">
        <f t="shared" si="0"/>
        <v>8963826</v>
      </c>
      <c r="X13" s="27">
        <f t="shared" si="1"/>
        <v>820004</v>
      </c>
      <c r="Y13" s="28">
        <f t="shared" si="13"/>
        <v>9.1479241118691948E-2</v>
      </c>
    </row>
    <row r="14" spans="1:29" ht="22.8" x14ac:dyDescent="0.3">
      <c r="A14" s="31">
        <f t="shared" si="2"/>
        <v>9</v>
      </c>
      <c r="B14" s="32" t="s">
        <v>36</v>
      </c>
      <c r="C14" s="19">
        <v>1</v>
      </c>
      <c r="D14" s="25">
        <f>'Energy Solution S.A.S'!D14</f>
        <v>7956847.0527731096</v>
      </c>
      <c r="E14" s="25">
        <f>'Energy Solution S.A.S'!E14</f>
        <v>1511801</v>
      </c>
      <c r="F14" s="25">
        <f>'Energy Solution S.A.S'!F14</f>
        <v>9468648.0527731106</v>
      </c>
      <c r="G14" s="25">
        <f>'ELECTRICIVILES SAS'!D14</f>
        <v>6608228.9082352947</v>
      </c>
      <c r="H14" s="25">
        <f>'ELECTRICIVILES SAS'!E14</f>
        <v>1255563</v>
      </c>
      <c r="I14" s="25">
        <f>'ELECTRICIVILES SAS'!F14</f>
        <v>7863791.9082352947</v>
      </c>
      <c r="J14" s="25">
        <f>'NARIÑO CREA SAS'!D14</f>
        <v>7889416.1455462193</v>
      </c>
      <c r="K14" s="25">
        <f>'NARIÑO CREA SAS'!E14</f>
        <v>1498989</v>
      </c>
      <c r="L14" s="25">
        <f>'NARIÑO CREA SAS'!F14</f>
        <v>9388405.1455462202</v>
      </c>
      <c r="M14" s="9">
        <f t="shared" si="3"/>
        <v>7863791.9082352947</v>
      </c>
      <c r="N14" s="9">
        <f t="shared" si="4"/>
        <v>9468648.0527731106</v>
      </c>
      <c r="O14" s="10">
        <f t="shared" si="5"/>
        <v>8906948.3688515425</v>
      </c>
      <c r="P14" s="10">
        <f t="shared" si="6"/>
        <v>9388405.1455462202</v>
      </c>
      <c r="Q14" s="11">
        <f t="shared" si="7"/>
        <v>8875045.8063162267</v>
      </c>
      <c r="R14" s="12">
        <f t="shared" si="8"/>
        <v>397181.65549128113</v>
      </c>
      <c r="S14" s="21">
        <f t="shared" si="9"/>
        <v>5.0507650777907254E-2</v>
      </c>
      <c r="T14" s="13">
        <f t="shared" si="10"/>
        <v>8906948.3688515425</v>
      </c>
      <c r="U14" s="14" t="str">
        <f t="shared" si="11"/>
        <v>PROMEDIO</v>
      </c>
      <c r="V14" s="15">
        <f t="shared" si="12"/>
        <v>8906948</v>
      </c>
      <c r="W14" s="27">
        <f t="shared" si="0"/>
        <v>8906948</v>
      </c>
      <c r="X14" s="27">
        <f t="shared" si="1"/>
        <v>759908</v>
      </c>
      <c r="Y14" s="28">
        <f t="shared" si="13"/>
        <v>8.5316317104354944E-2</v>
      </c>
    </row>
    <row r="15" spans="1:29" ht="22.8" x14ac:dyDescent="0.3">
      <c r="A15" s="31">
        <f t="shared" si="2"/>
        <v>10</v>
      </c>
      <c r="B15" s="32" t="s">
        <v>37</v>
      </c>
      <c r="C15" s="19">
        <v>1</v>
      </c>
      <c r="D15" s="25">
        <f>'Energy Solution S.A.S'!D15</f>
        <v>3874979.0144873955</v>
      </c>
      <c r="E15" s="25">
        <f>'Energy Solution S.A.S'!E15</f>
        <v>736246</v>
      </c>
      <c r="F15" s="25">
        <f>'Energy Solution S.A.S'!F15</f>
        <v>4611225.0144873951</v>
      </c>
      <c r="G15" s="25">
        <f>'ELECTRICIVILES SAS'!D15</f>
        <v>4310369.9149915976</v>
      </c>
      <c r="H15" s="25">
        <f>'ELECTRICIVILES SAS'!E15</f>
        <v>818970</v>
      </c>
      <c r="I15" s="25">
        <f>'ELECTRICIVILES SAS'!F15</f>
        <v>5129339.9149915976</v>
      </c>
      <c r="J15" s="25">
        <f>'NARIÑO CREA SAS'!D15</f>
        <v>4351078.9641887406</v>
      </c>
      <c r="K15" s="25">
        <f>'NARIÑO CREA SAS'!E15</f>
        <v>826705</v>
      </c>
      <c r="L15" s="25">
        <f>'NARIÑO CREA SAS'!F15</f>
        <v>5177783.9641887406</v>
      </c>
      <c r="M15" s="9">
        <f t="shared" si="3"/>
        <v>4611225.0144873951</v>
      </c>
      <c r="N15" s="9">
        <f t="shared" si="4"/>
        <v>5177783.9641887406</v>
      </c>
      <c r="O15" s="10">
        <f t="shared" si="5"/>
        <v>4972782.9645559108</v>
      </c>
      <c r="P15" s="10">
        <f t="shared" si="6"/>
        <v>5129339.9149915976</v>
      </c>
      <c r="Q15" s="11">
        <f t="shared" si="7"/>
        <v>4966006.0059365062</v>
      </c>
      <c r="R15" s="12">
        <f t="shared" si="8"/>
        <v>144957.59699039487</v>
      </c>
      <c r="S15" s="21">
        <f t="shared" si="9"/>
        <v>3.1435810773703707E-2</v>
      </c>
      <c r="T15" s="13">
        <f t="shared" si="10"/>
        <v>4611225.0144873951</v>
      </c>
      <c r="U15" s="14" t="str">
        <f t="shared" si="11"/>
        <v>MENOR VALOR</v>
      </c>
      <c r="V15" s="15">
        <f t="shared" si="12"/>
        <v>4611225</v>
      </c>
      <c r="W15" s="27">
        <f t="shared" si="0"/>
        <v>4972783</v>
      </c>
      <c r="X15" s="27">
        <f t="shared" si="1"/>
        <v>263911</v>
      </c>
      <c r="Y15" s="28">
        <f t="shared" si="13"/>
        <v>5.3071087155824009E-2</v>
      </c>
    </row>
    <row r="16" spans="1:29" x14ac:dyDescent="0.3">
      <c r="A16" s="31">
        <f t="shared" si="2"/>
        <v>11</v>
      </c>
      <c r="B16" s="32" t="s">
        <v>38</v>
      </c>
      <c r="C16" s="19">
        <v>1</v>
      </c>
      <c r="D16" s="25">
        <f>'Energy Solution S.A.S'!D16</f>
        <v>18617660.899023537</v>
      </c>
      <c r="E16" s="25">
        <f>'Energy Solution S.A.S'!E16</f>
        <v>3537356</v>
      </c>
      <c r="F16" s="25">
        <f>'Energy Solution S.A.S'!F16</f>
        <v>22155016.899023537</v>
      </c>
      <c r="G16" s="25">
        <f>'ELECTRICIVILES SAS'!D16</f>
        <v>18510217.810753204</v>
      </c>
      <c r="H16" s="25">
        <f>'ELECTRICIVILES SAS'!E16</f>
        <v>3516941</v>
      </c>
      <c r="I16" s="25">
        <f>'ELECTRICIVILES SAS'!F16</f>
        <v>22027158.810753204</v>
      </c>
      <c r="J16" s="25">
        <f>'NARIÑO CREA SAS'!D16</f>
        <v>16574693.492686892</v>
      </c>
      <c r="K16" s="25">
        <f>'NARIÑO CREA SAS'!E16</f>
        <v>3149192</v>
      </c>
      <c r="L16" s="25">
        <f>'NARIÑO CREA SAS'!F16</f>
        <v>19723885.49268689</v>
      </c>
      <c r="M16" s="9">
        <f t="shared" si="3"/>
        <v>19723885.49268689</v>
      </c>
      <c r="N16" s="9">
        <f t="shared" si="4"/>
        <v>22155016.899023537</v>
      </c>
      <c r="O16" s="10">
        <f t="shared" si="5"/>
        <v>21302020.400821213</v>
      </c>
      <c r="P16" s="10">
        <f t="shared" si="6"/>
        <v>22027158.810753204</v>
      </c>
      <c r="Q16" s="11">
        <f t="shared" si="7"/>
        <v>21271968.459705412</v>
      </c>
      <c r="R16" s="12">
        <f t="shared" si="8"/>
        <v>603159.60820724186</v>
      </c>
      <c r="S16" s="21">
        <f t="shared" si="9"/>
        <v>3.0580161724771619E-2</v>
      </c>
      <c r="T16" s="13">
        <f t="shared" si="10"/>
        <v>19723885.49268689</v>
      </c>
      <c r="U16" s="14" t="str">
        <f t="shared" si="11"/>
        <v>MENOR VALOR</v>
      </c>
      <c r="V16" s="15">
        <f t="shared" si="12"/>
        <v>19723885</v>
      </c>
      <c r="W16" s="27">
        <f t="shared" si="0"/>
        <v>21302020</v>
      </c>
      <c r="X16" s="27">
        <f t="shared" si="1"/>
        <v>1149747</v>
      </c>
      <c r="Y16" s="28">
        <f t="shared" si="13"/>
        <v>5.3973613769961723E-2</v>
      </c>
    </row>
    <row r="17" spans="1:25" ht="22.8" x14ac:dyDescent="0.3">
      <c r="A17" s="31">
        <f t="shared" si="2"/>
        <v>12</v>
      </c>
      <c r="B17" s="32" t="s">
        <v>39</v>
      </c>
      <c r="C17" s="19">
        <v>1</v>
      </c>
      <c r="D17" s="25">
        <f>'Energy Solution S.A.S'!D17</f>
        <v>1208992.6607878411</v>
      </c>
      <c r="E17" s="25">
        <f>'Energy Solution S.A.S'!E17</f>
        <v>229709</v>
      </c>
      <c r="F17" s="25">
        <f>'Energy Solution S.A.S'!F17</f>
        <v>1438701.6607878411</v>
      </c>
      <c r="G17" s="25">
        <f>'ELECTRICIVILES SAS'!D17</f>
        <v>1366374.5741886054</v>
      </c>
      <c r="H17" s="25">
        <f>'ELECTRICIVILES SAS'!E17</f>
        <v>259611</v>
      </c>
      <c r="I17" s="25">
        <f>'ELECTRICIVILES SAS'!F17</f>
        <v>1625985.5741886054</v>
      </c>
      <c r="J17" s="25">
        <f>'NARIÑO CREA SAS'!D17</f>
        <v>1400353.7459657146</v>
      </c>
      <c r="K17" s="25">
        <f>'NARIÑO CREA SAS'!E17</f>
        <v>266067</v>
      </c>
      <c r="L17" s="25">
        <f>'NARIÑO CREA SAS'!F17</f>
        <v>1666420.7459657146</v>
      </c>
      <c r="M17" s="9">
        <f t="shared" si="3"/>
        <v>1438701.6607878411</v>
      </c>
      <c r="N17" s="9">
        <f t="shared" si="4"/>
        <v>1666420.7459657146</v>
      </c>
      <c r="O17" s="10">
        <f t="shared" si="5"/>
        <v>1577035.993647387</v>
      </c>
      <c r="P17" s="10">
        <f t="shared" si="6"/>
        <v>1625985.5741886054</v>
      </c>
      <c r="Q17" s="11">
        <f t="shared" si="7"/>
        <v>1573828.3552279985</v>
      </c>
      <c r="R17" s="12">
        <f t="shared" si="8"/>
        <v>63204.564498969383</v>
      </c>
      <c r="S17" s="21">
        <f t="shared" si="9"/>
        <v>4.3931668546457511E-2</v>
      </c>
      <c r="T17" s="13">
        <f t="shared" si="10"/>
        <v>1438701.6607878411</v>
      </c>
      <c r="U17" s="14" t="str">
        <f t="shared" si="11"/>
        <v>MENOR VALOR</v>
      </c>
      <c r="V17" s="15">
        <f t="shared" si="12"/>
        <v>1438702</v>
      </c>
      <c r="W17" s="27">
        <f t="shared" si="0"/>
        <v>1577036</v>
      </c>
      <c r="X17" s="27">
        <f t="shared" si="1"/>
        <v>102097</v>
      </c>
      <c r="Y17" s="28">
        <f t="shared" si="13"/>
        <v>6.4739803022885969E-2</v>
      </c>
    </row>
    <row r="18" spans="1:25" ht="22.8" x14ac:dyDescent="0.3">
      <c r="A18" s="31">
        <f t="shared" si="2"/>
        <v>13</v>
      </c>
      <c r="B18" s="32" t="s">
        <v>40</v>
      </c>
      <c r="C18" s="19">
        <v>1</v>
      </c>
      <c r="D18" s="25">
        <f>'Energy Solution S.A.S'!D18</f>
        <v>1563628.6423936868</v>
      </c>
      <c r="E18" s="25">
        <f>'Energy Solution S.A.S'!E18</f>
        <v>297089</v>
      </c>
      <c r="F18" s="25">
        <f>'Energy Solution S.A.S'!F18</f>
        <v>1860717.6423936868</v>
      </c>
      <c r="G18" s="25">
        <f>'ELECTRICIVILES SAS'!D18</f>
        <v>2005223.3943492707</v>
      </c>
      <c r="H18" s="25">
        <f>'ELECTRICIVILES SAS'!E18</f>
        <v>380992</v>
      </c>
      <c r="I18" s="25">
        <f>'ELECTRICIVILES SAS'!F18</f>
        <v>2386215.3943492705</v>
      </c>
      <c r="J18" s="25">
        <f>'NARIÑO CREA SAS'!D18</f>
        <v>1906333.3175510205</v>
      </c>
      <c r="K18" s="25">
        <f>'NARIÑO CREA SAS'!E18</f>
        <v>362203</v>
      </c>
      <c r="L18" s="25">
        <f>'NARIÑO CREA SAS'!F18</f>
        <v>2268536.3175510205</v>
      </c>
      <c r="M18" s="9">
        <f t="shared" si="3"/>
        <v>1860717.6423936868</v>
      </c>
      <c r="N18" s="9">
        <f t="shared" si="4"/>
        <v>2386215.3943492705</v>
      </c>
      <c r="O18" s="10">
        <f t="shared" si="5"/>
        <v>2171823.1180979926</v>
      </c>
      <c r="P18" s="10">
        <f t="shared" si="6"/>
        <v>2268536.3175510205</v>
      </c>
      <c r="Q18" s="11">
        <f t="shared" si="7"/>
        <v>2159626.3529032865</v>
      </c>
      <c r="R18" s="12">
        <f t="shared" si="8"/>
        <v>151598.23237129822</v>
      </c>
      <c r="S18" s="21">
        <f t="shared" si="9"/>
        <v>8.1472991343424575E-2</v>
      </c>
      <c r="T18" s="13">
        <f t="shared" si="10"/>
        <v>2171823.1180979926</v>
      </c>
      <c r="U18" s="14" t="str">
        <f t="shared" si="11"/>
        <v>PROMEDIO</v>
      </c>
      <c r="V18" s="15">
        <f t="shared" si="12"/>
        <v>2171823</v>
      </c>
      <c r="W18" s="27">
        <f t="shared" si="0"/>
        <v>2171823</v>
      </c>
      <c r="X18" s="27">
        <f t="shared" si="1"/>
        <v>231744</v>
      </c>
      <c r="Y18" s="29">
        <f t="shared" si="13"/>
        <v>0.10670482815588563</v>
      </c>
    </row>
    <row r="19" spans="1:25" x14ac:dyDescent="0.3">
      <c r="A19" s="31">
        <f t="shared" si="2"/>
        <v>14</v>
      </c>
      <c r="B19" s="32" t="s">
        <v>41</v>
      </c>
      <c r="C19" s="19">
        <v>1</v>
      </c>
      <c r="D19" s="25">
        <f>'Energy Solution S.A.S'!D19</f>
        <v>16425028.810556773</v>
      </c>
      <c r="E19" s="25">
        <f>'Energy Solution S.A.S'!E19</f>
        <v>3120755</v>
      </c>
      <c r="F19" s="25">
        <f>'Energy Solution S.A.S'!F19</f>
        <v>19545783.810556773</v>
      </c>
      <c r="G19" s="25">
        <f>'ELECTRICIVILES SAS'!D19</f>
        <v>14305670.2543559</v>
      </c>
      <c r="H19" s="25">
        <f>'ELECTRICIVILES SAS'!E19</f>
        <v>2718077</v>
      </c>
      <c r="I19" s="25">
        <f>'ELECTRICIVILES SAS'!F19</f>
        <v>17023747.2543559</v>
      </c>
      <c r="J19" s="25">
        <f>'NARIÑO CREA SAS'!D19</f>
        <v>15769352.257232128</v>
      </c>
      <c r="K19" s="25">
        <f>'NARIÑO CREA SAS'!E19</f>
        <v>2996177</v>
      </c>
      <c r="L19" s="25">
        <f>'NARIÑO CREA SAS'!F19</f>
        <v>18765529.25723213</v>
      </c>
      <c r="M19" s="9">
        <f t="shared" si="3"/>
        <v>17023747.2543559</v>
      </c>
      <c r="N19" s="9">
        <f t="shared" si="4"/>
        <v>19545783.810556773</v>
      </c>
      <c r="O19" s="10">
        <f t="shared" si="5"/>
        <v>18445020.107381601</v>
      </c>
      <c r="P19" s="10">
        <f t="shared" si="6"/>
        <v>18765529.25723213</v>
      </c>
      <c r="Q19" s="11">
        <f t="shared" si="7"/>
        <v>18414348.457605112</v>
      </c>
      <c r="R19" s="12">
        <f t="shared" si="8"/>
        <v>778357.47899918025</v>
      </c>
      <c r="S19" s="21">
        <f t="shared" si="9"/>
        <v>4.5721865307887508E-2</v>
      </c>
      <c r="T19" s="13">
        <f t="shared" si="10"/>
        <v>17023747.2543559</v>
      </c>
      <c r="U19" s="14" t="str">
        <f t="shared" si="11"/>
        <v>MENOR VALOR</v>
      </c>
      <c r="V19" s="15">
        <f t="shared" si="12"/>
        <v>17023747</v>
      </c>
      <c r="W19" s="27">
        <f t="shared" si="0"/>
        <v>18445020</v>
      </c>
      <c r="X19" s="27">
        <f t="shared" si="1"/>
        <v>1085047</v>
      </c>
      <c r="Y19" s="28">
        <f t="shared" si="13"/>
        <v>5.8826013742462734E-2</v>
      </c>
    </row>
    <row r="20" spans="1:25" x14ac:dyDescent="0.3">
      <c r="A20" s="31">
        <f t="shared" si="2"/>
        <v>15</v>
      </c>
      <c r="B20" s="32" t="s">
        <v>42</v>
      </c>
      <c r="C20" s="19">
        <v>1</v>
      </c>
      <c r="D20" s="25">
        <f>'Energy Solution S.A.S'!D20</f>
        <v>733442.75878991606</v>
      </c>
      <c r="E20" s="25">
        <f>'Energy Solution S.A.S'!E20</f>
        <v>139354</v>
      </c>
      <c r="F20" s="25">
        <f>'Energy Solution S.A.S'!F20</f>
        <v>872796.75878991606</v>
      </c>
      <c r="G20" s="25">
        <f>'ELECTRICIVILES SAS'!D20</f>
        <v>801368.25882352947</v>
      </c>
      <c r="H20" s="25">
        <f>'ELECTRICIVILES SAS'!E20</f>
        <v>152260</v>
      </c>
      <c r="I20" s="25">
        <f>'ELECTRICIVILES SAS'!F20</f>
        <v>953628.25882352947</v>
      </c>
      <c r="J20" s="25">
        <f>'NARIÑO CREA SAS'!D20</f>
        <v>908598.9639327731</v>
      </c>
      <c r="K20" s="25">
        <f>'NARIÑO CREA SAS'!E20</f>
        <v>172634</v>
      </c>
      <c r="L20" s="25">
        <f>'NARIÑO CREA SAS'!F20</f>
        <v>1081232.9639327731</v>
      </c>
      <c r="M20" s="9">
        <f t="shared" si="3"/>
        <v>872796.75878991606</v>
      </c>
      <c r="N20" s="9">
        <f t="shared" si="4"/>
        <v>1081232.9639327731</v>
      </c>
      <c r="O20" s="10">
        <f t="shared" si="5"/>
        <v>969219.3271820728</v>
      </c>
      <c r="P20" s="10">
        <f t="shared" si="6"/>
        <v>953628.25882352947</v>
      </c>
      <c r="Q20" s="11">
        <f t="shared" si="7"/>
        <v>965466.41639271972</v>
      </c>
      <c r="R20" s="12">
        <f t="shared" si="8"/>
        <v>79205.602131786858</v>
      </c>
      <c r="S20" s="21">
        <f t="shared" si="9"/>
        <v>9.0749193708740392E-2</v>
      </c>
      <c r="T20" s="13">
        <f t="shared" si="10"/>
        <v>969219.3271820728</v>
      </c>
      <c r="U20" s="14" t="str">
        <f t="shared" si="11"/>
        <v>PROMEDIO</v>
      </c>
      <c r="V20" s="15">
        <f t="shared" si="12"/>
        <v>969219</v>
      </c>
      <c r="W20" s="27">
        <f t="shared" si="0"/>
        <v>969219</v>
      </c>
      <c r="X20" s="27">
        <f t="shared" si="1"/>
        <v>88310</v>
      </c>
      <c r="Y20" s="28">
        <f t="shared" si="13"/>
        <v>9.1114598455044729E-2</v>
      </c>
    </row>
    <row r="21" spans="1:25" ht="22.8" x14ac:dyDescent="0.3">
      <c r="A21" s="31">
        <f t="shared" si="2"/>
        <v>16</v>
      </c>
      <c r="B21" s="32" t="s">
        <v>43</v>
      </c>
      <c r="C21" s="19"/>
      <c r="D21" s="25">
        <f>'Energy Solution S.A.S'!D21</f>
        <v>4023204.5502735442</v>
      </c>
      <c r="E21" s="25">
        <f>'Energy Solution S.A.S'!E21</f>
        <v>764409</v>
      </c>
      <c r="F21" s="25">
        <f>'Energy Solution S.A.S'!F21</f>
        <v>4787613.5502735442</v>
      </c>
      <c r="G21" s="25">
        <f>'ELECTRICIVILES SAS'!D21</f>
        <v>4546929.507968572</v>
      </c>
      <c r="H21" s="25">
        <f>'ELECTRICIVILES SAS'!E21</f>
        <v>863917</v>
      </c>
      <c r="I21" s="25">
        <f>'ELECTRICIVILES SAS'!F21</f>
        <v>5410846.507968572</v>
      </c>
      <c r="J21" s="25">
        <f>'NARIÑO CREA SAS'!D21</f>
        <v>4660003.1129142866</v>
      </c>
      <c r="K21" s="25">
        <f>'NARIÑO CREA SAS'!E21</f>
        <v>885401</v>
      </c>
      <c r="L21" s="25">
        <f>'NARIÑO CREA SAS'!F21</f>
        <v>5545404.1129142866</v>
      </c>
      <c r="M21" s="9">
        <f t="shared" si="3"/>
        <v>4787613.5502735442</v>
      </c>
      <c r="N21" s="9">
        <f t="shared" si="4"/>
        <v>5545404.1129142866</v>
      </c>
      <c r="O21" s="10">
        <f t="shared" si="5"/>
        <v>5247954.7237188006</v>
      </c>
      <c r="P21" s="10">
        <f t="shared" si="6"/>
        <v>5410846.507968572</v>
      </c>
      <c r="Q21" s="11">
        <f t="shared" si="7"/>
        <v>5237280.492396934</v>
      </c>
      <c r="R21" s="12">
        <f t="shared" si="8"/>
        <v>210328.48015992471</v>
      </c>
      <c r="S21" s="21">
        <f t="shared" si="9"/>
        <v>4.3931799831234797E-2</v>
      </c>
      <c r="T21" s="13">
        <f t="shared" si="10"/>
        <v>4787613.5502735442</v>
      </c>
      <c r="U21" s="14" t="str">
        <f t="shared" si="11"/>
        <v>MENOR VALOR</v>
      </c>
      <c r="V21" s="15">
        <f t="shared" si="12"/>
        <v>4787614</v>
      </c>
      <c r="W21" s="27">
        <f t="shared" si="0"/>
        <v>5247955</v>
      </c>
      <c r="X21" s="27">
        <f t="shared" si="1"/>
        <v>339751</v>
      </c>
      <c r="Y21" s="28">
        <f t="shared" si="13"/>
        <v>6.4739693842649187E-2</v>
      </c>
    </row>
    <row r="22" spans="1:25" ht="22.8" x14ac:dyDescent="0.3">
      <c r="A22" s="31">
        <f t="shared" si="2"/>
        <v>17</v>
      </c>
      <c r="B22" s="32" t="s">
        <v>44</v>
      </c>
      <c r="C22" s="19">
        <v>1</v>
      </c>
      <c r="D22" s="25">
        <f>'Energy Solution S.A.S'!D22</f>
        <v>2266116.855462044</v>
      </c>
      <c r="E22" s="25">
        <f>'Energy Solution S.A.S'!E22</f>
        <v>430562</v>
      </c>
      <c r="F22" s="25">
        <f>'Energy Solution S.A.S'!F22</f>
        <v>2696678.855462044</v>
      </c>
      <c r="G22" s="25">
        <f>'ELECTRICIVILES SAS'!D22</f>
        <v>2274387.3549345331</v>
      </c>
      <c r="H22" s="25">
        <f>'ELECTRICIVILES SAS'!E22</f>
        <v>432134</v>
      </c>
      <c r="I22" s="25">
        <f>'ELECTRICIVILES SAS'!F22</f>
        <v>2706521.3549345331</v>
      </c>
      <c r="J22" s="25">
        <f>'NARIÑO CREA SAS'!D22</f>
        <v>2003900.6014107736</v>
      </c>
      <c r="K22" s="25">
        <f>'NARIÑO CREA SAS'!E22</f>
        <v>380741</v>
      </c>
      <c r="L22" s="25">
        <f>'NARIÑO CREA SAS'!F22</f>
        <v>2384641.6014107736</v>
      </c>
      <c r="M22" s="9">
        <f t="shared" si="3"/>
        <v>2384641.6014107736</v>
      </c>
      <c r="N22" s="9">
        <f t="shared" si="4"/>
        <v>2706521.3549345331</v>
      </c>
      <c r="O22" s="10">
        <f t="shared" si="5"/>
        <v>2595947.2706024502</v>
      </c>
      <c r="P22" s="10">
        <f t="shared" si="6"/>
        <v>2696678.855462044</v>
      </c>
      <c r="Q22" s="11">
        <f t="shared" si="7"/>
        <v>2591520.2180677815</v>
      </c>
      <c r="R22" s="12">
        <f t="shared" si="8"/>
        <v>78187.68485470899</v>
      </c>
      <c r="S22" s="21">
        <f t="shared" si="9"/>
        <v>3.2788023495208887E-2</v>
      </c>
      <c r="T22" s="13">
        <f t="shared" si="10"/>
        <v>2384641.6014107736</v>
      </c>
      <c r="U22" s="14" t="str">
        <f t="shared" si="11"/>
        <v>MENOR VALOR</v>
      </c>
      <c r="V22" s="15">
        <f t="shared" si="12"/>
        <v>2384642</v>
      </c>
      <c r="W22" s="27">
        <f t="shared" si="0"/>
        <v>2595947</v>
      </c>
      <c r="X22" s="27">
        <f t="shared" si="1"/>
        <v>153834</v>
      </c>
      <c r="Y22" s="28">
        <f t="shared" si="13"/>
        <v>5.9259299207572419E-2</v>
      </c>
    </row>
    <row r="23" spans="1:25" x14ac:dyDescent="0.3">
      <c r="A23" s="31">
        <f t="shared" si="2"/>
        <v>18</v>
      </c>
      <c r="B23" s="32" t="s">
        <v>45</v>
      </c>
      <c r="C23" s="19">
        <v>1</v>
      </c>
      <c r="D23" s="25">
        <f>'Energy Solution S.A.S'!D23</f>
        <v>6695770.7797517637</v>
      </c>
      <c r="E23" s="25">
        <f>'Energy Solution S.A.S'!E23</f>
        <v>1272196</v>
      </c>
      <c r="F23" s="25">
        <f>'Energy Solution S.A.S'!F23</f>
        <v>7967966.7797517637</v>
      </c>
      <c r="G23" s="25">
        <f>'ELECTRICIVILES SAS'!D23</f>
        <v>5820018.3436548915</v>
      </c>
      <c r="H23" s="25">
        <f>'ELECTRICIVILES SAS'!E23</f>
        <v>1105803</v>
      </c>
      <c r="I23" s="25">
        <f>'ELECTRICIVILES SAS'!F23</f>
        <v>6925821.3436548915</v>
      </c>
      <c r="J23" s="25">
        <f>'NARIÑO CREA SAS'!D23</f>
        <v>6049985.7806894109</v>
      </c>
      <c r="K23" s="25">
        <f>'NARIÑO CREA SAS'!E23</f>
        <v>1149497</v>
      </c>
      <c r="L23" s="25">
        <f>'NARIÑO CREA SAS'!F23</f>
        <v>7199482.7806894109</v>
      </c>
      <c r="M23" s="9">
        <f t="shared" si="3"/>
        <v>6925821.3436548915</v>
      </c>
      <c r="N23" s="9">
        <f t="shared" si="4"/>
        <v>7967966.7797517637</v>
      </c>
      <c r="O23" s="10">
        <f t="shared" si="5"/>
        <v>7364423.634698689</v>
      </c>
      <c r="P23" s="10">
        <f t="shared" si="6"/>
        <v>7199482.7806894109</v>
      </c>
      <c r="Q23" s="11">
        <f t="shared" si="7"/>
        <v>7351456.055333443</v>
      </c>
      <c r="R23" s="12">
        <f t="shared" si="8"/>
        <v>426769.45060568518</v>
      </c>
      <c r="S23" s="21">
        <f t="shared" si="9"/>
        <v>6.1620049006414393E-2</v>
      </c>
      <c r="T23" s="13">
        <f t="shared" si="10"/>
        <v>7364423.634698689</v>
      </c>
      <c r="U23" s="14" t="str">
        <f t="shared" si="11"/>
        <v>PROMEDIO</v>
      </c>
      <c r="V23" s="15">
        <f t="shared" si="12"/>
        <v>7364424</v>
      </c>
      <c r="W23" s="27">
        <f t="shared" si="0"/>
        <v>7364424</v>
      </c>
      <c r="X23" s="27">
        <f t="shared" si="1"/>
        <v>454031</v>
      </c>
      <c r="Y23" s="28">
        <f t="shared" si="13"/>
        <v>6.1651936390408807E-2</v>
      </c>
    </row>
    <row r="24" spans="1:25" x14ac:dyDescent="0.3">
      <c r="A24" s="31">
        <f t="shared" si="2"/>
        <v>19</v>
      </c>
      <c r="B24" s="32" t="s">
        <v>46</v>
      </c>
      <c r="C24" s="19">
        <v>1</v>
      </c>
      <c r="D24" s="25">
        <f>'Energy Solution S.A.S'!D24</f>
        <v>6016687.6431676252</v>
      </c>
      <c r="E24" s="25">
        <f>'Energy Solution S.A.S'!E24</f>
        <v>1143171</v>
      </c>
      <c r="F24" s="25">
        <f>'Energy Solution S.A.S'!F24</f>
        <v>7159858.6431676252</v>
      </c>
      <c r="G24" s="25">
        <f>'ELECTRICIVILES SAS'!D24</f>
        <v>6053390.7750211777</v>
      </c>
      <c r="H24" s="25">
        <f>'ELECTRICIVILES SAS'!E24</f>
        <v>1150144</v>
      </c>
      <c r="I24" s="25">
        <f>'ELECTRICIVILES SAS'!F24</f>
        <v>7203534.7750211777</v>
      </c>
      <c r="J24" s="25">
        <f>'NARIÑO CREA SAS'!D24</f>
        <v>4853014.5447529415</v>
      </c>
      <c r="K24" s="25">
        <f>'NARIÑO CREA SAS'!E24</f>
        <v>922073</v>
      </c>
      <c r="L24" s="25">
        <f>'NARIÑO CREA SAS'!F24</f>
        <v>5775087.5447529415</v>
      </c>
      <c r="M24" s="9">
        <f t="shared" si="3"/>
        <v>5775087.5447529415</v>
      </c>
      <c r="N24" s="9">
        <f t="shared" si="4"/>
        <v>7203534.7750211777</v>
      </c>
      <c r="O24" s="10">
        <f t="shared" si="5"/>
        <v>6712826.9876472475</v>
      </c>
      <c r="P24" s="10">
        <f t="shared" si="6"/>
        <v>7159858.6431676252</v>
      </c>
      <c r="Q24" s="11">
        <f t="shared" si="7"/>
        <v>6678355.8928391701</v>
      </c>
      <c r="R24" s="12">
        <f t="shared" si="8"/>
        <v>346982.80403315258</v>
      </c>
      <c r="S24" s="21">
        <f t="shared" si="9"/>
        <v>6.008269162056426E-2</v>
      </c>
      <c r="T24" s="13">
        <f t="shared" si="10"/>
        <v>6712826.9876472475</v>
      </c>
      <c r="U24" s="14" t="str">
        <f t="shared" si="11"/>
        <v>PROMEDIO</v>
      </c>
      <c r="V24" s="15">
        <f t="shared" si="12"/>
        <v>6712827</v>
      </c>
      <c r="W24" s="27">
        <f t="shared" si="0"/>
        <v>6712827</v>
      </c>
      <c r="X24" s="27">
        <f t="shared" si="1"/>
        <v>682689</v>
      </c>
      <c r="Y24" s="28">
        <f t="shared" si="13"/>
        <v>0.10169917979414635</v>
      </c>
    </row>
    <row r="25" spans="1:25" x14ac:dyDescent="0.3">
      <c r="A25" s="31">
        <f t="shared" si="2"/>
        <v>20</v>
      </c>
      <c r="B25" s="32" t="s">
        <v>47</v>
      </c>
      <c r="C25" s="19">
        <v>1</v>
      </c>
      <c r="D25" s="25">
        <f>'Energy Solution S.A.S'!D25</f>
        <v>1787815.1260504203</v>
      </c>
      <c r="E25" s="25">
        <f>'Energy Solution S.A.S'!E25</f>
        <v>339685</v>
      </c>
      <c r="F25" s="25">
        <f>'Energy Solution S.A.S'!F25</f>
        <v>2127500.1260504201</v>
      </c>
      <c r="G25" s="25">
        <f>'ELECTRICIVILES SAS'!D25</f>
        <v>1701806.7226890759</v>
      </c>
      <c r="H25" s="25">
        <f>'ELECTRICIVILES SAS'!E25</f>
        <v>323343</v>
      </c>
      <c r="I25" s="25">
        <f>'ELECTRICIVILES SAS'!F25</f>
        <v>2025149.7226890759</v>
      </c>
      <c r="J25" s="25">
        <f>'NARIÑO CREA SAS'!D25</f>
        <v>1924493.1092436975</v>
      </c>
      <c r="K25" s="25">
        <f>'NARIÑO CREA SAS'!E25</f>
        <v>365654</v>
      </c>
      <c r="L25" s="25">
        <f>'NARIÑO CREA SAS'!F25</f>
        <v>2290147.1092436975</v>
      </c>
      <c r="M25" s="9">
        <f t="shared" si="3"/>
        <v>2025149.7226890759</v>
      </c>
      <c r="N25" s="9">
        <f t="shared" si="4"/>
        <v>2290147.1092436975</v>
      </c>
      <c r="O25" s="10">
        <f t="shared" si="5"/>
        <v>2147598.9859943981</v>
      </c>
      <c r="P25" s="10">
        <f t="shared" si="6"/>
        <v>2127500.1260504201</v>
      </c>
      <c r="Q25" s="11">
        <f t="shared" si="7"/>
        <v>2144848.9071434429</v>
      </c>
      <c r="R25" s="12">
        <f t="shared" si="8"/>
        <v>100796.74459499533</v>
      </c>
      <c r="S25" s="21">
        <f t="shared" si="9"/>
        <v>4.9772490135274204E-2</v>
      </c>
      <c r="T25" s="13">
        <f t="shared" si="10"/>
        <v>2025149.7226890759</v>
      </c>
      <c r="U25" s="14" t="str">
        <f t="shared" si="11"/>
        <v>MENOR VALOR</v>
      </c>
      <c r="V25" s="15">
        <f t="shared" si="12"/>
        <v>2025150</v>
      </c>
      <c r="W25" s="27">
        <f t="shared" si="0"/>
        <v>2147599</v>
      </c>
      <c r="X25" s="27">
        <f t="shared" si="1"/>
        <v>112300</v>
      </c>
      <c r="Y25" s="28">
        <f t="shared" si="13"/>
        <v>5.2290953758127097E-2</v>
      </c>
    </row>
    <row r="26" spans="1:25" ht="22.8" x14ac:dyDescent="0.3">
      <c r="A26" s="31">
        <f t="shared" si="2"/>
        <v>21</v>
      </c>
      <c r="B26" s="32" t="s">
        <v>48</v>
      </c>
      <c r="C26" s="19">
        <v>1</v>
      </c>
      <c r="D26" s="25">
        <f>'Energy Solution S.A.S'!D26</f>
        <v>3583708.6205042019</v>
      </c>
      <c r="E26" s="25">
        <f>'Energy Solution S.A.S'!E26</f>
        <v>680905</v>
      </c>
      <c r="F26" s="25">
        <f>'Energy Solution S.A.S'!F26</f>
        <v>4264613.6205042023</v>
      </c>
      <c r="G26" s="25">
        <f>'ELECTRICIVILES SAS'!D26</f>
        <v>3221717.8507563029</v>
      </c>
      <c r="H26" s="25">
        <f>'ELECTRICIVILES SAS'!E26</f>
        <v>612126</v>
      </c>
      <c r="I26" s="25">
        <f>'ELECTRICIVILES SAS'!F26</f>
        <v>3833843.8507563029</v>
      </c>
      <c r="J26" s="25">
        <f>'NARIÑO CREA SAS'!D26</f>
        <v>3565609.082016807</v>
      </c>
      <c r="K26" s="25">
        <f>'NARIÑO CREA SAS'!E26</f>
        <v>677466</v>
      </c>
      <c r="L26" s="25">
        <f>'NARIÑO CREA SAS'!F26</f>
        <v>4243075.082016807</v>
      </c>
      <c r="M26" s="9">
        <f t="shared" si="3"/>
        <v>3833843.8507563029</v>
      </c>
      <c r="N26" s="9">
        <f t="shared" si="4"/>
        <v>4264613.6205042023</v>
      </c>
      <c r="O26" s="10">
        <f t="shared" si="5"/>
        <v>4113844.1844257708</v>
      </c>
      <c r="P26" s="10">
        <f t="shared" si="6"/>
        <v>4243075.082016807</v>
      </c>
      <c r="Q26" s="11">
        <f t="shared" si="7"/>
        <v>4108957.1185787097</v>
      </c>
      <c r="R26" s="12">
        <f t="shared" si="8"/>
        <v>106610.09064673066</v>
      </c>
      <c r="S26" s="21">
        <f t="shared" si="9"/>
        <v>2.7807624618227389E-2</v>
      </c>
      <c r="T26" s="13">
        <f t="shared" si="10"/>
        <v>3833843.8507563029</v>
      </c>
      <c r="U26" s="14" t="str">
        <f t="shared" si="11"/>
        <v>MENOR VALOR</v>
      </c>
      <c r="V26" s="15">
        <f t="shared" si="12"/>
        <v>3833844</v>
      </c>
      <c r="W26" s="27">
        <f t="shared" si="0"/>
        <v>4113844</v>
      </c>
      <c r="X26" s="27">
        <f t="shared" si="1"/>
        <v>203971</v>
      </c>
      <c r="Y26" s="28">
        <f t="shared" si="13"/>
        <v>4.9581607858732613E-2</v>
      </c>
    </row>
    <row r="27" spans="1:25" ht="22.8" x14ac:dyDescent="0.3">
      <c r="A27" s="31">
        <f t="shared" si="2"/>
        <v>22</v>
      </c>
      <c r="B27" s="32" t="s">
        <v>49</v>
      </c>
      <c r="C27" s="19">
        <v>1</v>
      </c>
      <c r="D27" s="25">
        <f>'Energy Solution S.A.S'!D27</f>
        <v>2475735.4588235295</v>
      </c>
      <c r="E27" s="25">
        <f>'Energy Solution S.A.S'!E27</f>
        <v>470390</v>
      </c>
      <c r="F27" s="25">
        <f>'Energy Solution S.A.S'!F27</f>
        <v>2946125.4588235295</v>
      </c>
      <c r="G27" s="25">
        <f>'ELECTRICIVILES SAS'!D27</f>
        <v>2265887.405647059</v>
      </c>
      <c r="H27" s="25">
        <f>'ELECTRICIVILES SAS'!E27</f>
        <v>430519</v>
      </c>
      <c r="I27" s="25">
        <f>'ELECTRICIVILES SAS'!F27</f>
        <v>2696406.405647059</v>
      </c>
      <c r="J27" s="25">
        <f>'NARIÑO CREA SAS'!D27</f>
        <v>2809209.9515971765</v>
      </c>
      <c r="K27" s="25">
        <f>'NARIÑO CREA SAS'!E27</f>
        <v>533750</v>
      </c>
      <c r="L27" s="25">
        <f>'NARIÑO CREA SAS'!F27</f>
        <v>3342959.9515971765</v>
      </c>
      <c r="M27" s="9">
        <f t="shared" si="3"/>
        <v>2696406.405647059</v>
      </c>
      <c r="N27" s="9">
        <f t="shared" si="4"/>
        <v>3342959.9515971765</v>
      </c>
      <c r="O27" s="10">
        <f t="shared" si="5"/>
        <v>2995163.9386892547</v>
      </c>
      <c r="P27" s="10">
        <f t="shared" si="6"/>
        <v>2946125.4588235295</v>
      </c>
      <c r="Q27" s="11">
        <f t="shared" si="7"/>
        <v>2983476.263928121</v>
      </c>
      <c r="R27" s="12">
        <f t="shared" si="8"/>
        <v>245928.91919683552</v>
      </c>
      <c r="S27" s="21">
        <f t="shared" si="9"/>
        <v>9.120617674019349E-2</v>
      </c>
      <c r="T27" s="13">
        <f t="shared" si="10"/>
        <v>2995163.9386892547</v>
      </c>
      <c r="U27" s="14" t="str">
        <f t="shared" si="11"/>
        <v>PROMEDIO</v>
      </c>
      <c r="V27" s="15">
        <f t="shared" si="12"/>
        <v>2995164</v>
      </c>
      <c r="W27" s="27">
        <f t="shared" si="0"/>
        <v>2995164</v>
      </c>
      <c r="X27" s="27">
        <f t="shared" si="1"/>
        <v>273995</v>
      </c>
      <c r="Y27" s="28">
        <f t="shared" si="13"/>
        <v>9.1479131025880386E-2</v>
      </c>
    </row>
    <row r="28" spans="1:25" ht="22.8" x14ac:dyDescent="0.3">
      <c r="A28" s="31">
        <f t="shared" si="2"/>
        <v>23</v>
      </c>
      <c r="B28" s="32" t="s">
        <v>50</v>
      </c>
      <c r="C28" s="19">
        <v>1</v>
      </c>
      <c r="D28" s="25">
        <f>'Energy Solution S.A.S'!D28</f>
        <v>8331503.2746376386</v>
      </c>
      <c r="E28" s="25">
        <f>'Energy Solution S.A.S'!E28</f>
        <v>1582986</v>
      </c>
      <c r="F28" s="25">
        <f>'Energy Solution S.A.S'!F28</f>
        <v>9914489.2746376395</v>
      </c>
      <c r="G28" s="25">
        <f>'ELECTRICIVILES SAS'!D28</f>
        <v>7371863.1059482787</v>
      </c>
      <c r="H28" s="25">
        <f>'ELECTRICIVILES SAS'!E28</f>
        <v>1400654</v>
      </c>
      <c r="I28" s="25">
        <f>'ELECTRICIVILES SAS'!F28</f>
        <v>8772517.1059482787</v>
      </c>
      <c r="J28" s="25">
        <f>'NARIÑO CREA SAS'!D28</f>
        <v>7743421.782506723</v>
      </c>
      <c r="K28" s="25">
        <f>'NARIÑO CREA SAS'!E28</f>
        <v>1471250</v>
      </c>
      <c r="L28" s="25">
        <f>'NARIÑO CREA SAS'!F28</f>
        <v>9214671.782506723</v>
      </c>
      <c r="M28" s="9">
        <f t="shared" si="3"/>
        <v>8772517.1059482787</v>
      </c>
      <c r="N28" s="9">
        <f t="shared" si="4"/>
        <v>9914489.2746376395</v>
      </c>
      <c r="O28" s="10">
        <f t="shared" si="5"/>
        <v>9300559.3876975458</v>
      </c>
      <c r="P28" s="10">
        <f t="shared" si="6"/>
        <v>9214671.782506723</v>
      </c>
      <c r="Q28" s="11">
        <f t="shared" si="7"/>
        <v>9288768.6703198086</v>
      </c>
      <c r="R28" s="12">
        <f t="shared" si="8"/>
        <v>434113.9862284307</v>
      </c>
      <c r="S28" s="21">
        <f t="shared" si="9"/>
        <v>4.948568135980904E-2</v>
      </c>
      <c r="T28" s="13">
        <f t="shared" si="10"/>
        <v>8772517.1059482787</v>
      </c>
      <c r="U28" s="14" t="str">
        <f t="shared" si="11"/>
        <v>MENOR VALOR</v>
      </c>
      <c r="V28" s="15">
        <f t="shared" si="12"/>
        <v>8772517</v>
      </c>
      <c r="W28" s="27">
        <f t="shared" si="0"/>
        <v>9300559</v>
      </c>
      <c r="X28" s="27">
        <f t="shared" si="1"/>
        <v>483874</v>
      </c>
      <c r="Y28" s="28">
        <f t="shared" si="13"/>
        <v>5.2026335191250335E-2</v>
      </c>
    </row>
    <row r="29" spans="1:25" x14ac:dyDescent="0.3">
      <c r="A29" s="31">
        <f t="shared" si="2"/>
        <v>24</v>
      </c>
      <c r="B29" s="32" t="s">
        <v>51</v>
      </c>
      <c r="C29" s="19">
        <v>1</v>
      </c>
      <c r="D29" s="25">
        <f>'Energy Solution S.A.S'!D29</f>
        <v>3800488.3407021184</v>
      </c>
      <c r="E29" s="25">
        <f>'Energy Solution S.A.S'!E29</f>
        <v>722093</v>
      </c>
      <c r="F29" s="25">
        <f>'Energy Solution S.A.S'!F29</f>
        <v>4522581.3407021184</v>
      </c>
      <c r="G29" s="25">
        <f>'ELECTRICIVILES SAS'!D29</f>
        <v>3838414.6380875292</v>
      </c>
      <c r="H29" s="25">
        <f>'ELECTRICIVILES SAS'!E29</f>
        <v>729299</v>
      </c>
      <c r="I29" s="25">
        <f>'ELECTRICIVILES SAS'!F29</f>
        <v>4567713.6380875297</v>
      </c>
      <c r="J29" s="25">
        <f>'NARIÑO CREA SAS'!D29</f>
        <v>3690126.2320941184</v>
      </c>
      <c r="K29" s="25">
        <f>'NARIÑO CREA SAS'!E29</f>
        <v>701124</v>
      </c>
      <c r="L29" s="25">
        <f>'NARIÑO CREA SAS'!F29</f>
        <v>4391250.2320941184</v>
      </c>
      <c r="M29" s="9">
        <f t="shared" si="3"/>
        <v>4391250.2320941184</v>
      </c>
      <c r="N29" s="9">
        <f t="shared" si="4"/>
        <v>4567713.6380875297</v>
      </c>
      <c r="O29" s="10">
        <f t="shared" si="5"/>
        <v>4493848.4036279218</v>
      </c>
      <c r="P29" s="10">
        <f t="shared" si="6"/>
        <v>4522581.3407021184</v>
      </c>
      <c r="Q29" s="11">
        <f t="shared" si="7"/>
        <v>4493221.3498019036</v>
      </c>
      <c r="R29" s="12">
        <f t="shared" si="8"/>
        <v>52230.608180322968</v>
      </c>
      <c r="S29" s="21">
        <f t="shared" si="9"/>
        <v>1.1894245469909149E-2</v>
      </c>
      <c r="T29" s="13">
        <f t="shared" si="10"/>
        <v>4391250.2320941184</v>
      </c>
      <c r="U29" s="14" t="str">
        <f t="shared" si="11"/>
        <v>MENOR VALOR</v>
      </c>
      <c r="V29" s="15">
        <f t="shared" si="12"/>
        <v>4391250</v>
      </c>
      <c r="W29" s="27">
        <f t="shared" si="0"/>
        <v>4493848</v>
      </c>
      <c r="X29" s="27">
        <f t="shared" si="1"/>
        <v>77036</v>
      </c>
      <c r="Y29" s="28">
        <f t="shared" si="13"/>
        <v>1.7142546877419975E-2</v>
      </c>
    </row>
    <row r="30" spans="1:25" x14ac:dyDescent="0.3">
      <c r="A30" s="31">
        <f t="shared" si="2"/>
        <v>25</v>
      </c>
      <c r="B30" s="32" t="s">
        <v>52</v>
      </c>
      <c r="C30" s="19">
        <v>1</v>
      </c>
      <c r="D30" s="25">
        <f>'Energy Solution S.A.S'!D30</f>
        <v>9000205.7148000021</v>
      </c>
      <c r="E30" s="25">
        <f>'Energy Solution S.A.S'!E30</f>
        <v>1710039</v>
      </c>
      <c r="F30" s="25">
        <f>'Energy Solution S.A.S'!F30</f>
        <v>10710244.714800002</v>
      </c>
      <c r="G30" s="25">
        <f>'ELECTRICIVILES SAS'!D30</f>
        <v>7266919.5625680014</v>
      </c>
      <c r="H30" s="25">
        <f>'ELECTRICIVILES SAS'!E30</f>
        <v>1380715</v>
      </c>
      <c r="I30" s="25">
        <f>'ELECTRICIVILES SAS'!F30</f>
        <v>8647634.5625680014</v>
      </c>
      <c r="J30" s="25">
        <f>'NARIÑO CREA SAS'!D30</f>
        <v>7938022.6800000016</v>
      </c>
      <c r="K30" s="25">
        <f>'NARIÑO CREA SAS'!E30</f>
        <v>1508224</v>
      </c>
      <c r="L30" s="25">
        <f>'NARIÑO CREA SAS'!F30</f>
        <v>9446246.6800000016</v>
      </c>
      <c r="M30" s="9">
        <f t="shared" si="3"/>
        <v>8647634.5625680014</v>
      </c>
      <c r="N30" s="9">
        <f t="shared" si="4"/>
        <v>10710244.714800002</v>
      </c>
      <c r="O30" s="10">
        <f t="shared" si="5"/>
        <v>9601375.3191226665</v>
      </c>
      <c r="P30" s="10">
        <f t="shared" si="6"/>
        <v>9446246.6800000016</v>
      </c>
      <c r="Q30" s="11">
        <f t="shared" si="7"/>
        <v>9564273.8309962153</v>
      </c>
      <c r="R30" s="12">
        <f t="shared" si="8"/>
        <v>784089.06913367286</v>
      </c>
      <c r="S30" s="21">
        <f t="shared" si="9"/>
        <v>9.0670930120898843E-2</v>
      </c>
      <c r="T30" s="13">
        <f t="shared" si="10"/>
        <v>9601375.3191226665</v>
      </c>
      <c r="U30" s="14" t="str">
        <f t="shared" si="11"/>
        <v>PROMEDIO</v>
      </c>
      <c r="V30" s="15">
        <f t="shared" si="12"/>
        <v>9601375</v>
      </c>
      <c r="W30" s="27">
        <f t="shared" si="0"/>
        <v>9601375</v>
      </c>
      <c r="X30" s="27">
        <f t="shared" si="1"/>
        <v>873965</v>
      </c>
      <c r="Y30" s="28">
        <f t="shared" si="13"/>
        <v>9.1024983400814982E-2</v>
      </c>
    </row>
    <row r="31" spans="1:25" x14ac:dyDescent="0.3">
      <c r="A31" s="31">
        <f t="shared" si="2"/>
        <v>26</v>
      </c>
      <c r="B31" s="32" t="s">
        <v>53</v>
      </c>
      <c r="C31" s="19">
        <v>1</v>
      </c>
      <c r="D31" s="25">
        <f>'Energy Solution S.A.S'!D31</f>
        <v>17883695.76806723</v>
      </c>
      <c r="E31" s="25">
        <f>'Energy Solution S.A.S'!E31</f>
        <v>3397902</v>
      </c>
      <c r="F31" s="25">
        <f>'Energy Solution S.A.S'!F31</f>
        <v>21281597.76806723</v>
      </c>
      <c r="G31" s="25">
        <f>'ELECTRICIVILES SAS'!D31</f>
        <v>17818664.147092439</v>
      </c>
      <c r="H31" s="25">
        <f>'ELECTRICIVILES SAS'!E31</f>
        <v>3385546</v>
      </c>
      <c r="I31" s="25">
        <f>'ELECTRICIVILES SAS'!F31</f>
        <v>21204210.147092439</v>
      </c>
      <c r="J31" s="25">
        <f>'NARIÑO CREA SAS'!D31</f>
        <v>17716374.453781515</v>
      </c>
      <c r="K31" s="25">
        <f>'NARIÑO CREA SAS'!E31</f>
        <v>3366111</v>
      </c>
      <c r="L31" s="25">
        <f>'NARIÑO CREA SAS'!F31</f>
        <v>21082485.453781515</v>
      </c>
      <c r="M31" s="9">
        <f t="shared" si="3"/>
        <v>21082485.453781515</v>
      </c>
      <c r="N31" s="9">
        <f t="shared" si="4"/>
        <v>21281597.76806723</v>
      </c>
      <c r="O31" s="10">
        <f t="shared" si="5"/>
        <v>21189431.122980397</v>
      </c>
      <c r="P31" s="10">
        <f t="shared" si="6"/>
        <v>21204210.147092439</v>
      </c>
      <c r="Q31" s="11">
        <f t="shared" si="7"/>
        <v>21189272.518857569</v>
      </c>
      <c r="R31" s="12">
        <f t="shared" si="8"/>
        <v>65171.65974011294</v>
      </c>
      <c r="S31" s="21">
        <f t="shared" si="9"/>
        <v>3.0912702339098855E-3</v>
      </c>
      <c r="T31" s="13">
        <f t="shared" si="10"/>
        <v>21082485.453781515</v>
      </c>
      <c r="U31" s="14" t="str">
        <f t="shared" si="11"/>
        <v>MENOR VALOR</v>
      </c>
      <c r="V31" s="15">
        <f t="shared" si="12"/>
        <v>21082485</v>
      </c>
      <c r="W31" s="27">
        <f t="shared" si="0"/>
        <v>21189431</v>
      </c>
      <c r="X31" s="27">
        <f t="shared" si="1"/>
        <v>84349</v>
      </c>
      <c r="Y31" s="28">
        <f t="shared" si="13"/>
        <v>3.9807109497182816E-3</v>
      </c>
    </row>
    <row r="32" spans="1:25" x14ac:dyDescent="0.3">
      <c r="A32" s="31">
        <f t="shared" si="2"/>
        <v>27</v>
      </c>
      <c r="B32" s="32" t="s">
        <v>54</v>
      </c>
      <c r="C32" s="19">
        <v>1</v>
      </c>
      <c r="D32" s="25">
        <f>'Energy Solution S.A.S'!D32</f>
        <v>42829796.329411775</v>
      </c>
      <c r="E32" s="25">
        <f>'Energy Solution S.A.S'!E32</f>
        <v>8137661</v>
      </c>
      <c r="F32" s="25">
        <f>'Energy Solution S.A.S'!F32</f>
        <v>50967457.329411775</v>
      </c>
      <c r="G32" s="25">
        <f>'ELECTRICIVILES SAS'!D32</f>
        <v>49274500.840336137</v>
      </c>
      <c r="H32" s="25">
        <f>'ELECTRICIVILES SAS'!E32</f>
        <v>9362155</v>
      </c>
      <c r="I32" s="25">
        <f>'ELECTRICIVILES SAS'!F32</f>
        <v>58636655.840336137</v>
      </c>
      <c r="J32" s="25">
        <f>'NARIÑO CREA SAS'!D32</f>
        <v>47831283.226890765</v>
      </c>
      <c r="K32" s="25">
        <f>'NARIÑO CREA SAS'!E32</f>
        <v>9087944</v>
      </c>
      <c r="L32" s="25">
        <f>'NARIÑO CREA SAS'!F32</f>
        <v>56919227.226890765</v>
      </c>
      <c r="M32" s="9">
        <f t="shared" si="3"/>
        <v>50967457.329411775</v>
      </c>
      <c r="N32" s="9">
        <f t="shared" si="4"/>
        <v>58636655.840336137</v>
      </c>
      <c r="O32" s="10">
        <f t="shared" si="5"/>
        <v>55507780.1322129</v>
      </c>
      <c r="P32" s="10">
        <f t="shared" si="6"/>
        <v>56919227.226890765</v>
      </c>
      <c r="Q32" s="11">
        <f t="shared" si="7"/>
        <v>55408158.808000751</v>
      </c>
      <c r="R32" s="12">
        <f t="shared" si="8"/>
        <v>2212449.2307038018</v>
      </c>
      <c r="S32" s="21">
        <f t="shared" si="9"/>
        <v>4.3409056418183614E-2</v>
      </c>
      <c r="T32" s="13">
        <f t="shared" si="10"/>
        <v>50967457.329411775</v>
      </c>
      <c r="U32" s="14" t="str">
        <f t="shared" si="11"/>
        <v>MENOR VALOR</v>
      </c>
      <c r="V32" s="15">
        <f t="shared" si="12"/>
        <v>50967457</v>
      </c>
      <c r="W32" s="27">
        <f t="shared" si="0"/>
        <v>55507780</v>
      </c>
      <c r="X32" s="27">
        <f t="shared" si="1"/>
        <v>3382109</v>
      </c>
      <c r="Y32" s="29">
        <f t="shared" si="13"/>
        <v>6.0930359672103619E-2</v>
      </c>
    </row>
    <row r="33" spans="1:25" x14ac:dyDescent="0.3">
      <c r="A33" s="31">
        <f t="shared" si="2"/>
        <v>28</v>
      </c>
      <c r="B33" s="32" t="s">
        <v>55</v>
      </c>
      <c r="C33" s="19">
        <v>1</v>
      </c>
      <c r="D33" s="25">
        <f>'Energy Solution S.A.S'!D33</f>
        <v>17143858.285714284</v>
      </c>
      <c r="E33" s="25">
        <f>'Energy Solution S.A.S'!E33</f>
        <v>3257333</v>
      </c>
      <c r="F33" s="25">
        <f>'Energy Solution S.A.S'!F33</f>
        <v>20401191.285714284</v>
      </c>
      <c r="G33" s="25">
        <f>'ELECTRICIVILES SAS'!D33</f>
        <v>15799241.949579831</v>
      </c>
      <c r="H33" s="25">
        <f>'ELECTRICIVILES SAS'!E33</f>
        <v>3001856</v>
      </c>
      <c r="I33" s="25">
        <f>'ELECTRICIVILES SAS'!F33</f>
        <v>18801097.949579831</v>
      </c>
      <c r="J33" s="25">
        <f>'NARIÑO CREA SAS'!D33</f>
        <v>16727867.606722688</v>
      </c>
      <c r="K33" s="25">
        <f>'NARIÑO CREA SAS'!E33</f>
        <v>3178295</v>
      </c>
      <c r="L33" s="25">
        <f>'NARIÑO CREA SAS'!F33</f>
        <v>19906162.60672269</v>
      </c>
      <c r="M33" s="9">
        <f t="shared" si="3"/>
        <v>18801097.949579831</v>
      </c>
      <c r="N33" s="9">
        <f t="shared" si="4"/>
        <v>20401191.285714284</v>
      </c>
      <c r="O33" s="10">
        <f t="shared" si="5"/>
        <v>19702817.280672271</v>
      </c>
      <c r="P33" s="10">
        <f t="shared" si="6"/>
        <v>19906162.60672269</v>
      </c>
      <c r="Q33" s="11">
        <f t="shared" si="7"/>
        <v>19691347.168768968</v>
      </c>
      <c r="R33" s="12">
        <f t="shared" si="8"/>
        <v>493824.99476961535</v>
      </c>
      <c r="S33" s="21">
        <f t="shared" si="9"/>
        <v>2.6265752994529313E-2</v>
      </c>
      <c r="T33" s="13">
        <f t="shared" si="10"/>
        <v>18801097.949579831</v>
      </c>
      <c r="U33" s="14" t="str">
        <f t="shared" si="11"/>
        <v>MENOR VALOR</v>
      </c>
      <c r="V33" s="15">
        <f t="shared" si="12"/>
        <v>18801098</v>
      </c>
      <c r="W33" s="27">
        <f t="shared" si="0"/>
        <v>19702817</v>
      </c>
      <c r="X33" s="27">
        <f t="shared" si="1"/>
        <v>688402</v>
      </c>
      <c r="Y33" s="28">
        <f t="shared" si="13"/>
        <v>3.4939267821449085E-2</v>
      </c>
    </row>
    <row r="34" spans="1:25" ht="22.8" x14ac:dyDescent="0.3">
      <c r="A34" s="31">
        <f t="shared" si="2"/>
        <v>29</v>
      </c>
      <c r="B34" s="32" t="s">
        <v>56</v>
      </c>
      <c r="C34" s="19">
        <v>1</v>
      </c>
      <c r="D34" s="25">
        <f>'Energy Solution S.A.S'!D34</f>
        <v>5111989.1082470426</v>
      </c>
      <c r="E34" s="25">
        <f>'Energy Solution S.A.S'!E34</f>
        <v>971278</v>
      </c>
      <c r="F34" s="25">
        <f>'Energy Solution S.A.S'!F34</f>
        <v>6083267.1082470426</v>
      </c>
      <c r="G34" s="25">
        <f>'ELECTRICIVILES SAS'!D34</f>
        <v>5370346.3090613447</v>
      </c>
      <c r="H34" s="25">
        <f>'ELECTRICIVILES SAS'!E34</f>
        <v>1020366</v>
      </c>
      <c r="I34" s="25">
        <f>'ELECTRICIVILES SAS'!F34</f>
        <v>6390712.3090613447</v>
      </c>
      <c r="J34" s="25">
        <f>'NARIÑO CREA SAS'!D34</f>
        <v>5778202.3395603271</v>
      </c>
      <c r="K34" s="25">
        <f>'NARIÑO CREA SAS'!E34</f>
        <v>1097858</v>
      </c>
      <c r="L34" s="25">
        <f>'NARIÑO CREA SAS'!F34</f>
        <v>6876060.3395603271</v>
      </c>
      <c r="M34" s="9">
        <f t="shared" si="3"/>
        <v>6083267.1082470426</v>
      </c>
      <c r="N34" s="9">
        <f t="shared" si="4"/>
        <v>6876060.3395603271</v>
      </c>
      <c r="O34" s="10">
        <f t="shared" si="5"/>
        <v>6450013.2522895709</v>
      </c>
      <c r="P34" s="10">
        <f t="shared" si="6"/>
        <v>6390712.3090613447</v>
      </c>
      <c r="Q34" s="11">
        <f t="shared" si="7"/>
        <v>6441820.3775791219</v>
      </c>
      <c r="R34" s="12">
        <f t="shared" si="8"/>
        <v>301260.78451392858</v>
      </c>
      <c r="S34" s="21">
        <f t="shared" si="9"/>
        <v>4.9522859863495299E-2</v>
      </c>
      <c r="T34" s="13">
        <f t="shared" si="10"/>
        <v>6083267.1082470426</v>
      </c>
      <c r="U34" s="14" t="str">
        <f t="shared" si="11"/>
        <v>MENOR VALOR</v>
      </c>
      <c r="V34" s="15">
        <f t="shared" si="12"/>
        <v>6083267</v>
      </c>
      <c r="W34" s="27">
        <f t="shared" si="0"/>
        <v>6450013</v>
      </c>
      <c r="X34" s="27">
        <f t="shared" si="1"/>
        <v>335891</v>
      </c>
      <c r="Y34" s="28">
        <f t="shared" si="13"/>
        <v>5.2076019071589465E-2</v>
      </c>
    </row>
    <row r="35" spans="1:25" x14ac:dyDescent="0.3">
      <c r="A35" s="31">
        <f t="shared" si="2"/>
        <v>30</v>
      </c>
      <c r="B35" s="32" t="s">
        <v>57</v>
      </c>
      <c r="C35" s="19">
        <v>1</v>
      </c>
      <c r="D35" s="25">
        <f>'Energy Solution S.A.S'!D35</f>
        <v>2161158.3577761883</v>
      </c>
      <c r="E35" s="25">
        <f>'Energy Solution S.A.S'!E35</f>
        <v>410620</v>
      </c>
      <c r="F35" s="25">
        <f>'Energy Solution S.A.S'!F35</f>
        <v>2571778.3577761883</v>
      </c>
      <c r="G35" s="25">
        <f>'ELECTRICIVILES SAS'!D35</f>
        <v>2602211.0838529612</v>
      </c>
      <c r="H35" s="25">
        <f>'ELECTRICIVILES SAS'!E35</f>
        <v>494420</v>
      </c>
      <c r="I35" s="25">
        <f>'ELECTRICIVILES SAS'!F35</f>
        <v>3096631.0838529612</v>
      </c>
      <c r="J35" s="25">
        <f>'NARIÑO CREA SAS'!D35</f>
        <v>2643449.5137411403</v>
      </c>
      <c r="K35" s="25">
        <f>'NARIÑO CREA SAS'!E35</f>
        <v>502255</v>
      </c>
      <c r="L35" s="25">
        <f>'NARIÑO CREA SAS'!F35</f>
        <v>3145704.5137411403</v>
      </c>
      <c r="M35" s="9">
        <f t="shared" si="3"/>
        <v>2571778.3577761883</v>
      </c>
      <c r="N35" s="9">
        <f t="shared" si="4"/>
        <v>3145704.5137411403</v>
      </c>
      <c r="O35" s="10">
        <f t="shared" si="5"/>
        <v>2938037.9851234294</v>
      </c>
      <c r="P35" s="10">
        <f t="shared" si="6"/>
        <v>3096631.0838529612</v>
      </c>
      <c r="Q35" s="11">
        <f t="shared" si="7"/>
        <v>2926040.3488657344</v>
      </c>
      <c r="R35" s="12">
        <f t="shared" si="8"/>
        <v>146842.41061105355</v>
      </c>
      <c r="S35" s="21">
        <f t="shared" si="9"/>
        <v>5.7097615028546975E-2</v>
      </c>
      <c r="T35" s="13">
        <f t="shared" si="10"/>
        <v>2938037.9851234294</v>
      </c>
      <c r="U35" s="14" t="str">
        <f t="shared" si="11"/>
        <v>PROMEDIO</v>
      </c>
      <c r="V35" s="15">
        <f t="shared" si="12"/>
        <v>2938038</v>
      </c>
      <c r="W35" s="27">
        <f t="shared" si="0"/>
        <v>2938038</v>
      </c>
      <c r="X35" s="27">
        <f t="shared" si="1"/>
        <v>267343</v>
      </c>
      <c r="Y35" s="28">
        <f t="shared" si="13"/>
        <v>9.0993717576151156E-2</v>
      </c>
    </row>
    <row r="36" spans="1:25" ht="22.8" x14ac:dyDescent="0.3">
      <c r="A36" s="31">
        <f t="shared" si="2"/>
        <v>31</v>
      </c>
      <c r="B36" s="32" t="s">
        <v>58</v>
      </c>
      <c r="C36" s="19">
        <v>1</v>
      </c>
      <c r="D36" s="25">
        <f>'Energy Solution S.A.S'!D36</f>
        <v>639320.01182038581</v>
      </c>
      <c r="E36" s="25">
        <f>'Energy Solution S.A.S'!E36</f>
        <v>121471</v>
      </c>
      <c r="F36" s="25">
        <f>'Energy Solution S.A.S'!F36</f>
        <v>760791.01182038581</v>
      </c>
      <c r="G36" s="25">
        <f>'ELECTRICIVILES SAS'!D36</f>
        <v>633003.07027578354</v>
      </c>
      <c r="H36" s="25">
        <f>'ELECTRICIVILES SAS'!E36</f>
        <v>120271</v>
      </c>
      <c r="I36" s="25">
        <f>'ELECTRICIVILES SAS'!F36</f>
        <v>753274.07027578354</v>
      </c>
      <c r="J36" s="25">
        <f>'NARIÑO CREA SAS'!D36</f>
        <v>519207.06745968567</v>
      </c>
      <c r="K36" s="25">
        <f>'NARIÑO CREA SAS'!E36</f>
        <v>98649</v>
      </c>
      <c r="L36" s="25">
        <f>'NARIÑO CREA SAS'!F36</f>
        <v>617856.06745968573</v>
      </c>
      <c r="M36" s="9">
        <f t="shared" si="3"/>
        <v>617856.06745968573</v>
      </c>
      <c r="N36" s="9">
        <f t="shared" si="4"/>
        <v>760791.01182038581</v>
      </c>
      <c r="O36" s="10">
        <f t="shared" si="5"/>
        <v>710640.38318528503</v>
      </c>
      <c r="P36" s="10">
        <f t="shared" si="6"/>
        <v>753274.07027578354</v>
      </c>
      <c r="Q36" s="11">
        <f t="shared" si="7"/>
        <v>707460.02054109843</v>
      </c>
      <c r="R36" s="12">
        <f t="shared" si="8"/>
        <v>35461.849588648016</v>
      </c>
      <c r="S36" s="21">
        <f t="shared" si="9"/>
        <v>5.7395000965919707E-2</v>
      </c>
      <c r="T36" s="13">
        <f t="shared" si="10"/>
        <v>710640.38318528503</v>
      </c>
      <c r="U36" s="14" t="str">
        <f t="shared" si="11"/>
        <v>PROMEDIO</v>
      </c>
      <c r="V36" s="15">
        <f t="shared" si="12"/>
        <v>710640</v>
      </c>
      <c r="W36" s="27">
        <f t="shared" si="0"/>
        <v>710640</v>
      </c>
      <c r="X36" s="27">
        <f t="shared" si="1"/>
        <v>67598</v>
      </c>
      <c r="Y36" s="28">
        <f t="shared" si="13"/>
        <v>9.5122706292919065E-2</v>
      </c>
    </row>
    <row r="37" spans="1:25" ht="22.8" x14ac:dyDescent="0.3">
      <c r="A37" s="31">
        <f>A36+1</f>
        <v>32</v>
      </c>
      <c r="B37" s="32" t="s">
        <v>75</v>
      </c>
      <c r="C37" s="19">
        <v>1</v>
      </c>
      <c r="D37" s="25">
        <f>'Energy Solution S.A.S'!D37</f>
        <v>511856.58996000007</v>
      </c>
      <c r="E37" s="25">
        <f>'Energy Solution S.A.S'!E37</f>
        <v>97253</v>
      </c>
      <c r="F37" s="25">
        <f>'Energy Solution S.A.S'!F37</f>
        <v>609109.58996000001</v>
      </c>
      <c r="G37" s="25">
        <f>'ELECTRICIVILES SAS'!D37</f>
        <v>569368.56636000006</v>
      </c>
      <c r="H37" s="25">
        <f>'ELECTRICIVILES SAS'!E37</f>
        <v>108180</v>
      </c>
      <c r="I37" s="25">
        <f>'ELECTRICIVILES SAS'!F37</f>
        <v>677548.56636000006</v>
      </c>
      <c r="J37" s="25">
        <f>'NARIÑO CREA SAS'!D37</f>
        <v>574745.93615340011</v>
      </c>
      <c r="K37" s="25">
        <f>'NARIÑO CREA SAS'!E37</f>
        <v>109202</v>
      </c>
      <c r="L37" s="25">
        <f>'NARIÑO CREA SAS'!F37</f>
        <v>683947.93615340011</v>
      </c>
      <c r="M37" s="9">
        <f t="shared" si="3"/>
        <v>609109.58996000001</v>
      </c>
      <c r="N37" s="9">
        <f t="shared" si="4"/>
        <v>683947.93615340011</v>
      </c>
      <c r="O37" s="10">
        <f t="shared" si="5"/>
        <v>656868.69749113347</v>
      </c>
      <c r="P37" s="10">
        <f t="shared" si="6"/>
        <v>677548.56636000006</v>
      </c>
      <c r="Q37" s="11">
        <f t="shared" si="7"/>
        <v>655973.5130480798</v>
      </c>
      <c r="R37" s="12">
        <f t="shared" si="8"/>
        <v>19147.913287457675</v>
      </c>
      <c r="S37" s="21">
        <f t="shared" si="9"/>
        <v>3.1435908419558969E-2</v>
      </c>
      <c r="T37" s="13">
        <f t="shared" si="10"/>
        <v>609109.58996000001</v>
      </c>
      <c r="U37" s="14" t="str">
        <f t="shared" si="11"/>
        <v>MENOR VALOR</v>
      </c>
      <c r="V37" s="15">
        <f t="shared" si="12"/>
        <v>609110</v>
      </c>
      <c r="W37" s="27">
        <f t="shared" si="0"/>
        <v>656869</v>
      </c>
      <c r="X37" s="27">
        <f t="shared" si="1"/>
        <v>34861</v>
      </c>
      <c r="Y37" s="28">
        <f t="shared" si="13"/>
        <v>5.3071464782171181E-2</v>
      </c>
    </row>
    <row r="38" spans="1:25" ht="34.200000000000003" x14ac:dyDescent="0.3">
      <c r="A38" s="31">
        <f>A37+1</f>
        <v>33</v>
      </c>
      <c r="B38" s="32" t="s">
        <v>76</v>
      </c>
      <c r="C38" s="19">
        <v>1</v>
      </c>
      <c r="D38" s="25">
        <f>'Energy Solution S.A.S'!D38</f>
        <v>1127286.1678435565</v>
      </c>
      <c r="E38" s="25">
        <f>'Energy Solution S.A.S'!E38</f>
        <v>214184</v>
      </c>
      <c r="F38" s="25">
        <f>'Energy Solution S.A.S'!F38</f>
        <v>1341470.1678435565</v>
      </c>
      <c r="G38" s="25">
        <f>'ELECTRICIVILES SAS'!D38</f>
        <v>1120780.5650240371</v>
      </c>
      <c r="H38" s="25">
        <f>'ELECTRICIVILES SAS'!E38</f>
        <v>212948</v>
      </c>
      <c r="I38" s="25">
        <f>'ELECTRICIVILES SAS'!F38</f>
        <v>1333728.5650240371</v>
      </c>
      <c r="J38" s="25">
        <f>'NARIÑO CREA SAS'!D38</f>
        <v>1003585.9398176331</v>
      </c>
      <c r="K38" s="25">
        <f>'NARIÑO CREA SAS'!E38</f>
        <v>190681</v>
      </c>
      <c r="L38" s="25">
        <f>'NARIÑO CREA SAS'!F38</f>
        <v>1194266.939817633</v>
      </c>
      <c r="M38" s="9">
        <f t="shared" si="3"/>
        <v>1194266.939817633</v>
      </c>
      <c r="N38" s="9">
        <f t="shared" si="4"/>
        <v>1341470.1678435565</v>
      </c>
      <c r="O38" s="10">
        <f t="shared" si="5"/>
        <v>1289821.8908950756</v>
      </c>
      <c r="P38" s="10">
        <f t="shared" si="6"/>
        <v>1333728.5650240371</v>
      </c>
      <c r="Q38" s="11">
        <f t="shared" si="7"/>
        <v>1288002.2667291346</v>
      </c>
      <c r="R38" s="12">
        <f t="shared" si="8"/>
        <v>36520.846866871667</v>
      </c>
      <c r="S38" s="21">
        <f t="shared" si="9"/>
        <v>3.0580137194828882E-2</v>
      </c>
      <c r="T38" s="13">
        <f t="shared" si="10"/>
        <v>1194266.939817633</v>
      </c>
      <c r="U38" s="14" t="str">
        <f t="shared" si="11"/>
        <v>MENOR VALOR</v>
      </c>
      <c r="V38" s="15">
        <f t="shared" si="12"/>
        <v>1194267</v>
      </c>
      <c r="W38" s="27">
        <f t="shared" ref="W38:W66" si="14">ROUND(AVERAGE(F38,I38,L38),0)</f>
        <v>1289822</v>
      </c>
      <c r="X38" s="27">
        <f t="shared" ref="X38:X66" si="15">ROUND(STDEVA(D38,G38,J38),0)</f>
        <v>69616</v>
      </c>
      <c r="Y38" s="28">
        <f t="shared" si="13"/>
        <v>5.3973338956848312E-2</v>
      </c>
    </row>
    <row r="39" spans="1:25" x14ac:dyDescent="0.3">
      <c r="A39" s="31">
        <f t="shared" ref="A39:A66" si="16">A38+1</f>
        <v>34</v>
      </c>
      <c r="B39" s="32" t="s">
        <v>59</v>
      </c>
      <c r="C39" s="19">
        <v>1</v>
      </c>
      <c r="D39" s="25">
        <f>'Energy Solution S.A.S'!D39</f>
        <v>3091346.1203511935</v>
      </c>
      <c r="E39" s="25">
        <f>'Energy Solution S.A.S'!E39</f>
        <v>587356</v>
      </c>
      <c r="F39" s="25">
        <f>'Energy Solution S.A.S'!F39</f>
        <v>3678702.1203511935</v>
      </c>
      <c r="G39" s="25">
        <f>'ELECTRICIVILES SAS'!D39</f>
        <v>2410563.0080694086</v>
      </c>
      <c r="H39" s="25">
        <f>'ELECTRICIVILES SAS'!E39</f>
        <v>458007</v>
      </c>
      <c r="I39" s="25">
        <f>'ELECTRICIVILES SAS'!F39</f>
        <v>2868570.0080694086</v>
      </c>
      <c r="J39" s="25">
        <f>'NARIÑO CREA SAS'!D39</f>
        <v>2589332.6478155293</v>
      </c>
      <c r="K39" s="25">
        <f>'NARIÑO CREA SAS'!E39</f>
        <v>491973</v>
      </c>
      <c r="L39" s="25">
        <f>'NARIÑO CREA SAS'!F39</f>
        <v>3081305.6478155293</v>
      </c>
      <c r="M39" s="9">
        <f t="shared" si="3"/>
        <v>2868570.0080694086</v>
      </c>
      <c r="N39" s="9">
        <f t="shared" si="4"/>
        <v>3678702.1203511935</v>
      </c>
      <c r="O39" s="10">
        <f t="shared" si="5"/>
        <v>3209525.9254120439</v>
      </c>
      <c r="P39" s="10">
        <f t="shared" si="6"/>
        <v>3081305.6478155293</v>
      </c>
      <c r="Q39" s="11">
        <f t="shared" si="7"/>
        <v>3191770.2224523807</v>
      </c>
      <c r="R39" s="12">
        <f t="shared" si="8"/>
        <v>331757.66901277419</v>
      </c>
      <c r="S39" s="21">
        <f t="shared" si="9"/>
        <v>0.11565263112963109</v>
      </c>
      <c r="T39" s="13">
        <f t="shared" si="10"/>
        <v>3209525.9254120439</v>
      </c>
      <c r="U39" s="14" t="str">
        <f t="shared" si="11"/>
        <v>PROMEDIO</v>
      </c>
      <c r="V39" s="15">
        <f t="shared" si="12"/>
        <v>3209526</v>
      </c>
      <c r="W39" s="27">
        <f t="shared" si="14"/>
        <v>3209526</v>
      </c>
      <c r="X39" s="27">
        <f t="shared" si="15"/>
        <v>352950</v>
      </c>
      <c r="Y39" s="28">
        <f t="shared" si="13"/>
        <v>0.10996950951635849</v>
      </c>
    </row>
    <row r="40" spans="1:25" x14ac:dyDescent="0.3">
      <c r="A40" s="31">
        <f t="shared" si="16"/>
        <v>35</v>
      </c>
      <c r="B40" s="32" t="s">
        <v>60</v>
      </c>
      <c r="C40" s="19">
        <v>1</v>
      </c>
      <c r="D40" s="25">
        <f>'Energy Solution S.A.S'!D40</f>
        <v>565686.73649586574</v>
      </c>
      <c r="E40" s="25">
        <f>'Energy Solution S.A.S'!E40</f>
        <v>107480</v>
      </c>
      <c r="F40" s="25">
        <f>'Energy Solution S.A.S'!F40</f>
        <v>673166.73649586574</v>
      </c>
      <c r="G40" s="25">
        <f>'ELECTRICIVILES SAS'!D40</f>
        <v>649492.17893969757</v>
      </c>
      <c r="H40" s="25">
        <f>'ELECTRICIVILES SAS'!E40</f>
        <v>123404</v>
      </c>
      <c r="I40" s="25">
        <f>'ELECTRICIVILES SAS'!F40</f>
        <v>772896.17893969757</v>
      </c>
      <c r="J40" s="25">
        <f>'NARIÑO CREA SAS'!D40</f>
        <v>588418.96275875496</v>
      </c>
      <c r="K40" s="25">
        <f>'NARIÑO CREA SAS'!E40</f>
        <v>111800</v>
      </c>
      <c r="L40" s="25">
        <f>'NARIÑO CREA SAS'!F40</f>
        <v>700218.96275875496</v>
      </c>
      <c r="M40" s="9">
        <f t="shared" si="3"/>
        <v>673166.73649586574</v>
      </c>
      <c r="N40" s="9">
        <f t="shared" si="4"/>
        <v>772896.17893969757</v>
      </c>
      <c r="O40" s="10">
        <f t="shared" si="5"/>
        <v>715427.29273143935</v>
      </c>
      <c r="P40" s="10">
        <f t="shared" si="6"/>
        <v>700218.96275875496</v>
      </c>
      <c r="Q40" s="11">
        <f t="shared" si="7"/>
        <v>714209.94291458488</v>
      </c>
      <c r="R40" s="12">
        <f t="shared" si="8"/>
        <v>40636.639145097441</v>
      </c>
      <c r="S40" s="21">
        <f t="shared" si="9"/>
        <v>6.0366380187811035E-2</v>
      </c>
      <c r="T40" s="13">
        <f t="shared" si="10"/>
        <v>715427.29273143935</v>
      </c>
      <c r="U40" s="14" t="str">
        <f t="shared" si="11"/>
        <v>PROMEDIO</v>
      </c>
      <c r="V40" s="15">
        <f t="shared" si="12"/>
        <v>715427</v>
      </c>
      <c r="W40" s="27">
        <f t="shared" si="14"/>
        <v>715427</v>
      </c>
      <c r="X40" s="27">
        <f t="shared" si="15"/>
        <v>43340</v>
      </c>
      <c r="Y40" s="28">
        <f t="shared" si="13"/>
        <v>6.057920654378434E-2</v>
      </c>
    </row>
    <row r="41" spans="1:25" ht="22.8" x14ac:dyDescent="0.3">
      <c r="A41" s="31">
        <f t="shared" si="16"/>
        <v>36</v>
      </c>
      <c r="B41" s="32" t="s">
        <v>77</v>
      </c>
      <c r="C41" s="19">
        <v>1</v>
      </c>
      <c r="D41" s="25">
        <f>'Energy Solution S.A.S'!D41</f>
        <v>324564.70588235301</v>
      </c>
      <c r="E41" s="25">
        <f>'Energy Solution S.A.S'!E41</f>
        <v>61667</v>
      </c>
      <c r="F41" s="25">
        <f>'Energy Solution S.A.S'!F41</f>
        <v>386231.70588235301</v>
      </c>
      <c r="G41" s="25">
        <f>'ELECTRICIVILES SAS'!D41</f>
        <v>297053.98319327732</v>
      </c>
      <c r="H41" s="25">
        <f>'ELECTRICIVILES SAS'!E41</f>
        <v>56440</v>
      </c>
      <c r="I41" s="25">
        <f>'ELECTRICIVILES SAS'!F41</f>
        <v>353493.98319327732</v>
      </c>
      <c r="J41" s="25">
        <f>'NARIÑO CREA SAS'!D41</f>
        <v>368282.64443697484</v>
      </c>
      <c r="K41" s="25">
        <f>'NARIÑO CREA SAS'!E41</f>
        <v>69974</v>
      </c>
      <c r="L41" s="25">
        <f>'NARIÑO CREA SAS'!F41</f>
        <v>438256.64443697484</v>
      </c>
      <c r="M41" s="9">
        <f t="shared" si="3"/>
        <v>353493.98319327732</v>
      </c>
      <c r="N41" s="9">
        <f t="shared" si="4"/>
        <v>438256.64443697484</v>
      </c>
      <c r="O41" s="10">
        <f t="shared" si="5"/>
        <v>392660.77783753508</v>
      </c>
      <c r="P41" s="10">
        <f t="shared" si="6"/>
        <v>386231.70588235301</v>
      </c>
      <c r="Q41" s="11">
        <f t="shared" si="7"/>
        <v>391128.52108137542</v>
      </c>
      <c r="R41" s="12">
        <f t="shared" si="8"/>
        <v>32241.14646654106</v>
      </c>
      <c r="S41" s="21">
        <f t="shared" si="9"/>
        <v>9.1207058675487562E-2</v>
      </c>
      <c r="T41" s="13">
        <f t="shared" si="10"/>
        <v>392660.77783753508</v>
      </c>
      <c r="U41" s="14" t="str">
        <f t="shared" si="11"/>
        <v>PROMEDIO</v>
      </c>
      <c r="V41" s="15">
        <f t="shared" si="12"/>
        <v>392661</v>
      </c>
      <c r="W41" s="27">
        <f t="shared" si="14"/>
        <v>392661</v>
      </c>
      <c r="X41" s="27">
        <f t="shared" si="15"/>
        <v>35920</v>
      </c>
      <c r="Y41" s="28">
        <f t="shared" si="13"/>
        <v>9.1478399942953342E-2</v>
      </c>
    </row>
    <row r="42" spans="1:25" ht="34.200000000000003" x14ac:dyDescent="0.3">
      <c r="A42" s="31">
        <f t="shared" si="16"/>
        <v>37</v>
      </c>
      <c r="B42" s="32" t="s">
        <v>78</v>
      </c>
      <c r="C42" s="19">
        <v>1</v>
      </c>
      <c r="D42" s="25">
        <f>'Energy Solution S.A.S'!D42</f>
        <v>1158252.0800002441</v>
      </c>
      <c r="E42" s="25">
        <f>'Energy Solution S.A.S'!E42</f>
        <v>220068</v>
      </c>
      <c r="F42" s="25">
        <f>'Energy Solution S.A.S'!F42</f>
        <v>1378320.0800002441</v>
      </c>
      <c r="G42" s="25">
        <f>'ELECTRICIVILES SAS'!D42</f>
        <v>1162479.2773725078</v>
      </c>
      <c r="H42" s="25">
        <f>'ELECTRICIVILES SAS'!E42</f>
        <v>220871</v>
      </c>
      <c r="I42" s="25">
        <f>'ELECTRICIVILES SAS'!F42</f>
        <v>1383350.2773725078</v>
      </c>
      <c r="J42" s="25">
        <f>'NARIÑO CREA SAS'!D42</f>
        <v>1024228.7524155632</v>
      </c>
      <c r="K42" s="25">
        <f>'NARIÑO CREA SAS'!E42</f>
        <v>194603</v>
      </c>
      <c r="L42" s="25">
        <f>'NARIÑO CREA SAS'!F42</f>
        <v>1218831.7524155632</v>
      </c>
      <c r="M42" s="9">
        <f t="shared" si="3"/>
        <v>1218831.7524155632</v>
      </c>
      <c r="N42" s="9">
        <f t="shared" si="4"/>
        <v>1383350.2773725078</v>
      </c>
      <c r="O42" s="10">
        <f t="shared" si="5"/>
        <v>1326834.0365961052</v>
      </c>
      <c r="P42" s="10">
        <f t="shared" si="6"/>
        <v>1378320.0800002441</v>
      </c>
      <c r="Q42" s="11">
        <f t="shared" si="7"/>
        <v>1324571.2817759227</v>
      </c>
      <c r="R42" s="12">
        <f t="shared" si="8"/>
        <v>39963.017100165976</v>
      </c>
      <c r="S42" s="21">
        <f t="shared" si="9"/>
        <v>3.2787968496032834E-2</v>
      </c>
      <c r="T42" s="13">
        <f t="shared" si="10"/>
        <v>1218831.7524155632</v>
      </c>
      <c r="U42" s="14" t="str">
        <f t="shared" si="11"/>
        <v>MENOR VALOR</v>
      </c>
      <c r="V42" s="15">
        <f t="shared" si="12"/>
        <v>1218832</v>
      </c>
      <c r="W42" s="27">
        <f t="shared" si="14"/>
        <v>1326834</v>
      </c>
      <c r="X42" s="27">
        <f t="shared" si="15"/>
        <v>78627</v>
      </c>
      <c r="Y42" s="28">
        <f t="shared" si="13"/>
        <v>5.9259108524502689E-2</v>
      </c>
    </row>
    <row r="43" spans="1:25" x14ac:dyDescent="0.3">
      <c r="A43" s="31">
        <f t="shared" si="16"/>
        <v>38</v>
      </c>
      <c r="B43" s="32" t="s">
        <v>61</v>
      </c>
      <c r="C43" s="19">
        <v>1</v>
      </c>
      <c r="D43" s="25">
        <f>'Energy Solution S.A.S'!D43</f>
        <v>2881834.9591502976</v>
      </c>
      <c r="E43" s="25">
        <f>'Energy Solution S.A.S'!E43</f>
        <v>547549</v>
      </c>
      <c r="F43" s="25">
        <f>'Energy Solution S.A.S'!F43</f>
        <v>3429383.9591502976</v>
      </c>
      <c r="G43" s="25">
        <f>'ELECTRICIVILES SAS'!D43</f>
        <v>2910593.7185196835</v>
      </c>
      <c r="H43" s="25">
        <f>'ELECTRICIVILES SAS'!E43</f>
        <v>553013</v>
      </c>
      <c r="I43" s="25">
        <f>'ELECTRICIVILES SAS'!F43</f>
        <v>3463606.7185196835</v>
      </c>
      <c r="J43" s="25">
        <f>'NARIÑO CREA SAS'!D43</f>
        <v>2798149.560264606</v>
      </c>
      <c r="K43" s="25">
        <f>'NARIÑO CREA SAS'!E43</f>
        <v>531648</v>
      </c>
      <c r="L43" s="25">
        <f>'NARIÑO CREA SAS'!F43</f>
        <v>3329797.560264606</v>
      </c>
      <c r="M43" s="9">
        <f t="shared" si="3"/>
        <v>3329797.560264606</v>
      </c>
      <c r="N43" s="9">
        <f t="shared" si="4"/>
        <v>3463606.7185196835</v>
      </c>
      <c r="O43" s="10">
        <f t="shared" si="5"/>
        <v>3407596.0793115292</v>
      </c>
      <c r="P43" s="10">
        <f t="shared" si="6"/>
        <v>3429383.9591502976</v>
      </c>
      <c r="Q43" s="11">
        <f t="shared" si="7"/>
        <v>3407120.5929395668</v>
      </c>
      <c r="R43" s="12">
        <f t="shared" si="8"/>
        <v>39605.50280267901</v>
      </c>
      <c r="S43" s="21">
        <f t="shared" si="9"/>
        <v>1.1894267469981483E-2</v>
      </c>
      <c r="T43" s="13">
        <f t="shared" si="10"/>
        <v>3329797.560264606</v>
      </c>
      <c r="U43" s="14" t="str">
        <f t="shared" si="11"/>
        <v>MENOR VALOR</v>
      </c>
      <c r="V43" s="15">
        <f t="shared" si="12"/>
        <v>3329798</v>
      </c>
      <c r="W43" s="27">
        <f t="shared" si="14"/>
        <v>3407596</v>
      </c>
      <c r="X43" s="27">
        <f t="shared" si="15"/>
        <v>58415</v>
      </c>
      <c r="Y43" s="28">
        <f t="shared" si="13"/>
        <v>1.7142583803948591E-2</v>
      </c>
    </row>
    <row r="44" spans="1:25" x14ac:dyDescent="0.3">
      <c r="A44" s="31">
        <f t="shared" si="16"/>
        <v>39</v>
      </c>
      <c r="B44" s="32" t="s">
        <v>62</v>
      </c>
      <c r="C44" s="19">
        <v>1</v>
      </c>
      <c r="D44" s="25">
        <f>'Energy Solution S.A.S'!D44</f>
        <v>722767.63393512613</v>
      </c>
      <c r="E44" s="25">
        <f>'Energy Solution S.A.S'!E44</f>
        <v>137326</v>
      </c>
      <c r="F44" s="25">
        <f>'Energy Solution S.A.S'!F44</f>
        <v>860093.63393512613</v>
      </c>
      <c r="G44" s="25">
        <f>'ELECTRICIVILES SAS'!D44</f>
        <v>583574.9120264271</v>
      </c>
      <c r="H44" s="25">
        <f>'ELECTRICIVILES SAS'!E44</f>
        <v>110879</v>
      </c>
      <c r="I44" s="25">
        <f>'ELECTRICIVILES SAS'!F44</f>
        <v>694453.9120264271</v>
      </c>
      <c r="J44" s="25">
        <f>'NARIÑO CREA SAS'!D44</f>
        <v>637468.30376470601</v>
      </c>
      <c r="K44" s="25">
        <f>'NARIÑO CREA SAS'!E44</f>
        <v>121119</v>
      </c>
      <c r="L44" s="25">
        <f>'NARIÑO CREA SAS'!F44</f>
        <v>758587.30376470601</v>
      </c>
      <c r="M44" s="9">
        <f t="shared" si="3"/>
        <v>694453.9120264271</v>
      </c>
      <c r="N44" s="9">
        <f t="shared" si="4"/>
        <v>860093.63393512613</v>
      </c>
      <c r="O44" s="10">
        <f t="shared" si="5"/>
        <v>771044.94990875304</v>
      </c>
      <c r="P44" s="10">
        <f t="shared" si="6"/>
        <v>758587.30376470601</v>
      </c>
      <c r="Q44" s="11">
        <f t="shared" si="7"/>
        <v>768065.47527157492</v>
      </c>
      <c r="R44" s="12">
        <f t="shared" si="8"/>
        <v>62966.928330786599</v>
      </c>
      <c r="S44" s="21">
        <f t="shared" si="9"/>
        <v>9.0671140647833839E-2</v>
      </c>
      <c r="T44" s="13">
        <f t="shared" si="10"/>
        <v>771044.94990875304</v>
      </c>
      <c r="U44" s="14" t="str">
        <f t="shared" si="11"/>
        <v>PROMEDIO</v>
      </c>
      <c r="V44" s="15">
        <f t="shared" si="12"/>
        <v>771045</v>
      </c>
      <c r="W44" s="27">
        <f t="shared" si="14"/>
        <v>771045</v>
      </c>
      <c r="X44" s="27">
        <f t="shared" si="15"/>
        <v>70184</v>
      </c>
      <c r="Y44" s="28">
        <f t="shared" si="13"/>
        <v>9.1024518672710414E-2</v>
      </c>
    </row>
    <row r="45" spans="1:25" x14ac:dyDescent="0.3">
      <c r="A45" s="31">
        <f t="shared" si="16"/>
        <v>40</v>
      </c>
      <c r="B45" s="32" t="s">
        <v>63</v>
      </c>
      <c r="C45" s="19">
        <v>1</v>
      </c>
      <c r="D45" s="25">
        <f>'Energy Solution S.A.S'!D45</f>
        <v>1324836.3316235293</v>
      </c>
      <c r="E45" s="25">
        <f>'Energy Solution S.A.S'!E45</f>
        <v>251719</v>
      </c>
      <c r="F45" s="25">
        <f>'Energy Solution S.A.S'!F45</f>
        <v>1576555.3316235293</v>
      </c>
      <c r="G45" s="25">
        <f>'ELECTRICIVILES SAS'!D45</f>
        <v>1261100.9621562352</v>
      </c>
      <c r="H45" s="25">
        <f>'ELECTRICIVILES SAS'!E45</f>
        <v>239609</v>
      </c>
      <c r="I45" s="25">
        <f>'ELECTRICIVILES SAS'!F45</f>
        <v>1500709.9621562352</v>
      </c>
      <c r="J45" s="25">
        <f>'NARIÑO CREA SAS'!D45</f>
        <v>1426119.7111122748</v>
      </c>
      <c r="K45" s="25">
        <f>'NARIÑO CREA SAS'!E45</f>
        <v>270963</v>
      </c>
      <c r="L45" s="25">
        <f>'NARIÑO CREA SAS'!F45</f>
        <v>1697082.7111122748</v>
      </c>
      <c r="M45" s="9">
        <f t="shared" si="3"/>
        <v>1500709.9621562352</v>
      </c>
      <c r="N45" s="9">
        <f t="shared" si="4"/>
        <v>1697082.7111122748</v>
      </c>
      <c r="O45" s="10">
        <f t="shared" si="5"/>
        <v>1591449.334964013</v>
      </c>
      <c r="P45" s="10">
        <f t="shared" si="6"/>
        <v>1576555.3316235293</v>
      </c>
      <c r="Q45" s="11">
        <f t="shared" si="7"/>
        <v>1589411.4259656663</v>
      </c>
      <c r="R45" s="12">
        <f t="shared" si="8"/>
        <v>74694.076594065249</v>
      </c>
      <c r="S45" s="21">
        <f t="shared" si="9"/>
        <v>4.9772493338249083E-2</v>
      </c>
      <c r="T45" s="13">
        <f t="shared" si="10"/>
        <v>1500709.9621562352</v>
      </c>
      <c r="U45" s="14" t="str">
        <f t="shared" si="11"/>
        <v>MENOR VALOR</v>
      </c>
      <c r="V45" s="15">
        <f t="shared" si="12"/>
        <v>1500710</v>
      </c>
      <c r="W45" s="27">
        <f t="shared" si="14"/>
        <v>1591449</v>
      </c>
      <c r="X45" s="27">
        <f t="shared" si="15"/>
        <v>83218</v>
      </c>
      <c r="Y45" s="28">
        <f t="shared" si="13"/>
        <v>5.229071116950653E-2</v>
      </c>
    </row>
    <row r="46" spans="1:25" x14ac:dyDescent="0.3">
      <c r="A46" s="31">
        <f t="shared" si="16"/>
        <v>41</v>
      </c>
      <c r="B46" s="32" t="s">
        <v>79</v>
      </c>
      <c r="C46" s="19">
        <v>1</v>
      </c>
      <c r="D46" s="25">
        <f>'Energy Solution S.A.S'!D46</f>
        <v>2288649.794084338</v>
      </c>
      <c r="E46" s="25">
        <f>'Energy Solution S.A.S'!E46</f>
        <v>434843</v>
      </c>
      <c r="F46" s="25">
        <f>'Energy Solution S.A.S'!F46</f>
        <v>2723492.794084338</v>
      </c>
      <c r="G46" s="25">
        <f>'ELECTRICIVILES SAS'!D46</f>
        <v>2935002.5857450897</v>
      </c>
      <c r="H46" s="25">
        <f>'ELECTRICIVILES SAS'!E46</f>
        <v>557650</v>
      </c>
      <c r="I46" s="25">
        <f>'ELECTRICIVILES SAS'!F46</f>
        <v>3492652.5857450897</v>
      </c>
      <c r="J46" s="25">
        <f>'NARIÑO CREA SAS'!D46</f>
        <v>2790259.2958327038</v>
      </c>
      <c r="K46" s="25">
        <f>'NARIÑO CREA SAS'!E46</f>
        <v>530149</v>
      </c>
      <c r="L46" s="25">
        <f>'NARIÑO CREA SAS'!F46</f>
        <v>3320408.2958327038</v>
      </c>
      <c r="M46" s="9">
        <f t="shared" si="3"/>
        <v>2723492.794084338</v>
      </c>
      <c r="N46" s="9">
        <f t="shared" si="4"/>
        <v>3492652.5857450897</v>
      </c>
      <c r="O46" s="10">
        <f t="shared" si="5"/>
        <v>3178851.22522071</v>
      </c>
      <c r="P46" s="10">
        <f t="shared" si="6"/>
        <v>3320408.2958327038</v>
      </c>
      <c r="Q46" s="11">
        <f t="shared" si="7"/>
        <v>3160999.0823514573</v>
      </c>
      <c r="R46" s="12">
        <f t="shared" si="8"/>
        <v>221891.06997235343</v>
      </c>
      <c r="S46" s="21">
        <f t="shared" si="9"/>
        <v>8.147297854223079E-2</v>
      </c>
      <c r="T46" s="13">
        <f t="shared" si="10"/>
        <v>3178851.22522071</v>
      </c>
      <c r="U46" s="14" t="str">
        <f t="shared" si="11"/>
        <v>PROMEDIO</v>
      </c>
      <c r="V46" s="15">
        <f t="shared" si="12"/>
        <v>3178851</v>
      </c>
      <c r="W46" s="27">
        <f t="shared" si="14"/>
        <v>3178851</v>
      </c>
      <c r="X46" s="27">
        <f t="shared" si="15"/>
        <v>339199</v>
      </c>
      <c r="Y46" s="28">
        <f t="shared" si="13"/>
        <v>0.10670490689875052</v>
      </c>
    </row>
    <row r="47" spans="1:25" x14ac:dyDescent="0.3">
      <c r="A47" s="31">
        <f t="shared" si="16"/>
        <v>42</v>
      </c>
      <c r="B47" s="32" t="s">
        <v>80</v>
      </c>
      <c r="C47" s="19">
        <v>1</v>
      </c>
      <c r="D47" s="25">
        <f>'Energy Solution S.A.S'!D47</f>
        <v>706810.94862897496</v>
      </c>
      <c r="E47" s="25">
        <f>'Energy Solution S.A.S'!E47</f>
        <v>134294</v>
      </c>
      <c r="F47" s="25">
        <f>'Energy Solution S.A.S'!F47</f>
        <v>841104.94862897496</v>
      </c>
      <c r="G47" s="25">
        <f>'ELECTRICIVILES SAS'!D47</f>
        <v>615609.53590265557</v>
      </c>
      <c r="H47" s="25">
        <f>'ELECTRICIVILES SAS'!E47</f>
        <v>116966</v>
      </c>
      <c r="I47" s="25">
        <f>'ELECTRICIVILES SAS'!F47</f>
        <v>732575.53590265557</v>
      </c>
      <c r="J47" s="25">
        <f>'NARIÑO CREA SAS'!D47</f>
        <v>678595.5115667698</v>
      </c>
      <c r="K47" s="25">
        <f>'NARIÑO CREA SAS'!E47</f>
        <v>128933</v>
      </c>
      <c r="L47" s="25">
        <f>'NARIÑO CREA SAS'!F47</f>
        <v>807528.5115667698</v>
      </c>
      <c r="M47" s="9">
        <f t="shared" si="3"/>
        <v>732575.53590265557</v>
      </c>
      <c r="N47" s="9">
        <f t="shared" si="4"/>
        <v>841104.94862897496</v>
      </c>
      <c r="O47" s="10">
        <f t="shared" si="5"/>
        <v>793736.33203280007</v>
      </c>
      <c r="P47" s="10">
        <f t="shared" si="6"/>
        <v>807528.5115667698</v>
      </c>
      <c r="Q47" s="11">
        <f t="shared" si="7"/>
        <v>792416.46021396422</v>
      </c>
      <c r="R47" s="12">
        <f t="shared" si="8"/>
        <v>33494.670010580907</v>
      </c>
      <c r="S47" s="21">
        <f t="shared" si="9"/>
        <v>4.5721797096745627E-2</v>
      </c>
      <c r="T47" s="13">
        <f t="shared" si="10"/>
        <v>732575.53590265557</v>
      </c>
      <c r="U47" s="14" t="str">
        <f t="shared" si="11"/>
        <v>MENOR VALOR</v>
      </c>
      <c r="V47" s="15">
        <f t="shared" si="12"/>
        <v>732576</v>
      </c>
      <c r="W47" s="27">
        <f t="shared" si="14"/>
        <v>793736</v>
      </c>
      <c r="X47" s="27">
        <f t="shared" si="15"/>
        <v>46692</v>
      </c>
      <c r="Y47" s="28">
        <f t="shared" si="13"/>
        <v>5.8825604483102693E-2</v>
      </c>
    </row>
    <row r="48" spans="1:25" x14ac:dyDescent="0.3">
      <c r="A48" s="31">
        <f t="shared" si="16"/>
        <v>43</v>
      </c>
      <c r="B48" s="32" t="s">
        <v>81</v>
      </c>
      <c r="C48" s="19"/>
      <c r="D48" s="25">
        <f>'Energy Solution S.A.S'!D48</f>
        <v>921871.16918053105</v>
      </c>
      <c r="E48" s="25">
        <f>'Energy Solution S.A.S'!E48</f>
        <v>175156</v>
      </c>
      <c r="F48" s="25">
        <f>'Energy Solution S.A.S'!F48</f>
        <v>1097027.1691805311</v>
      </c>
      <c r="G48" s="25">
        <f>'ELECTRICIVILES SAS'!D48</f>
        <v>1007247.3752752942</v>
      </c>
      <c r="H48" s="25">
        <f>'ELECTRICIVILES SAS'!E48</f>
        <v>191377</v>
      </c>
      <c r="I48" s="25">
        <f>'ELECTRICIVILES SAS'!F48</f>
        <v>1198624.3752752943</v>
      </c>
      <c r="J48" s="25">
        <f>'NARIÑO CREA SAS'!D48</f>
        <v>1142026.666919274</v>
      </c>
      <c r="K48" s="25">
        <f>'NARIÑO CREA SAS'!E48</f>
        <v>216985</v>
      </c>
      <c r="L48" s="25">
        <f>'NARIÑO CREA SAS'!F48</f>
        <v>1359011.666919274</v>
      </c>
      <c r="M48" s="9">
        <f t="shared" si="3"/>
        <v>1097027.1691805311</v>
      </c>
      <c r="N48" s="9">
        <f t="shared" si="4"/>
        <v>1359011.666919274</v>
      </c>
      <c r="O48" s="10">
        <f t="shared" si="5"/>
        <v>1218221.0704583665</v>
      </c>
      <c r="P48" s="10">
        <f t="shared" si="6"/>
        <v>1198624.3752752943</v>
      </c>
      <c r="Q48" s="11">
        <f t="shared" si="7"/>
        <v>1213504.0347266844</v>
      </c>
      <c r="R48" s="12">
        <f t="shared" si="8"/>
        <v>99553.985484806428</v>
      </c>
      <c r="S48" s="21">
        <f t="shared" si="9"/>
        <v>9.0748878680162792E-2</v>
      </c>
      <c r="T48" s="13">
        <f t="shared" si="10"/>
        <v>1218221.0704583665</v>
      </c>
      <c r="U48" s="14" t="str">
        <f t="shared" si="11"/>
        <v>PROMEDIO</v>
      </c>
      <c r="V48" s="15">
        <f t="shared" si="12"/>
        <v>1218221</v>
      </c>
      <c r="W48" s="27">
        <f t="shared" si="14"/>
        <v>1218221</v>
      </c>
      <c r="X48" s="27">
        <f t="shared" si="15"/>
        <v>110998</v>
      </c>
      <c r="Y48" s="28">
        <f t="shared" si="13"/>
        <v>9.1114830560300633E-2</v>
      </c>
    </row>
    <row r="49" spans="1:25" ht="22.8" x14ac:dyDescent="0.3">
      <c r="A49" s="31">
        <f t="shared" si="16"/>
        <v>44</v>
      </c>
      <c r="B49" s="32" t="s">
        <v>82</v>
      </c>
      <c r="C49" s="19">
        <v>1</v>
      </c>
      <c r="D49" s="25">
        <f>'Energy Solution S.A.S'!D49</f>
        <v>542087.0360640001</v>
      </c>
      <c r="E49" s="25">
        <f>'Energy Solution S.A.S'!E49</f>
        <v>102997</v>
      </c>
      <c r="F49" s="25">
        <f>'Energy Solution S.A.S'!F49</f>
        <v>645084.0360640001</v>
      </c>
      <c r="G49" s="25">
        <f>'ELECTRICIVILES SAS'!D49</f>
        <v>652717.04342400003</v>
      </c>
      <c r="H49" s="25">
        <f>'ELECTRICIVILES SAS'!E49</f>
        <v>124016</v>
      </c>
      <c r="I49" s="25">
        <f>'ELECTRICIVILES SAS'!F49</f>
        <v>776733.04342400003</v>
      </c>
      <c r="J49" s="25">
        <f>'NARIÑO CREA SAS'!D49</f>
        <v>663060.94911216013</v>
      </c>
      <c r="K49" s="25">
        <f>'NARIÑO CREA SAS'!E49</f>
        <v>125982</v>
      </c>
      <c r="L49" s="25">
        <f>'NARIÑO CREA SAS'!F49</f>
        <v>789042.94911216013</v>
      </c>
      <c r="M49" s="9">
        <f t="shared" si="3"/>
        <v>645084.0360640001</v>
      </c>
      <c r="N49" s="9">
        <f t="shared" si="4"/>
        <v>789042.94911216013</v>
      </c>
      <c r="O49" s="10">
        <f t="shared" si="5"/>
        <v>736953.34286672005</v>
      </c>
      <c r="P49" s="10">
        <f t="shared" si="6"/>
        <v>776733.04342400003</v>
      </c>
      <c r="Q49" s="11">
        <f t="shared" si="7"/>
        <v>733943.9693240975</v>
      </c>
      <c r="R49" s="12">
        <f t="shared" si="8"/>
        <v>36832.91380548782</v>
      </c>
      <c r="S49" s="21">
        <f t="shared" si="9"/>
        <v>5.7097853529634632E-2</v>
      </c>
      <c r="T49" s="13">
        <f t="shared" si="10"/>
        <v>736953.34286672005</v>
      </c>
      <c r="U49" s="14" t="str">
        <f t="shared" si="11"/>
        <v>PROMEDIO</v>
      </c>
      <c r="V49" s="15">
        <f t="shared" si="12"/>
        <v>736953</v>
      </c>
      <c r="W49" s="27">
        <f t="shared" si="14"/>
        <v>736953</v>
      </c>
      <c r="X49" s="27">
        <f t="shared" si="15"/>
        <v>67058</v>
      </c>
      <c r="Y49" s="28">
        <f t="shared" si="13"/>
        <v>9.0993591178813296E-2</v>
      </c>
    </row>
    <row r="50" spans="1:25" x14ac:dyDescent="0.3">
      <c r="A50" s="31">
        <f t="shared" si="16"/>
        <v>45</v>
      </c>
      <c r="B50" s="32" t="s">
        <v>64</v>
      </c>
      <c r="C50" s="19">
        <v>1</v>
      </c>
      <c r="D50" s="25">
        <f>'Energy Solution S.A.S'!D50</f>
        <v>2652675.2079236414</v>
      </c>
      <c r="E50" s="25">
        <f>'Energy Solution S.A.S'!E50</f>
        <v>504008</v>
      </c>
      <c r="F50" s="25">
        <f>'Energy Solution S.A.S'!F50</f>
        <v>3156683.2079236414</v>
      </c>
      <c r="G50" s="25">
        <f>'ELECTRICIVILES SAS'!D50</f>
        <v>2626464.8689455818</v>
      </c>
      <c r="H50" s="25">
        <f>'ELECTRICIVILES SAS'!E50</f>
        <v>499028</v>
      </c>
      <c r="I50" s="25">
        <f>'ELECTRICIVILES SAS'!F50</f>
        <v>3125492.8689455818</v>
      </c>
      <c r="J50" s="25">
        <f>'NARIÑO CREA SAS'!D50</f>
        <v>2154300.9606525325</v>
      </c>
      <c r="K50" s="25">
        <f>'NARIÑO CREA SAS'!E50</f>
        <v>409317</v>
      </c>
      <c r="L50" s="25">
        <f>'NARIÑO CREA SAS'!F50</f>
        <v>2563617.9606525325</v>
      </c>
      <c r="M50" s="9">
        <f t="shared" si="3"/>
        <v>2563617.9606525325</v>
      </c>
      <c r="N50" s="9">
        <f t="shared" si="4"/>
        <v>3156683.2079236414</v>
      </c>
      <c r="O50" s="10">
        <f t="shared" si="5"/>
        <v>2948598.0125072519</v>
      </c>
      <c r="P50" s="10">
        <f t="shared" si="6"/>
        <v>3125492.8689455818</v>
      </c>
      <c r="Q50" s="11">
        <f t="shared" si="7"/>
        <v>2935402.1364823696</v>
      </c>
      <c r="R50" s="12">
        <f t="shared" si="8"/>
        <v>147138.4527434569</v>
      </c>
      <c r="S50" s="21">
        <f t="shared" si="9"/>
        <v>5.739484392830705E-2</v>
      </c>
      <c r="T50" s="13">
        <f t="shared" si="10"/>
        <v>2948598.0125072519</v>
      </c>
      <c r="U50" s="14" t="str">
        <f t="shared" si="11"/>
        <v>PROMEDIO</v>
      </c>
      <c r="V50" s="15">
        <f t="shared" si="12"/>
        <v>2948598</v>
      </c>
      <c r="W50" s="27">
        <f t="shared" si="14"/>
        <v>2948598</v>
      </c>
      <c r="X50" s="27">
        <f t="shared" si="15"/>
        <v>280477</v>
      </c>
      <c r="Y50" s="28">
        <f t="shared" si="13"/>
        <v>9.5122156360412644E-2</v>
      </c>
    </row>
    <row r="51" spans="1:25" ht="22.8" x14ac:dyDescent="0.3">
      <c r="A51" s="31">
        <f t="shared" si="16"/>
        <v>46</v>
      </c>
      <c r="B51" s="32" t="s">
        <v>65</v>
      </c>
      <c r="C51" s="19">
        <v>1</v>
      </c>
      <c r="D51" s="25">
        <f>'Energy Solution S.A.S'!D51</f>
        <v>552497.36554904794</v>
      </c>
      <c r="E51" s="25">
        <f>'Energy Solution S.A.S'!E51</f>
        <v>104974</v>
      </c>
      <c r="F51" s="25">
        <f>'Energy Solution S.A.S'!F51</f>
        <v>657471.36554904794</v>
      </c>
      <c r="G51" s="25">
        <f>'ELECTRICIVILES SAS'!D51</f>
        <v>684277.55447306216</v>
      </c>
      <c r="H51" s="25">
        <f>'ELECTRICIVILES SAS'!E51</f>
        <v>130013</v>
      </c>
      <c r="I51" s="25">
        <f>'ELECTRICIVILES SAS'!F51</f>
        <v>814290.55447306216</v>
      </c>
      <c r="J51" s="25">
        <f>'NARIÑO CREA SAS'!D51</f>
        <v>712729.24615421845</v>
      </c>
      <c r="K51" s="25">
        <f>'NARIÑO CREA SAS'!E51</f>
        <v>135419</v>
      </c>
      <c r="L51" s="25">
        <f>'NARIÑO CREA SAS'!F51</f>
        <v>848148.24615421845</v>
      </c>
      <c r="M51" s="9">
        <f t="shared" si="3"/>
        <v>657471.36554904794</v>
      </c>
      <c r="N51" s="9">
        <f t="shared" si="4"/>
        <v>848148.24615421845</v>
      </c>
      <c r="O51" s="10">
        <f t="shared" si="5"/>
        <v>773303.38872544281</v>
      </c>
      <c r="P51" s="10">
        <f t="shared" si="6"/>
        <v>814290.55447306216</v>
      </c>
      <c r="Q51" s="11">
        <f t="shared" si="7"/>
        <v>768615.85027003346</v>
      </c>
      <c r="R51" s="12">
        <f t="shared" si="8"/>
        <v>52923.306224827596</v>
      </c>
      <c r="S51" s="21">
        <f t="shared" si="9"/>
        <v>8.0495226101036141E-2</v>
      </c>
      <c r="T51" s="13">
        <f t="shared" si="10"/>
        <v>773303.38872544281</v>
      </c>
      <c r="U51" s="14" t="str">
        <f t="shared" si="11"/>
        <v>PROMEDIO</v>
      </c>
      <c r="V51" s="15">
        <f t="shared" si="12"/>
        <v>773303</v>
      </c>
      <c r="W51" s="27">
        <f t="shared" si="14"/>
        <v>773303</v>
      </c>
      <c r="X51" s="27">
        <f t="shared" si="15"/>
        <v>85489</v>
      </c>
      <c r="Y51" s="28">
        <f t="shared" si="13"/>
        <v>0.11055045693602637</v>
      </c>
    </row>
    <row r="52" spans="1:25" x14ac:dyDescent="0.3">
      <c r="A52" s="31">
        <f t="shared" si="16"/>
        <v>47</v>
      </c>
      <c r="B52" s="32" t="s">
        <v>66</v>
      </c>
      <c r="C52" s="19">
        <v>1</v>
      </c>
      <c r="D52" s="25">
        <f>'Energy Solution S.A.S'!D52</f>
        <v>1569168.3972615127</v>
      </c>
      <c r="E52" s="25">
        <f>'Energy Solution S.A.S'!E52</f>
        <v>298142</v>
      </c>
      <c r="F52" s="25">
        <f>'Energy Solution S.A.S'!F52</f>
        <v>1867310.3972615127</v>
      </c>
      <c r="G52" s="25">
        <f>'ELECTRICIVILES SAS'!D52</f>
        <v>1410666.5389522691</v>
      </c>
      <c r="H52" s="25">
        <f>'ELECTRICIVILES SAS'!E52</f>
        <v>268027</v>
      </c>
      <c r="I52" s="25">
        <f>'ELECTRICIVILES SAS'!F52</f>
        <v>1678693.5389522691</v>
      </c>
      <c r="J52" s="25">
        <f>'NARIÑO CREA SAS'!D52</f>
        <v>1561243.3043460506</v>
      </c>
      <c r="K52" s="25">
        <f>'NARIÑO CREA SAS'!E52</f>
        <v>296636</v>
      </c>
      <c r="L52" s="25">
        <f>'NARIÑO CREA SAS'!F52</f>
        <v>1857879.3043460506</v>
      </c>
      <c r="M52" s="9">
        <f t="shared" si="3"/>
        <v>1678693.5389522691</v>
      </c>
      <c r="N52" s="9">
        <f t="shared" si="4"/>
        <v>1867310.3972615127</v>
      </c>
      <c r="O52" s="10">
        <f t="shared" si="5"/>
        <v>1801294.4135199443</v>
      </c>
      <c r="P52" s="10">
        <f t="shared" si="6"/>
        <v>1857879.3043460506</v>
      </c>
      <c r="Q52" s="11">
        <f t="shared" si="7"/>
        <v>1799154.5732355895</v>
      </c>
      <c r="R52" s="12">
        <f t="shared" si="8"/>
        <v>46680.349770363886</v>
      </c>
      <c r="S52" s="21">
        <f t="shared" si="9"/>
        <v>2.7807547171176169E-2</v>
      </c>
      <c r="T52" s="13">
        <f t="shared" si="10"/>
        <v>1678693.5389522691</v>
      </c>
      <c r="U52" s="14" t="str">
        <f t="shared" si="11"/>
        <v>MENOR VALOR</v>
      </c>
      <c r="V52" s="15">
        <f t="shared" si="12"/>
        <v>1678694</v>
      </c>
      <c r="W52" s="27">
        <f t="shared" si="14"/>
        <v>1801294</v>
      </c>
      <c r="X52" s="27">
        <f t="shared" si="15"/>
        <v>89311</v>
      </c>
      <c r="Y52" s="28">
        <f t="shared" si="13"/>
        <v>4.9581578576290156E-2</v>
      </c>
    </row>
    <row r="53" spans="1:25" x14ac:dyDescent="0.3">
      <c r="A53" s="31">
        <f t="shared" si="16"/>
        <v>48</v>
      </c>
      <c r="B53" s="32" t="s">
        <v>67</v>
      </c>
      <c r="C53" s="19">
        <v>1</v>
      </c>
      <c r="D53" s="25">
        <f>'Energy Solution S.A.S'!D53</f>
        <v>526043.22141297476</v>
      </c>
      <c r="E53" s="25">
        <f>'Energy Solution S.A.S'!E53</f>
        <v>99948</v>
      </c>
      <c r="F53" s="25">
        <f>'Energy Solution S.A.S'!F53</f>
        <v>625991.22141297476</v>
      </c>
      <c r="G53" s="25">
        <f>'ELECTRICIVILES SAS'!D53</f>
        <v>410196.81420847308</v>
      </c>
      <c r="H53" s="25">
        <f>'ELECTRICIVILES SAS'!E53</f>
        <v>77937</v>
      </c>
      <c r="I53" s="25">
        <f>'ELECTRICIVILES SAS'!F53</f>
        <v>488133.81420847308</v>
      </c>
      <c r="J53" s="25">
        <f>'NARIÑO CREA SAS'!D53</f>
        <v>440617.39913223538</v>
      </c>
      <c r="K53" s="25">
        <f>'NARIÑO CREA SAS'!E53</f>
        <v>83717</v>
      </c>
      <c r="L53" s="25">
        <f>'NARIÑO CREA SAS'!F53</f>
        <v>524334.39913223544</v>
      </c>
      <c r="M53" s="9">
        <f t="shared" si="3"/>
        <v>488133.81420847308</v>
      </c>
      <c r="N53" s="9">
        <f t="shared" si="4"/>
        <v>625991.22141297476</v>
      </c>
      <c r="O53" s="10">
        <f t="shared" si="5"/>
        <v>546153.1449178945</v>
      </c>
      <c r="P53" s="10">
        <f t="shared" si="6"/>
        <v>524334.39913223544</v>
      </c>
      <c r="Q53" s="11">
        <f t="shared" si="7"/>
        <v>543131.71386515617</v>
      </c>
      <c r="R53" s="12">
        <f t="shared" si="8"/>
        <v>56454.045286561559</v>
      </c>
      <c r="S53" s="21">
        <f t="shared" si="9"/>
        <v>0.11565280593827303</v>
      </c>
      <c r="T53" s="13">
        <f t="shared" si="10"/>
        <v>546153.1449178945</v>
      </c>
      <c r="U53" s="14" t="str">
        <f t="shared" si="11"/>
        <v>PROMEDIO</v>
      </c>
      <c r="V53" s="15">
        <f t="shared" si="12"/>
        <v>546153</v>
      </c>
      <c r="W53" s="27">
        <f t="shared" si="14"/>
        <v>546153</v>
      </c>
      <c r="X53" s="27">
        <f t="shared" si="15"/>
        <v>60060</v>
      </c>
      <c r="Y53" s="28">
        <f t="shared" si="13"/>
        <v>0.10996918445929986</v>
      </c>
    </row>
    <row r="54" spans="1:25" ht="34.200000000000003" x14ac:dyDescent="0.3">
      <c r="A54" s="31">
        <f t="shared" si="16"/>
        <v>49</v>
      </c>
      <c r="B54" s="32" t="s">
        <v>83</v>
      </c>
      <c r="C54" s="19">
        <v>1</v>
      </c>
      <c r="D54" s="25">
        <f>'Energy Solution S.A.S'!D54</f>
        <v>485683.34834178165</v>
      </c>
      <c r="E54" s="25">
        <f>'Energy Solution S.A.S'!E54</f>
        <v>92280</v>
      </c>
      <c r="F54" s="25">
        <f>'Energy Solution S.A.S'!F54</f>
        <v>577963.34834178165</v>
      </c>
      <c r="G54" s="25">
        <f>'ELECTRICIVILES SAS'!D54</f>
        <v>557636.43698500853</v>
      </c>
      <c r="H54" s="25">
        <f>'ELECTRICIVILES SAS'!E54</f>
        <v>105951</v>
      </c>
      <c r="I54" s="25">
        <f>'ELECTRICIVILES SAS'!F54</f>
        <v>663587.43698500853</v>
      </c>
      <c r="J54" s="25">
        <f>'NARIÑO CREA SAS'!D54</f>
        <v>505200.6236362569</v>
      </c>
      <c r="K54" s="25">
        <f>'NARIÑO CREA SAS'!E54</f>
        <v>95988</v>
      </c>
      <c r="L54" s="25">
        <f>'NARIÑO CREA SAS'!F54</f>
        <v>601188.6236362569</v>
      </c>
      <c r="M54" s="9">
        <f t="shared" si="3"/>
        <v>577963.34834178165</v>
      </c>
      <c r="N54" s="9">
        <f t="shared" si="4"/>
        <v>663587.43698500853</v>
      </c>
      <c r="O54" s="10">
        <f t="shared" si="5"/>
        <v>614246.46965434903</v>
      </c>
      <c r="P54" s="10">
        <f t="shared" si="6"/>
        <v>601188.6236362569</v>
      </c>
      <c r="Q54" s="11">
        <f t="shared" si="7"/>
        <v>613201.30324836599</v>
      </c>
      <c r="R54" s="12">
        <f t="shared" si="8"/>
        <v>34889.332589813246</v>
      </c>
      <c r="S54" s="21">
        <f t="shared" si="9"/>
        <v>6.0365994988978537E-2</v>
      </c>
      <c r="T54" s="13">
        <f t="shared" si="10"/>
        <v>614246.46965434903</v>
      </c>
      <c r="U54" s="14" t="str">
        <f t="shared" si="11"/>
        <v>PROMEDIO</v>
      </c>
      <c r="V54" s="15">
        <f t="shared" si="12"/>
        <v>614246</v>
      </c>
      <c r="W54" s="27">
        <f t="shared" si="14"/>
        <v>614246</v>
      </c>
      <c r="X54" s="27">
        <f t="shared" si="15"/>
        <v>37210</v>
      </c>
      <c r="Y54" s="28">
        <f t="shared" si="13"/>
        <v>6.0578335064453002E-2</v>
      </c>
    </row>
    <row r="55" spans="1:25" x14ac:dyDescent="0.3">
      <c r="A55" s="31">
        <f t="shared" si="16"/>
        <v>50</v>
      </c>
      <c r="B55" s="32" t="s">
        <v>84</v>
      </c>
      <c r="C55" s="19">
        <v>1</v>
      </c>
      <c r="D55" s="25">
        <f>'Energy Solution S.A.S'!D55</f>
        <v>1095657.4915661798</v>
      </c>
      <c r="E55" s="25">
        <f>'Energy Solution S.A.S'!E55</f>
        <v>208175</v>
      </c>
      <c r="F55" s="25">
        <f>'Energy Solution S.A.S'!F55</f>
        <v>1303832.4915661798</v>
      </c>
      <c r="G55" s="25">
        <f>'ELECTRICIVILES SAS'!D55</f>
        <v>1102017.2667878419</v>
      </c>
      <c r="H55" s="25">
        <f>'ELECTRICIVILES SAS'!E55</f>
        <v>209383</v>
      </c>
      <c r="I55" s="25">
        <f>'ELECTRICIVILES SAS'!F55</f>
        <v>1311400.2667878419</v>
      </c>
      <c r="J55" s="25">
        <f>'NARIÑO CREA SAS'!D55</f>
        <v>1077151.1186238655</v>
      </c>
      <c r="K55" s="25">
        <f>'NARIÑO CREA SAS'!E55</f>
        <v>204659</v>
      </c>
      <c r="L55" s="25">
        <f>'NARIÑO CREA SAS'!F55</f>
        <v>1281810.1186238655</v>
      </c>
      <c r="M55" s="9">
        <f t="shared" si="3"/>
        <v>1281810.1186238655</v>
      </c>
      <c r="N55" s="9">
        <f t="shared" si="4"/>
        <v>1311400.2667878419</v>
      </c>
      <c r="O55" s="10">
        <f t="shared" si="5"/>
        <v>1299014.2923259623</v>
      </c>
      <c r="P55" s="10">
        <f t="shared" si="6"/>
        <v>1303832.4915661798</v>
      </c>
      <c r="Q55" s="11">
        <f t="shared" si="7"/>
        <v>1298953.4495303235</v>
      </c>
      <c r="R55" s="12">
        <f t="shared" si="8"/>
        <v>8758.2065335984516</v>
      </c>
      <c r="S55" s="21">
        <f t="shared" si="9"/>
        <v>6.8326863755773333E-3</v>
      </c>
      <c r="T55" s="13">
        <f t="shared" si="10"/>
        <v>1281810.1186238655</v>
      </c>
      <c r="U55" s="14" t="str">
        <f t="shared" si="11"/>
        <v>MENOR VALOR</v>
      </c>
      <c r="V55" s="15">
        <f t="shared" si="12"/>
        <v>1281810</v>
      </c>
      <c r="W55" s="27">
        <f t="shared" si="14"/>
        <v>1299014</v>
      </c>
      <c r="X55" s="27">
        <f t="shared" si="15"/>
        <v>12918</v>
      </c>
      <c r="Y55" s="28">
        <f t="shared" si="13"/>
        <v>9.9444655715796755E-3</v>
      </c>
    </row>
    <row r="56" spans="1:25" ht="22.8" x14ac:dyDescent="0.3">
      <c r="A56" s="31">
        <f t="shared" si="16"/>
        <v>51</v>
      </c>
      <c r="B56" s="32" t="s">
        <v>85</v>
      </c>
      <c r="C56" s="19">
        <v>1</v>
      </c>
      <c r="D56" s="25">
        <f>'Energy Solution S.A.S'!D56</f>
        <v>685980.33688255458</v>
      </c>
      <c r="E56" s="25">
        <f>'Energy Solution S.A.S'!E56</f>
        <v>130336</v>
      </c>
      <c r="F56" s="25">
        <f>'Energy Solution S.A.S'!F56</f>
        <v>816316.33688255458</v>
      </c>
      <c r="G56" s="25">
        <f>'ELECTRICIVILES SAS'!D56</f>
        <v>569712.48317364696</v>
      </c>
      <c r="H56" s="25">
        <f>'ELECTRICIVILES SAS'!E56</f>
        <v>108245</v>
      </c>
      <c r="I56" s="25">
        <f>'ELECTRICIVILES SAS'!F56</f>
        <v>677957.48317364696</v>
      </c>
      <c r="J56" s="25">
        <f>'NARIÑO CREA SAS'!D56</f>
        <v>680166.9441971092</v>
      </c>
      <c r="K56" s="25">
        <f>'NARIÑO CREA SAS'!E56</f>
        <v>129232</v>
      </c>
      <c r="L56" s="25">
        <f>'NARIÑO CREA SAS'!F56</f>
        <v>809398.9441971092</v>
      </c>
      <c r="M56" s="9">
        <f t="shared" si="3"/>
        <v>677957.48317364696</v>
      </c>
      <c r="N56" s="9">
        <f t="shared" si="4"/>
        <v>816316.33688255458</v>
      </c>
      <c r="O56" s="10">
        <f t="shared" si="5"/>
        <v>767890.92141777033</v>
      </c>
      <c r="P56" s="10">
        <f t="shared" si="6"/>
        <v>809398.9441971092</v>
      </c>
      <c r="Q56" s="11">
        <f t="shared" si="7"/>
        <v>765140.50538460235</v>
      </c>
      <c r="R56" s="12">
        <f t="shared" si="8"/>
        <v>34241.939656924857</v>
      </c>
      <c r="S56" s="21">
        <f t="shared" si="9"/>
        <v>5.0507503061448446E-2</v>
      </c>
      <c r="T56" s="13">
        <f t="shared" si="10"/>
        <v>767890.92141777033</v>
      </c>
      <c r="U56" s="14" t="str">
        <f t="shared" si="11"/>
        <v>PROMEDIO</v>
      </c>
      <c r="V56" s="15">
        <f t="shared" si="12"/>
        <v>767891</v>
      </c>
      <c r="W56" s="27">
        <f t="shared" si="14"/>
        <v>767891</v>
      </c>
      <c r="X56" s="27">
        <f t="shared" si="15"/>
        <v>65514</v>
      </c>
      <c r="Y56" s="28">
        <f t="shared" si="13"/>
        <v>8.5316796264053099E-2</v>
      </c>
    </row>
    <row r="57" spans="1:25" x14ac:dyDescent="0.3">
      <c r="A57" s="31">
        <f t="shared" si="16"/>
        <v>52</v>
      </c>
      <c r="B57" s="32" t="s">
        <v>68</v>
      </c>
      <c r="C57" s="19">
        <v>1</v>
      </c>
      <c r="D57" s="25">
        <f>'Energy Solution S.A.S'!D57</f>
        <v>2175837.6238406347</v>
      </c>
      <c r="E57" s="25">
        <f>'Energy Solution S.A.S'!E57</f>
        <v>413409</v>
      </c>
      <c r="F57" s="25">
        <f>'Energy Solution S.A.S'!F57</f>
        <v>2589246.6238406347</v>
      </c>
      <c r="G57" s="25">
        <f>'ELECTRICIVILES SAS'!D57</f>
        <v>2197551.0083813439</v>
      </c>
      <c r="H57" s="25">
        <f>'ELECTRICIVILES SAS'!E57</f>
        <v>417535</v>
      </c>
      <c r="I57" s="25">
        <f>'ELECTRICIVILES SAS'!F57</f>
        <v>2615086.0083813439</v>
      </c>
      <c r="J57" s="25">
        <f>'NARIÑO CREA SAS'!D57</f>
        <v>2112653.6309879399</v>
      </c>
      <c r="K57" s="25">
        <f>'NARIÑO CREA SAS'!E57</f>
        <v>401404</v>
      </c>
      <c r="L57" s="25">
        <f>'NARIÑO CREA SAS'!F57</f>
        <v>2514057.6309879399</v>
      </c>
      <c r="M57" s="9">
        <f t="shared" si="3"/>
        <v>2514057.6309879399</v>
      </c>
      <c r="N57" s="9">
        <f t="shared" si="4"/>
        <v>2615086.0083813439</v>
      </c>
      <c r="O57" s="10">
        <f t="shared" si="5"/>
        <v>2572796.7544033062</v>
      </c>
      <c r="P57" s="10">
        <f t="shared" si="6"/>
        <v>2589246.6238406347</v>
      </c>
      <c r="Q57" s="11">
        <f t="shared" si="7"/>
        <v>2572437.754562377</v>
      </c>
      <c r="R57" s="12">
        <f t="shared" si="8"/>
        <v>29903.018259190667</v>
      </c>
      <c r="S57" s="21">
        <f t="shared" si="9"/>
        <v>1.1894324891605523E-2</v>
      </c>
      <c r="T57" s="13">
        <f t="shared" si="10"/>
        <v>2514057.6309879399</v>
      </c>
      <c r="U57" s="14" t="str">
        <f t="shared" si="11"/>
        <v>MENOR VALOR</v>
      </c>
      <c r="V57" s="15">
        <f t="shared" si="12"/>
        <v>2514058</v>
      </c>
      <c r="W57" s="27">
        <f t="shared" si="14"/>
        <v>2572797</v>
      </c>
      <c r="X57" s="27">
        <f t="shared" si="15"/>
        <v>44105</v>
      </c>
      <c r="Y57" s="28">
        <f t="shared" si="13"/>
        <v>1.7142821606213006E-2</v>
      </c>
    </row>
    <row r="58" spans="1:25" x14ac:dyDescent="0.3">
      <c r="A58" s="31">
        <f t="shared" si="16"/>
        <v>53</v>
      </c>
      <c r="B58" s="32" t="s">
        <v>69</v>
      </c>
      <c r="C58" s="19">
        <v>1</v>
      </c>
      <c r="D58" s="25">
        <f>'Energy Solution S.A.S'!D58</f>
        <v>2702980.3982626889</v>
      </c>
      <c r="E58" s="25">
        <f>'Energy Solution S.A.S'!E58</f>
        <v>513566</v>
      </c>
      <c r="F58" s="25">
        <f>'Energy Solution S.A.S'!F58</f>
        <v>3216546.3982626889</v>
      </c>
      <c r="G58" s="25">
        <f>'ELECTRICIVILES SAS'!D58</f>
        <v>2182432.4638572405</v>
      </c>
      <c r="H58" s="25">
        <f>'ELECTRICIVILES SAS'!E58</f>
        <v>414662</v>
      </c>
      <c r="I58" s="25">
        <f>'ELECTRICIVILES SAS'!F58</f>
        <v>2597094.4638572405</v>
      </c>
      <c r="J58" s="25">
        <f>'NARIÑO CREA SAS'!D58</f>
        <v>2383981.0316470591</v>
      </c>
      <c r="K58" s="25">
        <f>'NARIÑO CREA SAS'!E58</f>
        <v>452956</v>
      </c>
      <c r="L58" s="25">
        <f>'NARIÑO CREA SAS'!F58</f>
        <v>2836937.0316470591</v>
      </c>
      <c r="M58" s="9">
        <f t="shared" si="3"/>
        <v>2597094.4638572405</v>
      </c>
      <c r="N58" s="9">
        <f t="shared" si="4"/>
        <v>3216546.3982626889</v>
      </c>
      <c r="O58" s="10">
        <f t="shared" si="5"/>
        <v>2883525.964588996</v>
      </c>
      <c r="P58" s="10">
        <f t="shared" si="6"/>
        <v>2836937.0316470591</v>
      </c>
      <c r="Q58" s="11">
        <f t="shared" si="7"/>
        <v>2872383.4851855887</v>
      </c>
      <c r="R58" s="12">
        <f t="shared" si="8"/>
        <v>235481.0069243531</v>
      </c>
      <c r="S58" s="21">
        <f t="shared" si="9"/>
        <v>9.0670944088269118E-2</v>
      </c>
      <c r="T58" s="13">
        <f t="shared" si="10"/>
        <v>2883525.964588996</v>
      </c>
      <c r="U58" s="14" t="str">
        <f t="shared" si="11"/>
        <v>PROMEDIO</v>
      </c>
      <c r="V58" s="15">
        <f t="shared" si="12"/>
        <v>2883526</v>
      </c>
      <c r="W58" s="27">
        <f t="shared" si="14"/>
        <v>2883526</v>
      </c>
      <c r="X58" s="27">
        <f t="shared" si="15"/>
        <v>262473</v>
      </c>
      <c r="Y58" s="28">
        <f t="shared" si="13"/>
        <v>9.1025015900671608E-2</v>
      </c>
    </row>
    <row r="59" spans="1:25" x14ac:dyDescent="0.3">
      <c r="A59" s="31">
        <f t="shared" si="16"/>
        <v>54</v>
      </c>
      <c r="B59" s="32" t="s">
        <v>86</v>
      </c>
      <c r="C59" s="19">
        <v>1</v>
      </c>
      <c r="D59" s="25">
        <f>'Energy Solution S.A.S'!D59</f>
        <v>677712.9760235335</v>
      </c>
      <c r="E59" s="25">
        <f>'Energy Solution S.A.S'!E59</f>
        <v>128765</v>
      </c>
      <c r="F59" s="25">
        <f>'Energy Solution S.A.S'!F59</f>
        <v>806477.9760235335</v>
      </c>
      <c r="G59" s="25">
        <f>'ELECTRICIVILES SAS'!D59</f>
        <v>673603.84287116921</v>
      </c>
      <c r="H59" s="25">
        <f>'ELECTRICIVILES SAS'!E59</f>
        <v>127985</v>
      </c>
      <c r="I59" s="25">
        <f>'ELECTRICIVILES SAS'!F59</f>
        <v>801588.84287116921</v>
      </c>
      <c r="J59" s="25">
        <f>'NARIÑO CREA SAS'!D59</f>
        <v>667140.49529304204</v>
      </c>
      <c r="K59" s="25">
        <f>'NARIÑO CREA SAS'!E59</f>
        <v>126757</v>
      </c>
      <c r="L59" s="25">
        <f>'NARIÑO CREA SAS'!F59</f>
        <v>793897.49529304204</v>
      </c>
      <c r="M59" s="9">
        <f t="shared" si="3"/>
        <v>793897.49529304204</v>
      </c>
      <c r="N59" s="9">
        <f t="shared" si="4"/>
        <v>806477.9760235335</v>
      </c>
      <c r="O59" s="10">
        <f t="shared" si="5"/>
        <v>800654.77139591484</v>
      </c>
      <c r="P59" s="10">
        <f t="shared" si="6"/>
        <v>801588.84287116921</v>
      </c>
      <c r="Q59" s="11">
        <f t="shared" si="7"/>
        <v>800638.00668387546</v>
      </c>
      <c r="R59" s="12">
        <f t="shared" si="8"/>
        <v>4117.6274804260383</v>
      </c>
      <c r="S59" s="21">
        <f t="shared" si="9"/>
        <v>5.1865984019840586E-3</v>
      </c>
      <c r="T59" s="13">
        <f t="shared" si="10"/>
        <v>793897.49529304204</v>
      </c>
      <c r="U59" s="14" t="str">
        <f t="shared" si="11"/>
        <v>MENOR VALOR</v>
      </c>
      <c r="V59" s="15">
        <f t="shared" si="12"/>
        <v>793897</v>
      </c>
      <c r="W59" s="27">
        <f t="shared" si="14"/>
        <v>800655</v>
      </c>
      <c r="X59" s="27">
        <f t="shared" si="15"/>
        <v>5330</v>
      </c>
      <c r="Y59" s="28">
        <f t="shared" si="13"/>
        <v>6.6570495406885616E-3</v>
      </c>
    </row>
    <row r="60" spans="1:25" x14ac:dyDescent="0.3">
      <c r="A60" s="31">
        <f t="shared" si="16"/>
        <v>55</v>
      </c>
      <c r="B60" s="32" t="s">
        <v>87</v>
      </c>
      <c r="C60" s="19">
        <v>1</v>
      </c>
      <c r="D60" s="25">
        <f>'Energy Solution S.A.S'!D60</f>
        <v>2109260.2544706557</v>
      </c>
      <c r="E60" s="25">
        <f>'Energy Solution S.A.S'!E60</f>
        <v>400759</v>
      </c>
      <c r="F60" s="25">
        <f>'Energy Solution S.A.S'!F60</f>
        <v>2510019.2544706557</v>
      </c>
      <c r="G60" s="25">
        <f>'ELECTRICIVILES SAS'!D60</f>
        <v>2101590.2171816714</v>
      </c>
      <c r="H60" s="25">
        <f>'ELECTRICIVILES SAS'!E60</f>
        <v>399302</v>
      </c>
      <c r="I60" s="25">
        <f>'ELECTRICIVILES SAS'!F60</f>
        <v>2500892.2171816714</v>
      </c>
      <c r="J60" s="25">
        <f>'NARIÑO CREA SAS'!D60</f>
        <v>2089525.84372437</v>
      </c>
      <c r="K60" s="25">
        <f>'NARIÑO CREA SAS'!E60</f>
        <v>397010</v>
      </c>
      <c r="L60" s="25">
        <f>'NARIÑO CREA SAS'!F60</f>
        <v>2486535.84372437</v>
      </c>
      <c r="M60" s="9">
        <f t="shared" si="3"/>
        <v>2486535.84372437</v>
      </c>
      <c r="N60" s="9">
        <f t="shared" si="4"/>
        <v>2510019.2544706557</v>
      </c>
      <c r="O60" s="10">
        <f t="shared" si="5"/>
        <v>2499149.1051255655</v>
      </c>
      <c r="P60" s="10">
        <f t="shared" si="6"/>
        <v>2500892.2171816714</v>
      </c>
      <c r="Q60" s="11">
        <f t="shared" si="7"/>
        <v>2499130.3996716961</v>
      </c>
      <c r="R60" s="12">
        <f t="shared" si="8"/>
        <v>7686.3563144237514</v>
      </c>
      <c r="S60" s="21">
        <f t="shared" si="9"/>
        <v>3.0911906352860024E-3</v>
      </c>
      <c r="T60" s="13">
        <f t="shared" si="10"/>
        <v>2486535.84372437</v>
      </c>
      <c r="U60" s="14" t="str">
        <f t="shared" si="11"/>
        <v>MENOR VALOR</v>
      </c>
      <c r="V60" s="15">
        <f t="shared" si="12"/>
        <v>2486536</v>
      </c>
      <c r="W60" s="27">
        <f t="shared" si="14"/>
        <v>2499149</v>
      </c>
      <c r="X60" s="27">
        <f t="shared" si="15"/>
        <v>9948</v>
      </c>
      <c r="Y60" s="29">
        <f t="shared" si="13"/>
        <v>3.9805549809155041E-3</v>
      </c>
    </row>
    <row r="61" spans="1:25" ht="22.8" x14ac:dyDescent="0.3">
      <c r="A61" s="31">
        <f t="shared" si="16"/>
        <v>56</v>
      </c>
      <c r="B61" s="32" t="s">
        <v>88</v>
      </c>
      <c r="C61" s="19">
        <v>1</v>
      </c>
      <c r="D61" s="25">
        <f>'Energy Solution S.A.S'!D61</f>
        <v>687787.16968013451</v>
      </c>
      <c r="E61" s="25">
        <f>'Energy Solution S.A.S'!E61</f>
        <v>130680</v>
      </c>
      <c r="F61" s="25">
        <f>'Energy Solution S.A.S'!F61</f>
        <v>818467.16968013451</v>
      </c>
      <c r="G61" s="25">
        <f>'ELECTRICIVILES SAS'!D61</f>
        <v>599040.43810850428</v>
      </c>
      <c r="H61" s="25">
        <f>'ELECTRICIVILES SAS'!E61</f>
        <v>113818</v>
      </c>
      <c r="I61" s="25">
        <f>'ELECTRICIVILES SAS'!F61</f>
        <v>712858.43810850428</v>
      </c>
      <c r="J61" s="25">
        <f>'NARIÑO CREA SAS'!D61</f>
        <v>660331.14960016136</v>
      </c>
      <c r="K61" s="25">
        <f>'NARIÑO CREA SAS'!E61</f>
        <v>125463</v>
      </c>
      <c r="L61" s="25">
        <f>'NARIÑO CREA SAS'!F61</f>
        <v>785794.14960016136</v>
      </c>
      <c r="M61" s="9">
        <f t="shared" si="3"/>
        <v>712858.43810850428</v>
      </c>
      <c r="N61" s="9">
        <f t="shared" si="4"/>
        <v>818467.16968013451</v>
      </c>
      <c r="O61" s="10">
        <f t="shared" si="5"/>
        <v>772373.25246293331</v>
      </c>
      <c r="P61" s="10">
        <f t="shared" si="6"/>
        <v>785794.14960016136</v>
      </c>
      <c r="Q61" s="11">
        <f t="shared" si="7"/>
        <v>771088.89720685652</v>
      </c>
      <c r="R61" s="12">
        <f t="shared" si="8"/>
        <v>32593.321435734328</v>
      </c>
      <c r="S61" s="21">
        <f t="shared" si="9"/>
        <v>4.5722011122176394E-2</v>
      </c>
      <c r="T61" s="13">
        <f t="shared" si="10"/>
        <v>712858.43810850428</v>
      </c>
      <c r="U61" s="14" t="str">
        <f t="shared" si="11"/>
        <v>MENOR VALOR</v>
      </c>
      <c r="V61" s="15">
        <f t="shared" si="12"/>
        <v>712858</v>
      </c>
      <c r="W61" s="27">
        <f t="shared" si="14"/>
        <v>772373</v>
      </c>
      <c r="X61" s="27">
        <f t="shared" si="15"/>
        <v>45436</v>
      </c>
      <c r="Y61" s="28">
        <f t="shared" si="13"/>
        <v>5.8826499631654657E-2</v>
      </c>
    </row>
    <row r="62" spans="1:25" ht="22.8" x14ac:dyDescent="0.3">
      <c r="A62" s="31">
        <f t="shared" si="16"/>
        <v>57</v>
      </c>
      <c r="B62" s="32" t="s">
        <v>89</v>
      </c>
      <c r="C62" s="19">
        <v>1</v>
      </c>
      <c r="D62" s="25">
        <f>'Energy Solution S.A.S'!D62</f>
        <v>539632.76337474957</v>
      </c>
      <c r="E62" s="25">
        <f>'Energy Solution S.A.S'!E62</f>
        <v>102530</v>
      </c>
      <c r="F62" s="25">
        <f>'Energy Solution S.A.S'!F62</f>
        <v>642162.76337474957</v>
      </c>
      <c r="G62" s="25">
        <f>'ELECTRICIVILES SAS'!D62</f>
        <v>589609.15873411775</v>
      </c>
      <c r="H62" s="25">
        <f>'ELECTRICIVILES SAS'!E62</f>
        <v>112026</v>
      </c>
      <c r="I62" s="25">
        <f>'ELECTRICIVILES SAS'!F62</f>
        <v>701635.15873411775</v>
      </c>
      <c r="J62" s="25">
        <f>'NARIÑO CREA SAS'!D62</f>
        <v>668504.47949806391</v>
      </c>
      <c r="K62" s="25">
        <f>'NARIÑO CREA SAS'!E62</f>
        <v>127016</v>
      </c>
      <c r="L62" s="25">
        <f>'NARIÑO CREA SAS'!F62</f>
        <v>795520.47949806391</v>
      </c>
      <c r="M62" s="9">
        <f t="shared" si="3"/>
        <v>642162.76337474957</v>
      </c>
      <c r="N62" s="9">
        <f t="shared" si="4"/>
        <v>795520.47949806391</v>
      </c>
      <c r="O62" s="10">
        <f t="shared" si="5"/>
        <v>713106.13386897708</v>
      </c>
      <c r="P62" s="10">
        <f t="shared" si="6"/>
        <v>701635.15873411775</v>
      </c>
      <c r="Q62" s="11">
        <f t="shared" si="7"/>
        <v>710344.91432957503</v>
      </c>
      <c r="R62" s="12">
        <f t="shared" si="8"/>
        <v>58275.742661379205</v>
      </c>
      <c r="S62" s="21">
        <f t="shared" si="9"/>
        <v>9.0749177599653175E-2</v>
      </c>
      <c r="T62" s="13">
        <f t="shared" si="10"/>
        <v>713106.13386897708</v>
      </c>
      <c r="U62" s="14" t="str">
        <f t="shared" si="11"/>
        <v>PROMEDIO</v>
      </c>
      <c r="V62" s="15">
        <f t="shared" si="12"/>
        <v>713106</v>
      </c>
      <c r="W62" s="27">
        <f t="shared" si="14"/>
        <v>713106</v>
      </c>
      <c r="X62" s="27">
        <f t="shared" si="15"/>
        <v>64974</v>
      </c>
      <c r="Y62" s="28">
        <f t="shared" si="13"/>
        <v>9.111408402116937E-2</v>
      </c>
    </row>
    <row r="63" spans="1:25" x14ac:dyDescent="0.3">
      <c r="A63" s="31">
        <f t="shared" si="16"/>
        <v>58</v>
      </c>
      <c r="B63" s="32" t="s">
        <v>90</v>
      </c>
      <c r="C63" s="19">
        <v>1</v>
      </c>
      <c r="D63" s="25">
        <f>'Energy Solution S.A.S'!D63</f>
        <v>2726793.5294117653</v>
      </c>
      <c r="E63" s="25">
        <f>'Energy Solution S.A.S'!E63</f>
        <v>518091</v>
      </c>
      <c r="F63" s="25">
        <f>'Energy Solution S.A.S'!F63</f>
        <v>3244884.5294117653</v>
      </c>
      <c r="G63" s="25">
        <f>'ELECTRICIVILES SAS'!D63</f>
        <v>3137100.8403361347</v>
      </c>
      <c r="H63" s="25">
        <f>'ELECTRICIVILES SAS'!E63</f>
        <v>596049</v>
      </c>
      <c r="I63" s="25">
        <f>'ELECTRICIVILES SAS'!F63</f>
        <v>3733149.8403361347</v>
      </c>
      <c r="J63" s="25">
        <f>'NARIÑO CREA SAS'!D63</f>
        <v>3045217.2268907567</v>
      </c>
      <c r="K63" s="25">
        <f>'NARIÑO CREA SAS'!E63</f>
        <v>578591</v>
      </c>
      <c r="L63" s="25">
        <f>'NARIÑO CREA SAS'!F63</f>
        <v>3623808.2268907567</v>
      </c>
      <c r="M63" s="9">
        <f t="shared" si="3"/>
        <v>3244884.5294117653</v>
      </c>
      <c r="N63" s="9">
        <f t="shared" si="4"/>
        <v>3733149.8403361347</v>
      </c>
      <c r="O63" s="10">
        <f t="shared" si="5"/>
        <v>3533947.5322128856</v>
      </c>
      <c r="P63" s="10">
        <f t="shared" si="6"/>
        <v>3623808.2268907567</v>
      </c>
      <c r="Q63" s="11">
        <f t="shared" si="7"/>
        <v>3527605.0727414102</v>
      </c>
      <c r="R63" s="12">
        <f t="shared" si="8"/>
        <v>140857.30290196152</v>
      </c>
      <c r="S63" s="21">
        <f t="shared" si="9"/>
        <v>4.3409034011911735E-2</v>
      </c>
      <c r="T63" s="13">
        <f t="shared" si="10"/>
        <v>3244884.5294117653</v>
      </c>
      <c r="U63" s="14" t="str">
        <f t="shared" si="11"/>
        <v>MENOR VALOR</v>
      </c>
      <c r="V63" s="15">
        <f t="shared" si="12"/>
        <v>3244885</v>
      </c>
      <c r="W63" s="27">
        <f t="shared" si="14"/>
        <v>3533948</v>
      </c>
      <c r="X63" s="27">
        <f t="shared" si="15"/>
        <v>215325</v>
      </c>
      <c r="Y63" s="28">
        <f t="shared" si="13"/>
        <v>6.0930438138874707E-2</v>
      </c>
    </row>
    <row r="64" spans="1:25" ht="22.8" x14ac:dyDescent="0.3">
      <c r="A64" s="31">
        <f t="shared" si="16"/>
        <v>59</v>
      </c>
      <c r="B64" s="32" t="s">
        <v>91</v>
      </c>
      <c r="C64" s="19">
        <v>1</v>
      </c>
      <c r="D64" s="25">
        <f>'Energy Solution S.A.S'!D64</f>
        <v>682518.94106315309</v>
      </c>
      <c r="E64" s="25">
        <f>'Energy Solution S.A.S'!E64</f>
        <v>129679</v>
      </c>
      <c r="F64" s="25">
        <f>'Energy Solution S.A.S'!F64</f>
        <v>812197.94106315309</v>
      </c>
      <c r="G64" s="25">
        <f>'ELECTRICIVILES SAS'!D64</f>
        <v>675775.16302701191</v>
      </c>
      <c r="H64" s="25">
        <f>'ELECTRICIVILES SAS'!E64</f>
        <v>128397</v>
      </c>
      <c r="I64" s="25">
        <f>'ELECTRICIVILES SAS'!F64</f>
        <v>804172.16302701191</v>
      </c>
      <c r="J64" s="25">
        <f>'NARIÑO CREA SAS'!D64</f>
        <v>554289.95076513884</v>
      </c>
      <c r="K64" s="25">
        <f>'NARIÑO CREA SAS'!E64</f>
        <v>105315</v>
      </c>
      <c r="L64" s="25">
        <f>'NARIÑO CREA SAS'!F64</f>
        <v>659604.95076513884</v>
      </c>
      <c r="M64" s="9">
        <f t="shared" si="3"/>
        <v>659604.95076513884</v>
      </c>
      <c r="N64" s="9">
        <f t="shared" si="4"/>
        <v>812197.94106315309</v>
      </c>
      <c r="O64" s="10">
        <f t="shared" si="5"/>
        <v>758658.35161843465</v>
      </c>
      <c r="P64" s="10">
        <f t="shared" si="6"/>
        <v>804172.16302701191</v>
      </c>
      <c r="Q64" s="11">
        <f t="shared" si="7"/>
        <v>755263.11507441069</v>
      </c>
      <c r="R64" s="12">
        <f t="shared" si="8"/>
        <v>37858.206758304113</v>
      </c>
      <c r="S64" s="21">
        <f t="shared" si="9"/>
        <v>5.7395273814104579E-2</v>
      </c>
      <c r="T64" s="13">
        <f t="shared" si="10"/>
        <v>758658.35161843465</v>
      </c>
      <c r="U64" s="14" t="str">
        <f t="shared" si="11"/>
        <v>PROMEDIO</v>
      </c>
      <c r="V64" s="15">
        <f t="shared" si="12"/>
        <v>758658</v>
      </c>
      <c r="W64" s="27">
        <f t="shared" si="14"/>
        <v>758658</v>
      </c>
      <c r="X64" s="27">
        <f t="shared" si="15"/>
        <v>72165</v>
      </c>
      <c r="Y64" s="28">
        <f t="shared" si="13"/>
        <v>9.5121912640478312E-2</v>
      </c>
    </row>
    <row r="65" spans="1:25" x14ac:dyDescent="0.3">
      <c r="A65" s="31">
        <f t="shared" si="16"/>
        <v>60</v>
      </c>
      <c r="B65" s="32" t="s">
        <v>70</v>
      </c>
      <c r="C65" s="19">
        <v>1</v>
      </c>
      <c r="D65" s="25">
        <f>'Energy Solution S.A.S'!D65</f>
        <v>2664681.4921908607</v>
      </c>
      <c r="E65" s="25">
        <f>'Energy Solution S.A.S'!E65</f>
        <v>506289</v>
      </c>
      <c r="F65" s="25">
        <f>'Energy Solution S.A.S'!F65</f>
        <v>3170970.4921908607</v>
      </c>
      <c r="G65" s="25">
        <f>'ELECTRICIVILES SAS'!D65</f>
        <v>3300254.1706492924</v>
      </c>
      <c r="H65" s="25">
        <f>'ELECTRICIVILES SAS'!E65</f>
        <v>627048</v>
      </c>
      <c r="I65" s="25">
        <f>'ELECTRICIVILES SAS'!F65</f>
        <v>3927302.1706492924</v>
      </c>
      <c r="J65" s="25">
        <f>'NARIÑO CREA SAS'!D65</f>
        <v>3437475.9946284103</v>
      </c>
      <c r="K65" s="25">
        <f>'NARIÑO CREA SAS'!E65</f>
        <v>653120</v>
      </c>
      <c r="L65" s="25">
        <f>'NARIÑO CREA SAS'!F65</f>
        <v>4090595.9946284103</v>
      </c>
      <c r="M65" s="9">
        <f t="shared" si="3"/>
        <v>3170970.4921908607</v>
      </c>
      <c r="N65" s="9">
        <f t="shared" si="4"/>
        <v>4090595.9946284103</v>
      </c>
      <c r="O65" s="10">
        <f t="shared" si="5"/>
        <v>3729622.8858228545</v>
      </c>
      <c r="P65" s="10">
        <f t="shared" si="6"/>
        <v>3927302.1706492924</v>
      </c>
      <c r="Q65" s="11">
        <f t="shared" si="7"/>
        <v>3707015.2190725105</v>
      </c>
      <c r="R65" s="12">
        <f t="shared" si="8"/>
        <v>255246.533062398</v>
      </c>
      <c r="S65" s="21">
        <f t="shared" si="9"/>
        <v>8.0494767671598605E-2</v>
      </c>
      <c r="T65" s="13">
        <f t="shared" si="10"/>
        <v>3729622.8858228545</v>
      </c>
      <c r="U65" s="14" t="str">
        <f t="shared" si="11"/>
        <v>PROMEDIO</v>
      </c>
      <c r="V65" s="15">
        <f t="shared" si="12"/>
        <v>3729623</v>
      </c>
      <c r="W65" s="27">
        <f t="shared" si="14"/>
        <v>3729623</v>
      </c>
      <c r="X65" s="27">
        <f t="shared" si="15"/>
        <v>412309</v>
      </c>
      <c r="Y65" s="28">
        <f t="shared" si="13"/>
        <v>0.11054977942810841</v>
      </c>
    </row>
    <row r="66" spans="1:25" ht="79.8" x14ac:dyDescent="0.3">
      <c r="A66" s="31">
        <f t="shared" si="16"/>
        <v>61</v>
      </c>
      <c r="B66" s="32" t="s">
        <v>71</v>
      </c>
      <c r="C66" s="19">
        <v>1</v>
      </c>
      <c r="D66" s="25">
        <f>'Energy Solution S.A.S'!D66</f>
        <v>2259223.8655462186</v>
      </c>
      <c r="E66" s="25">
        <f>'Energy Solution S.A.S'!E66</f>
        <v>429253</v>
      </c>
      <c r="F66" s="25">
        <f>'Energy Solution S.A.S'!F66</f>
        <v>2688476.8655462186</v>
      </c>
      <c r="G66" s="25">
        <f>'ELECTRICIVILES SAS'!D66</f>
        <v>2513069.2436974789</v>
      </c>
      <c r="H66" s="25">
        <f>'ELECTRICIVILES SAS'!E66</f>
        <v>477483</v>
      </c>
      <c r="I66" s="25">
        <f>'ELECTRICIVILES SAS'!F66</f>
        <v>2990552.2436974789</v>
      </c>
      <c r="J66" s="25">
        <f>'NARIÑO CREA SAS'!D66</f>
        <v>2536803.786554622</v>
      </c>
      <c r="K66" s="25">
        <f>'NARIÑO CREA SAS'!E66</f>
        <v>481993</v>
      </c>
      <c r="L66" s="25">
        <f>'NARIÑO CREA SAS'!F66</f>
        <v>3018796.786554622</v>
      </c>
      <c r="M66" s="9">
        <f t="shared" si="3"/>
        <v>2688476.8655462186</v>
      </c>
      <c r="N66" s="9">
        <f t="shared" si="4"/>
        <v>3018796.786554622</v>
      </c>
      <c r="O66" s="10">
        <f t="shared" si="5"/>
        <v>2899275.2985994401</v>
      </c>
      <c r="P66" s="10">
        <f t="shared" si="6"/>
        <v>2990552.2436974789</v>
      </c>
      <c r="Q66" s="11">
        <f t="shared" si="7"/>
        <v>2895324.1456033424</v>
      </c>
      <c r="R66" s="12">
        <f t="shared" si="8"/>
        <v>84514.45463061535</v>
      </c>
      <c r="S66" s="21">
        <f t="shared" si="9"/>
        <v>3.1435812490595683E-2</v>
      </c>
      <c r="T66" s="13">
        <f t="shared" si="10"/>
        <v>2688476.8655462186</v>
      </c>
      <c r="U66" s="14" t="str">
        <f t="shared" si="11"/>
        <v>MENOR VALOR</v>
      </c>
      <c r="V66" s="15">
        <f t="shared" si="12"/>
        <v>2688477</v>
      </c>
      <c r="W66" s="27">
        <f t="shared" si="14"/>
        <v>2899275</v>
      </c>
      <c r="X66" s="27">
        <f t="shared" si="15"/>
        <v>153868</v>
      </c>
      <c r="Y66" s="28">
        <f t="shared" si="13"/>
        <v>5.3071198834191306E-2</v>
      </c>
    </row>
  </sheetData>
  <mergeCells count="22">
    <mergeCell ref="A1:AC1"/>
    <mergeCell ref="A2:Y2"/>
    <mergeCell ref="J4:L4"/>
    <mergeCell ref="G4:I4"/>
    <mergeCell ref="M3:V3"/>
    <mergeCell ref="M4:M5"/>
    <mergeCell ref="N4:N5"/>
    <mergeCell ref="O4:O5"/>
    <mergeCell ref="P4:P5"/>
    <mergeCell ref="Q4:Q5"/>
    <mergeCell ref="D3:F3"/>
    <mergeCell ref="G3:I3"/>
    <mergeCell ref="J3:L3"/>
    <mergeCell ref="D4:F4"/>
    <mergeCell ref="A4:C4"/>
    <mergeCell ref="W3:Y4"/>
    <mergeCell ref="V4:V5"/>
    <mergeCell ref="A3:C3"/>
    <mergeCell ref="R4:R5"/>
    <mergeCell ref="S4:S5"/>
    <mergeCell ref="T4:T5"/>
    <mergeCell ref="U4:U5"/>
  </mergeCells>
  <printOptions horizontalCentered="1"/>
  <pageMargins left="0" right="0" top="0.74803149606299213" bottom="0.74803149606299213" header="0.31496062992125984" footer="0.31496062992125984"/>
  <pageSetup scale="8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3384B-3138-48EA-BE5F-1159FB040827}">
  <sheetPr>
    <pageSetUpPr fitToPage="1"/>
  </sheetPr>
  <dimension ref="A3:F67"/>
  <sheetViews>
    <sheetView zoomScale="112" zoomScaleNormal="112" zoomScaleSheetLayoutView="80" workbookViewId="0">
      <selection activeCell="E6" sqref="E6"/>
    </sheetView>
  </sheetViews>
  <sheetFormatPr baseColWidth="10" defaultColWidth="11.44140625" defaultRowHeight="14.4" x14ac:dyDescent="0.3"/>
  <cols>
    <col min="1" max="1" width="10.44140625" style="2" bestFit="1" customWidth="1"/>
    <col min="2" max="2" width="44.6640625" style="2" bestFit="1" customWidth="1"/>
    <col min="3" max="3" width="18.109375" style="2" customWidth="1"/>
    <col min="4" max="4" width="13.109375" style="2" customWidth="1"/>
    <col min="5" max="5" width="12.109375" style="2" customWidth="1"/>
    <col min="6" max="6" width="18.33203125" style="2" customWidth="1"/>
    <col min="7" max="16384" width="11.44140625" style="2"/>
  </cols>
  <sheetData>
    <row r="3" spans="1:6" x14ac:dyDescent="0.3">
      <c r="A3" s="64" t="s">
        <v>6</v>
      </c>
      <c r="B3" s="64"/>
      <c r="C3" s="64"/>
      <c r="D3" s="64"/>
      <c r="E3" s="64"/>
      <c r="F3" s="64"/>
    </row>
    <row r="4" spans="1:6" x14ac:dyDescent="0.3">
      <c r="A4" s="64"/>
      <c r="B4" s="64"/>
      <c r="C4" s="64"/>
      <c r="D4" s="64"/>
      <c r="E4" s="64"/>
      <c r="F4" s="64"/>
    </row>
    <row r="5" spans="1:6" ht="27.6" x14ac:dyDescent="0.3">
      <c r="A5" s="3" t="s">
        <v>19</v>
      </c>
      <c r="B5" s="4" t="s">
        <v>20</v>
      </c>
      <c r="C5" s="3" t="s">
        <v>72</v>
      </c>
      <c r="D5" s="3" t="s">
        <v>22</v>
      </c>
      <c r="E5" s="3" t="s">
        <v>23</v>
      </c>
      <c r="F5" s="3" t="s">
        <v>73</v>
      </c>
    </row>
    <row r="6" spans="1:6" ht="15" customHeight="1" x14ac:dyDescent="0.3">
      <c r="A6" s="1">
        <v>1</v>
      </c>
      <c r="B6" s="32" t="s">
        <v>28</v>
      </c>
      <c r="C6" s="1">
        <v>1</v>
      </c>
      <c r="D6" s="5">
        <v>166758.53445378153</v>
      </c>
      <c r="E6" s="5">
        <f>ROUND(D6*19%,0)</f>
        <v>31684</v>
      </c>
      <c r="F6" s="5">
        <f>D6+E6</f>
        <v>198442.53445378153</v>
      </c>
    </row>
    <row r="7" spans="1:6" ht="15" customHeight="1" x14ac:dyDescent="0.3">
      <c r="A7" s="1">
        <f t="shared" ref="A7:A36" si="0">A6+1</f>
        <v>2</v>
      </c>
      <c r="B7" s="32" t="s">
        <v>29</v>
      </c>
      <c r="C7" s="1">
        <v>1</v>
      </c>
      <c r="D7" s="5">
        <v>159453.74117647059</v>
      </c>
      <c r="E7" s="5">
        <f t="shared" ref="E7:E66" si="1">ROUND(D7*19%,0)</f>
        <v>30296</v>
      </c>
      <c r="F7" s="5">
        <f t="shared" ref="F7:F66" si="2">D7+E7</f>
        <v>189749.74117647059</v>
      </c>
    </row>
    <row r="8" spans="1:6" ht="15" customHeight="1" x14ac:dyDescent="0.3">
      <c r="A8" s="1">
        <f>A7+1</f>
        <v>3</v>
      </c>
      <c r="B8" s="32" t="s">
        <v>30</v>
      </c>
      <c r="C8" s="1">
        <v>1</v>
      </c>
      <c r="D8" s="5">
        <v>1924106.6541176473</v>
      </c>
      <c r="E8" s="5">
        <f t="shared" si="1"/>
        <v>365580</v>
      </c>
      <c r="F8" s="5">
        <f t="shared" si="2"/>
        <v>2289686.6541176476</v>
      </c>
    </row>
    <row r="9" spans="1:6" ht="15" customHeight="1" x14ac:dyDescent="0.3">
      <c r="A9" s="1">
        <f t="shared" si="0"/>
        <v>4</v>
      </c>
      <c r="B9" s="32" t="s">
        <v>31</v>
      </c>
      <c r="C9" s="1">
        <v>1</v>
      </c>
      <c r="D9" s="5">
        <v>2240642.6576208901</v>
      </c>
      <c r="E9" s="5">
        <f t="shared" si="1"/>
        <v>425722</v>
      </c>
      <c r="F9" s="5">
        <f t="shared" si="2"/>
        <v>2666364.6576208901</v>
      </c>
    </row>
    <row r="10" spans="1:6" ht="15" customHeight="1" x14ac:dyDescent="0.3">
      <c r="A10" s="1">
        <f t="shared" si="0"/>
        <v>5</v>
      </c>
      <c r="B10" s="32" t="s">
        <v>32</v>
      </c>
      <c r="C10" s="1">
        <v>1</v>
      </c>
      <c r="D10" s="5">
        <v>27203109.02496</v>
      </c>
      <c r="E10" s="5">
        <f t="shared" si="1"/>
        <v>5168591</v>
      </c>
      <c r="F10" s="5">
        <f t="shared" si="2"/>
        <v>32371700.02496</v>
      </c>
    </row>
    <row r="11" spans="1:6" ht="15" customHeight="1" x14ac:dyDescent="0.3">
      <c r="A11" s="1">
        <f t="shared" si="0"/>
        <v>6</v>
      </c>
      <c r="B11" s="32" t="s">
        <v>33</v>
      </c>
      <c r="C11" s="1">
        <v>1</v>
      </c>
      <c r="D11" s="5">
        <v>48593615.348571427</v>
      </c>
      <c r="E11" s="5">
        <f t="shared" si="1"/>
        <v>9232787</v>
      </c>
      <c r="F11" s="5">
        <f t="shared" si="2"/>
        <v>57826402.348571427</v>
      </c>
    </row>
    <row r="12" spans="1:6" ht="15" customHeight="1" x14ac:dyDescent="0.3">
      <c r="A12" s="1">
        <f t="shared" si="0"/>
        <v>7</v>
      </c>
      <c r="B12" s="32" t="s">
        <v>34</v>
      </c>
      <c r="C12" s="1"/>
      <c r="D12" s="5">
        <v>32716733.671574775</v>
      </c>
      <c r="E12" s="5">
        <f t="shared" si="1"/>
        <v>6216179</v>
      </c>
      <c r="F12" s="5">
        <f t="shared" si="2"/>
        <v>38932912.671574771</v>
      </c>
    </row>
    <row r="13" spans="1:6" ht="15" customHeight="1" x14ac:dyDescent="0.3">
      <c r="A13" s="1">
        <f t="shared" si="0"/>
        <v>8</v>
      </c>
      <c r="B13" s="32" t="s">
        <v>35</v>
      </c>
      <c r="C13" s="1">
        <v>1</v>
      </c>
      <c r="D13" s="5">
        <v>7409298.7058823546</v>
      </c>
      <c r="E13" s="5">
        <f t="shared" si="1"/>
        <v>1407767</v>
      </c>
      <c r="F13" s="5">
        <f t="shared" si="2"/>
        <v>8817065.7058823556</v>
      </c>
    </row>
    <row r="14" spans="1:6" ht="15" customHeight="1" x14ac:dyDescent="0.3">
      <c r="A14" s="1">
        <f t="shared" si="0"/>
        <v>9</v>
      </c>
      <c r="B14" s="32" t="s">
        <v>36</v>
      </c>
      <c r="C14" s="1">
        <v>1</v>
      </c>
      <c r="D14" s="5">
        <v>7956847.0527731096</v>
      </c>
      <c r="E14" s="5">
        <f t="shared" si="1"/>
        <v>1511801</v>
      </c>
      <c r="F14" s="5">
        <f t="shared" si="2"/>
        <v>9468648.0527731106</v>
      </c>
    </row>
    <row r="15" spans="1:6" ht="15" customHeight="1" x14ac:dyDescent="0.3">
      <c r="A15" s="1">
        <f t="shared" si="0"/>
        <v>10</v>
      </c>
      <c r="B15" s="32" t="s">
        <v>37</v>
      </c>
      <c r="C15" s="1">
        <v>1</v>
      </c>
      <c r="D15" s="5">
        <v>3874979.0144873955</v>
      </c>
      <c r="E15" s="5">
        <f t="shared" si="1"/>
        <v>736246</v>
      </c>
      <c r="F15" s="5">
        <f t="shared" si="2"/>
        <v>4611225.0144873951</v>
      </c>
    </row>
    <row r="16" spans="1:6" ht="15" customHeight="1" x14ac:dyDescent="0.3">
      <c r="A16" s="1">
        <f t="shared" si="0"/>
        <v>11</v>
      </c>
      <c r="B16" s="32" t="s">
        <v>38</v>
      </c>
      <c r="C16" s="1">
        <v>1</v>
      </c>
      <c r="D16" s="5">
        <v>18617660.899023537</v>
      </c>
      <c r="E16" s="5">
        <f t="shared" si="1"/>
        <v>3537356</v>
      </c>
      <c r="F16" s="5">
        <f t="shared" si="2"/>
        <v>22155016.899023537</v>
      </c>
    </row>
    <row r="17" spans="1:6" ht="15" customHeight="1" x14ac:dyDescent="0.3">
      <c r="A17" s="1">
        <f t="shared" si="0"/>
        <v>12</v>
      </c>
      <c r="B17" s="32" t="s">
        <v>39</v>
      </c>
      <c r="C17" s="1">
        <v>1</v>
      </c>
      <c r="D17" s="5">
        <v>1208992.6607878411</v>
      </c>
      <c r="E17" s="5">
        <f t="shared" si="1"/>
        <v>229709</v>
      </c>
      <c r="F17" s="5">
        <f t="shared" si="2"/>
        <v>1438701.6607878411</v>
      </c>
    </row>
    <row r="18" spans="1:6" ht="15" customHeight="1" x14ac:dyDescent="0.3">
      <c r="A18" s="1">
        <f t="shared" si="0"/>
        <v>13</v>
      </c>
      <c r="B18" s="32" t="s">
        <v>40</v>
      </c>
      <c r="C18" s="1">
        <v>1</v>
      </c>
      <c r="D18" s="5">
        <v>1563628.6423936868</v>
      </c>
      <c r="E18" s="5">
        <f t="shared" si="1"/>
        <v>297089</v>
      </c>
      <c r="F18" s="5">
        <f t="shared" si="2"/>
        <v>1860717.6423936868</v>
      </c>
    </row>
    <row r="19" spans="1:6" ht="15" customHeight="1" x14ac:dyDescent="0.3">
      <c r="A19" s="1">
        <f t="shared" si="0"/>
        <v>14</v>
      </c>
      <c r="B19" s="32" t="s">
        <v>41</v>
      </c>
      <c r="C19" s="1">
        <v>1</v>
      </c>
      <c r="D19" s="5">
        <v>16425028.810556773</v>
      </c>
      <c r="E19" s="5">
        <f t="shared" si="1"/>
        <v>3120755</v>
      </c>
      <c r="F19" s="5">
        <f t="shared" si="2"/>
        <v>19545783.810556773</v>
      </c>
    </row>
    <row r="20" spans="1:6" ht="15" customHeight="1" x14ac:dyDescent="0.3">
      <c r="A20" s="1">
        <f t="shared" si="0"/>
        <v>15</v>
      </c>
      <c r="B20" s="32" t="s">
        <v>42</v>
      </c>
      <c r="C20" s="1">
        <v>1</v>
      </c>
      <c r="D20" s="5">
        <v>733442.75878991606</v>
      </c>
      <c r="E20" s="5">
        <f t="shared" si="1"/>
        <v>139354</v>
      </c>
      <c r="F20" s="5">
        <f t="shared" si="2"/>
        <v>872796.75878991606</v>
      </c>
    </row>
    <row r="21" spans="1:6" ht="15" customHeight="1" x14ac:dyDescent="0.3">
      <c r="A21" s="1">
        <f t="shared" si="0"/>
        <v>16</v>
      </c>
      <c r="B21" s="32" t="s">
        <v>43</v>
      </c>
      <c r="C21" s="1"/>
      <c r="D21" s="5">
        <v>4023204.5502735442</v>
      </c>
      <c r="E21" s="5">
        <f t="shared" si="1"/>
        <v>764409</v>
      </c>
      <c r="F21" s="5">
        <f t="shared" si="2"/>
        <v>4787613.5502735442</v>
      </c>
    </row>
    <row r="22" spans="1:6" ht="15" customHeight="1" x14ac:dyDescent="0.3">
      <c r="A22" s="1">
        <f t="shared" si="0"/>
        <v>17</v>
      </c>
      <c r="B22" s="32" t="s">
        <v>44</v>
      </c>
      <c r="C22" s="1">
        <v>1</v>
      </c>
      <c r="D22" s="5">
        <v>2266116.855462044</v>
      </c>
      <c r="E22" s="5">
        <f t="shared" si="1"/>
        <v>430562</v>
      </c>
      <c r="F22" s="5">
        <f t="shared" si="2"/>
        <v>2696678.855462044</v>
      </c>
    </row>
    <row r="23" spans="1:6" ht="15" customHeight="1" x14ac:dyDescent="0.3">
      <c r="A23" s="1">
        <f t="shared" si="0"/>
        <v>18</v>
      </c>
      <c r="B23" s="32" t="s">
        <v>45</v>
      </c>
      <c r="C23" s="1">
        <v>1</v>
      </c>
      <c r="D23" s="5">
        <v>6695770.7797517637</v>
      </c>
      <c r="E23" s="5">
        <f t="shared" si="1"/>
        <v>1272196</v>
      </c>
      <c r="F23" s="5">
        <f t="shared" si="2"/>
        <v>7967966.7797517637</v>
      </c>
    </row>
    <row r="24" spans="1:6" ht="15" customHeight="1" x14ac:dyDescent="0.3">
      <c r="A24" s="1">
        <f t="shared" si="0"/>
        <v>19</v>
      </c>
      <c r="B24" s="32" t="s">
        <v>46</v>
      </c>
      <c r="C24" s="1">
        <v>1</v>
      </c>
      <c r="D24" s="5">
        <v>6016687.6431676252</v>
      </c>
      <c r="E24" s="5">
        <f t="shared" si="1"/>
        <v>1143171</v>
      </c>
      <c r="F24" s="5">
        <f t="shared" si="2"/>
        <v>7159858.6431676252</v>
      </c>
    </row>
    <row r="25" spans="1:6" ht="15" customHeight="1" x14ac:dyDescent="0.3">
      <c r="A25" s="1">
        <f t="shared" si="0"/>
        <v>20</v>
      </c>
      <c r="B25" s="32" t="s">
        <v>47</v>
      </c>
      <c r="C25" s="1">
        <v>1</v>
      </c>
      <c r="D25" s="5">
        <v>1787815.1260504203</v>
      </c>
      <c r="E25" s="5">
        <f t="shared" si="1"/>
        <v>339685</v>
      </c>
      <c r="F25" s="5">
        <f t="shared" si="2"/>
        <v>2127500.1260504201</v>
      </c>
    </row>
    <row r="26" spans="1:6" ht="15" customHeight="1" x14ac:dyDescent="0.3">
      <c r="A26" s="1">
        <f t="shared" si="0"/>
        <v>21</v>
      </c>
      <c r="B26" s="32" t="s">
        <v>48</v>
      </c>
      <c r="C26" s="1">
        <v>1</v>
      </c>
      <c r="D26" s="5">
        <v>3583708.6205042019</v>
      </c>
      <c r="E26" s="5">
        <f t="shared" si="1"/>
        <v>680905</v>
      </c>
      <c r="F26" s="5">
        <f t="shared" si="2"/>
        <v>4264613.6205042023</v>
      </c>
    </row>
    <row r="27" spans="1:6" ht="15" customHeight="1" x14ac:dyDescent="0.3">
      <c r="A27" s="1">
        <f t="shared" si="0"/>
        <v>22</v>
      </c>
      <c r="B27" s="32" t="s">
        <v>49</v>
      </c>
      <c r="C27" s="1">
        <v>1</v>
      </c>
      <c r="D27" s="5">
        <v>2475735.4588235295</v>
      </c>
      <c r="E27" s="5">
        <f t="shared" si="1"/>
        <v>470390</v>
      </c>
      <c r="F27" s="5">
        <f t="shared" si="2"/>
        <v>2946125.4588235295</v>
      </c>
    </row>
    <row r="28" spans="1:6" ht="15" customHeight="1" x14ac:dyDescent="0.3">
      <c r="A28" s="1">
        <f t="shared" si="0"/>
        <v>23</v>
      </c>
      <c r="B28" s="32" t="s">
        <v>50</v>
      </c>
      <c r="C28" s="1">
        <v>1</v>
      </c>
      <c r="D28" s="5">
        <v>8331503.2746376386</v>
      </c>
      <c r="E28" s="5">
        <f t="shared" si="1"/>
        <v>1582986</v>
      </c>
      <c r="F28" s="5">
        <f t="shared" si="2"/>
        <v>9914489.2746376395</v>
      </c>
    </row>
    <row r="29" spans="1:6" ht="15" customHeight="1" x14ac:dyDescent="0.3">
      <c r="A29" s="1">
        <f t="shared" si="0"/>
        <v>24</v>
      </c>
      <c r="B29" s="32" t="s">
        <v>51</v>
      </c>
      <c r="C29" s="1">
        <v>1</v>
      </c>
      <c r="D29" s="5">
        <v>3800488.3407021184</v>
      </c>
      <c r="E29" s="5">
        <f t="shared" si="1"/>
        <v>722093</v>
      </c>
      <c r="F29" s="5">
        <f t="shared" si="2"/>
        <v>4522581.3407021184</v>
      </c>
    </row>
    <row r="30" spans="1:6" ht="15" customHeight="1" x14ac:dyDescent="0.3">
      <c r="A30" s="1">
        <f t="shared" si="0"/>
        <v>25</v>
      </c>
      <c r="B30" s="32" t="s">
        <v>52</v>
      </c>
      <c r="C30" s="1">
        <v>1</v>
      </c>
      <c r="D30" s="5">
        <v>9000205.7148000021</v>
      </c>
      <c r="E30" s="5">
        <f t="shared" si="1"/>
        <v>1710039</v>
      </c>
      <c r="F30" s="5">
        <f t="shared" si="2"/>
        <v>10710244.714800002</v>
      </c>
    </row>
    <row r="31" spans="1:6" ht="15" customHeight="1" x14ac:dyDescent="0.3">
      <c r="A31" s="1">
        <f t="shared" si="0"/>
        <v>26</v>
      </c>
      <c r="B31" s="32" t="s">
        <v>53</v>
      </c>
      <c r="C31" s="1">
        <v>1</v>
      </c>
      <c r="D31" s="5">
        <v>17883695.76806723</v>
      </c>
      <c r="E31" s="5">
        <f t="shared" si="1"/>
        <v>3397902</v>
      </c>
      <c r="F31" s="5">
        <f t="shared" si="2"/>
        <v>21281597.76806723</v>
      </c>
    </row>
    <row r="32" spans="1:6" ht="15" customHeight="1" x14ac:dyDescent="0.3">
      <c r="A32" s="1">
        <f t="shared" si="0"/>
        <v>27</v>
      </c>
      <c r="B32" s="32" t="s">
        <v>54</v>
      </c>
      <c r="C32" s="1">
        <v>1</v>
      </c>
      <c r="D32" s="5">
        <v>42829796.329411775</v>
      </c>
      <c r="E32" s="5">
        <f t="shared" si="1"/>
        <v>8137661</v>
      </c>
      <c r="F32" s="5">
        <f t="shared" si="2"/>
        <v>50967457.329411775</v>
      </c>
    </row>
    <row r="33" spans="1:6" ht="15" customHeight="1" x14ac:dyDescent="0.3">
      <c r="A33" s="1">
        <f t="shared" si="0"/>
        <v>28</v>
      </c>
      <c r="B33" s="32" t="s">
        <v>55</v>
      </c>
      <c r="C33" s="1">
        <v>1</v>
      </c>
      <c r="D33" s="5">
        <v>17143858.285714284</v>
      </c>
      <c r="E33" s="5">
        <f t="shared" si="1"/>
        <v>3257333</v>
      </c>
      <c r="F33" s="5">
        <f t="shared" si="2"/>
        <v>20401191.285714284</v>
      </c>
    </row>
    <row r="34" spans="1:6" ht="15" customHeight="1" x14ac:dyDescent="0.3">
      <c r="A34" s="1">
        <f t="shared" si="0"/>
        <v>29</v>
      </c>
      <c r="B34" s="32" t="s">
        <v>56</v>
      </c>
      <c r="C34" s="1">
        <v>1</v>
      </c>
      <c r="D34" s="5">
        <v>5111989.1082470426</v>
      </c>
      <c r="E34" s="5">
        <f t="shared" si="1"/>
        <v>971278</v>
      </c>
      <c r="F34" s="5">
        <f t="shared" si="2"/>
        <v>6083267.1082470426</v>
      </c>
    </row>
    <row r="35" spans="1:6" ht="15" customHeight="1" x14ac:dyDescent="0.3">
      <c r="A35" s="1">
        <f t="shared" si="0"/>
        <v>30</v>
      </c>
      <c r="B35" s="32" t="s">
        <v>57</v>
      </c>
      <c r="C35" s="1">
        <v>1</v>
      </c>
      <c r="D35" s="5">
        <v>2161158.3577761883</v>
      </c>
      <c r="E35" s="5">
        <f t="shared" si="1"/>
        <v>410620</v>
      </c>
      <c r="F35" s="5">
        <f t="shared" si="2"/>
        <v>2571778.3577761883</v>
      </c>
    </row>
    <row r="36" spans="1:6" ht="15" customHeight="1" x14ac:dyDescent="0.3">
      <c r="A36" s="1">
        <f t="shared" si="0"/>
        <v>31</v>
      </c>
      <c r="B36" s="32" t="s">
        <v>58</v>
      </c>
      <c r="C36" s="1">
        <v>1</v>
      </c>
      <c r="D36" s="5">
        <v>639320.01182038581</v>
      </c>
      <c r="E36" s="5">
        <f t="shared" si="1"/>
        <v>121471</v>
      </c>
      <c r="F36" s="5">
        <f t="shared" si="2"/>
        <v>760791.01182038581</v>
      </c>
    </row>
    <row r="37" spans="1:6" ht="15" customHeight="1" x14ac:dyDescent="0.3">
      <c r="A37" s="1">
        <f>A36+1</f>
        <v>32</v>
      </c>
      <c r="B37" s="32" t="s">
        <v>75</v>
      </c>
      <c r="C37" s="1">
        <v>1</v>
      </c>
      <c r="D37" s="5">
        <v>511856.58996000007</v>
      </c>
      <c r="E37" s="5">
        <f t="shared" si="1"/>
        <v>97253</v>
      </c>
      <c r="F37" s="5">
        <f t="shared" si="2"/>
        <v>609109.58996000001</v>
      </c>
    </row>
    <row r="38" spans="1:6" ht="15" customHeight="1" x14ac:dyDescent="0.3">
      <c r="A38" s="1">
        <f>A37+1</f>
        <v>33</v>
      </c>
      <c r="B38" s="32" t="s">
        <v>76</v>
      </c>
      <c r="C38" s="1">
        <v>1</v>
      </c>
      <c r="D38" s="5">
        <v>1127286.1678435565</v>
      </c>
      <c r="E38" s="5">
        <f t="shared" si="1"/>
        <v>214184</v>
      </c>
      <c r="F38" s="5">
        <f t="shared" si="2"/>
        <v>1341470.1678435565</v>
      </c>
    </row>
    <row r="39" spans="1:6" ht="15" customHeight="1" x14ac:dyDescent="0.3">
      <c r="A39" s="1">
        <f t="shared" ref="A39:A66" si="3">A38+1</f>
        <v>34</v>
      </c>
      <c r="B39" s="32" t="s">
        <v>59</v>
      </c>
      <c r="C39" s="1">
        <v>1</v>
      </c>
      <c r="D39" s="5">
        <v>3091346.1203511935</v>
      </c>
      <c r="E39" s="5">
        <f t="shared" si="1"/>
        <v>587356</v>
      </c>
      <c r="F39" s="5">
        <f t="shared" si="2"/>
        <v>3678702.1203511935</v>
      </c>
    </row>
    <row r="40" spans="1:6" ht="15" customHeight="1" x14ac:dyDescent="0.3">
      <c r="A40" s="1">
        <f t="shared" si="3"/>
        <v>35</v>
      </c>
      <c r="B40" s="32" t="s">
        <v>60</v>
      </c>
      <c r="C40" s="1">
        <v>1</v>
      </c>
      <c r="D40" s="5">
        <v>565686.73649586574</v>
      </c>
      <c r="E40" s="5">
        <f t="shared" si="1"/>
        <v>107480</v>
      </c>
      <c r="F40" s="5">
        <f t="shared" si="2"/>
        <v>673166.73649586574</v>
      </c>
    </row>
    <row r="41" spans="1:6" ht="15" customHeight="1" x14ac:dyDescent="0.3">
      <c r="A41" s="1">
        <f t="shared" si="3"/>
        <v>36</v>
      </c>
      <c r="B41" s="32" t="s">
        <v>77</v>
      </c>
      <c r="C41" s="1">
        <v>1</v>
      </c>
      <c r="D41" s="5">
        <v>324564.70588235301</v>
      </c>
      <c r="E41" s="5">
        <f t="shared" si="1"/>
        <v>61667</v>
      </c>
      <c r="F41" s="5">
        <f t="shared" si="2"/>
        <v>386231.70588235301</v>
      </c>
    </row>
    <row r="42" spans="1:6" ht="15" customHeight="1" x14ac:dyDescent="0.3">
      <c r="A42" s="1">
        <f t="shared" si="3"/>
        <v>37</v>
      </c>
      <c r="B42" s="32" t="s">
        <v>78</v>
      </c>
      <c r="C42" s="1">
        <v>1</v>
      </c>
      <c r="D42" s="5">
        <v>1158252.0800002441</v>
      </c>
      <c r="E42" s="5">
        <f t="shared" si="1"/>
        <v>220068</v>
      </c>
      <c r="F42" s="5">
        <f t="shared" si="2"/>
        <v>1378320.0800002441</v>
      </c>
    </row>
    <row r="43" spans="1:6" ht="15" customHeight="1" x14ac:dyDescent="0.3">
      <c r="A43" s="1">
        <f t="shared" si="3"/>
        <v>38</v>
      </c>
      <c r="B43" s="32" t="s">
        <v>61</v>
      </c>
      <c r="C43" s="1">
        <v>1</v>
      </c>
      <c r="D43" s="5">
        <v>2881834.9591502976</v>
      </c>
      <c r="E43" s="5">
        <f t="shared" si="1"/>
        <v>547549</v>
      </c>
      <c r="F43" s="5">
        <f t="shared" si="2"/>
        <v>3429383.9591502976</v>
      </c>
    </row>
    <row r="44" spans="1:6" ht="15" customHeight="1" x14ac:dyDescent="0.3">
      <c r="A44" s="1">
        <f t="shared" si="3"/>
        <v>39</v>
      </c>
      <c r="B44" s="32" t="s">
        <v>62</v>
      </c>
      <c r="C44" s="1">
        <v>1</v>
      </c>
      <c r="D44" s="5">
        <v>722767.63393512613</v>
      </c>
      <c r="E44" s="5">
        <f t="shared" si="1"/>
        <v>137326</v>
      </c>
      <c r="F44" s="5">
        <f t="shared" si="2"/>
        <v>860093.63393512613</v>
      </c>
    </row>
    <row r="45" spans="1:6" ht="15" customHeight="1" x14ac:dyDescent="0.3">
      <c r="A45" s="1">
        <f t="shared" si="3"/>
        <v>40</v>
      </c>
      <c r="B45" s="32" t="s">
        <v>63</v>
      </c>
      <c r="C45" s="1">
        <v>1</v>
      </c>
      <c r="D45" s="5">
        <v>1324836.3316235293</v>
      </c>
      <c r="E45" s="5">
        <f t="shared" si="1"/>
        <v>251719</v>
      </c>
      <c r="F45" s="5">
        <f t="shared" si="2"/>
        <v>1576555.3316235293</v>
      </c>
    </row>
    <row r="46" spans="1:6" ht="15" customHeight="1" x14ac:dyDescent="0.3">
      <c r="A46" s="1">
        <f t="shared" si="3"/>
        <v>41</v>
      </c>
      <c r="B46" s="32" t="s">
        <v>79</v>
      </c>
      <c r="C46" s="1">
        <v>1</v>
      </c>
      <c r="D46" s="5">
        <v>2288649.794084338</v>
      </c>
      <c r="E46" s="5">
        <f t="shared" si="1"/>
        <v>434843</v>
      </c>
      <c r="F46" s="5">
        <f t="shared" si="2"/>
        <v>2723492.794084338</v>
      </c>
    </row>
    <row r="47" spans="1:6" ht="15" customHeight="1" x14ac:dyDescent="0.3">
      <c r="A47" s="1">
        <f t="shared" si="3"/>
        <v>42</v>
      </c>
      <c r="B47" s="32" t="s">
        <v>80</v>
      </c>
      <c r="C47" s="1">
        <v>1</v>
      </c>
      <c r="D47" s="5">
        <v>706810.94862897496</v>
      </c>
      <c r="E47" s="5">
        <f t="shared" si="1"/>
        <v>134294</v>
      </c>
      <c r="F47" s="5">
        <f t="shared" si="2"/>
        <v>841104.94862897496</v>
      </c>
    </row>
    <row r="48" spans="1:6" ht="15" customHeight="1" x14ac:dyDescent="0.3">
      <c r="A48" s="1">
        <f t="shared" si="3"/>
        <v>43</v>
      </c>
      <c r="B48" s="32" t="s">
        <v>81</v>
      </c>
      <c r="C48" s="1"/>
      <c r="D48" s="5">
        <v>921871.16918053105</v>
      </c>
      <c r="E48" s="5">
        <f t="shared" si="1"/>
        <v>175156</v>
      </c>
      <c r="F48" s="5">
        <f t="shared" si="2"/>
        <v>1097027.1691805311</v>
      </c>
    </row>
    <row r="49" spans="1:6" ht="15" customHeight="1" x14ac:dyDescent="0.3">
      <c r="A49" s="1">
        <f t="shared" si="3"/>
        <v>44</v>
      </c>
      <c r="B49" s="32" t="s">
        <v>82</v>
      </c>
      <c r="C49" s="1">
        <v>1</v>
      </c>
      <c r="D49" s="5">
        <v>542087.0360640001</v>
      </c>
      <c r="E49" s="5">
        <f t="shared" si="1"/>
        <v>102997</v>
      </c>
      <c r="F49" s="5">
        <f t="shared" si="2"/>
        <v>645084.0360640001</v>
      </c>
    </row>
    <row r="50" spans="1:6" ht="15" customHeight="1" x14ac:dyDescent="0.3">
      <c r="A50" s="1">
        <f t="shared" si="3"/>
        <v>45</v>
      </c>
      <c r="B50" s="32" t="s">
        <v>64</v>
      </c>
      <c r="C50" s="1">
        <v>1</v>
      </c>
      <c r="D50" s="5">
        <v>2652675.2079236414</v>
      </c>
      <c r="E50" s="5">
        <f t="shared" si="1"/>
        <v>504008</v>
      </c>
      <c r="F50" s="5">
        <f t="shared" si="2"/>
        <v>3156683.2079236414</v>
      </c>
    </row>
    <row r="51" spans="1:6" ht="15" customHeight="1" x14ac:dyDescent="0.3">
      <c r="A51" s="1">
        <f t="shared" si="3"/>
        <v>46</v>
      </c>
      <c r="B51" s="32" t="s">
        <v>65</v>
      </c>
      <c r="C51" s="1">
        <v>1</v>
      </c>
      <c r="D51" s="5">
        <v>552497.36554904794</v>
      </c>
      <c r="E51" s="5">
        <f t="shared" si="1"/>
        <v>104974</v>
      </c>
      <c r="F51" s="5">
        <f t="shared" si="2"/>
        <v>657471.36554904794</v>
      </c>
    </row>
    <row r="52" spans="1:6" ht="15" customHeight="1" x14ac:dyDescent="0.3">
      <c r="A52" s="1">
        <f t="shared" si="3"/>
        <v>47</v>
      </c>
      <c r="B52" s="32" t="s">
        <v>66</v>
      </c>
      <c r="C52" s="1">
        <v>1</v>
      </c>
      <c r="D52" s="5">
        <v>1569168.3972615127</v>
      </c>
      <c r="E52" s="5">
        <f t="shared" si="1"/>
        <v>298142</v>
      </c>
      <c r="F52" s="5">
        <f t="shared" si="2"/>
        <v>1867310.3972615127</v>
      </c>
    </row>
    <row r="53" spans="1:6" ht="15" customHeight="1" x14ac:dyDescent="0.3">
      <c r="A53" s="1">
        <f t="shared" si="3"/>
        <v>48</v>
      </c>
      <c r="B53" s="32" t="s">
        <v>67</v>
      </c>
      <c r="C53" s="1">
        <v>1</v>
      </c>
      <c r="D53" s="5">
        <v>526043.22141297476</v>
      </c>
      <c r="E53" s="5">
        <f t="shared" si="1"/>
        <v>99948</v>
      </c>
      <c r="F53" s="5">
        <f t="shared" si="2"/>
        <v>625991.22141297476</v>
      </c>
    </row>
    <row r="54" spans="1:6" ht="15" customHeight="1" x14ac:dyDescent="0.3">
      <c r="A54" s="1">
        <f t="shared" si="3"/>
        <v>49</v>
      </c>
      <c r="B54" s="32" t="s">
        <v>83</v>
      </c>
      <c r="C54" s="1">
        <v>1</v>
      </c>
      <c r="D54" s="5">
        <v>485683.34834178165</v>
      </c>
      <c r="E54" s="5">
        <f t="shared" si="1"/>
        <v>92280</v>
      </c>
      <c r="F54" s="5">
        <f t="shared" si="2"/>
        <v>577963.34834178165</v>
      </c>
    </row>
    <row r="55" spans="1:6" ht="15" customHeight="1" x14ac:dyDescent="0.3">
      <c r="A55" s="1">
        <f t="shared" si="3"/>
        <v>50</v>
      </c>
      <c r="B55" s="32" t="s">
        <v>84</v>
      </c>
      <c r="C55" s="1">
        <v>1</v>
      </c>
      <c r="D55" s="5">
        <v>1095657.4915661798</v>
      </c>
      <c r="E55" s="5">
        <f t="shared" si="1"/>
        <v>208175</v>
      </c>
      <c r="F55" s="5">
        <f t="shared" si="2"/>
        <v>1303832.4915661798</v>
      </c>
    </row>
    <row r="56" spans="1:6" ht="15" customHeight="1" x14ac:dyDescent="0.3">
      <c r="A56" s="1">
        <f t="shared" si="3"/>
        <v>51</v>
      </c>
      <c r="B56" s="32" t="s">
        <v>85</v>
      </c>
      <c r="C56" s="1">
        <v>1</v>
      </c>
      <c r="D56" s="5">
        <v>685980.33688255458</v>
      </c>
      <c r="E56" s="5">
        <f t="shared" si="1"/>
        <v>130336</v>
      </c>
      <c r="F56" s="5">
        <f t="shared" si="2"/>
        <v>816316.33688255458</v>
      </c>
    </row>
    <row r="57" spans="1:6" ht="15" customHeight="1" x14ac:dyDescent="0.3">
      <c r="A57" s="1">
        <f t="shared" si="3"/>
        <v>52</v>
      </c>
      <c r="B57" s="32" t="s">
        <v>68</v>
      </c>
      <c r="C57" s="1">
        <v>1</v>
      </c>
      <c r="D57" s="5">
        <v>2175837.6238406347</v>
      </c>
      <c r="E57" s="5">
        <f t="shared" si="1"/>
        <v>413409</v>
      </c>
      <c r="F57" s="5">
        <f t="shared" si="2"/>
        <v>2589246.6238406347</v>
      </c>
    </row>
    <row r="58" spans="1:6" ht="15" customHeight="1" x14ac:dyDescent="0.3">
      <c r="A58" s="1">
        <f t="shared" si="3"/>
        <v>53</v>
      </c>
      <c r="B58" s="32" t="s">
        <v>69</v>
      </c>
      <c r="C58" s="1">
        <v>1</v>
      </c>
      <c r="D58" s="5">
        <v>2702980.3982626889</v>
      </c>
      <c r="E58" s="5">
        <f t="shared" si="1"/>
        <v>513566</v>
      </c>
      <c r="F58" s="5">
        <f t="shared" si="2"/>
        <v>3216546.3982626889</v>
      </c>
    </row>
    <row r="59" spans="1:6" ht="15" customHeight="1" x14ac:dyDescent="0.3">
      <c r="A59" s="1">
        <f t="shared" si="3"/>
        <v>54</v>
      </c>
      <c r="B59" s="32" t="s">
        <v>86</v>
      </c>
      <c r="C59" s="1">
        <v>1</v>
      </c>
      <c r="D59" s="5">
        <v>677712.9760235335</v>
      </c>
      <c r="E59" s="5">
        <f t="shared" si="1"/>
        <v>128765</v>
      </c>
      <c r="F59" s="5">
        <f t="shared" si="2"/>
        <v>806477.9760235335</v>
      </c>
    </row>
    <row r="60" spans="1:6" ht="15" customHeight="1" x14ac:dyDescent="0.3">
      <c r="A60" s="1">
        <f t="shared" si="3"/>
        <v>55</v>
      </c>
      <c r="B60" s="32" t="s">
        <v>87</v>
      </c>
      <c r="C60" s="1">
        <v>1</v>
      </c>
      <c r="D60" s="5">
        <v>2109260.2544706557</v>
      </c>
      <c r="E60" s="5">
        <f t="shared" si="1"/>
        <v>400759</v>
      </c>
      <c r="F60" s="5">
        <f t="shared" si="2"/>
        <v>2510019.2544706557</v>
      </c>
    </row>
    <row r="61" spans="1:6" ht="15" customHeight="1" x14ac:dyDescent="0.3">
      <c r="A61" s="1">
        <f t="shared" si="3"/>
        <v>56</v>
      </c>
      <c r="B61" s="32" t="s">
        <v>88</v>
      </c>
      <c r="C61" s="1">
        <v>1</v>
      </c>
      <c r="D61" s="5">
        <v>687787.16968013451</v>
      </c>
      <c r="E61" s="5">
        <f t="shared" si="1"/>
        <v>130680</v>
      </c>
      <c r="F61" s="5">
        <f t="shared" si="2"/>
        <v>818467.16968013451</v>
      </c>
    </row>
    <row r="62" spans="1:6" ht="15" customHeight="1" x14ac:dyDescent="0.3">
      <c r="A62" s="1">
        <f t="shared" si="3"/>
        <v>57</v>
      </c>
      <c r="B62" s="32" t="s">
        <v>89</v>
      </c>
      <c r="C62" s="1">
        <v>1</v>
      </c>
      <c r="D62" s="5">
        <v>539632.76337474957</v>
      </c>
      <c r="E62" s="5">
        <f t="shared" si="1"/>
        <v>102530</v>
      </c>
      <c r="F62" s="5">
        <f t="shared" si="2"/>
        <v>642162.76337474957</v>
      </c>
    </row>
    <row r="63" spans="1:6" ht="15" customHeight="1" x14ac:dyDescent="0.3">
      <c r="A63" s="1">
        <f t="shared" si="3"/>
        <v>58</v>
      </c>
      <c r="B63" s="32" t="s">
        <v>90</v>
      </c>
      <c r="C63" s="1">
        <v>1</v>
      </c>
      <c r="D63" s="5">
        <v>2726793.5294117653</v>
      </c>
      <c r="E63" s="5">
        <f t="shared" si="1"/>
        <v>518091</v>
      </c>
      <c r="F63" s="5">
        <f t="shared" si="2"/>
        <v>3244884.5294117653</v>
      </c>
    </row>
    <row r="64" spans="1:6" ht="15" customHeight="1" x14ac:dyDescent="0.3">
      <c r="A64" s="1">
        <f t="shared" si="3"/>
        <v>59</v>
      </c>
      <c r="B64" s="32" t="s">
        <v>91</v>
      </c>
      <c r="C64" s="1">
        <v>1</v>
      </c>
      <c r="D64" s="5">
        <v>682518.94106315309</v>
      </c>
      <c r="E64" s="5">
        <f t="shared" si="1"/>
        <v>129679</v>
      </c>
      <c r="F64" s="5">
        <f t="shared" si="2"/>
        <v>812197.94106315309</v>
      </c>
    </row>
    <row r="65" spans="1:6" ht="15" customHeight="1" x14ac:dyDescent="0.3">
      <c r="A65" s="1">
        <f t="shared" si="3"/>
        <v>60</v>
      </c>
      <c r="B65" s="32" t="s">
        <v>70</v>
      </c>
      <c r="C65" s="1">
        <v>1</v>
      </c>
      <c r="D65" s="5">
        <v>2664681.4921908607</v>
      </c>
      <c r="E65" s="5">
        <f t="shared" si="1"/>
        <v>506289</v>
      </c>
      <c r="F65" s="5">
        <f t="shared" si="2"/>
        <v>3170970.4921908607</v>
      </c>
    </row>
    <row r="66" spans="1:6" ht="15" customHeight="1" x14ac:dyDescent="0.3">
      <c r="A66" s="1">
        <f t="shared" si="3"/>
        <v>61</v>
      </c>
      <c r="B66" s="32" t="s">
        <v>71</v>
      </c>
      <c r="C66" s="1">
        <v>1</v>
      </c>
      <c r="D66" s="5">
        <v>2259223.8655462186</v>
      </c>
      <c r="E66" s="5">
        <f t="shared" si="1"/>
        <v>429253</v>
      </c>
      <c r="F66" s="5">
        <f t="shared" si="2"/>
        <v>2688476.8655462186</v>
      </c>
    </row>
    <row r="67" spans="1:6" ht="15.6" x14ac:dyDescent="0.3">
      <c r="A67" s="65" t="s">
        <v>74</v>
      </c>
      <c r="B67" s="66"/>
      <c r="C67" s="66"/>
      <c r="D67" s="66"/>
      <c r="E67" s="67"/>
      <c r="F67" s="33">
        <f>SUM(F6:F66)</f>
        <v>411153730.05838138</v>
      </c>
    </row>
  </sheetData>
  <mergeCells count="3">
    <mergeCell ref="A3:F3"/>
    <mergeCell ref="A4:F4"/>
    <mergeCell ref="A67:E67"/>
  </mergeCells>
  <printOptions horizontalCentered="1"/>
  <pageMargins left="0" right="0" top="0.74803149606299213" bottom="0.74803149606299213" header="0.31496062992125984" footer="0.31496062992125984"/>
  <pageSetup scale="8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01665-315F-4D19-910B-C5761FFEC0F0}">
  <sheetPr>
    <pageSetUpPr fitToPage="1"/>
  </sheetPr>
  <dimension ref="A3:F67"/>
  <sheetViews>
    <sheetView zoomScale="112" zoomScaleNormal="112" zoomScaleSheetLayoutView="80" workbookViewId="0">
      <selection activeCell="D6" sqref="D6:D66"/>
    </sheetView>
  </sheetViews>
  <sheetFormatPr baseColWidth="10" defaultColWidth="11.44140625" defaultRowHeight="14.4" x14ac:dyDescent="0.3"/>
  <cols>
    <col min="1" max="1" width="10.44140625" style="2" bestFit="1" customWidth="1"/>
    <col min="2" max="2" width="44.6640625" style="2" bestFit="1" customWidth="1"/>
    <col min="3" max="3" width="18.109375" style="2" customWidth="1"/>
    <col min="4" max="4" width="16.44140625" style="2" customWidth="1"/>
    <col min="5" max="5" width="12.109375" style="2" customWidth="1"/>
    <col min="6" max="6" width="18.33203125" style="2" customWidth="1"/>
    <col min="7" max="16384" width="11.44140625" style="2"/>
  </cols>
  <sheetData>
    <row r="3" spans="1:6" x14ac:dyDescent="0.3">
      <c r="A3" s="68" t="s">
        <v>7</v>
      </c>
      <c r="B3" s="68"/>
      <c r="C3" s="68"/>
      <c r="D3" s="68"/>
      <c r="E3" s="68"/>
      <c r="F3" s="68"/>
    </row>
    <row r="4" spans="1:6" x14ac:dyDescent="0.3">
      <c r="A4" s="64"/>
      <c r="B4" s="64"/>
      <c r="C4" s="64"/>
      <c r="D4" s="64"/>
      <c r="E4" s="64"/>
      <c r="F4" s="64"/>
    </row>
    <row r="5" spans="1:6" ht="27.6" x14ac:dyDescent="0.3">
      <c r="A5" s="3" t="s">
        <v>19</v>
      </c>
      <c r="B5" s="4" t="s">
        <v>20</v>
      </c>
      <c r="C5" s="3" t="s">
        <v>72</v>
      </c>
      <c r="D5" s="3" t="s">
        <v>22</v>
      </c>
      <c r="E5" s="3" t="s">
        <v>23</v>
      </c>
      <c r="F5" s="3" t="s">
        <v>73</v>
      </c>
    </row>
    <row r="6" spans="1:6" ht="22.8" x14ac:dyDescent="0.3">
      <c r="A6" s="1">
        <v>1</v>
      </c>
      <c r="B6" s="32" t="s">
        <v>28</v>
      </c>
      <c r="C6" s="1">
        <v>1</v>
      </c>
      <c r="D6" s="7">
        <v>182202.3529411765</v>
      </c>
      <c r="E6" s="7">
        <f>ROUND(D6*19%,0)</f>
        <v>34618</v>
      </c>
      <c r="F6" s="5">
        <f>D6+E6</f>
        <v>216820.3529411765</v>
      </c>
    </row>
    <row r="7" spans="1:6" ht="22.8" x14ac:dyDescent="0.3">
      <c r="A7" s="1">
        <f>A6+1</f>
        <v>2</v>
      </c>
      <c r="B7" s="32" t="s">
        <v>29</v>
      </c>
      <c r="C7" s="1">
        <v>1</v>
      </c>
      <c r="D7" s="7">
        <v>191995.32100840338</v>
      </c>
      <c r="E7" s="7">
        <f t="shared" ref="E7:E66" si="0">ROUND(D7*19%,0)</f>
        <v>36479</v>
      </c>
      <c r="F7" s="5">
        <f t="shared" ref="F7:F66" si="1">D7+E7</f>
        <v>228474.32100840338</v>
      </c>
    </row>
    <row r="8" spans="1:6" ht="22.8" x14ac:dyDescent="0.3">
      <c r="A8" s="1">
        <f t="shared" ref="A8:A66" si="2">A7+1</f>
        <v>3</v>
      </c>
      <c r="B8" s="32" t="s">
        <v>30</v>
      </c>
      <c r="C8" s="1">
        <v>1</v>
      </c>
      <c r="D8" s="7">
        <v>1905095.0964705886</v>
      </c>
      <c r="E8" s="7">
        <f t="shared" si="0"/>
        <v>361968</v>
      </c>
      <c r="F8" s="5">
        <f t="shared" si="1"/>
        <v>2267063.0964705888</v>
      </c>
    </row>
    <row r="9" spans="1:6" ht="22.8" x14ac:dyDescent="0.3">
      <c r="A9" s="1">
        <f t="shared" si="2"/>
        <v>4</v>
      </c>
      <c r="B9" s="32" t="s">
        <v>31</v>
      </c>
      <c r="C9" s="1">
        <v>1</v>
      </c>
      <c r="D9" s="7">
        <v>2775074.7312273541</v>
      </c>
      <c r="E9" s="7">
        <f t="shared" si="0"/>
        <v>527264</v>
      </c>
      <c r="F9" s="5">
        <f t="shared" si="1"/>
        <v>3302338.7312273541</v>
      </c>
    </row>
    <row r="10" spans="1:6" x14ac:dyDescent="0.3">
      <c r="A10" s="1">
        <f t="shared" si="2"/>
        <v>5</v>
      </c>
      <c r="B10" s="32" t="s">
        <v>32</v>
      </c>
      <c r="C10" s="1">
        <v>1</v>
      </c>
      <c r="D10" s="7">
        <v>27369054.036000002</v>
      </c>
      <c r="E10" s="7">
        <f t="shared" si="0"/>
        <v>5200120</v>
      </c>
      <c r="F10" s="5">
        <f t="shared" si="1"/>
        <v>32569174.036000002</v>
      </c>
    </row>
    <row r="11" spans="1:6" ht="22.8" x14ac:dyDescent="0.3">
      <c r="A11" s="1">
        <f t="shared" si="2"/>
        <v>6</v>
      </c>
      <c r="B11" s="32" t="s">
        <v>33</v>
      </c>
      <c r="C11" s="1">
        <v>1</v>
      </c>
      <c r="D11" s="7">
        <v>37892221.390697144</v>
      </c>
      <c r="E11" s="7">
        <f t="shared" si="0"/>
        <v>7199522</v>
      </c>
      <c r="F11" s="5">
        <f t="shared" si="1"/>
        <v>45091743.390697144</v>
      </c>
    </row>
    <row r="12" spans="1:6" x14ac:dyDescent="0.3">
      <c r="A12" s="1">
        <f t="shared" si="2"/>
        <v>7</v>
      </c>
      <c r="B12" s="32" t="s">
        <v>34</v>
      </c>
      <c r="C12" s="1"/>
      <c r="D12" s="7">
        <v>34370219.927548744</v>
      </c>
      <c r="E12" s="7">
        <f t="shared" si="0"/>
        <v>6530342</v>
      </c>
      <c r="F12" s="5">
        <f t="shared" si="1"/>
        <v>40900561.927548744</v>
      </c>
    </row>
    <row r="13" spans="1:6" ht="22.8" x14ac:dyDescent="0.3">
      <c r="A13" s="1">
        <f t="shared" si="2"/>
        <v>8</v>
      </c>
      <c r="B13" s="32" t="s">
        <v>35</v>
      </c>
      <c r="C13" s="1">
        <v>1</v>
      </c>
      <c r="D13" s="7">
        <v>6781272.43462185</v>
      </c>
      <c r="E13" s="7">
        <f t="shared" si="0"/>
        <v>1288442</v>
      </c>
      <c r="F13" s="5">
        <f t="shared" si="1"/>
        <v>8069714.43462185</v>
      </c>
    </row>
    <row r="14" spans="1:6" ht="22.8" x14ac:dyDescent="0.3">
      <c r="A14" s="1">
        <f t="shared" si="2"/>
        <v>9</v>
      </c>
      <c r="B14" s="32" t="s">
        <v>36</v>
      </c>
      <c r="C14" s="1">
        <v>1</v>
      </c>
      <c r="D14" s="7">
        <v>6608228.9082352947</v>
      </c>
      <c r="E14" s="7">
        <f t="shared" si="0"/>
        <v>1255563</v>
      </c>
      <c r="F14" s="5">
        <f t="shared" si="1"/>
        <v>7863791.9082352947</v>
      </c>
    </row>
    <row r="15" spans="1:6" ht="22.8" x14ac:dyDescent="0.3">
      <c r="A15" s="1">
        <f t="shared" si="2"/>
        <v>10</v>
      </c>
      <c r="B15" s="32" t="s">
        <v>37</v>
      </c>
      <c r="C15" s="1">
        <v>1</v>
      </c>
      <c r="D15" s="7">
        <v>4310369.9149915976</v>
      </c>
      <c r="E15" s="7">
        <f t="shared" si="0"/>
        <v>818970</v>
      </c>
      <c r="F15" s="5">
        <f t="shared" si="1"/>
        <v>5129339.9149915976</v>
      </c>
    </row>
    <row r="16" spans="1:6" x14ac:dyDescent="0.3">
      <c r="A16" s="1">
        <f t="shared" si="2"/>
        <v>11</v>
      </c>
      <c r="B16" s="32" t="s">
        <v>38</v>
      </c>
      <c r="C16" s="1">
        <v>1</v>
      </c>
      <c r="D16" s="7">
        <v>18510217.810753204</v>
      </c>
      <c r="E16" s="7">
        <f t="shared" si="0"/>
        <v>3516941</v>
      </c>
      <c r="F16" s="5">
        <f t="shared" si="1"/>
        <v>22027158.810753204</v>
      </c>
    </row>
    <row r="17" spans="1:6" ht="22.8" x14ac:dyDescent="0.3">
      <c r="A17" s="1">
        <f t="shared" si="2"/>
        <v>12</v>
      </c>
      <c r="B17" s="32" t="s">
        <v>39</v>
      </c>
      <c r="C17" s="1">
        <v>1</v>
      </c>
      <c r="D17" s="7">
        <v>1366374.5741886054</v>
      </c>
      <c r="E17" s="7">
        <f t="shared" si="0"/>
        <v>259611</v>
      </c>
      <c r="F17" s="5">
        <f t="shared" si="1"/>
        <v>1625985.5741886054</v>
      </c>
    </row>
    <row r="18" spans="1:6" ht="22.8" x14ac:dyDescent="0.3">
      <c r="A18" s="1">
        <f t="shared" si="2"/>
        <v>13</v>
      </c>
      <c r="B18" s="32" t="s">
        <v>40</v>
      </c>
      <c r="C18" s="1">
        <v>1</v>
      </c>
      <c r="D18" s="7">
        <v>2005223.3943492707</v>
      </c>
      <c r="E18" s="7">
        <f t="shared" si="0"/>
        <v>380992</v>
      </c>
      <c r="F18" s="5">
        <f t="shared" si="1"/>
        <v>2386215.3943492705</v>
      </c>
    </row>
    <row r="19" spans="1:6" x14ac:dyDescent="0.3">
      <c r="A19" s="1">
        <f t="shared" si="2"/>
        <v>14</v>
      </c>
      <c r="B19" s="32" t="s">
        <v>41</v>
      </c>
      <c r="C19" s="1">
        <v>1</v>
      </c>
      <c r="D19" s="7">
        <v>14305670.2543559</v>
      </c>
      <c r="E19" s="7">
        <f t="shared" si="0"/>
        <v>2718077</v>
      </c>
      <c r="F19" s="5">
        <f t="shared" si="1"/>
        <v>17023747.2543559</v>
      </c>
    </row>
    <row r="20" spans="1:6" x14ac:dyDescent="0.3">
      <c r="A20" s="1">
        <f t="shared" si="2"/>
        <v>15</v>
      </c>
      <c r="B20" s="32" t="s">
        <v>42</v>
      </c>
      <c r="C20" s="1">
        <v>1</v>
      </c>
      <c r="D20" s="7">
        <v>801368.25882352947</v>
      </c>
      <c r="E20" s="7">
        <f t="shared" si="0"/>
        <v>152260</v>
      </c>
      <c r="F20" s="5">
        <f t="shared" si="1"/>
        <v>953628.25882352947</v>
      </c>
    </row>
    <row r="21" spans="1:6" ht="22.8" x14ac:dyDescent="0.3">
      <c r="A21" s="1">
        <f t="shared" si="2"/>
        <v>16</v>
      </c>
      <c r="B21" s="32" t="s">
        <v>43</v>
      </c>
      <c r="C21" s="1"/>
      <c r="D21" s="7">
        <v>4546929.507968572</v>
      </c>
      <c r="E21" s="7">
        <f t="shared" si="0"/>
        <v>863917</v>
      </c>
      <c r="F21" s="5">
        <f t="shared" si="1"/>
        <v>5410846.507968572</v>
      </c>
    </row>
    <row r="22" spans="1:6" ht="22.8" x14ac:dyDescent="0.3">
      <c r="A22" s="1">
        <f t="shared" si="2"/>
        <v>17</v>
      </c>
      <c r="B22" s="32" t="s">
        <v>44</v>
      </c>
      <c r="C22" s="1">
        <v>1</v>
      </c>
      <c r="D22" s="7">
        <v>2274387.3549345331</v>
      </c>
      <c r="E22" s="7">
        <f t="shared" si="0"/>
        <v>432134</v>
      </c>
      <c r="F22" s="5">
        <f t="shared" si="1"/>
        <v>2706521.3549345331</v>
      </c>
    </row>
    <row r="23" spans="1:6" x14ac:dyDescent="0.3">
      <c r="A23" s="1">
        <f t="shared" si="2"/>
        <v>18</v>
      </c>
      <c r="B23" s="32" t="s">
        <v>45</v>
      </c>
      <c r="C23" s="1">
        <v>1</v>
      </c>
      <c r="D23" s="7">
        <v>5820018.3436548915</v>
      </c>
      <c r="E23" s="7">
        <f t="shared" si="0"/>
        <v>1105803</v>
      </c>
      <c r="F23" s="5">
        <f t="shared" si="1"/>
        <v>6925821.3436548915</v>
      </c>
    </row>
    <row r="24" spans="1:6" x14ac:dyDescent="0.3">
      <c r="A24" s="1">
        <f t="shared" si="2"/>
        <v>19</v>
      </c>
      <c r="B24" s="32" t="s">
        <v>46</v>
      </c>
      <c r="C24" s="1">
        <v>1</v>
      </c>
      <c r="D24" s="7">
        <v>6053390.7750211777</v>
      </c>
      <c r="E24" s="7">
        <f t="shared" si="0"/>
        <v>1150144</v>
      </c>
      <c r="F24" s="5">
        <f t="shared" si="1"/>
        <v>7203534.7750211777</v>
      </c>
    </row>
    <row r="25" spans="1:6" x14ac:dyDescent="0.3">
      <c r="A25" s="1">
        <f t="shared" si="2"/>
        <v>20</v>
      </c>
      <c r="B25" s="32" t="s">
        <v>47</v>
      </c>
      <c r="C25" s="1">
        <v>1</v>
      </c>
      <c r="D25" s="7">
        <v>1701806.7226890759</v>
      </c>
      <c r="E25" s="7">
        <f t="shared" si="0"/>
        <v>323343</v>
      </c>
      <c r="F25" s="5">
        <f t="shared" si="1"/>
        <v>2025149.7226890759</v>
      </c>
    </row>
    <row r="26" spans="1:6" ht="22.8" x14ac:dyDescent="0.3">
      <c r="A26" s="1">
        <f t="shared" si="2"/>
        <v>21</v>
      </c>
      <c r="B26" s="32" t="s">
        <v>48</v>
      </c>
      <c r="C26" s="1">
        <v>1</v>
      </c>
      <c r="D26" s="7">
        <v>3221717.8507563029</v>
      </c>
      <c r="E26" s="7">
        <f t="shared" si="0"/>
        <v>612126</v>
      </c>
      <c r="F26" s="5">
        <f t="shared" si="1"/>
        <v>3833843.8507563029</v>
      </c>
    </row>
    <row r="27" spans="1:6" ht="22.8" x14ac:dyDescent="0.3">
      <c r="A27" s="1">
        <f t="shared" si="2"/>
        <v>22</v>
      </c>
      <c r="B27" s="32" t="s">
        <v>49</v>
      </c>
      <c r="C27" s="1">
        <v>1</v>
      </c>
      <c r="D27" s="7">
        <v>2265887.405647059</v>
      </c>
      <c r="E27" s="7">
        <f t="shared" si="0"/>
        <v>430519</v>
      </c>
      <c r="F27" s="5">
        <f t="shared" si="1"/>
        <v>2696406.405647059</v>
      </c>
    </row>
    <row r="28" spans="1:6" ht="22.8" x14ac:dyDescent="0.3">
      <c r="A28" s="1">
        <f t="shared" si="2"/>
        <v>23</v>
      </c>
      <c r="B28" s="32" t="s">
        <v>50</v>
      </c>
      <c r="C28" s="1">
        <v>1</v>
      </c>
      <c r="D28" s="7">
        <v>7371863.1059482787</v>
      </c>
      <c r="E28" s="7">
        <f t="shared" si="0"/>
        <v>1400654</v>
      </c>
      <c r="F28" s="5">
        <f t="shared" si="1"/>
        <v>8772517.1059482787</v>
      </c>
    </row>
    <row r="29" spans="1:6" x14ac:dyDescent="0.3">
      <c r="A29" s="1">
        <f t="shared" si="2"/>
        <v>24</v>
      </c>
      <c r="B29" s="32" t="s">
        <v>51</v>
      </c>
      <c r="C29" s="1">
        <v>1</v>
      </c>
      <c r="D29" s="7">
        <v>3838414.6380875292</v>
      </c>
      <c r="E29" s="7">
        <f t="shared" si="0"/>
        <v>729299</v>
      </c>
      <c r="F29" s="5">
        <f t="shared" si="1"/>
        <v>4567713.6380875297</v>
      </c>
    </row>
    <row r="30" spans="1:6" x14ac:dyDescent="0.3">
      <c r="A30" s="1">
        <f t="shared" si="2"/>
        <v>25</v>
      </c>
      <c r="B30" s="32" t="s">
        <v>52</v>
      </c>
      <c r="C30" s="1">
        <v>1</v>
      </c>
      <c r="D30" s="7">
        <v>7266919.5625680014</v>
      </c>
      <c r="E30" s="7">
        <f t="shared" si="0"/>
        <v>1380715</v>
      </c>
      <c r="F30" s="5">
        <f t="shared" si="1"/>
        <v>8647634.5625680014</v>
      </c>
    </row>
    <row r="31" spans="1:6" x14ac:dyDescent="0.3">
      <c r="A31" s="1">
        <f t="shared" si="2"/>
        <v>26</v>
      </c>
      <c r="B31" s="32" t="s">
        <v>53</v>
      </c>
      <c r="C31" s="1">
        <v>1</v>
      </c>
      <c r="D31" s="7">
        <v>17818664.147092439</v>
      </c>
      <c r="E31" s="7">
        <f t="shared" si="0"/>
        <v>3385546</v>
      </c>
      <c r="F31" s="5">
        <f t="shared" si="1"/>
        <v>21204210.147092439</v>
      </c>
    </row>
    <row r="32" spans="1:6" x14ac:dyDescent="0.3">
      <c r="A32" s="1">
        <f t="shared" si="2"/>
        <v>27</v>
      </c>
      <c r="B32" s="32" t="s">
        <v>54</v>
      </c>
      <c r="C32" s="1">
        <v>1</v>
      </c>
      <c r="D32" s="7">
        <v>49274500.840336137</v>
      </c>
      <c r="E32" s="7">
        <f t="shared" si="0"/>
        <v>9362155</v>
      </c>
      <c r="F32" s="5">
        <f t="shared" si="1"/>
        <v>58636655.840336137</v>
      </c>
    </row>
    <row r="33" spans="1:6" x14ac:dyDescent="0.3">
      <c r="A33" s="1">
        <f t="shared" si="2"/>
        <v>28</v>
      </c>
      <c r="B33" s="32" t="s">
        <v>55</v>
      </c>
      <c r="C33" s="1">
        <v>1</v>
      </c>
      <c r="D33" s="7">
        <v>15799241.949579831</v>
      </c>
      <c r="E33" s="7">
        <f t="shared" si="0"/>
        <v>3001856</v>
      </c>
      <c r="F33" s="5">
        <f t="shared" si="1"/>
        <v>18801097.949579831</v>
      </c>
    </row>
    <row r="34" spans="1:6" ht="22.8" x14ac:dyDescent="0.3">
      <c r="A34" s="1">
        <f t="shared" si="2"/>
        <v>29</v>
      </c>
      <c r="B34" s="32" t="s">
        <v>56</v>
      </c>
      <c r="C34" s="1">
        <v>1</v>
      </c>
      <c r="D34" s="7">
        <v>5370346.3090613447</v>
      </c>
      <c r="E34" s="7">
        <f t="shared" si="0"/>
        <v>1020366</v>
      </c>
      <c r="F34" s="5">
        <f t="shared" si="1"/>
        <v>6390712.3090613447</v>
      </c>
    </row>
    <row r="35" spans="1:6" x14ac:dyDescent="0.3">
      <c r="A35" s="1">
        <f t="shared" si="2"/>
        <v>30</v>
      </c>
      <c r="B35" s="32" t="s">
        <v>57</v>
      </c>
      <c r="C35" s="1">
        <v>1</v>
      </c>
      <c r="D35" s="7">
        <v>2602211.0838529612</v>
      </c>
      <c r="E35" s="7">
        <f t="shared" si="0"/>
        <v>494420</v>
      </c>
      <c r="F35" s="5">
        <f t="shared" si="1"/>
        <v>3096631.0838529612</v>
      </c>
    </row>
    <row r="36" spans="1:6" ht="22.8" x14ac:dyDescent="0.3">
      <c r="A36" s="1">
        <f t="shared" si="2"/>
        <v>31</v>
      </c>
      <c r="B36" s="32" t="s">
        <v>58</v>
      </c>
      <c r="C36" s="1">
        <v>1</v>
      </c>
      <c r="D36" s="7">
        <v>633003.07027578354</v>
      </c>
      <c r="E36" s="7">
        <f t="shared" si="0"/>
        <v>120271</v>
      </c>
      <c r="F36" s="5">
        <f t="shared" si="1"/>
        <v>753274.07027578354</v>
      </c>
    </row>
    <row r="37" spans="1:6" ht="22.8" x14ac:dyDescent="0.3">
      <c r="A37" s="1">
        <f t="shared" si="2"/>
        <v>32</v>
      </c>
      <c r="B37" s="32" t="s">
        <v>75</v>
      </c>
      <c r="C37" s="1">
        <v>1</v>
      </c>
      <c r="D37" s="7">
        <v>569368.56636000006</v>
      </c>
      <c r="E37" s="7">
        <f t="shared" si="0"/>
        <v>108180</v>
      </c>
      <c r="F37" s="5">
        <f t="shared" si="1"/>
        <v>677548.56636000006</v>
      </c>
    </row>
    <row r="38" spans="1:6" ht="34.200000000000003" x14ac:dyDescent="0.3">
      <c r="A38" s="1">
        <f t="shared" si="2"/>
        <v>33</v>
      </c>
      <c r="B38" s="32" t="s">
        <v>76</v>
      </c>
      <c r="C38" s="1">
        <v>1</v>
      </c>
      <c r="D38" s="7">
        <v>1120780.5650240371</v>
      </c>
      <c r="E38" s="7">
        <f t="shared" si="0"/>
        <v>212948</v>
      </c>
      <c r="F38" s="5">
        <f t="shared" si="1"/>
        <v>1333728.5650240371</v>
      </c>
    </row>
    <row r="39" spans="1:6" x14ac:dyDescent="0.3">
      <c r="A39" s="1">
        <f t="shared" si="2"/>
        <v>34</v>
      </c>
      <c r="B39" s="32" t="s">
        <v>59</v>
      </c>
      <c r="C39" s="1">
        <v>1</v>
      </c>
      <c r="D39" s="7">
        <v>2410563.0080694086</v>
      </c>
      <c r="E39" s="7">
        <f t="shared" si="0"/>
        <v>458007</v>
      </c>
      <c r="F39" s="5">
        <f t="shared" si="1"/>
        <v>2868570.0080694086</v>
      </c>
    </row>
    <row r="40" spans="1:6" x14ac:dyDescent="0.3">
      <c r="A40" s="1">
        <f t="shared" si="2"/>
        <v>35</v>
      </c>
      <c r="B40" s="32" t="s">
        <v>60</v>
      </c>
      <c r="C40" s="1">
        <v>1</v>
      </c>
      <c r="D40" s="7">
        <v>649492.17893969757</v>
      </c>
      <c r="E40" s="7">
        <f t="shared" si="0"/>
        <v>123404</v>
      </c>
      <c r="F40" s="5">
        <f t="shared" si="1"/>
        <v>772896.17893969757</v>
      </c>
    </row>
    <row r="41" spans="1:6" ht="22.8" x14ac:dyDescent="0.3">
      <c r="A41" s="1">
        <f t="shared" si="2"/>
        <v>36</v>
      </c>
      <c r="B41" s="32" t="s">
        <v>77</v>
      </c>
      <c r="C41" s="1">
        <v>1</v>
      </c>
      <c r="D41" s="7">
        <v>297053.98319327732</v>
      </c>
      <c r="E41" s="7">
        <f t="shared" si="0"/>
        <v>56440</v>
      </c>
      <c r="F41" s="5">
        <f t="shared" si="1"/>
        <v>353493.98319327732</v>
      </c>
    </row>
    <row r="42" spans="1:6" ht="34.200000000000003" x14ac:dyDescent="0.3">
      <c r="A42" s="1">
        <f t="shared" si="2"/>
        <v>37</v>
      </c>
      <c r="B42" s="32" t="s">
        <v>78</v>
      </c>
      <c r="C42" s="1">
        <v>1</v>
      </c>
      <c r="D42" s="7">
        <v>1162479.2773725078</v>
      </c>
      <c r="E42" s="7">
        <f t="shared" si="0"/>
        <v>220871</v>
      </c>
      <c r="F42" s="5">
        <f t="shared" si="1"/>
        <v>1383350.2773725078</v>
      </c>
    </row>
    <row r="43" spans="1:6" x14ac:dyDescent="0.3">
      <c r="A43" s="1">
        <f t="shared" si="2"/>
        <v>38</v>
      </c>
      <c r="B43" s="32" t="s">
        <v>61</v>
      </c>
      <c r="C43" s="1">
        <v>1</v>
      </c>
      <c r="D43" s="7">
        <v>2910593.7185196835</v>
      </c>
      <c r="E43" s="7">
        <f t="shared" si="0"/>
        <v>553013</v>
      </c>
      <c r="F43" s="5">
        <f t="shared" si="1"/>
        <v>3463606.7185196835</v>
      </c>
    </row>
    <row r="44" spans="1:6" x14ac:dyDescent="0.3">
      <c r="A44" s="1">
        <f t="shared" si="2"/>
        <v>39</v>
      </c>
      <c r="B44" s="32" t="s">
        <v>62</v>
      </c>
      <c r="C44" s="1">
        <v>1</v>
      </c>
      <c r="D44" s="7">
        <v>583574.9120264271</v>
      </c>
      <c r="E44" s="7">
        <f t="shared" si="0"/>
        <v>110879</v>
      </c>
      <c r="F44" s="5">
        <f t="shared" si="1"/>
        <v>694453.9120264271</v>
      </c>
    </row>
    <row r="45" spans="1:6" x14ac:dyDescent="0.3">
      <c r="A45" s="1">
        <f t="shared" si="2"/>
        <v>40</v>
      </c>
      <c r="B45" s="32" t="s">
        <v>63</v>
      </c>
      <c r="C45" s="1">
        <v>1</v>
      </c>
      <c r="D45" s="7">
        <v>1261100.9621562352</v>
      </c>
      <c r="E45" s="7">
        <f t="shared" si="0"/>
        <v>239609</v>
      </c>
      <c r="F45" s="5">
        <f t="shared" si="1"/>
        <v>1500709.9621562352</v>
      </c>
    </row>
    <row r="46" spans="1:6" x14ac:dyDescent="0.3">
      <c r="A46" s="1">
        <f t="shared" si="2"/>
        <v>41</v>
      </c>
      <c r="B46" s="32" t="s">
        <v>79</v>
      </c>
      <c r="C46" s="1">
        <v>1</v>
      </c>
      <c r="D46" s="7">
        <v>2935002.5857450897</v>
      </c>
      <c r="E46" s="7">
        <f t="shared" si="0"/>
        <v>557650</v>
      </c>
      <c r="F46" s="5">
        <f t="shared" si="1"/>
        <v>3492652.5857450897</v>
      </c>
    </row>
    <row r="47" spans="1:6" x14ac:dyDescent="0.3">
      <c r="A47" s="1">
        <f t="shared" si="2"/>
        <v>42</v>
      </c>
      <c r="B47" s="32" t="s">
        <v>80</v>
      </c>
      <c r="C47" s="1">
        <v>1</v>
      </c>
      <c r="D47" s="7">
        <v>615609.53590265557</v>
      </c>
      <c r="E47" s="7">
        <f t="shared" si="0"/>
        <v>116966</v>
      </c>
      <c r="F47" s="5">
        <f t="shared" si="1"/>
        <v>732575.53590265557</v>
      </c>
    </row>
    <row r="48" spans="1:6" x14ac:dyDescent="0.3">
      <c r="A48" s="1">
        <f t="shared" si="2"/>
        <v>43</v>
      </c>
      <c r="B48" s="32" t="s">
        <v>81</v>
      </c>
      <c r="C48" s="1"/>
      <c r="D48" s="7">
        <v>1007247.3752752942</v>
      </c>
      <c r="E48" s="7">
        <f t="shared" si="0"/>
        <v>191377</v>
      </c>
      <c r="F48" s="5">
        <f t="shared" si="1"/>
        <v>1198624.3752752943</v>
      </c>
    </row>
    <row r="49" spans="1:6" ht="22.8" x14ac:dyDescent="0.3">
      <c r="A49" s="1">
        <f t="shared" si="2"/>
        <v>44</v>
      </c>
      <c r="B49" s="32" t="s">
        <v>82</v>
      </c>
      <c r="C49" s="1">
        <v>1</v>
      </c>
      <c r="D49" s="7">
        <v>652717.04342400003</v>
      </c>
      <c r="E49" s="7">
        <f t="shared" si="0"/>
        <v>124016</v>
      </c>
      <c r="F49" s="5">
        <f t="shared" si="1"/>
        <v>776733.04342400003</v>
      </c>
    </row>
    <row r="50" spans="1:6" x14ac:dyDescent="0.3">
      <c r="A50" s="1">
        <f t="shared" si="2"/>
        <v>45</v>
      </c>
      <c r="B50" s="32" t="s">
        <v>64</v>
      </c>
      <c r="C50" s="1">
        <v>1</v>
      </c>
      <c r="D50" s="7">
        <v>2626464.8689455818</v>
      </c>
      <c r="E50" s="7">
        <f t="shared" si="0"/>
        <v>499028</v>
      </c>
      <c r="F50" s="5">
        <f t="shared" si="1"/>
        <v>3125492.8689455818</v>
      </c>
    </row>
    <row r="51" spans="1:6" ht="22.8" x14ac:dyDescent="0.3">
      <c r="A51" s="1">
        <f t="shared" si="2"/>
        <v>46</v>
      </c>
      <c r="B51" s="32" t="s">
        <v>65</v>
      </c>
      <c r="C51" s="1">
        <v>1</v>
      </c>
      <c r="D51" s="7">
        <v>684277.55447306216</v>
      </c>
      <c r="E51" s="7">
        <f t="shared" si="0"/>
        <v>130013</v>
      </c>
      <c r="F51" s="5">
        <f t="shared" si="1"/>
        <v>814290.55447306216</v>
      </c>
    </row>
    <row r="52" spans="1:6" x14ac:dyDescent="0.3">
      <c r="A52" s="1">
        <f t="shared" si="2"/>
        <v>47</v>
      </c>
      <c r="B52" s="32" t="s">
        <v>66</v>
      </c>
      <c r="C52" s="1">
        <v>1</v>
      </c>
      <c r="D52" s="7">
        <v>1410666.5389522691</v>
      </c>
      <c r="E52" s="7">
        <f t="shared" si="0"/>
        <v>268027</v>
      </c>
      <c r="F52" s="5">
        <f t="shared" si="1"/>
        <v>1678693.5389522691</v>
      </c>
    </row>
    <row r="53" spans="1:6" x14ac:dyDescent="0.3">
      <c r="A53" s="1">
        <f t="shared" si="2"/>
        <v>48</v>
      </c>
      <c r="B53" s="32" t="s">
        <v>67</v>
      </c>
      <c r="C53" s="1">
        <v>1</v>
      </c>
      <c r="D53" s="7">
        <v>410196.81420847308</v>
      </c>
      <c r="E53" s="7">
        <f t="shared" si="0"/>
        <v>77937</v>
      </c>
      <c r="F53" s="5">
        <f t="shared" si="1"/>
        <v>488133.81420847308</v>
      </c>
    </row>
    <row r="54" spans="1:6" ht="34.200000000000003" x14ac:dyDescent="0.3">
      <c r="A54" s="1">
        <f t="shared" si="2"/>
        <v>49</v>
      </c>
      <c r="B54" s="32" t="s">
        <v>83</v>
      </c>
      <c r="C54" s="1">
        <v>1</v>
      </c>
      <c r="D54" s="7">
        <v>557636.43698500853</v>
      </c>
      <c r="E54" s="7">
        <f t="shared" si="0"/>
        <v>105951</v>
      </c>
      <c r="F54" s="5">
        <f t="shared" si="1"/>
        <v>663587.43698500853</v>
      </c>
    </row>
    <row r="55" spans="1:6" x14ac:dyDescent="0.3">
      <c r="A55" s="1">
        <f t="shared" si="2"/>
        <v>50</v>
      </c>
      <c r="B55" s="32" t="s">
        <v>84</v>
      </c>
      <c r="C55" s="1">
        <v>1</v>
      </c>
      <c r="D55" s="7">
        <v>1102017.2667878419</v>
      </c>
      <c r="E55" s="7">
        <f t="shared" si="0"/>
        <v>209383</v>
      </c>
      <c r="F55" s="5">
        <f t="shared" si="1"/>
        <v>1311400.2667878419</v>
      </c>
    </row>
    <row r="56" spans="1:6" ht="22.8" x14ac:dyDescent="0.3">
      <c r="A56" s="1">
        <f t="shared" si="2"/>
        <v>51</v>
      </c>
      <c r="B56" s="32" t="s">
        <v>85</v>
      </c>
      <c r="C56" s="1">
        <v>1</v>
      </c>
      <c r="D56" s="7">
        <v>569712.48317364696</v>
      </c>
      <c r="E56" s="7">
        <f t="shared" si="0"/>
        <v>108245</v>
      </c>
      <c r="F56" s="5">
        <f t="shared" si="1"/>
        <v>677957.48317364696</v>
      </c>
    </row>
    <row r="57" spans="1:6" x14ac:dyDescent="0.3">
      <c r="A57" s="1">
        <f t="shared" si="2"/>
        <v>52</v>
      </c>
      <c r="B57" s="32" t="s">
        <v>68</v>
      </c>
      <c r="C57" s="1">
        <v>1</v>
      </c>
      <c r="D57" s="7">
        <v>2197551.0083813439</v>
      </c>
      <c r="E57" s="7">
        <f t="shared" si="0"/>
        <v>417535</v>
      </c>
      <c r="F57" s="5">
        <f t="shared" si="1"/>
        <v>2615086.0083813439</v>
      </c>
    </row>
    <row r="58" spans="1:6" x14ac:dyDescent="0.3">
      <c r="A58" s="1">
        <f t="shared" si="2"/>
        <v>53</v>
      </c>
      <c r="B58" s="32" t="s">
        <v>69</v>
      </c>
      <c r="C58" s="1">
        <v>1</v>
      </c>
      <c r="D58" s="7">
        <v>2182432.4638572405</v>
      </c>
      <c r="E58" s="7">
        <f t="shared" si="0"/>
        <v>414662</v>
      </c>
      <c r="F58" s="5">
        <f t="shared" si="1"/>
        <v>2597094.4638572405</v>
      </c>
    </row>
    <row r="59" spans="1:6" x14ac:dyDescent="0.3">
      <c r="A59" s="1">
        <f t="shared" si="2"/>
        <v>54</v>
      </c>
      <c r="B59" s="32" t="s">
        <v>86</v>
      </c>
      <c r="C59" s="1">
        <v>1</v>
      </c>
      <c r="D59" s="7">
        <v>673603.84287116921</v>
      </c>
      <c r="E59" s="7">
        <f t="shared" si="0"/>
        <v>127985</v>
      </c>
      <c r="F59" s="5">
        <f t="shared" si="1"/>
        <v>801588.84287116921</v>
      </c>
    </row>
    <row r="60" spans="1:6" x14ac:dyDescent="0.3">
      <c r="A60" s="1">
        <f t="shared" si="2"/>
        <v>55</v>
      </c>
      <c r="B60" s="32" t="s">
        <v>87</v>
      </c>
      <c r="C60" s="1">
        <v>1</v>
      </c>
      <c r="D60" s="7">
        <v>2101590.2171816714</v>
      </c>
      <c r="E60" s="7">
        <f t="shared" si="0"/>
        <v>399302</v>
      </c>
      <c r="F60" s="5">
        <f t="shared" si="1"/>
        <v>2500892.2171816714</v>
      </c>
    </row>
    <row r="61" spans="1:6" ht="22.8" x14ac:dyDescent="0.3">
      <c r="A61" s="1">
        <f t="shared" si="2"/>
        <v>56</v>
      </c>
      <c r="B61" s="32" t="s">
        <v>88</v>
      </c>
      <c r="C61" s="1">
        <v>1</v>
      </c>
      <c r="D61" s="7">
        <v>599040.43810850428</v>
      </c>
      <c r="E61" s="7">
        <f t="shared" si="0"/>
        <v>113818</v>
      </c>
      <c r="F61" s="5">
        <f t="shared" si="1"/>
        <v>712858.43810850428</v>
      </c>
    </row>
    <row r="62" spans="1:6" ht="22.8" x14ac:dyDescent="0.3">
      <c r="A62" s="1">
        <f t="shared" si="2"/>
        <v>57</v>
      </c>
      <c r="B62" s="32" t="s">
        <v>89</v>
      </c>
      <c r="C62" s="1">
        <v>1</v>
      </c>
      <c r="D62" s="7">
        <v>589609.15873411775</v>
      </c>
      <c r="E62" s="7">
        <f t="shared" si="0"/>
        <v>112026</v>
      </c>
      <c r="F62" s="5">
        <f t="shared" si="1"/>
        <v>701635.15873411775</v>
      </c>
    </row>
    <row r="63" spans="1:6" x14ac:dyDescent="0.3">
      <c r="A63" s="1">
        <f t="shared" si="2"/>
        <v>58</v>
      </c>
      <c r="B63" s="32" t="s">
        <v>90</v>
      </c>
      <c r="C63" s="1">
        <v>1</v>
      </c>
      <c r="D63" s="7">
        <v>3137100.8403361347</v>
      </c>
      <c r="E63" s="7">
        <f t="shared" si="0"/>
        <v>596049</v>
      </c>
      <c r="F63" s="5">
        <f t="shared" si="1"/>
        <v>3733149.8403361347</v>
      </c>
    </row>
    <row r="64" spans="1:6" ht="22.8" x14ac:dyDescent="0.3">
      <c r="A64" s="1">
        <f t="shared" si="2"/>
        <v>59</v>
      </c>
      <c r="B64" s="32" t="s">
        <v>91</v>
      </c>
      <c r="C64" s="1">
        <v>1</v>
      </c>
      <c r="D64" s="7">
        <v>675775.16302701191</v>
      </c>
      <c r="E64" s="7">
        <f t="shared" si="0"/>
        <v>128397</v>
      </c>
      <c r="F64" s="5">
        <f t="shared" si="1"/>
        <v>804172.16302701191</v>
      </c>
    </row>
    <row r="65" spans="1:6" x14ac:dyDescent="0.3">
      <c r="A65" s="1">
        <f t="shared" si="2"/>
        <v>60</v>
      </c>
      <c r="B65" s="32" t="s">
        <v>70</v>
      </c>
      <c r="C65" s="1">
        <v>1</v>
      </c>
      <c r="D65" s="7">
        <v>3300254.1706492924</v>
      </c>
      <c r="E65" s="7">
        <f t="shared" si="0"/>
        <v>627048</v>
      </c>
      <c r="F65" s="5">
        <f t="shared" si="1"/>
        <v>3927302.1706492924</v>
      </c>
    </row>
    <row r="66" spans="1:6" ht="79.8" x14ac:dyDescent="0.3">
      <c r="A66" s="1">
        <f t="shared" si="2"/>
        <v>61</v>
      </c>
      <c r="B66" s="32" t="s">
        <v>71</v>
      </c>
      <c r="C66" s="1"/>
      <c r="D66" s="7">
        <v>2513069.2436974789</v>
      </c>
      <c r="E66" s="7">
        <f t="shared" si="0"/>
        <v>477483</v>
      </c>
      <c r="F66" s="5">
        <f t="shared" si="1"/>
        <v>2990552.2436974789</v>
      </c>
    </row>
    <row r="67" spans="1:6" ht="15.6" x14ac:dyDescent="0.3">
      <c r="A67" s="65" t="s">
        <v>74</v>
      </c>
      <c r="B67" s="66"/>
      <c r="C67" s="66"/>
      <c r="D67" s="66"/>
      <c r="E67" s="67"/>
      <c r="F67" s="33">
        <f>SUM(F6:F66)</f>
        <v>400721159.29606479</v>
      </c>
    </row>
  </sheetData>
  <mergeCells count="3">
    <mergeCell ref="A67:E67"/>
    <mergeCell ref="A3:F3"/>
    <mergeCell ref="A4:F4"/>
  </mergeCells>
  <printOptions horizontalCentered="1"/>
  <pageMargins left="0" right="0" top="0.74803149606299213" bottom="0.74803149606299213" header="0.31496062992125984" footer="0.31496062992125984"/>
  <pageSetup scale="8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D8061-4699-4CB7-BF54-8B912D28699C}">
  <sheetPr>
    <pageSetUpPr fitToPage="1"/>
  </sheetPr>
  <dimension ref="A3:F67"/>
  <sheetViews>
    <sheetView topLeftCell="A16" zoomScale="112" zoomScaleNormal="112" zoomScaleSheetLayoutView="80" workbookViewId="0">
      <selection activeCell="D6" sqref="D6:D66"/>
    </sheetView>
  </sheetViews>
  <sheetFormatPr baseColWidth="10" defaultColWidth="11.44140625" defaultRowHeight="14.4" x14ac:dyDescent="0.3"/>
  <cols>
    <col min="1" max="1" width="10.44140625" style="2" bestFit="1" customWidth="1"/>
    <col min="2" max="2" width="44.6640625" style="2" bestFit="1" customWidth="1"/>
    <col min="3" max="3" width="18.109375" style="2" customWidth="1"/>
    <col min="4" max="4" width="17.109375" style="2" customWidth="1"/>
    <col min="5" max="5" width="12.109375" style="2" customWidth="1"/>
    <col min="6" max="6" width="18.33203125" style="2" customWidth="1"/>
    <col min="7" max="16384" width="11.44140625" style="2"/>
  </cols>
  <sheetData>
    <row r="3" spans="1:6" x14ac:dyDescent="0.3">
      <c r="A3" s="68" t="s">
        <v>7</v>
      </c>
      <c r="B3" s="68"/>
      <c r="C3" s="68"/>
      <c r="D3" s="68"/>
      <c r="E3" s="68"/>
      <c r="F3" s="68"/>
    </row>
    <row r="4" spans="1:6" x14ac:dyDescent="0.3">
      <c r="A4" s="64"/>
      <c r="B4" s="64"/>
      <c r="C4" s="64"/>
      <c r="D4" s="64"/>
      <c r="E4" s="64"/>
      <c r="F4" s="64"/>
    </row>
    <row r="5" spans="1:6" ht="27.6" x14ac:dyDescent="0.3">
      <c r="A5" s="3" t="s">
        <v>19</v>
      </c>
      <c r="B5" s="4" t="s">
        <v>20</v>
      </c>
      <c r="C5" s="3" t="s">
        <v>72</v>
      </c>
      <c r="D5" s="3" t="s">
        <v>22</v>
      </c>
      <c r="E5" s="3" t="s">
        <v>23</v>
      </c>
      <c r="F5" s="3" t="s">
        <v>73</v>
      </c>
    </row>
    <row r="6" spans="1:6" ht="22.8" x14ac:dyDescent="0.3">
      <c r="A6" s="1">
        <v>1</v>
      </c>
      <c r="B6" s="32" t="s">
        <v>28</v>
      </c>
      <c r="C6" s="1">
        <v>1</v>
      </c>
      <c r="D6" s="7">
        <v>206582.76302521006</v>
      </c>
      <c r="E6" s="7">
        <f>ROUND(D6*19%,0)</f>
        <v>39251</v>
      </c>
      <c r="F6" s="5">
        <f>D6+E6</f>
        <v>245833.76302521006</v>
      </c>
    </row>
    <row r="7" spans="1:6" ht="22.8" x14ac:dyDescent="0.3">
      <c r="A7" s="1">
        <f t="shared" ref="A7:A36" si="0">A6+1</f>
        <v>2</v>
      </c>
      <c r="B7" s="32" t="s">
        <v>29</v>
      </c>
      <c r="C7" s="1">
        <v>1</v>
      </c>
      <c r="D7" s="7">
        <v>195037.95872268913</v>
      </c>
      <c r="E7" s="7">
        <f t="shared" ref="E7:E66" si="1">ROUND(D7*19%,0)</f>
        <v>37057</v>
      </c>
      <c r="F7" s="5">
        <f t="shared" ref="F7:F66" si="2">D7+E7</f>
        <v>232094.95872268913</v>
      </c>
    </row>
    <row r="8" spans="1:6" ht="22.8" x14ac:dyDescent="0.3">
      <c r="A8" s="1">
        <f>A7+1</f>
        <v>3</v>
      </c>
      <c r="B8" s="32" t="s">
        <v>30</v>
      </c>
      <c r="C8" s="1">
        <v>1</v>
      </c>
      <c r="D8" s="7">
        <v>1562613.0183529416</v>
      </c>
      <c r="E8" s="7">
        <f t="shared" si="1"/>
        <v>296896</v>
      </c>
      <c r="F8" s="5">
        <f t="shared" si="2"/>
        <v>1859509.0183529416</v>
      </c>
    </row>
    <row r="9" spans="1:6" ht="22.8" x14ac:dyDescent="0.3">
      <c r="A9" s="1">
        <f t="shared" si="0"/>
        <v>4</v>
      </c>
      <c r="B9" s="32" t="s">
        <v>31</v>
      </c>
      <c r="C9" s="1">
        <v>1</v>
      </c>
      <c r="D9" s="7">
        <v>2890460.0308457953</v>
      </c>
      <c r="E9" s="7">
        <f t="shared" si="1"/>
        <v>549187</v>
      </c>
      <c r="F9" s="5">
        <f t="shared" si="2"/>
        <v>3439647.0308457953</v>
      </c>
    </row>
    <row r="10" spans="1:6" x14ac:dyDescent="0.3">
      <c r="A10" s="1">
        <f t="shared" si="0"/>
        <v>5</v>
      </c>
      <c r="B10" s="32" t="s">
        <v>32</v>
      </c>
      <c r="C10" s="1">
        <v>1</v>
      </c>
      <c r="D10" s="7">
        <v>21941821.080000002</v>
      </c>
      <c r="E10" s="7">
        <f t="shared" si="1"/>
        <v>4168946</v>
      </c>
      <c r="F10" s="5">
        <f t="shared" si="2"/>
        <v>26110767.080000002</v>
      </c>
    </row>
    <row r="11" spans="1:6" ht="22.8" x14ac:dyDescent="0.3">
      <c r="A11" s="1">
        <f t="shared" si="0"/>
        <v>6</v>
      </c>
      <c r="B11" s="32" t="s">
        <v>33</v>
      </c>
      <c r="C11" s="1">
        <v>1</v>
      </c>
      <c r="D11" s="7">
        <v>40702344.480000004</v>
      </c>
      <c r="E11" s="7">
        <f t="shared" si="1"/>
        <v>7733445</v>
      </c>
      <c r="F11" s="5">
        <f t="shared" si="2"/>
        <v>48435789.480000004</v>
      </c>
    </row>
    <row r="12" spans="1:6" x14ac:dyDescent="0.3">
      <c r="A12" s="1">
        <f t="shared" si="0"/>
        <v>7</v>
      </c>
      <c r="B12" s="32" t="s">
        <v>34</v>
      </c>
      <c r="C12" s="1"/>
      <c r="D12" s="7">
        <v>36980498.79231663</v>
      </c>
      <c r="E12" s="7">
        <f t="shared" si="1"/>
        <v>7026295</v>
      </c>
      <c r="F12" s="5">
        <f t="shared" si="2"/>
        <v>44006793.79231663</v>
      </c>
    </row>
    <row r="13" spans="1:6" ht="22.8" x14ac:dyDescent="0.3">
      <c r="A13" s="1">
        <f t="shared" si="0"/>
        <v>8</v>
      </c>
      <c r="B13" s="32" t="s">
        <v>35</v>
      </c>
      <c r="C13" s="1">
        <v>1</v>
      </c>
      <c r="D13" s="7">
        <v>8407310.072139835</v>
      </c>
      <c r="E13" s="7">
        <f t="shared" si="1"/>
        <v>1597389</v>
      </c>
      <c r="F13" s="5">
        <f t="shared" si="2"/>
        <v>10004699.072139835</v>
      </c>
    </row>
    <row r="14" spans="1:6" ht="22.8" x14ac:dyDescent="0.3">
      <c r="A14" s="1">
        <f t="shared" si="0"/>
        <v>9</v>
      </c>
      <c r="B14" s="32" t="s">
        <v>36</v>
      </c>
      <c r="C14" s="1">
        <v>1</v>
      </c>
      <c r="D14" s="7">
        <v>7889416.1455462193</v>
      </c>
      <c r="E14" s="7">
        <f t="shared" si="1"/>
        <v>1498989</v>
      </c>
      <c r="F14" s="5">
        <f t="shared" si="2"/>
        <v>9388405.1455462202</v>
      </c>
    </row>
    <row r="15" spans="1:6" ht="22.8" x14ac:dyDescent="0.3">
      <c r="A15" s="1">
        <f t="shared" si="0"/>
        <v>10</v>
      </c>
      <c r="B15" s="32" t="s">
        <v>37</v>
      </c>
      <c r="C15" s="1">
        <v>1</v>
      </c>
      <c r="D15" s="7">
        <v>4351078.9641887406</v>
      </c>
      <c r="E15" s="7">
        <f t="shared" si="1"/>
        <v>826705</v>
      </c>
      <c r="F15" s="5">
        <f t="shared" si="2"/>
        <v>5177783.9641887406</v>
      </c>
    </row>
    <row r="16" spans="1:6" x14ac:dyDescent="0.3">
      <c r="A16" s="1">
        <f t="shared" si="0"/>
        <v>11</v>
      </c>
      <c r="B16" s="32" t="s">
        <v>38</v>
      </c>
      <c r="C16" s="1">
        <v>1</v>
      </c>
      <c r="D16" s="7">
        <v>16574693.492686892</v>
      </c>
      <c r="E16" s="7">
        <f t="shared" si="1"/>
        <v>3149192</v>
      </c>
      <c r="F16" s="5">
        <f t="shared" si="2"/>
        <v>19723885.49268689</v>
      </c>
    </row>
    <row r="17" spans="1:6" ht="22.8" x14ac:dyDescent="0.3">
      <c r="A17" s="1">
        <f t="shared" si="0"/>
        <v>12</v>
      </c>
      <c r="B17" s="32" t="s">
        <v>39</v>
      </c>
      <c r="C17" s="1">
        <v>1</v>
      </c>
      <c r="D17" s="7">
        <v>1400353.7459657146</v>
      </c>
      <c r="E17" s="7">
        <f t="shared" si="1"/>
        <v>266067</v>
      </c>
      <c r="F17" s="5">
        <f t="shared" si="2"/>
        <v>1666420.7459657146</v>
      </c>
    </row>
    <row r="18" spans="1:6" ht="22.8" x14ac:dyDescent="0.3">
      <c r="A18" s="1">
        <f t="shared" si="0"/>
        <v>13</v>
      </c>
      <c r="B18" s="32" t="s">
        <v>40</v>
      </c>
      <c r="C18" s="1">
        <v>1</v>
      </c>
      <c r="D18" s="7">
        <v>1906333.3175510205</v>
      </c>
      <c r="E18" s="7">
        <f t="shared" si="1"/>
        <v>362203</v>
      </c>
      <c r="F18" s="5">
        <f t="shared" si="2"/>
        <v>2268536.3175510205</v>
      </c>
    </row>
    <row r="19" spans="1:6" x14ac:dyDescent="0.3">
      <c r="A19" s="1">
        <f t="shared" si="0"/>
        <v>14</v>
      </c>
      <c r="B19" s="32" t="s">
        <v>41</v>
      </c>
      <c r="C19" s="1">
        <v>1</v>
      </c>
      <c r="D19" s="7">
        <v>15769352.257232128</v>
      </c>
      <c r="E19" s="7">
        <f t="shared" si="1"/>
        <v>2996177</v>
      </c>
      <c r="F19" s="5">
        <f t="shared" si="2"/>
        <v>18765529.25723213</v>
      </c>
    </row>
    <row r="20" spans="1:6" x14ac:dyDescent="0.3">
      <c r="A20" s="1">
        <f t="shared" si="0"/>
        <v>15</v>
      </c>
      <c r="B20" s="32" t="s">
        <v>42</v>
      </c>
      <c r="C20" s="1">
        <v>1</v>
      </c>
      <c r="D20" s="7">
        <v>908598.9639327731</v>
      </c>
      <c r="E20" s="7">
        <f t="shared" si="1"/>
        <v>172634</v>
      </c>
      <c r="F20" s="5">
        <f t="shared" si="2"/>
        <v>1081232.9639327731</v>
      </c>
    </row>
    <row r="21" spans="1:6" ht="22.8" x14ac:dyDescent="0.3">
      <c r="A21" s="1">
        <f t="shared" si="0"/>
        <v>16</v>
      </c>
      <c r="B21" s="32" t="s">
        <v>43</v>
      </c>
      <c r="C21" s="1"/>
      <c r="D21" s="7">
        <v>4660003.1129142866</v>
      </c>
      <c r="E21" s="7">
        <f t="shared" si="1"/>
        <v>885401</v>
      </c>
      <c r="F21" s="5">
        <f t="shared" si="2"/>
        <v>5545404.1129142866</v>
      </c>
    </row>
    <row r="22" spans="1:6" ht="22.8" x14ac:dyDescent="0.3">
      <c r="A22" s="1">
        <f t="shared" si="0"/>
        <v>17</v>
      </c>
      <c r="B22" s="32" t="s">
        <v>44</v>
      </c>
      <c r="C22" s="1">
        <v>1</v>
      </c>
      <c r="D22" s="7">
        <v>2003900.6014107736</v>
      </c>
      <c r="E22" s="7">
        <f t="shared" si="1"/>
        <v>380741</v>
      </c>
      <c r="F22" s="5">
        <f t="shared" si="2"/>
        <v>2384641.6014107736</v>
      </c>
    </row>
    <row r="23" spans="1:6" x14ac:dyDescent="0.3">
      <c r="A23" s="1">
        <f t="shared" si="0"/>
        <v>18</v>
      </c>
      <c r="B23" s="32" t="s">
        <v>45</v>
      </c>
      <c r="C23" s="1">
        <v>1</v>
      </c>
      <c r="D23" s="7">
        <v>6049985.7806894109</v>
      </c>
      <c r="E23" s="7">
        <f t="shared" si="1"/>
        <v>1149497</v>
      </c>
      <c r="F23" s="5">
        <f t="shared" si="2"/>
        <v>7199482.7806894109</v>
      </c>
    </row>
    <row r="24" spans="1:6" x14ac:dyDescent="0.3">
      <c r="A24" s="1">
        <f t="shared" si="0"/>
        <v>19</v>
      </c>
      <c r="B24" s="32" t="s">
        <v>46</v>
      </c>
      <c r="C24" s="1">
        <v>1</v>
      </c>
      <c r="D24" s="7">
        <v>4853014.5447529415</v>
      </c>
      <c r="E24" s="7">
        <f t="shared" si="1"/>
        <v>922073</v>
      </c>
      <c r="F24" s="5">
        <f t="shared" si="2"/>
        <v>5775087.5447529415</v>
      </c>
    </row>
    <row r="25" spans="1:6" x14ac:dyDescent="0.3">
      <c r="A25" s="1">
        <f t="shared" si="0"/>
        <v>20</v>
      </c>
      <c r="B25" s="32" t="s">
        <v>47</v>
      </c>
      <c r="C25" s="1">
        <v>1</v>
      </c>
      <c r="D25" s="7">
        <v>1924493.1092436975</v>
      </c>
      <c r="E25" s="7">
        <f t="shared" si="1"/>
        <v>365654</v>
      </c>
      <c r="F25" s="5">
        <f t="shared" si="2"/>
        <v>2290147.1092436975</v>
      </c>
    </row>
    <row r="26" spans="1:6" ht="22.8" x14ac:dyDescent="0.3">
      <c r="A26" s="1">
        <f t="shared" si="0"/>
        <v>21</v>
      </c>
      <c r="B26" s="32" t="s">
        <v>48</v>
      </c>
      <c r="C26" s="1">
        <v>1</v>
      </c>
      <c r="D26" s="7">
        <v>3565609.082016807</v>
      </c>
      <c r="E26" s="7">
        <f t="shared" si="1"/>
        <v>677466</v>
      </c>
      <c r="F26" s="5">
        <f t="shared" si="2"/>
        <v>4243075.082016807</v>
      </c>
    </row>
    <row r="27" spans="1:6" ht="22.8" x14ac:dyDescent="0.3">
      <c r="A27" s="1">
        <f t="shared" si="0"/>
        <v>22</v>
      </c>
      <c r="B27" s="32" t="s">
        <v>49</v>
      </c>
      <c r="C27" s="1">
        <v>1</v>
      </c>
      <c r="D27" s="7">
        <v>2809209.9515971765</v>
      </c>
      <c r="E27" s="7">
        <f t="shared" si="1"/>
        <v>533750</v>
      </c>
      <c r="F27" s="5">
        <f t="shared" si="2"/>
        <v>3342959.9515971765</v>
      </c>
    </row>
    <row r="28" spans="1:6" ht="22.8" x14ac:dyDescent="0.3">
      <c r="A28" s="1">
        <f t="shared" si="0"/>
        <v>23</v>
      </c>
      <c r="B28" s="32" t="s">
        <v>50</v>
      </c>
      <c r="C28" s="1">
        <v>1</v>
      </c>
      <c r="D28" s="7">
        <v>7743421.782506723</v>
      </c>
      <c r="E28" s="7">
        <f t="shared" si="1"/>
        <v>1471250</v>
      </c>
      <c r="F28" s="5">
        <f t="shared" si="2"/>
        <v>9214671.782506723</v>
      </c>
    </row>
    <row r="29" spans="1:6" x14ac:dyDescent="0.3">
      <c r="A29" s="1">
        <f t="shared" si="0"/>
        <v>24</v>
      </c>
      <c r="B29" s="32" t="s">
        <v>51</v>
      </c>
      <c r="C29" s="1">
        <v>1</v>
      </c>
      <c r="D29" s="7">
        <v>3690126.2320941184</v>
      </c>
      <c r="E29" s="7">
        <f t="shared" si="1"/>
        <v>701124</v>
      </c>
      <c r="F29" s="5">
        <f t="shared" si="2"/>
        <v>4391250.2320941184</v>
      </c>
    </row>
    <row r="30" spans="1:6" x14ac:dyDescent="0.3">
      <c r="A30" s="1">
        <f t="shared" si="0"/>
        <v>25</v>
      </c>
      <c r="B30" s="32" t="s">
        <v>52</v>
      </c>
      <c r="C30" s="1">
        <v>1</v>
      </c>
      <c r="D30" s="7">
        <v>7938022.6800000016</v>
      </c>
      <c r="E30" s="7">
        <f t="shared" si="1"/>
        <v>1508224</v>
      </c>
      <c r="F30" s="5">
        <f t="shared" si="2"/>
        <v>9446246.6800000016</v>
      </c>
    </row>
    <row r="31" spans="1:6" x14ac:dyDescent="0.3">
      <c r="A31" s="1">
        <f t="shared" si="0"/>
        <v>26</v>
      </c>
      <c r="B31" s="32" t="s">
        <v>53</v>
      </c>
      <c r="C31" s="1">
        <v>1</v>
      </c>
      <c r="D31" s="7">
        <v>17716374.453781515</v>
      </c>
      <c r="E31" s="7">
        <f t="shared" si="1"/>
        <v>3366111</v>
      </c>
      <c r="F31" s="5">
        <f t="shared" si="2"/>
        <v>21082485.453781515</v>
      </c>
    </row>
    <row r="32" spans="1:6" x14ac:dyDescent="0.3">
      <c r="A32" s="1">
        <f t="shared" si="0"/>
        <v>27</v>
      </c>
      <c r="B32" s="32" t="s">
        <v>54</v>
      </c>
      <c r="C32" s="1">
        <v>1</v>
      </c>
      <c r="D32" s="7">
        <v>47831283.226890765</v>
      </c>
      <c r="E32" s="7">
        <f t="shared" si="1"/>
        <v>9087944</v>
      </c>
      <c r="F32" s="5">
        <f t="shared" si="2"/>
        <v>56919227.226890765</v>
      </c>
    </row>
    <row r="33" spans="1:6" x14ac:dyDescent="0.3">
      <c r="A33" s="1">
        <f t="shared" si="0"/>
        <v>28</v>
      </c>
      <c r="B33" s="32" t="s">
        <v>55</v>
      </c>
      <c r="C33" s="1">
        <v>1</v>
      </c>
      <c r="D33" s="7">
        <v>16727867.606722688</v>
      </c>
      <c r="E33" s="7">
        <f t="shared" si="1"/>
        <v>3178295</v>
      </c>
      <c r="F33" s="5">
        <f t="shared" si="2"/>
        <v>19906162.60672269</v>
      </c>
    </row>
    <row r="34" spans="1:6" ht="22.8" x14ac:dyDescent="0.3">
      <c r="A34" s="1">
        <f t="shared" si="0"/>
        <v>29</v>
      </c>
      <c r="B34" s="32" t="s">
        <v>56</v>
      </c>
      <c r="C34" s="1">
        <v>1</v>
      </c>
      <c r="D34" s="7">
        <v>5778202.3395603271</v>
      </c>
      <c r="E34" s="7">
        <f t="shared" si="1"/>
        <v>1097858</v>
      </c>
      <c r="F34" s="5">
        <f t="shared" si="2"/>
        <v>6876060.3395603271</v>
      </c>
    </row>
    <row r="35" spans="1:6" x14ac:dyDescent="0.3">
      <c r="A35" s="1">
        <f t="shared" si="0"/>
        <v>30</v>
      </c>
      <c r="B35" s="32" t="s">
        <v>57</v>
      </c>
      <c r="C35" s="1">
        <v>1</v>
      </c>
      <c r="D35" s="7">
        <v>2643449.5137411403</v>
      </c>
      <c r="E35" s="7">
        <f t="shared" si="1"/>
        <v>502255</v>
      </c>
      <c r="F35" s="5">
        <f t="shared" si="2"/>
        <v>3145704.5137411403</v>
      </c>
    </row>
    <row r="36" spans="1:6" ht="22.8" x14ac:dyDescent="0.3">
      <c r="A36" s="1">
        <f t="shared" si="0"/>
        <v>31</v>
      </c>
      <c r="B36" s="32" t="s">
        <v>58</v>
      </c>
      <c r="C36" s="1">
        <v>1</v>
      </c>
      <c r="D36" s="7">
        <v>519207.06745968567</v>
      </c>
      <c r="E36" s="7">
        <f t="shared" si="1"/>
        <v>98649</v>
      </c>
      <c r="F36" s="5">
        <f t="shared" si="2"/>
        <v>617856.06745968573</v>
      </c>
    </row>
    <row r="37" spans="1:6" ht="22.8" x14ac:dyDescent="0.3">
      <c r="A37" s="1">
        <f>A36+1</f>
        <v>32</v>
      </c>
      <c r="B37" s="32" t="s">
        <v>75</v>
      </c>
      <c r="C37" s="1">
        <v>1</v>
      </c>
      <c r="D37" s="7">
        <v>574745.93615340011</v>
      </c>
      <c r="E37" s="7">
        <f t="shared" si="1"/>
        <v>109202</v>
      </c>
      <c r="F37" s="5">
        <f t="shared" si="2"/>
        <v>683947.93615340011</v>
      </c>
    </row>
    <row r="38" spans="1:6" ht="34.200000000000003" x14ac:dyDescent="0.3">
      <c r="A38" s="1">
        <f>A37+1</f>
        <v>33</v>
      </c>
      <c r="B38" s="32" t="s">
        <v>76</v>
      </c>
      <c r="C38" s="1">
        <v>1</v>
      </c>
      <c r="D38" s="7">
        <v>1003585.9398176331</v>
      </c>
      <c r="E38" s="7">
        <f t="shared" si="1"/>
        <v>190681</v>
      </c>
      <c r="F38" s="5">
        <f t="shared" si="2"/>
        <v>1194266.939817633</v>
      </c>
    </row>
    <row r="39" spans="1:6" x14ac:dyDescent="0.3">
      <c r="A39" s="1">
        <f t="shared" ref="A39:A66" si="3">A38+1</f>
        <v>34</v>
      </c>
      <c r="B39" s="32" t="s">
        <v>59</v>
      </c>
      <c r="C39" s="1">
        <v>1</v>
      </c>
      <c r="D39" s="7">
        <v>2589332.6478155293</v>
      </c>
      <c r="E39" s="7">
        <f t="shared" si="1"/>
        <v>491973</v>
      </c>
      <c r="F39" s="5">
        <f t="shared" si="2"/>
        <v>3081305.6478155293</v>
      </c>
    </row>
    <row r="40" spans="1:6" x14ac:dyDescent="0.3">
      <c r="A40" s="1">
        <f t="shared" si="3"/>
        <v>35</v>
      </c>
      <c r="B40" s="32" t="s">
        <v>60</v>
      </c>
      <c r="C40" s="1">
        <v>1</v>
      </c>
      <c r="D40" s="7">
        <v>588418.96275875496</v>
      </c>
      <c r="E40" s="7">
        <f t="shared" si="1"/>
        <v>111800</v>
      </c>
      <c r="F40" s="5">
        <f t="shared" si="2"/>
        <v>700218.96275875496</v>
      </c>
    </row>
    <row r="41" spans="1:6" ht="22.8" x14ac:dyDescent="0.3">
      <c r="A41" s="1">
        <f t="shared" si="3"/>
        <v>36</v>
      </c>
      <c r="B41" s="32" t="s">
        <v>77</v>
      </c>
      <c r="C41" s="1">
        <v>1</v>
      </c>
      <c r="D41" s="7">
        <v>368282.64443697484</v>
      </c>
      <c r="E41" s="7">
        <f t="shared" si="1"/>
        <v>69974</v>
      </c>
      <c r="F41" s="5">
        <f t="shared" si="2"/>
        <v>438256.64443697484</v>
      </c>
    </row>
    <row r="42" spans="1:6" ht="34.200000000000003" x14ac:dyDescent="0.3">
      <c r="A42" s="1">
        <f t="shared" si="3"/>
        <v>37</v>
      </c>
      <c r="B42" s="32" t="s">
        <v>78</v>
      </c>
      <c r="C42" s="1">
        <v>1</v>
      </c>
      <c r="D42" s="7">
        <v>1024228.7524155632</v>
      </c>
      <c r="E42" s="7">
        <f t="shared" si="1"/>
        <v>194603</v>
      </c>
      <c r="F42" s="5">
        <f t="shared" si="2"/>
        <v>1218831.7524155632</v>
      </c>
    </row>
    <row r="43" spans="1:6" x14ac:dyDescent="0.3">
      <c r="A43" s="1">
        <f t="shared" si="3"/>
        <v>38</v>
      </c>
      <c r="B43" s="32" t="s">
        <v>61</v>
      </c>
      <c r="C43" s="1">
        <v>1</v>
      </c>
      <c r="D43" s="7">
        <v>2798149.560264606</v>
      </c>
      <c r="E43" s="7">
        <f t="shared" si="1"/>
        <v>531648</v>
      </c>
      <c r="F43" s="5">
        <f t="shared" si="2"/>
        <v>3329797.560264606</v>
      </c>
    </row>
    <row r="44" spans="1:6" x14ac:dyDescent="0.3">
      <c r="A44" s="1">
        <f t="shared" si="3"/>
        <v>39</v>
      </c>
      <c r="B44" s="32" t="s">
        <v>62</v>
      </c>
      <c r="C44" s="1">
        <v>1</v>
      </c>
      <c r="D44" s="7">
        <v>637468.30376470601</v>
      </c>
      <c r="E44" s="7">
        <f t="shared" si="1"/>
        <v>121119</v>
      </c>
      <c r="F44" s="5">
        <f t="shared" si="2"/>
        <v>758587.30376470601</v>
      </c>
    </row>
    <row r="45" spans="1:6" x14ac:dyDescent="0.3">
      <c r="A45" s="1">
        <f t="shared" si="3"/>
        <v>40</v>
      </c>
      <c r="B45" s="32" t="s">
        <v>63</v>
      </c>
      <c r="C45" s="1">
        <v>1</v>
      </c>
      <c r="D45" s="7">
        <v>1426119.7111122748</v>
      </c>
      <c r="E45" s="7">
        <f t="shared" si="1"/>
        <v>270963</v>
      </c>
      <c r="F45" s="5">
        <f t="shared" si="2"/>
        <v>1697082.7111122748</v>
      </c>
    </row>
    <row r="46" spans="1:6" x14ac:dyDescent="0.3">
      <c r="A46" s="1">
        <f t="shared" si="3"/>
        <v>41</v>
      </c>
      <c r="B46" s="32" t="s">
        <v>79</v>
      </c>
      <c r="C46" s="1">
        <v>1</v>
      </c>
      <c r="D46" s="7">
        <v>2790259.2958327038</v>
      </c>
      <c r="E46" s="7">
        <f t="shared" si="1"/>
        <v>530149</v>
      </c>
      <c r="F46" s="5">
        <f t="shared" si="2"/>
        <v>3320408.2958327038</v>
      </c>
    </row>
    <row r="47" spans="1:6" x14ac:dyDescent="0.3">
      <c r="A47" s="1">
        <f t="shared" si="3"/>
        <v>42</v>
      </c>
      <c r="B47" s="32" t="s">
        <v>80</v>
      </c>
      <c r="C47" s="1">
        <v>1</v>
      </c>
      <c r="D47" s="7">
        <v>678595.5115667698</v>
      </c>
      <c r="E47" s="7">
        <f t="shared" si="1"/>
        <v>128933</v>
      </c>
      <c r="F47" s="5">
        <f t="shared" si="2"/>
        <v>807528.5115667698</v>
      </c>
    </row>
    <row r="48" spans="1:6" x14ac:dyDescent="0.3">
      <c r="A48" s="1">
        <f t="shared" si="3"/>
        <v>43</v>
      </c>
      <c r="B48" s="32" t="s">
        <v>81</v>
      </c>
      <c r="C48" s="1"/>
      <c r="D48" s="7">
        <v>1142026.666919274</v>
      </c>
      <c r="E48" s="7">
        <f t="shared" si="1"/>
        <v>216985</v>
      </c>
      <c r="F48" s="5">
        <f t="shared" si="2"/>
        <v>1359011.666919274</v>
      </c>
    </row>
    <row r="49" spans="1:6" ht="22.8" x14ac:dyDescent="0.3">
      <c r="A49" s="1">
        <f t="shared" si="3"/>
        <v>44</v>
      </c>
      <c r="B49" s="32" t="s">
        <v>82</v>
      </c>
      <c r="C49" s="1">
        <v>1</v>
      </c>
      <c r="D49" s="7">
        <v>663060.94911216013</v>
      </c>
      <c r="E49" s="7">
        <f t="shared" si="1"/>
        <v>125982</v>
      </c>
      <c r="F49" s="5">
        <f t="shared" si="2"/>
        <v>789042.94911216013</v>
      </c>
    </row>
    <row r="50" spans="1:6" x14ac:dyDescent="0.3">
      <c r="A50" s="1">
        <f t="shared" si="3"/>
        <v>45</v>
      </c>
      <c r="B50" s="32" t="s">
        <v>64</v>
      </c>
      <c r="C50" s="1">
        <v>1</v>
      </c>
      <c r="D50" s="7">
        <v>2154300.9606525325</v>
      </c>
      <c r="E50" s="7">
        <f t="shared" si="1"/>
        <v>409317</v>
      </c>
      <c r="F50" s="5">
        <f t="shared" si="2"/>
        <v>2563617.9606525325</v>
      </c>
    </row>
    <row r="51" spans="1:6" ht="22.8" x14ac:dyDescent="0.3">
      <c r="A51" s="1">
        <f t="shared" si="3"/>
        <v>46</v>
      </c>
      <c r="B51" s="32" t="s">
        <v>65</v>
      </c>
      <c r="C51" s="1">
        <v>1</v>
      </c>
      <c r="D51" s="7">
        <v>712729.24615421845</v>
      </c>
      <c r="E51" s="7">
        <f t="shared" si="1"/>
        <v>135419</v>
      </c>
      <c r="F51" s="5">
        <f t="shared" si="2"/>
        <v>848148.24615421845</v>
      </c>
    </row>
    <row r="52" spans="1:6" x14ac:dyDescent="0.3">
      <c r="A52" s="1">
        <f t="shared" si="3"/>
        <v>47</v>
      </c>
      <c r="B52" s="32" t="s">
        <v>66</v>
      </c>
      <c r="C52" s="1">
        <v>1</v>
      </c>
      <c r="D52" s="7">
        <v>1561243.3043460506</v>
      </c>
      <c r="E52" s="7">
        <f t="shared" si="1"/>
        <v>296636</v>
      </c>
      <c r="F52" s="5">
        <f t="shared" si="2"/>
        <v>1857879.3043460506</v>
      </c>
    </row>
    <row r="53" spans="1:6" x14ac:dyDescent="0.3">
      <c r="A53" s="1">
        <f t="shared" si="3"/>
        <v>48</v>
      </c>
      <c r="B53" s="32" t="s">
        <v>67</v>
      </c>
      <c r="C53" s="1">
        <v>1</v>
      </c>
      <c r="D53" s="7">
        <v>440617.39913223538</v>
      </c>
      <c r="E53" s="7">
        <f t="shared" si="1"/>
        <v>83717</v>
      </c>
      <c r="F53" s="5">
        <f t="shared" si="2"/>
        <v>524334.39913223544</v>
      </c>
    </row>
    <row r="54" spans="1:6" ht="34.200000000000003" x14ac:dyDescent="0.3">
      <c r="A54" s="1">
        <f t="shared" si="3"/>
        <v>49</v>
      </c>
      <c r="B54" s="32" t="s">
        <v>83</v>
      </c>
      <c r="C54" s="1">
        <v>1</v>
      </c>
      <c r="D54" s="7">
        <v>505200.6236362569</v>
      </c>
      <c r="E54" s="7">
        <f t="shared" si="1"/>
        <v>95988</v>
      </c>
      <c r="F54" s="5">
        <f t="shared" si="2"/>
        <v>601188.6236362569</v>
      </c>
    </row>
    <row r="55" spans="1:6" x14ac:dyDescent="0.3">
      <c r="A55" s="1">
        <f t="shared" si="3"/>
        <v>50</v>
      </c>
      <c r="B55" s="32" t="s">
        <v>84</v>
      </c>
      <c r="C55" s="1">
        <v>1</v>
      </c>
      <c r="D55" s="7">
        <v>1077151.1186238655</v>
      </c>
      <c r="E55" s="7">
        <f t="shared" si="1"/>
        <v>204659</v>
      </c>
      <c r="F55" s="5">
        <f t="shared" si="2"/>
        <v>1281810.1186238655</v>
      </c>
    </row>
    <row r="56" spans="1:6" ht="22.8" x14ac:dyDescent="0.3">
      <c r="A56" s="1">
        <f t="shared" si="3"/>
        <v>51</v>
      </c>
      <c r="B56" s="32" t="s">
        <v>85</v>
      </c>
      <c r="C56" s="1">
        <v>1</v>
      </c>
      <c r="D56" s="7">
        <v>680166.9441971092</v>
      </c>
      <c r="E56" s="7">
        <f t="shared" si="1"/>
        <v>129232</v>
      </c>
      <c r="F56" s="5">
        <f t="shared" si="2"/>
        <v>809398.9441971092</v>
      </c>
    </row>
    <row r="57" spans="1:6" x14ac:dyDescent="0.3">
      <c r="A57" s="1">
        <f t="shared" si="3"/>
        <v>52</v>
      </c>
      <c r="B57" s="32" t="s">
        <v>68</v>
      </c>
      <c r="C57" s="1">
        <v>1</v>
      </c>
      <c r="D57" s="7">
        <v>2112653.6309879399</v>
      </c>
      <c r="E57" s="7">
        <f t="shared" si="1"/>
        <v>401404</v>
      </c>
      <c r="F57" s="5">
        <f t="shared" si="2"/>
        <v>2514057.6309879399</v>
      </c>
    </row>
    <row r="58" spans="1:6" x14ac:dyDescent="0.3">
      <c r="A58" s="1">
        <f t="shared" si="3"/>
        <v>53</v>
      </c>
      <c r="B58" s="32" t="s">
        <v>69</v>
      </c>
      <c r="C58" s="1">
        <v>1</v>
      </c>
      <c r="D58" s="7">
        <v>2383981.0316470591</v>
      </c>
      <c r="E58" s="7">
        <f t="shared" si="1"/>
        <v>452956</v>
      </c>
      <c r="F58" s="5">
        <f t="shared" si="2"/>
        <v>2836937.0316470591</v>
      </c>
    </row>
    <row r="59" spans="1:6" x14ac:dyDescent="0.3">
      <c r="A59" s="1">
        <f t="shared" si="3"/>
        <v>54</v>
      </c>
      <c r="B59" s="32" t="s">
        <v>86</v>
      </c>
      <c r="C59" s="1">
        <v>1</v>
      </c>
      <c r="D59" s="7">
        <v>667140.49529304204</v>
      </c>
      <c r="E59" s="7">
        <f t="shared" si="1"/>
        <v>126757</v>
      </c>
      <c r="F59" s="5">
        <f t="shared" si="2"/>
        <v>793897.49529304204</v>
      </c>
    </row>
    <row r="60" spans="1:6" x14ac:dyDescent="0.3">
      <c r="A60" s="1">
        <f t="shared" si="3"/>
        <v>55</v>
      </c>
      <c r="B60" s="32" t="s">
        <v>87</v>
      </c>
      <c r="C60" s="1">
        <v>1</v>
      </c>
      <c r="D60" s="7">
        <v>2089525.84372437</v>
      </c>
      <c r="E60" s="7">
        <f t="shared" si="1"/>
        <v>397010</v>
      </c>
      <c r="F60" s="5">
        <f t="shared" si="2"/>
        <v>2486535.84372437</v>
      </c>
    </row>
    <row r="61" spans="1:6" ht="22.8" x14ac:dyDescent="0.3">
      <c r="A61" s="1">
        <f t="shared" si="3"/>
        <v>56</v>
      </c>
      <c r="B61" s="32" t="s">
        <v>88</v>
      </c>
      <c r="C61" s="1">
        <v>1</v>
      </c>
      <c r="D61" s="7">
        <v>660331.14960016136</v>
      </c>
      <c r="E61" s="7">
        <f t="shared" si="1"/>
        <v>125463</v>
      </c>
      <c r="F61" s="5">
        <f t="shared" si="2"/>
        <v>785794.14960016136</v>
      </c>
    </row>
    <row r="62" spans="1:6" ht="22.8" x14ac:dyDescent="0.3">
      <c r="A62" s="1">
        <f t="shared" si="3"/>
        <v>57</v>
      </c>
      <c r="B62" s="32" t="s">
        <v>89</v>
      </c>
      <c r="C62" s="1">
        <v>1</v>
      </c>
      <c r="D62" s="7">
        <v>668504.47949806391</v>
      </c>
      <c r="E62" s="7">
        <f t="shared" si="1"/>
        <v>127016</v>
      </c>
      <c r="F62" s="5">
        <f t="shared" si="2"/>
        <v>795520.47949806391</v>
      </c>
    </row>
    <row r="63" spans="1:6" x14ac:dyDescent="0.3">
      <c r="A63" s="1">
        <f t="shared" si="3"/>
        <v>58</v>
      </c>
      <c r="B63" s="32" t="s">
        <v>90</v>
      </c>
      <c r="C63" s="1">
        <v>1</v>
      </c>
      <c r="D63" s="7">
        <v>3045217.2268907567</v>
      </c>
      <c r="E63" s="7">
        <f t="shared" si="1"/>
        <v>578591</v>
      </c>
      <c r="F63" s="5">
        <f t="shared" si="2"/>
        <v>3623808.2268907567</v>
      </c>
    </row>
    <row r="64" spans="1:6" ht="22.8" x14ac:dyDescent="0.3">
      <c r="A64" s="1">
        <f t="shared" si="3"/>
        <v>59</v>
      </c>
      <c r="B64" s="32" t="s">
        <v>91</v>
      </c>
      <c r="C64" s="1">
        <v>1</v>
      </c>
      <c r="D64" s="7">
        <v>554289.95076513884</v>
      </c>
      <c r="E64" s="7">
        <f t="shared" si="1"/>
        <v>105315</v>
      </c>
      <c r="F64" s="5">
        <f t="shared" si="2"/>
        <v>659604.95076513884</v>
      </c>
    </row>
    <row r="65" spans="1:6" x14ac:dyDescent="0.3">
      <c r="A65" s="1">
        <f t="shared" si="3"/>
        <v>60</v>
      </c>
      <c r="B65" s="32" t="s">
        <v>70</v>
      </c>
      <c r="C65" s="1">
        <v>1</v>
      </c>
      <c r="D65" s="7">
        <v>3437475.9946284103</v>
      </c>
      <c r="E65" s="7">
        <f t="shared" si="1"/>
        <v>653120</v>
      </c>
      <c r="F65" s="5">
        <f t="shared" si="2"/>
        <v>4090595.9946284103</v>
      </c>
    </row>
    <row r="66" spans="1:6" ht="79.8" x14ac:dyDescent="0.3">
      <c r="A66" s="1">
        <f t="shared" si="3"/>
        <v>61</v>
      </c>
      <c r="B66" s="32" t="s">
        <v>71</v>
      </c>
      <c r="C66" s="1"/>
      <c r="D66" s="7">
        <v>2536803.786554622</v>
      </c>
      <c r="E66" s="7">
        <f t="shared" si="1"/>
        <v>481993</v>
      </c>
      <c r="F66" s="5">
        <f t="shared" si="2"/>
        <v>3018796.786554622</v>
      </c>
    </row>
    <row r="67" spans="1:6" ht="15.6" x14ac:dyDescent="0.3">
      <c r="A67" s="65" t="s">
        <v>74</v>
      </c>
      <c r="B67" s="66"/>
      <c r="C67" s="66"/>
      <c r="D67" s="66"/>
      <c r="E67" s="67"/>
      <c r="F67" s="6">
        <f>SUM(F6:F66)</f>
        <v>404257604.23619086</v>
      </c>
    </row>
  </sheetData>
  <mergeCells count="3">
    <mergeCell ref="A67:E67"/>
    <mergeCell ref="A3:F3"/>
    <mergeCell ref="A4:F4"/>
  </mergeCells>
  <printOptions horizontalCentered="1"/>
  <pageMargins left="0" right="0" top="0.74803149606299213" bottom="0.74803149606299213" header="0.31496062992125984" footer="0.31496062992125984"/>
  <pageSetup scale="8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7FAB699B5D94A45938160511E8D4D5D" ma:contentTypeVersion="18" ma:contentTypeDescription="Crear nuevo documento." ma:contentTypeScope="" ma:versionID="f480890b861c4d54256b9f78f6173ec3">
  <xsd:schema xmlns:xsd="http://www.w3.org/2001/XMLSchema" xmlns:xs="http://www.w3.org/2001/XMLSchema" xmlns:p="http://schemas.microsoft.com/office/2006/metadata/properties" xmlns:ns2="8e929537-7e77-412f-aa9a-3dc77f58efa6" xmlns:ns3="3aefe6ec-306a-4d6a-9167-1e988035ba2f" targetNamespace="http://schemas.microsoft.com/office/2006/metadata/properties" ma:root="true" ma:fieldsID="9aa3fc0f9d18172ddc501c366b6a9f3a" ns2:_="" ns3:_="">
    <xsd:import namespace="8e929537-7e77-412f-aa9a-3dc77f58efa6"/>
    <xsd:import namespace="3aefe6ec-306a-4d6a-9167-1e988035ba2f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929537-7e77-412f-aa9a-3dc77f58efa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6" nillable="true" ma:displayName="Taxonomy Catch All Column" ma:hidden="true" ma:list="{0f99a7c0-abd4-4878-aa18-72aa0ada8410}" ma:internalName="TaxCatchAll" ma:showField="CatchAllData" ma:web="8e929537-7e77-412f-aa9a-3dc77f58efa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efe6ec-306a-4d6a-9167-1e988035ba2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3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5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aefe6ec-306a-4d6a-9167-1e988035ba2f">
      <Terms xmlns="http://schemas.microsoft.com/office/infopath/2007/PartnerControls"/>
    </lcf76f155ced4ddcb4097134ff3c332f>
    <TaxCatchAll xmlns="8e929537-7e77-412f-aa9a-3dc77f58efa6" xsi:nil="true"/>
    <_dlc_DocId xmlns="8e929537-7e77-412f-aa9a-3dc77f58efa6">RKJP637VXP6Y-875505098-570167</_dlc_DocId>
    <_dlc_DocIdUrl xmlns="8e929537-7e77-412f-aa9a-3dc77f58efa6">
      <Url>https://icaoti.sharepoint.com/sites/Repositorio_Oficina_Tecnologias/_layouts/15/DocIdRedir.aspx?ID=RKJP637VXP6Y-875505098-570167</Url>
      <Description>RKJP637VXP6Y-875505098-570167</Description>
    </_dlc_DocIdUrl>
  </documentManagement>
</p:properties>
</file>

<file path=customXml/itemProps1.xml><?xml version="1.0" encoding="utf-8"?>
<ds:datastoreItem xmlns:ds="http://schemas.openxmlformats.org/officeDocument/2006/customXml" ds:itemID="{B1891CAE-775F-4077-9BDF-612556677A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929537-7e77-412f-aa9a-3dc77f58efa6"/>
    <ds:schemaRef ds:uri="3aefe6ec-306a-4d6a-9167-1e988035ba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DBB628-10B1-470D-AB61-269A6394D621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4F65BAD0-9797-43BA-B4BE-03AC1C53729B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9B3C487-C0CA-4023-B17C-AAFEAA264C42}">
  <ds:schemaRefs>
    <ds:schemaRef ds:uri="http://schemas.microsoft.com/office/2006/metadata/properties"/>
    <ds:schemaRef ds:uri="http://schemas.microsoft.com/office/infopath/2007/PartnerControls"/>
    <ds:schemaRef ds:uri="3aefe6ec-306a-4d6a-9167-1e988035ba2f"/>
    <ds:schemaRef ds:uri="8e929537-7e77-412f-aa9a-3dc77f58efa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ANALISIS DE MERCADO</vt:lpstr>
      <vt:lpstr>Energy Solution S.A.S</vt:lpstr>
      <vt:lpstr>ELECTRICIVILES SAS</vt:lpstr>
      <vt:lpstr>NARIÑO CREA SAS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William Durfay Zamudio Mora</dc:creator>
  <cp:keywords/>
  <dc:description/>
  <cp:lastModifiedBy>Carlos Buitrago</cp:lastModifiedBy>
  <cp:revision/>
  <dcterms:created xsi:type="dcterms:W3CDTF">2025-11-11T16:00:20Z</dcterms:created>
  <dcterms:modified xsi:type="dcterms:W3CDTF">2026-04-23T22:22:07Z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0x01010067FAB699B5D94A45938160511E8D4D5D</vt:lpwstr>
  </property>
  <property fmtid="{D5CDD505-2E9C-101B-9397-08002B2CF9AE}" pid="3" name="_dlc_DocIdItemGuid">
    <vt:lpwstr>7513210d-3e1e-4d0c-87d9-eed341a19aa2</vt:lpwstr>
  </property>
  <property fmtid="{D5CDD505-2E9C-101B-9397-08002B2CF9AE}" pid="4" name="MediaServiceImageTags">
    <vt:lpwstr/>
  </property>
</Properties>
</file>