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PROCESOS 2026\11-9-2026-063542- LABORATORIO CRISTIAN CMTC\AJUSTE FINAL\"/>
    </mc:Choice>
  </mc:AlternateContent>
  <xr:revisionPtr revIDLastSave="0" documentId="13_ncr:1_{C44447B9-A830-49BA-A8C5-4FF1D21ACFED}" xr6:coauthVersionLast="47" xr6:coauthVersionMax="47" xr10:uidLastSave="{00000000-0000-0000-0000-000000000000}"/>
  <bookViews>
    <workbookView xWindow="-120" yWindow="-120" windowWidth="29040" windowHeight="15720" xr2:uid="{AB816109-0B8D-47B9-B195-9ED93D7F1012}"/>
  </bookViews>
  <sheets>
    <sheet name="LOTE 1 QUIMICOS" sheetId="6" r:id="rId1"/>
    <sheet name="LOTE 2 OTROS INSUMOS" sheetId="9" r:id="rId2"/>
  </sheets>
  <definedNames>
    <definedName name="_xlnm._FilterDatabase" localSheetId="0" hidden="1">'LOTE 1 QUIMICOS'!$A$1:$AC$18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9" l="1"/>
  <c r="K15" i="9" s="1"/>
  <c r="K16" i="9" s="1"/>
  <c r="K12" i="9"/>
  <c r="K13" i="9"/>
  <c r="V12" i="6"/>
  <c r="V13" i="6"/>
  <c r="V16" i="6" s="1"/>
  <c r="V17" i="6" s="1"/>
  <c r="V14" i="6"/>
  <c r="V15" i="6"/>
  <c r="V5" i="6"/>
  <c r="V6" i="6"/>
  <c r="V7" i="6"/>
  <c r="V8" i="6"/>
  <c r="V9" i="6"/>
  <c r="V10" i="6"/>
  <c r="V11" i="6"/>
  <c r="V4" i="6"/>
  <c r="V3" i="6"/>
  <c r="K10" i="9"/>
  <c r="K11" i="9"/>
  <c r="K8" i="9"/>
  <c r="K9" i="9"/>
  <c r="K5" i="9"/>
  <c r="K6" i="9"/>
  <c r="K7" i="9"/>
  <c r="K4" i="9"/>
  <c r="K3" i="9"/>
  <c r="F3" i="9"/>
  <c r="G10" i="6"/>
  <c r="U11" i="6"/>
  <c r="S15" i="6"/>
  <c r="S14" i="6"/>
  <c r="S13" i="6"/>
  <c r="V18" i="6" l="1"/>
  <c r="H13" i="9"/>
  <c r="J12" i="9"/>
  <c r="J11" i="9"/>
  <c r="J10" i="9"/>
  <c r="J9" i="9"/>
  <c r="J8" i="9"/>
  <c r="J7" i="9"/>
  <c r="J6" i="9"/>
  <c r="J5" i="9"/>
  <c r="J4" i="9"/>
  <c r="H12" i="9"/>
  <c r="H3" i="9"/>
  <c r="F13" i="9"/>
  <c r="F11" i="9"/>
  <c r="F10" i="9"/>
  <c r="F9" i="9"/>
  <c r="F8" i="9"/>
  <c r="F7" i="9"/>
  <c r="F6" i="9"/>
  <c r="F5" i="9"/>
  <c r="F4" i="9" l="1"/>
  <c r="Q15" i="6"/>
  <c r="Q14" i="6"/>
  <c r="Q13" i="6"/>
  <c r="O9" i="6"/>
  <c r="O6" i="6"/>
  <c r="M7" i="6"/>
  <c r="M5" i="6"/>
  <c r="M4" i="6"/>
  <c r="M3" i="6"/>
  <c r="K11" i="6"/>
  <c r="K9" i="6"/>
  <c r="I12" i="6"/>
  <c r="I10" i="6"/>
  <c r="I8" i="6"/>
  <c r="G12" i="6"/>
  <c r="G8" i="6"/>
  <c r="G7" i="6"/>
  <c r="G6" i="6"/>
  <c r="G5" i="6"/>
  <c r="G4" i="6"/>
  <c r="G3" i="6"/>
</calcChain>
</file>

<file path=xl/sharedStrings.xml><?xml version="1.0" encoding="utf-8"?>
<sst xmlns="http://schemas.openxmlformats.org/spreadsheetml/2006/main" count="112" uniqueCount="59">
  <si>
    <t>ITEM</t>
  </si>
  <si>
    <t>UNIDAD DE MEDIDA</t>
  </si>
  <si>
    <t>CANTIDAD</t>
  </si>
  <si>
    <t>VALOR UNITARIO</t>
  </si>
  <si>
    <t>VALOR TOTAL</t>
  </si>
  <si>
    <t>SUBTOTAL</t>
  </si>
  <si>
    <t>DESCRIPCIÓN DETALLADA</t>
  </si>
  <si>
    <t>Solución buffer pH 4</t>
  </si>
  <si>
    <t>UNIDAD</t>
  </si>
  <si>
    <t>Solución buffer pH 7</t>
  </si>
  <si>
    <t>Solución buffer pH 9</t>
  </si>
  <si>
    <t>Cloruro de sodio (NaCl)</t>
  </si>
  <si>
    <t>Fosfato de sodio dibásico, anhidro (Na2HPO4).</t>
  </si>
  <si>
    <t>Fosfato de sodio dibásico, anhídro (Na2HPO4)
Grado reactivo para análisis. CAS. 7558-79-4
Pureza: ≥ 99%, 500 g</t>
  </si>
  <si>
    <t>Monoclorhidrato de l-histidina, C6H9N3O2.HCl.H2O
Grado reactivo para análisis.
CAS 5934-29-2.
Riqueza: ≥98% 100 g</t>
  </si>
  <si>
    <t>Acetato de potasio seco (grado a.p) CAS 127-08-2
Presentación; 500 g</t>
  </si>
  <si>
    <t>Ácido Láctico, USP 85%</t>
  </si>
  <si>
    <t>Ácido Láctico USP al 85% C6H6O3 Grado reactivo análisis ACS o grado farma (BP, Ph. Eur.) CAS. 79-33-4
Presentación: 500 ml</t>
  </si>
  <si>
    <t>Solución para llenar el electrodo del pH metro</t>
  </si>
  <si>
    <t>N.N
Dimetilacetamida (DMAC)</t>
  </si>
  <si>
    <t>N.N Dimetilacetamida (DMAC)
Grado reactivo.
Riqueza mínima (C.G.): 99,9% No. CAS: 127-19-5
Presentación: 500 ml</t>
  </si>
  <si>
    <t>Material de referencia certificado de pH 9</t>
  </si>
  <si>
    <t>Material de referencia certificado de pH 7</t>
  </si>
  <si>
    <t>Material de referencia certificado de pH 4</t>
  </si>
  <si>
    <t>Detergente de Referencia AATCC (sin blanqueador fluorescente y sin fosfato) Óptico. Presentación: 7,3 kg</t>
  </si>
  <si>
    <t>Escala de evaluación de repelencia al agua:
Escala de evaluación de repelencia al agua de la AATCC se utiliza para evaluar visualmente la capacidad de un tejido para repeler agua en una escala de 0 a 100.
El proveedor debe enviar certificado de conformidad del material.</t>
  </si>
  <si>
    <t>Cinta de algodón de 4 301 tex SDL ATLAS:
Se utiliza como insumo esencial en los ensayos de laboratorio para determinar la resistencia a la formación de motas (pilling) y cambios superficiales de las telas mediante el método de rotación aleatoria.</t>
  </si>
  <si>
    <t>Escala de evaluación de pilling:
Escala de evaluación de pilling ASTM D3512 se utiliza para evaluar visualmente la resistencia de un tejido a la formación de motas en una escala de 1 a 5.
El proveedor debe enviar certificado de conformidad del material.</t>
  </si>
  <si>
    <t>Mecheros de alcohol para laboratorio capacidad de 100 ml</t>
  </si>
  <si>
    <t>Cartucho principal, Filtro 0.2 micras y Válvula del tanque para el sistema tipo Micro Pure ST Marca: THERMO SCIENTIFIC, Código interno: EQ050</t>
  </si>
  <si>
    <t>Escala de grises AATCC para cambio de color. ID 28359B
Escala de grises para el cambio de color de la AATCC utilizada para evaluar visualmente el cambio de color, tal como se describe en el Procedimiento de evaluación (EP) 1 de la AATCC o en la norma ISO 105-A02.
El proveedor debe enviar certificado de conformidad del material.</t>
  </si>
  <si>
    <t>Escala de grises AATCC para transferencia de color. ID: 28360B
Escala de grises para transferencia de color de la AATCC se utiliza para evaluar visualmente la tinción, tal como se describe en el Procedimiento de evaluación (EP) 2 de la AATCC o en la norma ISO 105-A03.
El proveedor debe enviar certificado de conformidad del material.</t>
  </si>
  <si>
    <t>Cloruro de sodio
No.  CAS 7647-14-5
Presentación: 500 gramos</t>
  </si>
  <si>
    <t>ADEQUIM</t>
  </si>
  <si>
    <t>ARTILAB</t>
  </si>
  <si>
    <t>ELEMENTOS QUIMICOS</t>
  </si>
  <si>
    <t>PROFINAS</t>
  </si>
  <si>
    <t>LANZETTA RENGIFO</t>
  </si>
  <si>
    <t>CTL COMPANY</t>
  </si>
  <si>
    <t>2P INGENIERIA</t>
  </si>
  <si>
    <t>BLAMIS DOTACIONES</t>
  </si>
  <si>
    <t>VALOR PROMEDIO</t>
  </si>
  <si>
    <t>LOTE No. 1 MATERIAL DE FORMACIÓN LABORATORIO - QUÍMICOS</t>
  </si>
  <si>
    <t>LOTE No. 2 MATERIAL DE FORMACIÓN LABORATORIO - OTROS INSUMOS</t>
  </si>
  <si>
    <r>
      <t xml:space="preserve">Agua tipo I destilada </t>
    </r>
    <r>
      <rPr>
        <sz val="11"/>
        <color theme="1"/>
        <rFont val="Calibri"/>
        <family val="2"/>
        <scheme val="minor"/>
      </rPr>
      <t>con conductividad baja, sin minerales e iones interferentes. El agua no debe tener una dureza mayor a 15 mg/L (15 ppm). El certificado de análisis debe indicar el resultado de dureza y cumplimiento del requisito. Presentación: Garrafa de 20 litros</t>
    </r>
  </si>
  <si>
    <t>TEJIDO PLANO SEGAL WICKING
Tela utilizada para aseguramientos y comprobaciones intermedias de los métodos de ensayo NTC 754-1, NTC 754-2, NTC 313-2, NTC 908 y AATCC 186. Rollo de 20 m</t>
  </si>
  <si>
    <t>Monoclorhidrato de L-histidina (C6H9N3O2 * HCL * H2O)</t>
  </si>
  <si>
    <t>BIOCOL</t>
  </si>
  <si>
    <r>
      <t xml:space="preserve">Discos de Fieltro estándar 140 mm para martindale </t>
    </r>
    <r>
      <rPr>
        <sz val="11"/>
        <color theme="1"/>
        <rFont val="Calibri"/>
        <family val="2"/>
        <scheme val="minor"/>
      </rPr>
      <t>de masa 750 g/m2 ± 50 g/m2 (22 oz/yd2 ± 1,5 oz/yd2) y 3 mm ± 0,3 mm (0,12 in ± 0,01in) de espesor. Caja o paquete de 20 unidades</t>
    </r>
  </si>
  <si>
    <t>Disolución acuosa de biftalato de potasio 
Matriz: Acuosa
Valor Nominal: 4.00 unidades de pH a 25 °C
Presentación 500 ml</t>
  </si>
  <si>
    <t>Disolución acuosa de fosfato de ácido de potasio y fosfato ácido de sodio 
Matriz: Acuosa
Valor Nominal: 7.00 unidades de pH a 25 °C
Presentación 500 ml</t>
  </si>
  <si>
    <t>Disolución acuosa de tetraborato de sodio decahidratado 
Matriz: Acuosa
Valor Nominal: 9.00 unidades de pH a 25 °C
Presentación 500 ml</t>
  </si>
  <si>
    <t>Material de referencia certificado de pH Disolución acuosa de tetraborato de sodio decahidratado
Matriz: Acuosa
Presentación: Botella de polietileno de alta densidad con volumen nominal de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</si>
  <si>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Material de referencia certificado de pH Disolución acuosa de fosfato de ácido de potasio y fosfato ácido de sodio
Matriz: Acuosa
Presentación: envasada en una botella de polietileno de alta densidad con volumen nominal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</si>
  <si>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Material de referencia certificado pH Disolución acuosa de biftalato de potasio Matriz: Acuosa
Presentación: Envasado en una botella de polietileno de alta densidad con volumen nominal de 1000 mL
Uso: Este material puede ser utilizado para la calibración de instrumentos de medición, validación de métodos y/o para asignar valores a otros materiales de referencia de pH.
Se considera que los valores certificados asignados a los MRC han establecido una trazabilidad metrológica válida cuando:
1.	Los MRC son producidos por un INM utilizando un servicio que se incluye en el BIPM KCDB.
2.	Los MRC son producidos por un PMR acreditado bajo su alcance de acreditación y el Organismo de Acreditación está cubierto por el Acuerdo de ILAC o por Acuerdos
Regionales reconocidos por ILAC.</t>
  </si>
  <si>
    <t>Acetato de potasio seco (grado a.p)</t>
  </si>
  <si>
    <t>Solución para llenar el electrodo del pH metro OAKTON pH - 700 Composición: Cloruro de Potasio 4M KCl
Presentación: 250 ml</t>
  </si>
  <si>
    <t>QUIMICOMPANY</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</si>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</sst>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5" formatCode="_-&quot;$&quot;\ * #,##0_-;\-&quot;$&quot;\ * #,##0_-;_-&quot;$&quot;\ * &quot;-&quot;??_-;_-@_-"/>
  </numFmts>
  <fonts count="5"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sz val="11"/>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16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cellStyleXfs>
  <cellXfs count="90">
    <xf numFmtId="0" fontId="0" fillId="0" borderId="0" xfId="0"/>
    <xf numFmtId="0" fontId="1" fillId="2" borderId="10"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2" borderId="9" xfId="0" applyFont="1" applyFill="1" applyBorder="1" applyAlignment="1">
      <alignment horizontal="center" vertical="center"/>
    </xf>
    <xf numFmtId="43" fontId="0" fillId="0" borderId="0" xfId="2" applyFont="1"/>
    <xf numFmtId="165" fontId="3" fillId="0" borderId="1" xfId="1" applyNumberFormat="1" applyFont="1" applyBorder="1" applyAlignment="1">
      <alignment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165" fontId="3" fillId="0" borderId="5" xfId="1" applyNumberFormat="1" applyFont="1" applyBorder="1" applyAlignment="1">
      <alignment vertical="center"/>
    </xf>
    <xf numFmtId="0" fontId="3" fillId="0" borderId="2"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165" fontId="3" fillId="0" borderId="1" xfId="1" applyNumberFormat="1" applyFont="1" applyFill="1" applyBorder="1" applyAlignment="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165" fontId="3" fillId="0" borderId="8" xfId="1" applyNumberFormat="1" applyFont="1" applyBorder="1" applyAlignment="1">
      <alignment vertical="center"/>
    </xf>
    <xf numFmtId="164" fontId="0" fillId="0" borderId="6" xfId="1" applyFont="1" applyBorder="1" applyAlignment="1">
      <alignment horizontal="center" vertical="center"/>
    </xf>
    <xf numFmtId="164" fontId="0" fillId="0" borderId="3" xfId="1" applyFont="1" applyBorder="1" applyAlignment="1">
      <alignment horizontal="center" vertical="center"/>
    </xf>
    <xf numFmtId="164" fontId="0" fillId="0" borderId="3" xfId="1" applyFont="1" applyBorder="1"/>
    <xf numFmtId="164" fontId="3" fillId="0" borderId="1" xfId="1" applyFont="1" applyFill="1" applyBorder="1" applyAlignment="1">
      <alignment vertical="center"/>
    </xf>
    <xf numFmtId="164" fontId="3" fillId="0" borderId="1" xfId="1" applyFont="1" applyBorder="1" applyAlignment="1">
      <alignment vertical="center"/>
    </xf>
    <xf numFmtId="164" fontId="3" fillId="0" borderId="8" xfId="1" applyFont="1" applyFill="1" applyBorder="1" applyAlignment="1">
      <alignment vertical="center"/>
    </xf>
    <xf numFmtId="164" fontId="3" fillId="0" borderId="8" xfId="1" applyFont="1" applyBorder="1" applyAlignment="1">
      <alignment vertical="center"/>
    </xf>
    <xf numFmtId="164" fontId="3" fillId="0" borderId="5" xfId="1" applyFont="1" applyFill="1" applyBorder="1" applyAlignment="1">
      <alignment vertical="center"/>
    </xf>
    <xf numFmtId="164" fontId="3" fillId="0" borderId="5" xfId="1" applyFont="1" applyBorder="1" applyAlignment="1">
      <alignment vertical="center"/>
    </xf>
    <xf numFmtId="164" fontId="0" fillId="0" borderId="5" xfId="1" applyFont="1" applyFill="1" applyBorder="1" applyAlignment="1">
      <alignment horizontal="center" vertical="center"/>
    </xf>
    <xf numFmtId="164" fontId="0" fillId="0" borderId="6" xfId="1" applyFont="1" applyFill="1" applyBorder="1" applyAlignment="1">
      <alignment horizontal="center" vertical="center"/>
    </xf>
    <xf numFmtId="164" fontId="0" fillId="0" borderId="1" xfId="1" applyFont="1" applyFill="1" applyBorder="1" applyAlignment="1">
      <alignment horizontal="center" vertical="center"/>
    </xf>
    <xf numFmtId="164" fontId="0" fillId="0" borderId="3" xfId="1" applyFont="1" applyFill="1" applyBorder="1" applyAlignment="1">
      <alignment horizontal="center" vertical="center"/>
    </xf>
    <xf numFmtId="164" fontId="0" fillId="0" borderId="9" xfId="1" applyFont="1" applyFill="1" applyBorder="1" applyAlignment="1">
      <alignment horizontal="center" vertical="center"/>
    </xf>
    <xf numFmtId="164" fontId="0" fillId="0" borderId="6" xfId="1" applyFont="1" applyBorder="1"/>
    <xf numFmtId="164" fontId="1" fillId="0" borderId="11" xfId="1" applyFont="1" applyBorder="1"/>
    <xf numFmtId="9" fontId="0" fillId="0" borderId="0" xfId="3" applyFont="1"/>
    <xf numFmtId="165" fontId="0" fillId="0" borderId="0" xfId="0" applyNumberFormat="1"/>
    <xf numFmtId="0" fontId="3" fillId="0" borderId="5" xfId="0" applyFont="1" applyBorder="1" applyAlignment="1">
      <alignment vertical="center"/>
    </xf>
    <xf numFmtId="0" fontId="3" fillId="0" borderId="5" xfId="0" applyFont="1" applyBorder="1" applyAlignment="1">
      <alignment vertical="center" wrapText="1"/>
    </xf>
    <xf numFmtId="0" fontId="3" fillId="0" borderId="1" xfId="0" applyFont="1" applyBorder="1" applyAlignment="1">
      <alignment vertical="center"/>
    </xf>
    <xf numFmtId="0" fontId="3" fillId="0" borderId="8" xfId="0" applyFont="1" applyBorder="1" applyAlignment="1">
      <alignment horizontal="justify" vertical="center" wrapText="1"/>
    </xf>
    <xf numFmtId="0" fontId="0" fillId="0" borderId="4" xfId="0" applyBorder="1" applyAlignment="1">
      <alignment horizontal="center" vertical="center"/>
    </xf>
    <xf numFmtId="0" fontId="0" fillId="0" borderId="5" xfId="0" applyBorder="1" applyAlignment="1">
      <alignment horizontal="center" vertical="center"/>
    </xf>
    <xf numFmtId="43" fontId="0" fillId="0" borderId="0" xfId="0" applyNumberFormat="1"/>
    <xf numFmtId="0" fontId="0" fillId="0" borderId="2"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0" xfId="0" applyBorder="1" applyAlignment="1">
      <alignment horizontal="center" vertical="center"/>
    </xf>
    <xf numFmtId="0" fontId="0" fillId="0" borderId="9" xfId="0" applyBorder="1" applyAlignment="1">
      <alignment horizontal="center" vertical="center"/>
    </xf>
    <xf numFmtId="0" fontId="1" fillId="0" borderId="5" xfId="0" applyFont="1" applyBorder="1" applyAlignment="1">
      <alignment vertical="top" wrapText="1"/>
    </xf>
    <xf numFmtId="0" fontId="1" fillId="0" borderId="1" xfId="0" applyFont="1" applyBorder="1" applyAlignment="1">
      <alignment vertical="center" wrapText="1"/>
    </xf>
    <xf numFmtId="0" fontId="0" fillId="0" borderId="9" xfId="0" applyBorder="1" applyAlignment="1">
      <alignment vertical="center" wrapText="1"/>
    </xf>
    <xf numFmtId="0" fontId="0" fillId="0" borderId="0" xfId="0" applyAlignment="1">
      <alignment vertical="center"/>
    </xf>
    <xf numFmtId="9" fontId="0" fillId="0" borderId="0" xfId="3" applyFont="1" applyAlignment="1">
      <alignment vertical="center"/>
    </xf>
    <xf numFmtId="0" fontId="0" fillId="0" borderId="5" xfId="0" applyBorder="1" applyAlignment="1">
      <alignment vertical="center"/>
    </xf>
    <xf numFmtId="0" fontId="0" fillId="0" borderId="1" xfId="0" applyBorder="1" applyAlignment="1">
      <alignment vertical="center"/>
    </xf>
    <xf numFmtId="164" fontId="0" fillId="0" borderId="0" xfId="0" applyNumberFormat="1" applyAlignment="1">
      <alignment vertical="center"/>
    </xf>
    <xf numFmtId="164" fontId="0" fillId="0" borderId="3" xfId="1" applyFont="1" applyBorder="1" applyAlignment="1">
      <alignment vertical="center"/>
    </xf>
    <xf numFmtId="43" fontId="0" fillId="0" borderId="0" xfId="2" applyFont="1" applyAlignment="1">
      <alignment vertical="center"/>
    </xf>
    <xf numFmtId="165" fontId="0" fillId="0" borderId="0" xfId="0" applyNumberFormat="1" applyAlignment="1">
      <alignment vertical="center"/>
    </xf>
    <xf numFmtId="164" fontId="0" fillId="0" borderId="0" xfId="1" applyFont="1" applyAlignment="1">
      <alignment vertical="center"/>
    </xf>
    <xf numFmtId="164" fontId="0" fillId="3" borderId="1" xfId="1" applyFont="1" applyFill="1" applyBorder="1" applyAlignment="1">
      <alignment horizontal="center" vertical="center"/>
    </xf>
    <xf numFmtId="164" fontId="0" fillId="0" borderId="22" xfId="1" applyFont="1" applyBorder="1" applyAlignment="1">
      <alignment vertical="center"/>
    </xf>
    <xf numFmtId="164" fontId="0" fillId="0" borderId="11" xfId="1" applyFont="1" applyBorder="1" applyAlignment="1">
      <alignment horizontal="center" vertical="center"/>
    </xf>
    <xf numFmtId="164" fontId="0" fillId="0" borderId="0" xfId="0" applyNumberFormat="1"/>
    <xf numFmtId="43" fontId="1" fillId="0" borderId="0" xfId="2" applyFont="1" applyAlignment="1">
      <alignment vertical="center"/>
    </xf>
    <xf numFmtId="43" fontId="0" fillId="0" borderId="0" xfId="0" applyNumberFormat="1" applyAlignment="1">
      <alignment vertical="center"/>
    </xf>
    <xf numFmtId="164" fontId="1" fillId="4" borderId="11" xfId="1" applyFont="1" applyFill="1" applyBorder="1" applyAlignment="1">
      <alignment vertical="center"/>
    </xf>
    <xf numFmtId="43" fontId="4" fillId="0" borderId="0" xfId="2" applyFont="1"/>
    <xf numFmtId="0" fontId="1" fillId="0" borderId="2" xfId="0" applyFont="1" applyBorder="1" applyAlignment="1">
      <alignment horizontal="center"/>
    </xf>
    <xf numFmtId="0" fontId="1" fillId="0" borderId="1"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1" fillId="2" borderId="23"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25" xfId="0" applyFont="1" applyFill="1" applyBorder="1" applyAlignment="1">
      <alignment horizontal="center" vertical="center"/>
    </xf>
    <xf numFmtId="164" fontId="1" fillId="2" borderId="9" xfId="1" applyFont="1" applyFill="1" applyBorder="1" applyAlignment="1">
      <alignment horizontal="center" vertical="center" wrapText="1"/>
    </xf>
    <xf numFmtId="164" fontId="1" fillId="2" borderId="12" xfId="1" applyFont="1" applyFill="1" applyBorder="1" applyAlignment="1">
      <alignment horizontal="center"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2" borderId="4" xfId="0" applyFont="1" applyFill="1" applyBorder="1" applyAlignment="1">
      <alignment horizontal="center" vertical="center"/>
    </xf>
  </cellXfs>
  <cellStyles count="4">
    <cellStyle name="Millares" xfId="2" builtinId="3"/>
    <cellStyle name="Moneda" xfId="1" builtinId="4"/>
    <cellStyle name="Normal" xfId="0" builtinId="0"/>
    <cellStyle name="Porcentaje" xfId="3"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7DC79-A4CA-4375-B949-124C4746745E}">
  <dimension ref="A1:AC23"/>
  <sheetViews>
    <sheetView showGridLines="0" tabSelected="1" topLeftCell="B1" zoomScale="80" zoomScaleNormal="80" workbookViewId="0">
      <selection activeCell="U28" sqref="U28"/>
    </sheetView>
  </sheetViews>
  <sheetFormatPr baseColWidth="10" defaultRowHeight="15" x14ac:dyDescent="0.25"/>
  <cols>
    <col min="1" max="1" width="5.5703125" style="49" customWidth="1"/>
    <col min="2" max="2" width="26" style="49" customWidth="1"/>
    <col min="3" max="3" width="55.5703125" style="49" customWidth="1"/>
    <col min="4" max="4" width="11.42578125" style="49" customWidth="1"/>
    <col min="5" max="5" width="10.28515625" style="49" customWidth="1"/>
    <col min="6" max="8" width="13.85546875" style="49" customWidth="1"/>
    <col min="9" max="9" width="14.28515625" style="55" customWidth="1"/>
    <col min="10" max="12" width="13.85546875" style="49" customWidth="1"/>
    <col min="13" max="13" width="13.5703125" style="49" customWidth="1"/>
    <col min="14" max="14" width="13.85546875" style="49" customWidth="1"/>
    <col min="15" max="15" width="14" style="49" customWidth="1"/>
    <col min="16" max="21" width="13.85546875" style="49" customWidth="1"/>
    <col min="22" max="22" width="18.5703125" style="57" bestFit="1" customWidth="1"/>
    <col min="23" max="23" width="11.42578125" style="49"/>
    <col min="24" max="24" width="15.5703125" style="50" bestFit="1" customWidth="1"/>
    <col min="25" max="25" width="16" style="49" customWidth="1"/>
    <col min="26" max="26" width="13.85546875" style="49" bestFit="1" customWidth="1"/>
    <col min="27" max="28" width="11.42578125" style="49"/>
    <col min="29" max="29" width="15" style="49" bestFit="1" customWidth="1"/>
    <col min="30" max="16384" width="11.42578125" style="49"/>
  </cols>
  <sheetData>
    <row r="1" spans="1:29" ht="37.5" customHeight="1" x14ac:dyDescent="0.25">
      <c r="A1" s="89" t="s">
        <v>42</v>
      </c>
      <c r="B1" s="72"/>
      <c r="C1" s="72"/>
      <c r="D1" s="72"/>
      <c r="E1" s="72"/>
      <c r="F1" s="72" t="s">
        <v>33</v>
      </c>
      <c r="G1" s="72"/>
      <c r="H1" s="72" t="s">
        <v>34</v>
      </c>
      <c r="I1" s="72"/>
      <c r="J1" s="72" t="s">
        <v>35</v>
      </c>
      <c r="K1" s="72"/>
      <c r="L1" s="72" t="s">
        <v>36</v>
      </c>
      <c r="M1" s="72"/>
      <c r="N1" s="72" t="s">
        <v>38</v>
      </c>
      <c r="O1" s="72"/>
      <c r="P1" s="72" t="s">
        <v>40</v>
      </c>
      <c r="Q1" s="72"/>
      <c r="R1" s="72" t="s">
        <v>47</v>
      </c>
      <c r="S1" s="72"/>
      <c r="T1" s="72" t="s">
        <v>57</v>
      </c>
      <c r="U1" s="72"/>
      <c r="V1" s="78" t="s">
        <v>41</v>
      </c>
    </row>
    <row r="2" spans="1:29" ht="42.75" customHeight="1" thickBot="1" x14ac:dyDescent="0.3">
      <c r="A2" s="1" t="s">
        <v>0</v>
      </c>
      <c r="B2" s="70" t="s">
        <v>6</v>
      </c>
      <c r="C2" s="70"/>
      <c r="D2" s="2" t="s">
        <v>1</v>
      </c>
      <c r="E2" s="3" t="s">
        <v>2</v>
      </c>
      <c r="F2" s="2" t="s">
        <v>3</v>
      </c>
      <c r="G2" s="2" t="s">
        <v>4</v>
      </c>
      <c r="H2" s="2" t="s">
        <v>3</v>
      </c>
      <c r="I2" s="2" t="s">
        <v>4</v>
      </c>
      <c r="J2" s="2" t="s">
        <v>3</v>
      </c>
      <c r="K2" s="2" t="s">
        <v>4</v>
      </c>
      <c r="L2" s="2" t="s">
        <v>3</v>
      </c>
      <c r="M2" s="2" t="s">
        <v>4</v>
      </c>
      <c r="N2" s="2" t="s">
        <v>3</v>
      </c>
      <c r="O2" s="2" t="s">
        <v>4</v>
      </c>
      <c r="P2" s="2" t="s">
        <v>3</v>
      </c>
      <c r="Q2" s="2" t="s">
        <v>4</v>
      </c>
      <c r="R2" s="2" t="s">
        <v>3</v>
      </c>
      <c r="S2" s="2" t="s">
        <v>4</v>
      </c>
      <c r="T2" s="2" t="s">
        <v>3</v>
      </c>
      <c r="U2" s="2" t="s">
        <v>4</v>
      </c>
      <c r="V2" s="79"/>
    </row>
    <row r="3" spans="1:29" ht="89.25" customHeight="1" x14ac:dyDescent="0.25">
      <c r="A3" s="6">
        <v>1</v>
      </c>
      <c r="B3" s="34" t="s">
        <v>7</v>
      </c>
      <c r="C3" s="35" t="s">
        <v>49</v>
      </c>
      <c r="D3" s="7" t="s">
        <v>8</v>
      </c>
      <c r="E3" s="7">
        <v>1</v>
      </c>
      <c r="F3" s="23">
        <v>123021</v>
      </c>
      <c r="G3" s="24">
        <f>+F3*E3</f>
        <v>123021</v>
      </c>
      <c r="H3" s="8"/>
      <c r="I3" s="8"/>
      <c r="J3" s="8"/>
      <c r="K3" s="8"/>
      <c r="L3" s="23">
        <v>111000</v>
      </c>
      <c r="M3" s="24">
        <f>+L3*E3</f>
        <v>111000</v>
      </c>
      <c r="N3" s="8"/>
      <c r="O3" s="8"/>
      <c r="P3" s="51"/>
      <c r="Q3" s="51"/>
      <c r="R3" s="51"/>
      <c r="S3" s="51"/>
      <c r="T3" s="51"/>
      <c r="U3" s="51"/>
      <c r="V3" s="16">
        <f>+AVERAGE(G3,I3,K3,M3,O3,Q3,S3,U3)</f>
        <v>117010.5</v>
      </c>
    </row>
    <row r="4" spans="1:29" ht="90.75" customHeight="1" x14ac:dyDescent="0.25">
      <c r="A4" s="9">
        <v>2</v>
      </c>
      <c r="B4" s="36" t="s">
        <v>9</v>
      </c>
      <c r="C4" s="10" t="s">
        <v>50</v>
      </c>
      <c r="D4" s="11" t="s">
        <v>8</v>
      </c>
      <c r="E4" s="11">
        <v>1</v>
      </c>
      <c r="F4" s="19">
        <v>158468</v>
      </c>
      <c r="G4" s="20">
        <f t="shared" ref="G4:G12" si="0">+F4*E4</f>
        <v>158468</v>
      </c>
      <c r="H4" s="5"/>
      <c r="I4" s="5"/>
      <c r="J4" s="5"/>
      <c r="K4" s="5"/>
      <c r="L4" s="19">
        <v>142800</v>
      </c>
      <c r="M4" s="20">
        <f t="shared" ref="M4:M7" si="1">+L4*E4</f>
        <v>142800</v>
      </c>
      <c r="N4" s="5"/>
      <c r="O4" s="5"/>
      <c r="P4" s="52"/>
      <c r="Q4" s="52"/>
      <c r="R4" s="52"/>
      <c r="S4" s="52"/>
      <c r="T4" s="52"/>
      <c r="U4" s="52"/>
      <c r="V4" s="17">
        <f>+AVERAGE(G4,I4,K4,M4,O4,Q4,S4,U4)</f>
        <v>150634</v>
      </c>
    </row>
    <row r="5" spans="1:29" ht="101.25" customHeight="1" x14ac:dyDescent="0.25">
      <c r="A5" s="9">
        <v>3</v>
      </c>
      <c r="B5" s="36" t="s">
        <v>10</v>
      </c>
      <c r="C5" s="10" t="s">
        <v>51</v>
      </c>
      <c r="D5" s="11" t="s">
        <v>8</v>
      </c>
      <c r="E5" s="11">
        <v>1</v>
      </c>
      <c r="F5" s="19">
        <v>158468</v>
      </c>
      <c r="G5" s="20">
        <f t="shared" si="0"/>
        <v>158468</v>
      </c>
      <c r="H5" s="5"/>
      <c r="I5" s="5"/>
      <c r="J5" s="5"/>
      <c r="K5" s="5"/>
      <c r="L5" s="19">
        <v>142800</v>
      </c>
      <c r="M5" s="20">
        <f t="shared" si="1"/>
        <v>142800</v>
      </c>
      <c r="N5" s="5"/>
      <c r="O5" s="5"/>
      <c r="P5" s="52"/>
      <c r="Q5" s="52"/>
      <c r="R5" s="52"/>
      <c r="S5" s="52"/>
      <c r="T5" s="52"/>
      <c r="U5" s="52"/>
      <c r="V5" s="17">
        <f t="shared" ref="V5:V11" si="2">+AVERAGE(G5,I5,K5,M5,O5,Q5,S5,U5)</f>
        <v>150634</v>
      </c>
    </row>
    <row r="6" spans="1:29" ht="45" x14ac:dyDescent="0.25">
      <c r="A6" s="9">
        <v>4</v>
      </c>
      <c r="B6" s="36" t="s">
        <v>11</v>
      </c>
      <c r="C6" s="10" t="s">
        <v>32</v>
      </c>
      <c r="D6" s="11" t="s">
        <v>8</v>
      </c>
      <c r="E6" s="11">
        <v>1</v>
      </c>
      <c r="F6" s="19">
        <v>87574</v>
      </c>
      <c r="G6" s="19">
        <f t="shared" si="0"/>
        <v>87574</v>
      </c>
      <c r="H6" s="5"/>
      <c r="I6" s="5"/>
      <c r="J6" s="5"/>
      <c r="K6" s="5"/>
      <c r="L6" s="5"/>
      <c r="M6" s="5"/>
      <c r="N6" s="19">
        <v>91035</v>
      </c>
      <c r="O6" s="20">
        <f t="shared" ref="O6:O9" si="3">+N6*E6</f>
        <v>91035</v>
      </c>
      <c r="P6" s="52"/>
      <c r="Q6" s="52"/>
      <c r="R6" s="52"/>
      <c r="S6" s="52"/>
      <c r="T6" s="52"/>
      <c r="U6" s="52"/>
      <c r="V6" s="17">
        <f t="shared" si="2"/>
        <v>89304.5</v>
      </c>
    </row>
    <row r="7" spans="1:29" ht="52.5" customHeight="1" x14ac:dyDescent="0.25">
      <c r="A7" s="9">
        <v>5</v>
      </c>
      <c r="B7" s="10" t="s">
        <v>12</v>
      </c>
      <c r="C7" s="10" t="s">
        <v>13</v>
      </c>
      <c r="D7" s="11" t="s">
        <v>8</v>
      </c>
      <c r="E7" s="11">
        <v>1</v>
      </c>
      <c r="F7" s="19">
        <v>331532</v>
      </c>
      <c r="G7" s="20">
        <f t="shared" si="0"/>
        <v>331532</v>
      </c>
      <c r="H7" s="5"/>
      <c r="I7" s="5"/>
      <c r="J7" s="5"/>
      <c r="K7" s="5"/>
      <c r="L7" s="19">
        <v>297000</v>
      </c>
      <c r="M7" s="20">
        <f t="shared" si="1"/>
        <v>297000</v>
      </c>
      <c r="N7" s="5"/>
      <c r="O7" s="5"/>
      <c r="P7" s="52"/>
      <c r="Q7" s="52"/>
      <c r="R7" s="52"/>
      <c r="S7" s="52"/>
      <c r="T7" s="52"/>
      <c r="U7" s="52"/>
      <c r="V7" s="17">
        <f t="shared" si="2"/>
        <v>314266</v>
      </c>
    </row>
    <row r="8" spans="1:29" ht="66" customHeight="1" x14ac:dyDescent="0.25">
      <c r="A8" s="9">
        <v>6</v>
      </c>
      <c r="B8" s="10" t="s">
        <v>46</v>
      </c>
      <c r="C8" s="10" t="s">
        <v>14</v>
      </c>
      <c r="D8" s="11" t="s">
        <v>8</v>
      </c>
      <c r="E8" s="11">
        <v>1</v>
      </c>
      <c r="F8" s="19">
        <v>670000</v>
      </c>
      <c r="G8" s="20">
        <f t="shared" si="0"/>
        <v>670000</v>
      </c>
      <c r="H8" s="19">
        <v>773850</v>
      </c>
      <c r="I8" s="20">
        <f t="shared" ref="I8:I12" si="4">+H8*E8</f>
        <v>773850</v>
      </c>
      <c r="J8" s="5"/>
      <c r="K8" s="5"/>
      <c r="L8" s="5"/>
      <c r="M8" s="5"/>
      <c r="N8" s="5"/>
      <c r="O8" s="5"/>
      <c r="P8" s="52"/>
      <c r="Q8" s="52"/>
      <c r="R8" s="52"/>
      <c r="S8" s="52"/>
      <c r="T8" s="52"/>
      <c r="U8" s="52"/>
      <c r="V8" s="17">
        <f t="shared" si="2"/>
        <v>721925</v>
      </c>
    </row>
    <row r="9" spans="1:29" ht="42" customHeight="1" x14ac:dyDescent="0.25">
      <c r="A9" s="9">
        <v>7</v>
      </c>
      <c r="B9" s="10" t="s">
        <v>55</v>
      </c>
      <c r="C9" s="10" t="s">
        <v>15</v>
      </c>
      <c r="D9" s="11" t="s">
        <v>8</v>
      </c>
      <c r="E9" s="11">
        <v>1</v>
      </c>
      <c r="F9" s="12"/>
      <c r="G9" s="5"/>
      <c r="H9" s="5"/>
      <c r="I9" s="5"/>
      <c r="J9" s="19">
        <v>390000</v>
      </c>
      <c r="K9" s="20">
        <f t="shared" ref="K9:K11" si="5">+J9*E9</f>
        <v>390000</v>
      </c>
      <c r="L9" s="5"/>
      <c r="M9" s="5"/>
      <c r="N9" s="19">
        <v>345100</v>
      </c>
      <c r="O9" s="20">
        <f t="shared" si="3"/>
        <v>345100</v>
      </c>
      <c r="P9" s="52"/>
      <c r="Q9" s="52"/>
      <c r="R9" s="52"/>
      <c r="S9" s="52"/>
      <c r="T9" s="52"/>
      <c r="U9" s="52"/>
      <c r="V9" s="17">
        <f t="shared" si="2"/>
        <v>367550</v>
      </c>
    </row>
    <row r="10" spans="1:29" ht="49.5" customHeight="1" x14ac:dyDescent="0.25">
      <c r="A10" s="9">
        <v>8</v>
      </c>
      <c r="B10" s="36" t="s">
        <v>16</v>
      </c>
      <c r="C10" s="10" t="s">
        <v>17</v>
      </c>
      <c r="D10" s="11" t="s">
        <v>8</v>
      </c>
      <c r="E10" s="11">
        <v>1</v>
      </c>
      <c r="F10" s="12">
        <v>438356</v>
      </c>
      <c r="G10" s="12">
        <f>+F10*E10</f>
        <v>438356</v>
      </c>
      <c r="H10" s="19">
        <v>462000</v>
      </c>
      <c r="I10" s="19">
        <f t="shared" si="4"/>
        <v>462000</v>
      </c>
      <c r="J10" s="19"/>
      <c r="K10" s="19"/>
      <c r="L10" s="12"/>
      <c r="M10" s="12"/>
      <c r="N10" s="12"/>
      <c r="O10" s="12"/>
      <c r="P10" s="52"/>
      <c r="Q10" s="52"/>
      <c r="R10" s="52"/>
      <c r="S10" s="52"/>
      <c r="T10" s="52"/>
      <c r="U10" s="52"/>
      <c r="V10" s="17">
        <f t="shared" si="2"/>
        <v>450178</v>
      </c>
    </row>
    <row r="11" spans="1:29" ht="52.5" customHeight="1" x14ac:dyDescent="0.25">
      <c r="A11" s="9">
        <v>9</v>
      </c>
      <c r="B11" s="10" t="s">
        <v>18</v>
      </c>
      <c r="C11" s="10" t="s">
        <v>56</v>
      </c>
      <c r="D11" s="11" t="s">
        <v>8</v>
      </c>
      <c r="E11" s="11">
        <v>1</v>
      </c>
      <c r="F11" s="12"/>
      <c r="G11" s="12"/>
      <c r="H11" s="12"/>
      <c r="I11" s="12"/>
      <c r="J11" s="19">
        <v>98000</v>
      </c>
      <c r="K11" s="19">
        <f t="shared" si="5"/>
        <v>98000</v>
      </c>
      <c r="L11" s="19"/>
      <c r="M11" s="19"/>
      <c r="N11" s="12"/>
      <c r="O11" s="12"/>
      <c r="P11" s="52"/>
      <c r="Q11" s="52"/>
      <c r="R11" s="52"/>
      <c r="S11" s="52"/>
      <c r="T11" s="27">
        <v>84550</v>
      </c>
      <c r="U11" s="27">
        <f>+T11*E11</f>
        <v>84550</v>
      </c>
      <c r="V11" s="17">
        <f t="shared" si="2"/>
        <v>91275</v>
      </c>
      <c r="Y11" s="53"/>
    </row>
    <row r="12" spans="1:29" ht="64.5" customHeight="1" x14ac:dyDescent="0.25">
      <c r="A12" s="9">
        <v>10</v>
      </c>
      <c r="B12" s="10" t="s">
        <v>19</v>
      </c>
      <c r="C12" s="10" t="s">
        <v>20</v>
      </c>
      <c r="D12" s="11" t="s">
        <v>8</v>
      </c>
      <c r="E12" s="11">
        <v>2</v>
      </c>
      <c r="F12" s="19">
        <v>264000</v>
      </c>
      <c r="G12" s="20">
        <f t="shared" si="0"/>
        <v>528000</v>
      </c>
      <c r="H12" s="19">
        <v>304920</v>
      </c>
      <c r="I12" s="20">
        <f t="shared" si="4"/>
        <v>609840</v>
      </c>
      <c r="J12" s="5"/>
      <c r="K12" s="5"/>
      <c r="L12" s="5"/>
      <c r="M12" s="5"/>
      <c r="N12" s="5"/>
      <c r="O12" s="5"/>
      <c r="P12" s="52"/>
      <c r="Q12" s="52"/>
      <c r="R12" s="52"/>
      <c r="S12" s="52"/>
      <c r="T12" s="52"/>
      <c r="U12" s="52"/>
      <c r="V12" s="17">
        <f>+AVERAGE(G12,I12,K12,M12,O12,Q12,S12,U12)</f>
        <v>568920</v>
      </c>
    </row>
    <row r="13" spans="1:29" ht="300.75" customHeight="1" x14ac:dyDescent="0.25">
      <c r="A13" s="9">
        <v>11</v>
      </c>
      <c r="B13" s="10" t="s">
        <v>21</v>
      </c>
      <c r="C13" s="10" t="s">
        <v>52</v>
      </c>
      <c r="D13" s="11" t="s">
        <v>8</v>
      </c>
      <c r="E13" s="11">
        <v>1</v>
      </c>
      <c r="F13" s="5"/>
      <c r="G13" s="5"/>
      <c r="H13" s="5"/>
      <c r="I13" s="5"/>
      <c r="J13" s="5"/>
      <c r="K13" s="5"/>
      <c r="L13" s="5"/>
      <c r="M13" s="5"/>
      <c r="N13" s="19"/>
      <c r="O13" s="20"/>
      <c r="P13" s="19">
        <v>457000</v>
      </c>
      <c r="Q13" s="19">
        <f t="shared" ref="Q13:Q15" si="6">+P13*E13</f>
        <v>457000</v>
      </c>
      <c r="R13" s="19">
        <v>388450</v>
      </c>
      <c r="S13" s="19">
        <f>+R13*E13</f>
        <v>388450</v>
      </c>
      <c r="T13" s="19"/>
      <c r="U13" s="19"/>
      <c r="V13" s="17">
        <f>+AVERAGE(G13,I13,K13,M13,O13,Q13,S13,U13)</f>
        <v>422725</v>
      </c>
    </row>
    <row r="14" spans="1:29" ht="300.75" customHeight="1" x14ac:dyDescent="0.25">
      <c r="A14" s="9">
        <v>12</v>
      </c>
      <c r="B14" s="10" t="s">
        <v>22</v>
      </c>
      <c r="C14" s="10" t="s">
        <v>53</v>
      </c>
      <c r="D14" s="11" t="s">
        <v>8</v>
      </c>
      <c r="E14" s="11">
        <v>1</v>
      </c>
      <c r="F14" s="5"/>
      <c r="G14" s="5"/>
      <c r="H14" s="12"/>
      <c r="I14" s="5"/>
      <c r="J14" s="12"/>
      <c r="K14" s="5"/>
      <c r="L14" s="5"/>
      <c r="M14" s="5"/>
      <c r="N14" s="19"/>
      <c r="O14" s="20"/>
      <c r="P14" s="19">
        <v>202000</v>
      </c>
      <c r="Q14" s="19">
        <f t="shared" si="6"/>
        <v>202000</v>
      </c>
      <c r="R14" s="19">
        <v>171700</v>
      </c>
      <c r="S14" s="19">
        <f>+R14*E14</f>
        <v>171700</v>
      </c>
      <c r="T14" s="19"/>
      <c r="U14" s="19"/>
      <c r="V14" s="17">
        <f>+AVERAGE(G14,I14,K14,M14,O14,Q14,S14,U14)</f>
        <v>186850</v>
      </c>
    </row>
    <row r="15" spans="1:29" ht="293.25" customHeight="1" thickBot="1" x14ac:dyDescent="0.3">
      <c r="A15" s="13">
        <v>13</v>
      </c>
      <c r="B15" s="37" t="s">
        <v>23</v>
      </c>
      <c r="C15" s="37" t="s">
        <v>54</v>
      </c>
      <c r="D15" s="14" t="s">
        <v>8</v>
      </c>
      <c r="E15" s="14">
        <v>1</v>
      </c>
      <c r="F15" s="15"/>
      <c r="G15" s="15"/>
      <c r="H15" s="15"/>
      <c r="I15" s="15"/>
      <c r="J15" s="15"/>
      <c r="K15" s="15"/>
      <c r="L15" s="15"/>
      <c r="M15" s="15"/>
      <c r="N15" s="21"/>
      <c r="O15" s="22"/>
      <c r="P15" s="21">
        <v>184000</v>
      </c>
      <c r="Q15" s="21">
        <f t="shared" si="6"/>
        <v>184000</v>
      </c>
      <c r="R15" s="21">
        <v>156400</v>
      </c>
      <c r="S15" s="21">
        <f>+R15*E15</f>
        <v>156400</v>
      </c>
      <c r="T15" s="21"/>
      <c r="U15" s="21"/>
      <c r="V15" s="60">
        <f>+AVERAGE(G15,I15,K15,M15,O15,Q15,S15,U15)</f>
        <v>170200</v>
      </c>
    </row>
    <row r="16" spans="1:29" x14ac:dyDescent="0.25">
      <c r="A16" s="80" t="s">
        <v>5</v>
      </c>
      <c r="B16" s="81"/>
      <c r="C16" s="81"/>
      <c r="D16" s="81"/>
      <c r="E16" s="81"/>
      <c r="F16" s="81"/>
      <c r="G16" s="81"/>
      <c r="H16" s="81"/>
      <c r="I16" s="81"/>
      <c r="J16" s="81"/>
      <c r="K16" s="81"/>
      <c r="L16" s="81"/>
      <c r="M16" s="81"/>
      <c r="N16" s="81"/>
      <c r="O16" s="81"/>
      <c r="P16" s="81"/>
      <c r="Q16" s="81"/>
      <c r="R16" s="81"/>
      <c r="S16" s="81"/>
      <c r="T16" s="81"/>
      <c r="U16" s="82"/>
      <c r="V16" s="59">
        <f>SUM(V3:V15)</f>
        <v>3801472</v>
      </c>
      <c r="Y16" s="55"/>
      <c r="AC16" s="55"/>
    </row>
    <row r="17" spans="1:29" x14ac:dyDescent="0.25">
      <c r="A17" s="83" t="s">
        <v>58</v>
      </c>
      <c r="B17" s="84"/>
      <c r="C17" s="84"/>
      <c r="D17" s="84"/>
      <c r="E17" s="84"/>
      <c r="F17" s="84"/>
      <c r="G17" s="84"/>
      <c r="H17" s="84"/>
      <c r="I17" s="84"/>
      <c r="J17" s="84"/>
      <c r="K17" s="84"/>
      <c r="L17" s="84"/>
      <c r="M17" s="84"/>
      <c r="N17" s="84"/>
      <c r="O17" s="84"/>
      <c r="P17" s="84"/>
      <c r="Q17" s="84"/>
      <c r="R17" s="84"/>
      <c r="S17" s="84"/>
      <c r="T17" s="84"/>
      <c r="U17" s="85"/>
      <c r="V17" s="54">
        <f>+ROUND(V16*19%,0)</f>
        <v>722280</v>
      </c>
      <c r="Y17" s="55"/>
      <c r="AC17" s="55"/>
    </row>
    <row r="18" spans="1:29" ht="15.75" thickBot="1" x14ac:dyDescent="0.3">
      <c r="A18" s="86" t="s">
        <v>4</v>
      </c>
      <c r="B18" s="87"/>
      <c r="C18" s="87"/>
      <c r="D18" s="87"/>
      <c r="E18" s="87"/>
      <c r="F18" s="87"/>
      <c r="G18" s="87"/>
      <c r="H18" s="87"/>
      <c r="I18" s="87"/>
      <c r="J18" s="87"/>
      <c r="K18" s="87"/>
      <c r="L18" s="87"/>
      <c r="M18" s="87"/>
      <c r="N18" s="87"/>
      <c r="O18" s="87"/>
      <c r="P18" s="87"/>
      <c r="Q18" s="87"/>
      <c r="R18" s="87"/>
      <c r="S18" s="87"/>
      <c r="T18" s="87"/>
      <c r="U18" s="88"/>
      <c r="V18" s="64">
        <f>+V16+V17</f>
        <v>4523752</v>
      </c>
      <c r="Y18" s="55"/>
      <c r="Z18" s="63"/>
      <c r="AA18" s="53"/>
      <c r="AC18" s="55"/>
    </row>
    <row r="19" spans="1:29" x14ac:dyDescent="0.25">
      <c r="J19" s="56"/>
    </row>
    <row r="20" spans="1:29" x14ac:dyDescent="0.25">
      <c r="O20" s="53"/>
      <c r="Y20" s="40"/>
    </row>
    <row r="21" spans="1:29" x14ac:dyDescent="0.25">
      <c r="O21" s="53"/>
      <c r="Y21" s="55"/>
    </row>
    <row r="22" spans="1:29" x14ac:dyDescent="0.25">
      <c r="Y22" s="62"/>
    </row>
    <row r="23" spans="1:29" x14ac:dyDescent="0.25">
      <c r="Y23" s="55"/>
    </row>
  </sheetData>
  <autoFilter ref="A1:AC18" xr:uid="{D097DC79-A4CA-4375-B949-124C4746745E}">
    <filterColumn colId="0" showButton="0"/>
    <filterColumn colId="1" showButton="0"/>
    <filterColumn colId="2" showButton="0"/>
    <filterColumn colId="3" showButton="0"/>
    <filterColumn colId="5" showButton="0"/>
    <filterColumn colId="7" showButton="0"/>
    <filterColumn colId="9" showButton="0"/>
    <filterColumn colId="11" showButton="0"/>
    <filterColumn colId="13" showButton="0"/>
    <filterColumn colId="15" showButton="0"/>
    <filterColumn colId="17" showButton="0"/>
    <filterColumn colId="19" showButton="0"/>
  </autoFilter>
  <mergeCells count="14">
    <mergeCell ref="A16:U16"/>
    <mergeCell ref="A17:U17"/>
    <mergeCell ref="A18:U18"/>
    <mergeCell ref="B2:C2"/>
    <mergeCell ref="F1:G1"/>
    <mergeCell ref="A1:E1"/>
    <mergeCell ref="H1:I1"/>
    <mergeCell ref="T1:U1"/>
    <mergeCell ref="R1:S1"/>
    <mergeCell ref="V1:V2"/>
    <mergeCell ref="P1:Q1"/>
    <mergeCell ref="N1:O1"/>
    <mergeCell ref="J1:K1"/>
    <mergeCell ref="L1:M1"/>
  </mergeCells>
  <conditionalFormatting sqref="X1:X19 V21:V25 X25:X1048576">
    <cfRule type="cellIs" dxfId="0" priority="1" operator="greaterThan">
      <formula>0.21</formula>
    </cfRule>
  </conditionalFormatting>
  <pageMargins left="0.70866141732283472" right="0.70866141732283472" top="0.74803149606299213" bottom="0.74803149606299213" header="0.31496062992125984" footer="0.31496062992125984"/>
  <pageSetup paperSize="9" scale="7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63390-8B93-4ABF-9F89-144A2C3DB882}">
  <dimension ref="A1:P25"/>
  <sheetViews>
    <sheetView showGridLines="0" topLeftCell="A8" zoomScale="80" zoomScaleNormal="80" workbookViewId="0">
      <selection activeCell="K31" sqref="K31"/>
    </sheetView>
  </sheetViews>
  <sheetFormatPr baseColWidth="10" defaultRowHeight="15" x14ac:dyDescent="0.25"/>
  <cols>
    <col min="1" max="1" width="5.5703125" customWidth="1"/>
    <col min="2" max="2" width="39.7109375" customWidth="1"/>
    <col min="4" max="4" width="13" customWidth="1"/>
    <col min="5" max="5" width="16.5703125" bestFit="1" customWidth="1"/>
    <col min="6" max="6" width="19.5703125" customWidth="1"/>
    <col min="7" max="10" width="19.140625" customWidth="1"/>
    <col min="11" max="11" width="17.28515625" customWidth="1"/>
    <col min="13" max="13" width="17.140625" style="32" customWidth="1"/>
    <col min="15" max="15" width="14.7109375" customWidth="1"/>
    <col min="16" max="16" width="19.85546875" customWidth="1"/>
  </cols>
  <sheetData>
    <row r="1" spans="1:16" ht="30.75" customHeight="1" x14ac:dyDescent="0.25">
      <c r="A1" s="75" t="s">
        <v>43</v>
      </c>
      <c r="B1" s="76"/>
      <c r="C1" s="76"/>
      <c r="D1" s="77"/>
      <c r="E1" s="72" t="s">
        <v>37</v>
      </c>
      <c r="F1" s="72"/>
      <c r="G1" s="72" t="s">
        <v>39</v>
      </c>
      <c r="H1" s="72"/>
      <c r="I1" s="72" t="s">
        <v>38</v>
      </c>
      <c r="J1" s="72"/>
      <c r="K1" s="70" t="s">
        <v>41</v>
      </c>
    </row>
    <row r="2" spans="1:16" ht="30.75" thickBot="1" x14ac:dyDescent="0.3">
      <c r="A2" s="1" t="s">
        <v>0</v>
      </c>
      <c r="B2" s="2" t="s">
        <v>6</v>
      </c>
      <c r="C2" s="2" t="s">
        <v>1</v>
      </c>
      <c r="D2" s="3" t="s">
        <v>2</v>
      </c>
      <c r="E2" s="2" t="s">
        <v>3</v>
      </c>
      <c r="F2" s="2" t="s">
        <v>4</v>
      </c>
      <c r="G2" s="2" t="s">
        <v>3</v>
      </c>
      <c r="H2" s="2" t="s">
        <v>4</v>
      </c>
      <c r="I2" s="2" t="s">
        <v>3</v>
      </c>
      <c r="J2" s="2" t="s">
        <v>4</v>
      </c>
      <c r="K2" s="71"/>
    </row>
    <row r="3" spans="1:16" ht="126.75" customHeight="1" x14ac:dyDescent="0.25">
      <c r="A3" s="38">
        <v>1</v>
      </c>
      <c r="B3" s="46" t="s">
        <v>44</v>
      </c>
      <c r="C3" s="39" t="s">
        <v>8</v>
      </c>
      <c r="D3" s="39">
        <v>3</v>
      </c>
      <c r="E3" s="25">
        <v>364000</v>
      </c>
      <c r="F3" s="25">
        <f>E3*D3</f>
        <v>1092000</v>
      </c>
      <c r="G3" s="25">
        <v>320000</v>
      </c>
      <c r="H3" s="25">
        <f t="shared" ref="H3:H13" si="0">+G3*D3</f>
        <v>960000</v>
      </c>
      <c r="I3" s="25"/>
      <c r="J3" s="25"/>
      <c r="K3" s="26">
        <f>+AVERAGE(F3,H3,J3)</f>
        <v>1026000</v>
      </c>
      <c r="O3" s="40"/>
    </row>
    <row r="4" spans="1:16" ht="73.5" customHeight="1" x14ac:dyDescent="0.25">
      <c r="A4" s="41">
        <v>2</v>
      </c>
      <c r="B4" s="47" t="s">
        <v>48</v>
      </c>
      <c r="C4" s="42" t="s">
        <v>8</v>
      </c>
      <c r="D4" s="42">
        <v>4</v>
      </c>
      <c r="E4" s="27">
        <v>514000</v>
      </c>
      <c r="F4" s="27">
        <f t="shared" ref="F4:F13" si="1">E4*D4</f>
        <v>2056000</v>
      </c>
      <c r="G4" s="27"/>
      <c r="H4" s="27"/>
      <c r="I4" s="27">
        <v>526316</v>
      </c>
      <c r="J4" s="27">
        <f t="shared" ref="J4:J12" si="2">+I4*D4</f>
        <v>2105264</v>
      </c>
      <c r="K4" s="28">
        <f>+AVERAGE(F4,H4,J4)</f>
        <v>2080632</v>
      </c>
      <c r="O4" s="40"/>
    </row>
    <row r="5" spans="1:16" ht="50.25" customHeight="1" x14ac:dyDescent="0.25">
      <c r="A5" s="41">
        <v>3</v>
      </c>
      <c r="B5" s="43" t="s">
        <v>24</v>
      </c>
      <c r="C5" s="42" t="s">
        <v>8</v>
      </c>
      <c r="D5" s="42">
        <v>1</v>
      </c>
      <c r="E5" s="27">
        <v>2142720</v>
      </c>
      <c r="F5" s="27">
        <f t="shared" si="1"/>
        <v>2142720</v>
      </c>
      <c r="G5" s="27"/>
      <c r="H5" s="27"/>
      <c r="I5" s="27">
        <v>2255495</v>
      </c>
      <c r="J5" s="27">
        <f t="shared" si="2"/>
        <v>2255495</v>
      </c>
      <c r="K5" s="28">
        <f t="shared" ref="K5:K11" si="3">+AVERAGE(F5,H5,J5)</f>
        <v>2199107.5</v>
      </c>
      <c r="O5" s="40"/>
    </row>
    <row r="6" spans="1:16" ht="183.75" customHeight="1" x14ac:dyDescent="0.25">
      <c r="A6" s="41">
        <v>4</v>
      </c>
      <c r="B6" s="43" t="s">
        <v>30</v>
      </c>
      <c r="C6" s="42" t="s">
        <v>8</v>
      </c>
      <c r="D6" s="42">
        <v>1</v>
      </c>
      <c r="E6" s="27">
        <v>1868850</v>
      </c>
      <c r="F6" s="27">
        <f t="shared" si="1"/>
        <v>1868850</v>
      </c>
      <c r="G6" s="27"/>
      <c r="H6" s="27"/>
      <c r="I6" s="27">
        <v>1909474</v>
      </c>
      <c r="J6" s="27">
        <f t="shared" si="2"/>
        <v>1909474</v>
      </c>
      <c r="K6" s="28">
        <f t="shared" si="3"/>
        <v>1889162</v>
      </c>
      <c r="O6" s="40"/>
    </row>
    <row r="7" spans="1:16" ht="193.5" customHeight="1" x14ac:dyDescent="0.25">
      <c r="A7" s="41">
        <v>5</v>
      </c>
      <c r="B7" s="43" t="s">
        <v>31</v>
      </c>
      <c r="C7" s="42" t="s">
        <v>8</v>
      </c>
      <c r="D7" s="42">
        <v>1</v>
      </c>
      <c r="E7" s="27">
        <v>1868850</v>
      </c>
      <c r="F7" s="27">
        <f t="shared" si="1"/>
        <v>1868850</v>
      </c>
      <c r="G7" s="27"/>
      <c r="H7" s="27"/>
      <c r="I7" s="27">
        <v>1909474</v>
      </c>
      <c r="J7" s="27">
        <f t="shared" si="2"/>
        <v>1909474</v>
      </c>
      <c r="K7" s="28">
        <f t="shared" si="3"/>
        <v>1889162</v>
      </c>
      <c r="O7" s="40"/>
    </row>
    <row r="8" spans="1:16" ht="161.25" customHeight="1" x14ac:dyDescent="0.25">
      <c r="A8" s="41">
        <v>6</v>
      </c>
      <c r="B8" s="43" t="s">
        <v>25</v>
      </c>
      <c r="C8" s="42" t="s">
        <v>8</v>
      </c>
      <c r="D8" s="42">
        <v>1</v>
      </c>
      <c r="E8" s="27">
        <v>980108</v>
      </c>
      <c r="F8" s="27">
        <f t="shared" si="1"/>
        <v>980108</v>
      </c>
      <c r="G8" s="27"/>
      <c r="H8" s="27"/>
      <c r="I8" s="27">
        <v>1002105</v>
      </c>
      <c r="J8" s="27">
        <f t="shared" si="2"/>
        <v>1002105</v>
      </c>
      <c r="K8" s="28">
        <f>+AVERAGE(F8,H8,J8)</f>
        <v>991106.5</v>
      </c>
      <c r="O8" s="40"/>
    </row>
    <row r="9" spans="1:16" ht="156.75" customHeight="1" x14ac:dyDescent="0.25">
      <c r="A9" s="41">
        <v>7</v>
      </c>
      <c r="B9" s="43" t="s">
        <v>27</v>
      </c>
      <c r="C9" s="42" t="s">
        <v>8</v>
      </c>
      <c r="D9" s="42">
        <v>1</v>
      </c>
      <c r="E9" s="27">
        <v>1495080</v>
      </c>
      <c r="F9" s="27">
        <f t="shared" si="1"/>
        <v>1495080</v>
      </c>
      <c r="G9" s="27"/>
      <c r="H9" s="27"/>
      <c r="I9" s="27">
        <v>1528421</v>
      </c>
      <c r="J9" s="27">
        <f t="shared" si="2"/>
        <v>1528421</v>
      </c>
      <c r="K9" s="28">
        <f t="shared" si="3"/>
        <v>1511750.5</v>
      </c>
      <c r="O9" s="40"/>
    </row>
    <row r="10" spans="1:16" ht="145.5" customHeight="1" x14ac:dyDescent="0.25">
      <c r="A10" s="41">
        <v>8</v>
      </c>
      <c r="B10" s="43" t="s">
        <v>26</v>
      </c>
      <c r="C10" s="42" t="s">
        <v>8</v>
      </c>
      <c r="D10" s="42">
        <v>1</v>
      </c>
      <c r="E10" s="27">
        <v>710163</v>
      </c>
      <c r="F10" s="27">
        <f t="shared" si="1"/>
        <v>710163</v>
      </c>
      <c r="G10" s="27"/>
      <c r="H10" s="27"/>
      <c r="I10" s="27">
        <v>726316</v>
      </c>
      <c r="J10" s="27">
        <f t="shared" si="2"/>
        <v>726316</v>
      </c>
      <c r="K10" s="28">
        <f>+AVERAGE(F10,H10,J10)</f>
        <v>718239.5</v>
      </c>
      <c r="O10" s="40"/>
    </row>
    <row r="11" spans="1:16" ht="107.25" customHeight="1" x14ac:dyDescent="0.25">
      <c r="A11" s="41">
        <v>9</v>
      </c>
      <c r="B11" s="43" t="s">
        <v>45</v>
      </c>
      <c r="C11" s="42" t="s">
        <v>8</v>
      </c>
      <c r="D11" s="42">
        <v>3</v>
      </c>
      <c r="E11" s="27">
        <v>911000</v>
      </c>
      <c r="F11" s="27">
        <f t="shared" si="1"/>
        <v>2733000</v>
      </c>
      <c r="G11" s="27"/>
      <c r="H11" s="27"/>
      <c r="I11" s="27">
        <v>1084000</v>
      </c>
      <c r="J11" s="27">
        <f t="shared" si="2"/>
        <v>3252000</v>
      </c>
      <c r="K11" s="28">
        <f t="shared" si="3"/>
        <v>2992500</v>
      </c>
      <c r="O11" s="40"/>
    </row>
    <row r="12" spans="1:16" ht="41.25" customHeight="1" x14ac:dyDescent="0.25">
      <c r="A12" s="41">
        <v>10</v>
      </c>
      <c r="B12" s="43" t="s">
        <v>28</v>
      </c>
      <c r="C12" s="42" t="s">
        <v>8</v>
      </c>
      <c r="D12" s="42">
        <v>15</v>
      </c>
      <c r="E12" s="58"/>
      <c r="F12" s="58"/>
      <c r="G12" s="27">
        <v>21000</v>
      </c>
      <c r="H12" s="27">
        <f t="shared" si="0"/>
        <v>315000</v>
      </c>
      <c r="I12" s="27">
        <v>20931</v>
      </c>
      <c r="J12" s="27">
        <f t="shared" si="2"/>
        <v>313965</v>
      </c>
      <c r="K12" s="28">
        <f>+AVERAGE(F12,H12,J12)</f>
        <v>314482.5</v>
      </c>
      <c r="O12" s="40"/>
    </row>
    <row r="13" spans="1:16" ht="66.75" customHeight="1" thickBot="1" x14ac:dyDescent="0.3">
      <c r="A13" s="44">
        <v>11</v>
      </c>
      <c r="B13" s="48" t="s">
        <v>29</v>
      </c>
      <c r="C13" s="45" t="s">
        <v>8</v>
      </c>
      <c r="D13" s="45">
        <v>1</v>
      </c>
      <c r="E13" s="29">
        <v>12667000</v>
      </c>
      <c r="F13" s="29">
        <f t="shared" si="1"/>
        <v>12667000</v>
      </c>
      <c r="G13" s="29">
        <v>13500000</v>
      </c>
      <c r="H13" s="29">
        <f t="shared" si="0"/>
        <v>13500000</v>
      </c>
      <c r="I13" s="29"/>
      <c r="J13" s="29"/>
      <c r="K13" s="28">
        <f>+AVERAGE(F13,H13,J13)</f>
        <v>13083500</v>
      </c>
      <c r="O13" s="40"/>
    </row>
    <row r="14" spans="1:16" x14ac:dyDescent="0.25">
      <c r="A14" s="73" t="s">
        <v>5</v>
      </c>
      <c r="B14" s="74"/>
      <c r="C14" s="74"/>
      <c r="D14" s="74"/>
      <c r="E14" s="74"/>
      <c r="F14" s="74"/>
      <c r="G14" s="74"/>
      <c r="H14" s="74"/>
      <c r="I14" s="74"/>
      <c r="J14" s="74"/>
      <c r="K14" s="30">
        <f>ROUND(SUM(K3:K13),0)</f>
        <v>28695643</v>
      </c>
    </row>
    <row r="15" spans="1:16" x14ac:dyDescent="0.25">
      <c r="A15" s="66" t="s">
        <v>58</v>
      </c>
      <c r="B15" s="67"/>
      <c r="C15" s="67"/>
      <c r="D15" s="67"/>
      <c r="E15" s="67"/>
      <c r="F15" s="67"/>
      <c r="G15" s="67"/>
      <c r="H15" s="67"/>
      <c r="I15" s="67"/>
      <c r="J15" s="67"/>
      <c r="K15" s="18">
        <f>+ROUND(K14*19%,0)</f>
        <v>5452172</v>
      </c>
    </row>
    <row r="16" spans="1:16" ht="15.75" thickBot="1" x14ac:dyDescent="0.3">
      <c r="A16" s="68" t="s">
        <v>4</v>
      </c>
      <c r="B16" s="69"/>
      <c r="C16" s="69"/>
      <c r="D16" s="69"/>
      <c r="E16" s="69"/>
      <c r="F16" s="69"/>
      <c r="G16" s="69"/>
      <c r="H16" s="69"/>
      <c r="I16" s="69"/>
      <c r="J16" s="69"/>
      <c r="K16" s="31">
        <f>+K14+K15</f>
        <v>34147815</v>
      </c>
      <c r="M16" s="63"/>
      <c r="O16" s="4"/>
      <c r="P16" s="4"/>
    </row>
    <row r="17" spans="5:16" x14ac:dyDescent="0.25">
      <c r="H17" s="4"/>
      <c r="K17" s="4"/>
      <c r="O17" s="65"/>
      <c r="P17" s="4"/>
    </row>
    <row r="18" spans="5:16" x14ac:dyDescent="0.25">
      <c r="H18" s="4"/>
      <c r="K18" s="4"/>
      <c r="O18" s="4"/>
      <c r="P18" s="4"/>
    </row>
    <row r="19" spans="5:16" x14ac:dyDescent="0.25">
      <c r="E19" s="33"/>
      <c r="H19" s="4"/>
      <c r="K19" s="40"/>
      <c r="O19" s="4"/>
      <c r="P19" s="4"/>
    </row>
    <row r="20" spans="5:16" x14ac:dyDescent="0.25">
      <c r="H20" s="4"/>
      <c r="O20" s="4"/>
      <c r="P20" s="4"/>
    </row>
    <row r="21" spans="5:16" x14ac:dyDescent="0.25">
      <c r="E21" s="33"/>
      <c r="K21" s="40"/>
      <c r="O21" s="40"/>
    </row>
    <row r="22" spans="5:16" x14ac:dyDescent="0.25">
      <c r="K22" s="40"/>
      <c r="O22" s="40"/>
    </row>
    <row r="23" spans="5:16" x14ac:dyDescent="0.25">
      <c r="K23" s="61"/>
    </row>
    <row r="24" spans="5:16" x14ac:dyDescent="0.25">
      <c r="K24" s="40"/>
    </row>
    <row r="25" spans="5:16" x14ac:dyDescent="0.25">
      <c r="K25" s="40"/>
    </row>
  </sheetData>
  <mergeCells count="8">
    <mergeCell ref="A15:J15"/>
    <mergeCell ref="A16:J16"/>
    <mergeCell ref="K1:K2"/>
    <mergeCell ref="G1:H1"/>
    <mergeCell ref="I1:J1"/>
    <mergeCell ref="E1:F1"/>
    <mergeCell ref="A14:J14"/>
    <mergeCell ref="A1:D1"/>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QUIMICOS</vt:lpstr>
      <vt:lpstr>LOTE 2 OTROS INSUMOS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Katherine Silva Garavito</cp:lastModifiedBy>
  <cp:lastPrinted>2026-06-03T16:26:26Z</cp:lastPrinted>
  <dcterms:created xsi:type="dcterms:W3CDTF">2025-04-04T13:01:43Z</dcterms:created>
  <dcterms:modified xsi:type="dcterms:W3CDTF">2026-06-17T15:43:21Z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2025-04-04T19:29:49Z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50f0b83b-d8fe-4b9d-9da3-00a0898971b2</vt:lpwstr>
  </property>
  <property fmtid="{D5CDD505-2E9C-101B-9397-08002B2CF9AE}" pid="8" name="MSIP_Label_fc111285-cafa-4fc9-8a9a-bd902089b24f_ContentBits">
    <vt:lpwstr>0</vt:lpwstr>
  </property>
</Properties>
</file>