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LÉRIDA\IE ARTURO MEJIA JARAMILLO\7. Soportes Precontractuales RC - Obra\"/>
    </mc:Choice>
  </mc:AlternateContent>
  <xr:revisionPtr revIDLastSave="0" documentId="13_ncr:1_{4356E4DE-EE1E-4D63-A4FE-149FD4439142}" xr6:coauthVersionLast="47" xr6:coauthVersionMax="47" xr10:uidLastSave="{00000000-0000-0000-0000-000000000000}"/>
  <bookViews>
    <workbookView xWindow="-120" yWindow="-120" windowWidth="29040" windowHeight="15720" xr2:uid="{E57A3973-522E-404D-930E-23FBCE4999DB}"/>
  </bookViews>
  <sheets>
    <sheet name="PRESUPUESTO OFICIAL" sheetId="2" r:id="rId1"/>
    <sheet name="APUs" sheetId="5" r:id="rId2"/>
    <sheet name="CANTIDADES" sheetId="3" r:id="rId3"/>
    <sheet name="AIU" sheetId="4" r:id="rId4"/>
    <sheet name="Cronograma" sheetId="6" r:id="rId5"/>
    <sheet name="ANEXO 5 - OFERTA ECONÓMICA" sheetId="8" r:id="rId6"/>
  </sheets>
  <definedNames>
    <definedName name="_xlnm.Print_Area" localSheetId="3">AIU!$B$2:$H$19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8" l="1"/>
  <c r="F27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9" i="8"/>
  <c r="E7" i="8"/>
  <c r="E6" i="8"/>
  <c r="G24" i="2"/>
  <c r="N25" i="3"/>
  <c r="M49" i="3"/>
  <c r="L49" i="3"/>
  <c r="O49" i="3" s="1"/>
  <c r="M44" i="3"/>
  <c r="O44" i="3" s="1"/>
  <c r="L44" i="3"/>
  <c r="E23" i="2"/>
  <c r="E19" i="2"/>
  <c r="E20" i="2"/>
  <c r="G7" i="4"/>
  <c r="E17" i="2"/>
  <c r="O31" i="3"/>
  <c r="E16" i="2" s="1"/>
  <c r="O28" i="3"/>
  <c r="J11" i="3"/>
  <c r="E9" i="2" s="1"/>
  <c r="F28" i="2"/>
  <c r="F27" i="2"/>
  <c r="E13" i="2" l="1"/>
  <c r="G6" i="4"/>
  <c r="G173" i="5" l="1"/>
  <c r="G172" i="5"/>
  <c r="G171" i="5"/>
  <c r="G170" i="5"/>
  <c r="G169" i="5"/>
  <c r="G162" i="5"/>
  <c r="G161" i="5"/>
  <c r="G160" i="5"/>
  <c r="G159" i="5"/>
  <c r="G158" i="5"/>
  <c r="G157" i="5"/>
  <c r="G150" i="5"/>
  <c r="G149" i="5"/>
  <c r="G148" i="5"/>
  <c r="G141" i="5"/>
  <c r="G140" i="5"/>
  <c r="G139" i="5"/>
  <c r="G138" i="5"/>
  <c r="G137" i="5"/>
  <c r="G136" i="5"/>
  <c r="G129" i="5"/>
  <c r="G128" i="5"/>
  <c r="G127" i="5"/>
  <c r="G126" i="5"/>
  <c r="G125" i="5"/>
  <c r="G118" i="5"/>
  <c r="G117" i="5"/>
  <c r="G116" i="5"/>
  <c r="G115" i="5"/>
  <c r="G114" i="5"/>
  <c r="G107" i="5"/>
  <c r="G106" i="5"/>
  <c r="G105" i="5"/>
  <c r="G104" i="5"/>
  <c r="G103" i="5"/>
  <c r="G102" i="5"/>
  <c r="G95" i="5"/>
  <c r="G94" i="5"/>
  <c r="G93" i="5"/>
  <c r="G92" i="5"/>
  <c r="G91" i="5"/>
  <c r="G90" i="5"/>
  <c r="G83" i="5"/>
  <c r="G82" i="5"/>
  <c r="G81" i="5"/>
  <c r="G74" i="5"/>
  <c r="G73" i="5"/>
  <c r="G72" i="5"/>
  <c r="G71" i="5"/>
  <c r="G70" i="5"/>
  <c r="G69" i="5"/>
  <c r="G68" i="5"/>
  <c r="G61" i="5"/>
  <c r="G60" i="5"/>
  <c r="G59" i="5"/>
  <c r="G58" i="5"/>
  <c r="G57" i="5"/>
  <c r="G56" i="5"/>
  <c r="G49" i="5"/>
  <c r="G48" i="5"/>
  <c r="G47" i="5"/>
  <c r="G46" i="5"/>
  <c r="G39" i="5"/>
  <c r="G38" i="5"/>
  <c r="G37" i="5"/>
  <c r="G36" i="5"/>
  <c r="G35" i="5"/>
  <c r="G34" i="5"/>
  <c r="G33" i="5"/>
  <c r="G26" i="5"/>
  <c r="G25" i="5"/>
  <c r="G24" i="5"/>
  <c r="G23" i="5"/>
  <c r="G22" i="5"/>
  <c r="G21" i="5"/>
  <c r="G20" i="5"/>
  <c r="G13" i="5"/>
  <c r="G12" i="5"/>
  <c r="G11" i="5"/>
  <c r="G10" i="5"/>
  <c r="G9" i="5"/>
  <c r="N21" i="3"/>
  <c r="O21" i="3" s="1"/>
  <c r="N20" i="3"/>
  <c r="N16" i="3"/>
  <c r="O25" i="3" s="1"/>
  <c r="N12" i="3"/>
  <c r="M8" i="3"/>
  <c r="N8" i="3" s="1"/>
  <c r="M4" i="3"/>
  <c r="L4" i="3"/>
  <c r="N4" i="3" s="1"/>
  <c r="I8" i="3"/>
  <c r="J8" i="3" s="1"/>
  <c r="I4" i="3"/>
  <c r="J4" i="3" s="1"/>
  <c r="B12" i="3"/>
  <c r="D12" i="3" s="1"/>
  <c r="D8" i="3"/>
  <c r="E7" i="2" s="1"/>
  <c r="D4" i="3"/>
  <c r="E4" i="3" s="1"/>
  <c r="E6" i="2" s="1"/>
  <c r="O20" i="3" l="1"/>
  <c r="E18" i="2" s="1"/>
  <c r="G151" i="5"/>
  <c r="F21" i="2" s="1"/>
  <c r="E21" i="2"/>
  <c r="E22" i="2"/>
  <c r="E14" i="2"/>
  <c r="E15" i="2"/>
  <c r="G40" i="5"/>
  <c r="G75" i="5"/>
  <c r="F13" i="2" s="1"/>
  <c r="G13" i="2" s="1"/>
  <c r="G119" i="5"/>
  <c r="F18" i="2" s="1"/>
  <c r="G18" i="2" s="1"/>
  <c r="G27" i="5"/>
  <c r="F7" i="2" s="1"/>
  <c r="G7" i="2" s="1"/>
  <c r="G108" i="5"/>
  <c r="F16" i="2" s="1"/>
  <c r="G16" i="2" s="1"/>
  <c r="G174" i="5"/>
  <c r="F23" i="2" s="1"/>
  <c r="G23" i="2" s="1"/>
  <c r="G163" i="5"/>
  <c r="F22" i="2" s="1"/>
  <c r="G142" i="5"/>
  <c r="F20" i="2" s="1"/>
  <c r="G20" i="2" s="1"/>
  <c r="G130" i="5"/>
  <c r="F19" i="2" s="1"/>
  <c r="G19" i="2" s="1"/>
  <c r="G96" i="5"/>
  <c r="F15" i="2" s="1"/>
  <c r="G15" i="2" s="1"/>
  <c r="G84" i="5"/>
  <c r="F14" i="2" s="1"/>
  <c r="G14" i="2" s="1"/>
  <c r="G50" i="5"/>
  <c r="F11" i="2" s="1"/>
  <c r="G14" i="5"/>
  <c r="F6" i="2" s="1"/>
  <c r="G6" i="2" s="1"/>
  <c r="G62" i="5"/>
  <c r="F12" i="2" s="1"/>
  <c r="G12" i="2" s="1"/>
  <c r="E11" i="2"/>
  <c r="E12" i="2"/>
  <c r="G11" i="2" l="1"/>
  <c r="G25" i="2" s="1"/>
  <c r="G21" i="2"/>
  <c r="G22" i="2"/>
  <c r="F17" i="2"/>
  <c r="G17" i="2" s="1"/>
  <c r="F9" i="2"/>
  <c r="G9" i="2" s="1"/>
  <c r="G28" i="2" l="1"/>
  <c r="G27" i="2"/>
  <c r="D12" i="4"/>
  <c r="G12" i="4" s="1"/>
  <c r="D13" i="4"/>
  <c r="G13" i="4" s="1"/>
  <c r="D14" i="4"/>
  <c r="G14" i="4" s="1"/>
  <c r="D10" i="4"/>
  <c r="G10" i="4" s="1"/>
  <c r="D15" i="4"/>
  <c r="G15" i="4" s="1"/>
  <c r="D11" i="4"/>
  <c r="G11" i="4" s="1"/>
  <c r="H4" i="4"/>
  <c r="H6" i="4" s="1"/>
  <c r="G9" i="4" l="1"/>
  <c r="H9" i="4" s="1"/>
  <c r="H16" i="4" s="1"/>
  <c r="F26" i="2" l="1"/>
  <c r="G26" i="2" s="1"/>
  <c r="G29" i="2" s="1"/>
  <c r="F26" i="8"/>
  <c r="H19" i="4"/>
</calcChain>
</file>

<file path=xl/sharedStrings.xml><?xml version="1.0" encoding="utf-8"?>
<sst xmlns="http://schemas.openxmlformats.org/spreadsheetml/2006/main" count="664" uniqueCount="193">
  <si>
    <t>ÍTEM</t>
  </si>
  <si>
    <t>DESCRIPCIÓN</t>
  </si>
  <si>
    <t>CANT</t>
  </si>
  <si>
    <t>V/UNIT</t>
  </si>
  <si>
    <t>V/TOTAL</t>
  </si>
  <si>
    <t>ML</t>
  </si>
  <si>
    <t>UND</t>
  </si>
  <si>
    <t xml:space="preserve">TRANSPORTE GENERAL DE MATERIALES </t>
  </si>
  <si>
    <t>COSTOS DIRECTOS</t>
  </si>
  <si>
    <t>COSTO TOTAL</t>
  </si>
  <si>
    <t>LARGO</t>
  </si>
  <si>
    <t>ANCHO</t>
  </si>
  <si>
    <t>AREA</t>
  </si>
  <si>
    <t>VENTANAS ALUMINIO 16 UNIDADES</t>
  </si>
  <si>
    <t>VIGA CANAL 1</t>
  </si>
  <si>
    <t>VIGA CANAL 2</t>
  </si>
  <si>
    <t>M2</t>
  </si>
  <si>
    <t>SEDE PRINCIPAL</t>
  </si>
  <si>
    <t>SEDE PILOTO</t>
  </si>
  <si>
    <t>MANTENIMIENTO DE VIGA CANAL EXISTENTE , INCLUYE LIMPIEZA E IMPERMEABILIZACION</t>
  </si>
  <si>
    <t>VENTANERIA ALUMINIO SUMINISTRO TIPO 1</t>
  </si>
  <si>
    <t>VENTANERIA ALUMINIO SUMINISTRO TIPO 2</t>
  </si>
  <si>
    <t>CANTIDAD</t>
  </si>
  <si>
    <t>SEDE PILOTO CERRADA</t>
  </si>
  <si>
    <t>DESMONTE DE CUBIERTA, INCLUYE ESTRUCTURA</t>
  </si>
  <si>
    <t>CUBIERTA</t>
  </si>
  <si>
    <t>CIELO RAZO</t>
  </si>
  <si>
    <t>DESMONTE DE CIELO RAZO , INCLUYE ESTRUCTURA</t>
  </si>
  <si>
    <t>SUMINISTRO E INSTALACIÓN CIELO RASO EN  PVC INCLUYE ESTRUCTURA DE SOPORTE Y FIJACIÓN</t>
  </si>
  <si>
    <t>SUMINISTRO E INSTALACION DE LÁMPARAS LED DE 24W DE SOBREPONER,    INCLUYE CABLEADO  E  INTERRUPTORES  EN  LAS AULAS DE CLASES.</t>
  </si>
  <si>
    <t>SUMINISTRO Y MANO DE OBRA PARA INSTALACIÓN  DE  TOMAS  CORRIENTE TIPO   LEVINTON   DE   SOBREPONER, INCLUYE  CABLEADO  Y  CANALETA  EN LAS AULAS DE CLASE.</t>
  </si>
  <si>
    <t>PUERTA</t>
  </si>
  <si>
    <t>VENTANA</t>
  </si>
  <si>
    <t>SUMINISTRO  Y  MANO  DE  OBRA  DE PINTURA  SOBRE   MUROS   EN  VINILO TIPO  1,  INCLUYE  RESANES  PARA  LAS AULAS DE CLASE.</t>
  </si>
  <si>
    <t>ALTO</t>
  </si>
  <si>
    <t>ALISTADO DE FACHADA (LAVADO, RASQUETEADO)</t>
  </si>
  <si>
    <t>PINTURA FACHADA INTERNA</t>
  </si>
  <si>
    <t>PINTURA SALONES</t>
  </si>
  <si>
    <t>PINTURA VINILO TIPO 1 TIPO CORAZA APLICACIÓN AL TEMPLE  FACHADA DE BLOQUE DE 0 A 4.0 MTS DE ALTURA</t>
  </si>
  <si>
    <t>GLB</t>
  </si>
  <si>
    <t>ADMINISTRACION (A)</t>
  </si>
  <si>
    <t>IMPREVISTOS(I)</t>
  </si>
  <si>
    <t>UTILIDAD(U)</t>
  </si>
  <si>
    <t>SUMINISTRO E INSTALACION DE POLARIZADO DE CONTROL SOLAR</t>
  </si>
  <si>
    <t>SUMINISTRO Y MANO DE OBRA PARA INSTALACIÓN  DE  TOMAS  CORRIENTE TIPO   LEVINTON   DE   SOBREPONER, INCLUYE  CABLEADO  Y  CANALETA  EN LAS AULADE SISTEMAS</t>
  </si>
  <si>
    <t>SUMINISTRO E INSTALACIÓN  DE  CUBIERTA  EN  TEJA ARQUITECTÓNICA CALIBRE 28, INCLUYE TORNILLERÍA  DE  1  1/2  EN   AULA DE CLASE.</t>
  </si>
  <si>
    <t>SUMINISTRO  Y  MANO  DE  OBRA  EN INSTALACIÓN  DE  CORREAS  METÁLICAS CALIBRE 18, PINTADAS.</t>
  </si>
  <si>
    <t xml:space="preserve">SUMINISTRO HE INSTALACIÓN DE PUERTA DE (1.19m x 2.45 m) PARA SALON </t>
  </si>
  <si>
    <t>SUMINISTRO HE INSTALACIÓN DE VENTANA PARA SALON -(1.45x2.7)</t>
  </si>
  <si>
    <t>AIU</t>
  </si>
  <si>
    <t>UTILIDAD</t>
  </si>
  <si>
    <t>U</t>
  </si>
  <si>
    <t>IMPREVISTOS</t>
  </si>
  <si>
    <t>I</t>
  </si>
  <si>
    <t>ADMINISTRACIÓN</t>
  </si>
  <si>
    <t>A</t>
  </si>
  <si>
    <t>FIC SENA</t>
  </si>
  <si>
    <t>ICA</t>
  </si>
  <si>
    <t xml:space="preserve">Retefuente </t>
  </si>
  <si>
    <t>Poliza Unica de Cumplimiento</t>
  </si>
  <si>
    <t>Estampillas  Departamentales</t>
  </si>
  <si>
    <t>Impuesto de seguridad democratica</t>
  </si>
  <si>
    <t>GASTOS DE LEGALIZACIÓN E IMPUESTOS</t>
  </si>
  <si>
    <t>COSTOS INDIRECTOS</t>
  </si>
  <si>
    <t>Jefe de Cuadrilla (Maestro de Obra)</t>
  </si>
  <si>
    <t>SALARIOS PERSONAL DE OBRA</t>
  </si>
  <si>
    <t>COSTO DIRECTO</t>
  </si>
  <si>
    <t>%</t>
  </si>
  <si>
    <t>V. PARCIAL</t>
  </si>
  <si>
    <t>DURACIÓN DE LA OBRA (Meses)</t>
  </si>
  <si>
    <t>DEDICACIÓN</t>
  </si>
  <si>
    <t>V.M./CON PRESTACIONES</t>
  </si>
  <si>
    <t>CONCEPTO</t>
  </si>
  <si>
    <t>CALCULO DEL AIU</t>
  </si>
  <si>
    <t>DESGLOSE DETALLADO DE ANÁLISIS DE PRECIOS UNITARIOS (APU)</t>
  </si>
  <si>
    <t>Costos comerciales de referencia para la región de Lérida, Tolima</t>
  </si>
  <si>
    <t>Unidad de Medida: UND</t>
  </si>
  <si>
    <t>Tipo</t>
  </si>
  <si>
    <t>Descripción del Componente</t>
  </si>
  <si>
    <t>Unidad</t>
  </si>
  <si>
    <t>Cantidad</t>
  </si>
  <si>
    <t>Rend./Precio U.</t>
  </si>
  <si>
    <t>Costo Total</t>
  </si>
  <si>
    <t>Material</t>
  </si>
  <si>
    <t>Mano de Obra</t>
  </si>
  <si>
    <t>JORNAL</t>
  </si>
  <si>
    <t>Ayudante práctico</t>
  </si>
  <si>
    <t>Equipos</t>
  </si>
  <si>
    <t>Herramienta menor (5% MO)</t>
  </si>
  <si>
    <t>COSTO DIRECTO UNITARIO TOTAL</t>
  </si>
  <si>
    <t>ÍTEM 1.2: SUMINISTRO E INSTALACION DE POLARIZADO DE CONTROL SOLAR</t>
  </si>
  <si>
    <t>Unidad de Medida: M2</t>
  </si>
  <si>
    <t>Película de control solar profesional</t>
  </si>
  <si>
    <t>Insumos de limpieza e instalación</t>
  </si>
  <si>
    <t>Técnico instalador / Oficial</t>
  </si>
  <si>
    <t>Ayudante de obra</t>
  </si>
  <si>
    <t>ÍTEM 1.3: MANTENIMIENTO DE VIGA CANAL EXISTENTE , INCLUYE LIMPIEZA E IMPERMEABILIZACION</t>
  </si>
  <si>
    <t>Impermeabilizante acrílico de alta elasticidad</t>
  </si>
  <si>
    <t>GAL</t>
  </si>
  <si>
    <t>Tela/malla de refuerzo poliéster</t>
  </si>
  <si>
    <t>Detergente industrial y consumibles</t>
  </si>
  <si>
    <t>Oficial de construcción</t>
  </si>
  <si>
    <t>Hidrolavadora (Alquiler prorrateado)</t>
  </si>
  <si>
    <t>DIA</t>
  </si>
  <si>
    <t>Herramienta menor y brochas</t>
  </si>
  <si>
    <t>Tomacorriente doble de sobreponer Leviton</t>
  </si>
  <si>
    <t>Canaleta de PVC 20x12 con adhesivo</t>
  </si>
  <si>
    <t>Cable THHN No. 12 AWG</t>
  </si>
  <si>
    <t>Chazos de impacto, tornillos y cinta</t>
  </si>
  <si>
    <t>Oficial Electricista</t>
  </si>
  <si>
    <t>Herramienta menor y equipo medición</t>
  </si>
  <si>
    <t>ÍTEM 3.1: DESMONTE DE CUBIERTA, INCLUYE ESTRUCTURA</t>
  </si>
  <si>
    <t>Oficial de obra civil (Alturas)</t>
  </si>
  <si>
    <t>Equipo de seguridad (Arnés, línea de vida, andamios)</t>
  </si>
  <si>
    <t>ÍTEM 3.2: SUMINISTRO E INSTALACIÓN DE CUBIERTA EN TEJA ARQUITECTÓNICA CALIBRE 28, INCLUYE TORNILLERÍA DE 1 1/2</t>
  </si>
  <si>
    <t>Teja arquitectónica trapezoidal Cal 28</t>
  </si>
  <si>
    <t>Tornillos autorroscantes de 1 1/2 con empaque</t>
  </si>
  <si>
    <t>Oficial techador / Estructuras</t>
  </si>
  <si>
    <t>Atornillador inalámbrico y andamios cerchas</t>
  </si>
  <si>
    <t>ÍTEM 3.3: SUMINISTRO Y MANO DE OBRA EN INSTALACIÓN DE CORREAS METÁLICAS CALIBRE 18, PINTADAS</t>
  </si>
  <si>
    <t>Unidad de Medida: ML</t>
  </si>
  <si>
    <t>Perfil estructural PHR 100x50 Cal 18</t>
  </si>
  <si>
    <t>Soldadura AWS E6011 y discos de corte</t>
  </si>
  <si>
    <t>Pintura anticorrosiva base solvente</t>
  </si>
  <si>
    <t>Oficial Soldador / Estructuras</t>
  </si>
  <si>
    <t>Equipo de soldadura y pulidora (Alquiler)</t>
  </si>
  <si>
    <t>ÍTEM 3.4: DESMONTE DE CIELO RAZO , INCLUYE ESTRUCTURA</t>
  </si>
  <si>
    <t>Oficial de obra civil</t>
  </si>
  <si>
    <t>ÍTEM 3.5: SUMINISTRO E INSTALACIÓN CIELO RASO EN PVC INCLUYE ESTRUCTURA DE SOPORTE Y FIJACIÓN</t>
  </si>
  <si>
    <t>Lámina de cielo raso en PVC 7mm-8mm</t>
  </si>
  <si>
    <t>Perfilería galvanizada (Vigueta, omega, ángulo)</t>
  </si>
  <si>
    <t>Cornisa perimetral en PVC y tornillería</t>
  </si>
  <si>
    <t>Oficial de acabados / Cielo rasos</t>
  </si>
  <si>
    <t>ÍTEM 3.6: SUMINISTRO E INSTALACION DE LÁMPARAS LED DE 24W DE SOBREPONER, INCLUYE CABLEADO E INTERRUPTORES</t>
  </si>
  <si>
    <t>Panel/Lámpara LED 24W Redonda o Cuadrada sobreponer</t>
  </si>
  <si>
    <t>Cable duplex o THHN No. 14 AWG para retornos</t>
  </si>
  <si>
    <t>Interruptor sencillo inc. placa, cinta y fijaciones</t>
  </si>
  <si>
    <t>ÍTEM 3.8: SUMINISTRO Y MANO DE OBRA DE PINTURA SOBRE MUROS EN VINILO TIPO 1, INCLUYE RESANES</t>
  </si>
  <si>
    <t>Pintura vinilo Tipo 1 base agua alta cobertura</t>
  </si>
  <si>
    <t>Estuco plástico para resanes, lijas y masilla</t>
  </si>
  <si>
    <t>Oficial pintor / Acabados</t>
  </si>
  <si>
    <t>Herramienta menor, rodillos y brochas</t>
  </si>
  <si>
    <t>ÍTEM 3.9: SUMINISTRO E INSTALACIÓN CANAL CAL 22 LÁMINA GALVANIZADA L=6M</t>
  </si>
  <si>
    <t>Canal en lámina galvanizada Cal 22 desarrollo 33cm</t>
  </si>
  <si>
    <t>Ganchos de soporte, tornillos y soldadura</t>
  </si>
  <si>
    <t>Oficial techador / Ornamentador</t>
  </si>
  <si>
    <t>ÍTEM 3.10: SUMINISTRO HE INSTALACIÓN DE PUERTA DE (1.19m x 2.45 m) PARA SALON</t>
  </si>
  <si>
    <t>Bloque puerta entablerada o metálica con marco</t>
  </si>
  <si>
    <t>Cerradura de sobreponer o de pomo + 3 bisagras</t>
  </si>
  <si>
    <t>Chazos de anclaje, soldadura y pintura acabado</t>
  </si>
  <si>
    <t>Oficial carpintero / cerrajero</t>
  </si>
  <si>
    <t>ÍTEM 3.11: ALISTADO DE FACHADA (LAVADO, RASQUETEADO)</t>
  </si>
  <si>
    <t>Consumibles de limpieza (ácido elemental, agua)</t>
  </si>
  <si>
    <t>Herramienta menor y andamios</t>
  </si>
  <si>
    <t>ÍTEM 3.12: PINTURA VINILO TIPO 1 TIPO CORAZA APLICACIÓN AL TEMPLE FACHADA DE BLOQUE DE 0 A 4.0 MTS DE ALTURA</t>
  </si>
  <si>
    <t>Pintura tipo Coraza (Exteriores alta res.)</t>
  </si>
  <si>
    <t>Rodillos para fachadas, brochas y extensiones</t>
  </si>
  <si>
    <t>Oficial pintor</t>
  </si>
  <si>
    <t>Ayudante de obra (Apoyo y andamios)</t>
  </si>
  <si>
    <t>Alquiler de andamios tubulares por m2</t>
  </si>
  <si>
    <t>ÍTEM 3.13: SUMINISTRO HE INSTALACIÓN DE VENTANA PARA SALON -(1.45x2.7)</t>
  </si>
  <si>
    <t>Ventanal en aluminio arquitectónico con vidrio 5mm</t>
  </si>
  <si>
    <t>Silicona, empaques, chazos y tornillería</t>
  </si>
  <si>
    <t>Oficial instalador de frentes/aluminio</t>
  </si>
  <si>
    <t>ÍTEM 2.2, 3.7 : SUMINISTRO Y MANO DE OBRA PARA INSTALACIÓN DE TOMAS CORRIENTE TIPO LEVINTON DE SOBREPONER</t>
  </si>
  <si>
    <t>ITEM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</si>
  <si>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</si>
  <si>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</si>
  <si>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</si>
  <si>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</si>
  <si>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</si>
  <si>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</si>
  <si>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</si>
  <si>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</si>
  <si>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50%</t>
  </si>
  <si>
    <t>100%</t>
  </si>
  <si>
    <t>12%</t>
  </si>
  <si>
    <t>COSTO DIRECTO TOTAL</t>
  </si>
  <si>
    <t>PRESUPUESTO OFICIAL</t>
  </si>
  <si>
    <t>TOMAS CORRIENTE</t>
  </si>
  <si>
    <t>LAMPARAS LED</t>
  </si>
  <si>
    <t>PUERTA SALON</t>
  </si>
  <si>
    <t>CANAL GALVANIZADA</t>
  </si>
  <si>
    <t>VENTANAS</t>
  </si>
  <si>
    <t>CORREAS LONG</t>
  </si>
  <si>
    <t>CORREAS TRANS</t>
  </si>
  <si>
    <t>DISTANCIAMIENT0</t>
  </si>
  <si>
    <t>item se redujo al 50 %</t>
  </si>
  <si>
    <t>item se redujo al 30%</t>
  </si>
  <si>
    <t>SUMINISTRO E INSTALACIÓN  CANAL CAL 22  LÁMINA GALVANIZADA L=6M</t>
  </si>
  <si>
    <t>ADECUACIÓN Y MANTENIMIENTO DE INFRAESTRUCTURA EN LAS DIVERSAS SEDES DE LA INSTITUCIÓN EDUCATIVA ARTURO MEJIA JARAMILLO DEL MUNICIPIO DE LÉRIDA - TOLIMA.</t>
  </si>
  <si>
    <t>CRONOGRAMA DE OBRA (8 SEMANAS)</t>
  </si>
  <si>
    <t>ANEXO 5 -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</si>
</sst>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0.0"/>
    <numFmt numFmtId="165" formatCode="\$#,##0"/>
    <numFmt numFmtId="166" formatCode="#,##0.0"/>
    <numFmt numFmtId="167" formatCode="\$#,##0.00"/>
    <numFmt numFmtId="168" formatCode="_-&quot;$&quot;\ * #.##0.00_-;\-&quot;$&quot;\ * #.##0.00_-;_-&quot;$&quot;\ * &quot;-&quot;??_-;_-@_-"/>
    <numFmt numFmtId="169" formatCode="0.00000"/>
    <numFmt numFmtId="170" formatCode="#.##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i/>
      <sz val="9"/>
      <color rgb="FF555555"/>
      <name val="Arial"/>
      <family val="2"/>
    </font>
    <font>
      <b/>
      <sz val="9"/>
      <color rgb="FFFFFFFF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2F4F8"/>
        <bgColor rgb="FFF2F4F8"/>
      </patternFill>
    </fill>
    <fill>
      <patternFill patternType="solid">
        <fgColor theme="0" tint="-0.14999847407452621"/>
        <bgColor rgb="FFE6EEF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1B365D"/>
      </patternFill>
    </fill>
    <fill>
      <patternFill patternType="solid">
        <fgColor rgb="FF4F81BD"/>
        <bgColor rgb="FF4F81BD"/>
      </patternFill>
    </fill>
    <fill>
      <patternFill patternType="solid">
        <fgColor theme="0" tint="-0.34998626667073579"/>
        <bgColor rgb="FFEAEAEA"/>
      </patternFill>
    </fill>
    <fill>
      <patternFill patternType="solid">
        <fgColor theme="0" tint="-0.34998626667073579"/>
        <bgColor rgb="FFDCE6F1"/>
      </patternFill>
    </fill>
    <fill>
      <patternFill patternType="solid">
        <fgColor theme="2" tint="-0.499984740745262"/>
        <bgColor rgb="FF365F9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double">
        <color rgb="FF1B365D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44" fontId="2" fillId="0" borderId="5" xfId="1" applyFont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44" fontId="2" fillId="3" borderId="5" xfId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44" fontId="2" fillId="3" borderId="6" xfId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4" fontId="2" fillId="0" borderId="16" xfId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44" fontId="2" fillId="0" borderId="6" xfId="1" applyFont="1" applyBorder="1"/>
    <xf numFmtId="44" fontId="0" fillId="0" borderId="0" xfId="1" applyFont="1"/>
    <xf numFmtId="44" fontId="5" fillId="5" borderId="19" xfId="1" applyFont="1" applyFill="1" applyBorder="1" applyAlignment="1">
      <alignment horizontal="center" vertical="center" wrapText="1"/>
    </xf>
    <xf numFmtId="9" fontId="5" fillId="5" borderId="19" xfId="2" applyFont="1" applyFill="1" applyBorder="1" applyAlignment="1">
      <alignment horizontal="center" vertical="center"/>
    </xf>
    <xf numFmtId="44" fontId="5" fillId="5" borderId="19" xfId="1" applyFont="1" applyFill="1" applyBorder="1"/>
    <xf numFmtId="0" fontId="5" fillId="5" borderId="19" xfId="0" applyFont="1" applyFill="1" applyBorder="1"/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4" fontId="1" fillId="0" borderId="10" xfId="0" applyNumberFormat="1" applyFont="1" applyBorder="1"/>
    <xf numFmtId="44" fontId="1" fillId="0" borderId="9" xfId="0" applyNumberFormat="1" applyFont="1" applyBorder="1"/>
    <xf numFmtId="164" fontId="5" fillId="5" borderId="19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" fillId="0" borderId="0" xfId="0" applyFont="1"/>
    <xf numFmtId="0" fontId="1" fillId="6" borderId="5" xfId="0" applyFont="1" applyFill="1" applyBorder="1" applyAlignment="1">
      <alignment horizontal="center" vertical="center" wrapText="1"/>
    </xf>
    <xf numFmtId="44" fontId="1" fillId="0" borderId="5" xfId="1" applyFont="1" applyBorder="1"/>
    <xf numFmtId="0" fontId="1" fillId="0" borderId="5" xfId="0" applyFont="1" applyBorder="1" applyAlignment="1">
      <alignment horizontal="left"/>
    </xf>
    <xf numFmtId="0" fontId="2" fillId="0" borderId="5" xfId="0" applyFont="1" applyBorder="1"/>
    <xf numFmtId="44" fontId="2" fillId="0" borderId="5" xfId="0" applyNumberFormat="1" applyFont="1" applyBorder="1"/>
    <xf numFmtId="10" fontId="2" fillId="0" borderId="5" xfId="2" applyNumberFormat="1" applyFont="1" applyBorder="1" applyAlignment="1">
      <alignment horizontal="center"/>
    </xf>
    <xf numFmtId="10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44" fontId="2" fillId="0" borderId="5" xfId="1" applyFont="1" applyBorder="1"/>
    <xf numFmtId="0" fontId="7" fillId="0" borderId="0" xfId="0" applyFont="1"/>
    <xf numFmtId="0" fontId="8" fillId="11" borderId="0" xfId="0" applyFont="1" applyFill="1" applyAlignment="1">
      <alignment horizontal="center"/>
    </xf>
    <xf numFmtId="0" fontId="5" fillId="0" borderId="23" xfId="0" applyFont="1" applyBorder="1"/>
    <xf numFmtId="0" fontId="5" fillId="0" borderId="23" xfId="0" applyFont="1" applyBorder="1" applyAlignment="1">
      <alignment horizontal="center"/>
    </xf>
    <xf numFmtId="2" fontId="5" fillId="0" borderId="23" xfId="0" applyNumberFormat="1" applyFont="1" applyBorder="1"/>
    <xf numFmtId="165" fontId="5" fillId="0" borderId="23" xfId="0" applyNumberFormat="1" applyFont="1" applyBorder="1"/>
    <xf numFmtId="165" fontId="9" fillId="8" borderId="24" xfId="0" applyNumberFormat="1" applyFont="1" applyFill="1" applyBorder="1"/>
    <xf numFmtId="0" fontId="8" fillId="15" borderId="26" xfId="0" applyFont="1" applyFill="1" applyBorder="1" applyAlignment="1">
      <alignment horizontal="center" vertical="center"/>
    </xf>
    <xf numFmtId="0" fontId="8" fillId="15" borderId="27" xfId="0" applyFont="1" applyFill="1" applyBorder="1" applyAlignment="1">
      <alignment horizontal="center" vertical="center"/>
    </xf>
    <xf numFmtId="0" fontId="8" fillId="15" borderId="2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1" fillId="3" borderId="5" xfId="0" applyFont="1" applyFill="1" applyBorder="1" applyAlignment="1">
      <alignment horizontal="justify" vertical="center"/>
    </xf>
    <xf numFmtId="0" fontId="2" fillId="0" borderId="5" xfId="0" applyFont="1" applyBorder="1" applyAlignment="1">
      <alignment horizontal="justify" vertical="center" wrapText="1"/>
    </xf>
    <xf numFmtId="0" fontId="2" fillId="4" borderId="16" xfId="0" applyFont="1" applyFill="1" applyBorder="1" applyAlignment="1">
      <alignment horizontal="justify" vertical="center" wrapText="1"/>
    </xf>
    <xf numFmtId="164" fontId="2" fillId="16" borderId="5" xfId="0" applyNumberFormat="1" applyFont="1" applyFill="1" applyBorder="1" applyAlignment="1">
      <alignment horizontal="center" vertical="center"/>
    </xf>
    <xf numFmtId="0" fontId="2" fillId="16" borderId="5" xfId="0" applyFont="1" applyFill="1" applyBorder="1" applyAlignment="1">
      <alignment horizontal="center" vertical="center"/>
    </xf>
    <xf numFmtId="0" fontId="2" fillId="16" borderId="1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68" fontId="0" fillId="0" borderId="0" xfId="0" applyNumberFormat="1" applyAlignment="1">
      <alignment horizontal="justify" vertical="center"/>
    </xf>
    <xf numFmtId="169" fontId="0" fillId="0" borderId="0" xfId="0" applyNumberFormat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  <xf numFmtId="44" fontId="2" fillId="0" borderId="5" xfId="1" applyFont="1" applyFill="1" applyBorder="1" applyAlignment="1">
      <alignment horizontal="center" vertical="center"/>
    </xf>
    <xf numFmtId="0" fontId="2" fillId="17" borderId="0" xfId="0" applyFont="1" applyFill="1" applyAlignment="1">
      <alignment horizontal="center" vertical="center" wrapText="1"/>
    </xf>
    <xf numFmtId="0" fontId="0" fillId="17" borderId="0" xfId="0" applyFill="1" applyAlignment="1">
      <alignment horizontal="center" vertical="center" wrapText="1"/>
    </xf>
    <xf numFmtId="0" fontId="0" fillId="17" borderId="5" xfId="0" applyFill="1" applyBorder="1" applyAlignment="1">
      <alignment horizontal="center" vertical="center" wrapText="1"/>
    </xf>
    <xf numFmtId="164" fontId="0" fillId="17" borderId="0" xfId="0" applyNumberFormat="1" applyFill="1" applyAlignment="1">
      <alignment horizontal="center" vertical="center" wrapText="1"/>
    </xf>
    <xf numFmtId="2" fontId="0" fillId="17" borderId="5" xfId="0" applyNumberForma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0" xfId="0" applyFont="1" applyFill="1" applyAlignment="1">
      <alignment horizontal="center" vertical="center" wrapText="1"/>
    </xf>
    <xf numFmtId="170" fontId="2" fillId="0" borderId="0" xfId="0" applyNumberFormat="1" applyFont="1" applyAlignment="1">
      <alignment horizontal="center" vertical="center" wrapText="1"/>
    </xf>
    <xf numFmtId="10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10" fillId="14" borderId="29" xfId="0" applyFont="1" applyFill="1" applyBorder="1" applyAlignment="1">
      <alignment horizontal="center" vertical="center"/>
    </xf>
    <xf numFmtId="0" fontId="10" fillId="14" borderId="25" xfId="0" applyFont="1" applyFill="1" applyBorder="1" applyAlignment="1">
      <alignment vertical="center"/>
    </xf>
    <xf numFmtId="0" fontId="10" fillId="14" borderId="25" xfId="0" applyFont="1" applyFill="1" applyBorder="1" applyAlignment="1">
      <alignment horizontal="center" vertical="center"/>
    </xf>
    <xf numFmtId="0" fontId="10" fillId="14" borderId="25" xfId="0" applyFont="1" applyFill="1" applyBorder="1" applyAlignment="1">
      <alignment horizontal="right" vertical="center"/>
    </xf>
    <xf numFmtId="0" fontId="11" fillId="14" borderId="25" xfId="0" applyFont="1" applyFill="1" applyBorder="1" applyAlignment="1">
      <alignment vertical="center"/>
    </xf>
    <xf numFmtId="0" fontId="11" fillId="14" borderId="30" xfId="0" applyFont="1" applyFill="1" applyBorder="1" applyAlignment="1">
      <alignment vertical="center"/>
    </xf>
    <xf numFmtId="0" fontId="12" fillId="0" borderId="29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166" fontId="12" fillId="0" borderId="25" xfId="0" applyNumberFormat="1" applyFont="1" applyBorder="1" applyAlignment="1">
      <alignment horizontal="right" vertical="center"/>
    </xf>
    <xf numFmtId="167" fontId="12" fillId="0" borderId="25" xfId="0" applyNumberFormat="1" applyFont="1" applyBorder="1" applyAlignment="1">
      <alignment vertical="center"/>
    </xf>
    <xf numFmtId="0" fontId="8" fillId="12" borderId="25" xfId="0" applyFont="1" applyFill="1" applyBorder="1" applyAlignment="1">
      <alignment horizontal="center" vertical="center"/>
    </xf>
    <xf numFmtId="0" fontId="11" fillId="0" borderId="25" xfId="0" applyFont="1" applyBorder="1" applyAlignment="1">
      <alignment vertical="center"/>
    </xf>
    <xf numFmtId="0" fontId="11" fillId="0" borderId="30" xfId="0" applyFont="1" applyBorder="1" applyAlignment="1">
      <alignment vertical="center"/>
    </xf>
    <xf numFmtId="0" fontId="8" fillId="12" borderId="30" xfId="0" applyFont="1" applyFill="1" applyBorder="1" applyAlignment="1">
      <alignment horizontal="center" vertical="center"/>
    </xf>
    <xf numFmtId="0" fontId="0" fillId="13" borderId="31" xfId="0" applyFill="1" applyBorder="1" applyAlignment="1">
      <alignment vertical="center"/>
    </xf>
    <xf numFmtId="0" fontId="6" fillId="13" borderId="32" xfId="0" applyFont="1" applyFill="1" applyBorder="1" applyAlignment="1">
      <alignment vertical="center"/>
    </xf>
    <xf numFmtId="0" fontId="0" fillId="13" borderId="32" xfId="0" applyFill="1" applyBorder="1" applyAlignment="1">
      <alignment vertical="center"/>
    </xf>
    <xf numFmtId="167" fontId="6" fillId="13" borderId="32" xfId="0" applyNumberFormat="1" applyFont="1" applyFill="1" applyBorder="1" applyAlignment="1">
      <alignment vertical="center"/>
    </xf>
    <xf numFmtId="0" fontId="0" fillId="13" borderId="33" xfId="0" applyFill="1" applyBorder="1" applyAlignment="1">
      <alignment vertical="center"/>
    </xf>
    <xf numFmtId="0" fontId="10" fillId="14" borderId="25" xfId="0" applyFont="1" applyFill="1" applyBorder="1" applyAlignment="1">
      <alignment horizontal="justify" vertical="center"/>
    </xf>
    <xf numFmtId="0" fontId="12" fillId="0" borderId="25" xfId="0" applyFont="1" applyBorder="1" applyAlignment="1">
      <alignment horizontal="justify" vertical="center" wrapText="1"/>
    </xf>
    <xf numFmtId="0" fontId="10" fillId="14" borderId="25" xfId="0" applyFont="1" applyFill="1" applyBorder="1" applyAlignment="1">
      <alignment horizontal="justify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  <xf numFmtId="0" fontId="1" fillId="17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2" fillId="0" borderId="0" xfId="0" applyFont="1"/>
    <xf numFmtId="0" fontId="13" fillId="9" borderId="0" xfId="0" applyFont="1" applyFill="1" applyAlignment="1">
      <alignment vertical="center" wrapText="1"/>
    </xf>
    <xf numFmtId="0" fontId="2" fillId="10" borderId="0" xfId="0" applyFont="1" applyFill="1"/>
    <xf numFmtId="0" fontId="2" fillId="0" borderId="5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2" fillId="0" borderId="5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7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0" fontId="1" fillId="0" borderId="17" xfId="0" applyFont="1" applyBorder="1" applyAlignment="1">
      <alignment horizontal="right" vertical="center"/>
    </xf>
    <xf numFmtId="0" fontId="1" fillId="0" borderId="2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C150F-5A42-4D77-A9F5-269396B0A135}">
  <dimension ref="B1:G32"/>
  <sheetViews>
    <sheetView tabSelected="1" zoomScale="93" zoomScaleNormal="93" workbookViewId="0">
      <selection activeCell="B2" sqref="B2:G2"/>
    </sheetView>
  </sheetViews>
  <sheetFormatPr baseColWidth="10" defaultRowHeight="15" x14ac:dyDescent="0.25"/>
  <cols>
    <col min="2" max="2" width="13" customWidth="1"/>
    <col min="3" max="3" width="35.28515625" style="55" customWidth="1"/>
    <col min="4" max="4" width="14" customWidth="1"/>
    <col min="5" max="5" width="13.28515625" customWidth="1"/>
    <col min="6" max="6" width="20.140625" customWidth="1"/>
    <col min="7" max="7" width="20.42578125" customWidth="1"/>
  </cols>
  <sheetData>
    <row r="1" spans="2:7" ht="15.75" thickBot="1" x14ac:dyDescent="0.3"/>
    <row r="2" spans="2:7" ht="15.75" thickBot="1" x14ac:dyDescent="0.3">
      <c r="B2" s="100" t="s">
        <v>178</v>
      </c>
      <c r="C2" s="101"/>
      <c r="D2" s="101"/>
      <c r="E2" s="101"/>
      <c r="F2" s="101"/>
      <c r="G2" s="102"/>
    </row>
    <row r="3" spans="2:7" ht="40.5" customHeight="1" thickBot="1" x14ac:dyDescent="0.3">
      <c r="B3" s="100" t="s">
        <v>190</v>
      </c>
      <c r="C3" s="101"/>
      <c r="D3" s="101"/>
      <c r="E3" s="101"/>
      <c r="F3" s="101"/>
      <c r="G3" s="102"/>
    </row>
    <row r="4" spans="2:7" x14ac:dyDescent="0.25">
      <c r="B4" s="1" t="s">
        <v>0</v>
      </c>
      <c r="C4" s="2" t="s">
        <v>1</v>
      </c>
      <c r="D4" s="2" t="s">
        <v>6</v>
      </c>
      <c r="E4" s="2" t="s">
        <v>2</v>
      </c>
      <c r="F4" s="2" t="s">
        <v>3</v>
      </c>
      <c r="G4" s="3" t="s">
        <v>4</v>
      </c>
    </row>
    <row r="5" spans="2:7" x14ac:dyDescent="0.25">
      <c r="B5" s="16">
        <v>1</v>
      </c>
      <c r="C5" s="56" t="s">
        <v>17</v>
      </c>
      <c r="D5" s="7"/>
      <c r="E5" s="7"/>
      <c r="F5" s="7"/>
      <c r="G5" s="12"/>
    </row>
    <row r="6" spans="2:7" ht="42.75" x14ac:dyDescent="0.25">
      <c r="B6" s="4">
        <v>1.2</v>
      </c>
      <c r="C6" s="57" t="s">
        <v>43</v>
      </c>
      <c r="D6" s="5" t="s">
        <v>16</v>
      </c>
      <c r="E6" s="8">
        <f>CANTIDADES!E4</f>
        <v>19.281600000000001</v>
      </c>
      <c r="F6" s="9">
        <f>APUs!G14</f>
        <v>120999.99999999999</v>
      </c>
      <c r="G6" s="13">
        <f>E6*F6</f>
        <v>2333073.5999999996</v>
      </c>
    </row>
    <row r="7" spans="2:7" ht="42.75" x14ac:dyDescent="0.25">
      <c r="B7" s="4">
        <v>1.3</v>
      </c>
      <c r="C7" s="57" t="s">
        <v>19</v>
      </c>
      <c r="D7" s="5" t="s">
        <v>16</v>
      </c>
      <c r="E7" s="8">
        <f>CANTIDADES!D8+CANTIDADES!D12</f>
        <v>85.820000000000022</v>
      </c>
      <c r="F7" s="9">
        <f>APUs!G27</f>
        <v>65190</v>
      </c>
      <c r="G7" s="13">
        <f>E7*F7</f>
        <v>5594605.8000000017</v>
      </c>
    </row>
    <row r="8" spans="2:7" x14ac:dyDescent="0.25">
      <c r="B8" s="16">
        <v>2</v>
      </c>
      <c r="C8" s="56" t="s">
        <v>18</v>
      </c>
      <c r="D8" s="6"/>
      <c r="E8" s="10"/>
      <c r="F8" s="11"/>
      <c r="G8" s="14"/>
    </row>
    <row r="9" spans="2:7" ht="97.5" customHeight="1" x14ac:dyDescent="0.25">
      <c r="B9" s="4">
        <v>2.2000000000000002</v>
      </c>
      <c r="C9" s="57" t="s">
        <v>44</v>
      </c>
      <c r="D9" s="5" t="s">
        <v>6</v>
      </c>
      <c r="E9" s="59">
        <f>CANTIDADES!J11</f>
        <v>7</v>
      </c>
      <c r="F9" s="9">
        <f>APUs!G40</f>
        <v>87613</v>
      </c>
      <c r="G9" s="13">
        <f>E9*F9</f>
        <v>613291</v>
      </c>
    </row>
    <row r="10" spans="2:7" x14ac:dyDescent="0.25">
      <c r="B10" s="16">
        <v>3</v>
      </c>
      <c r="C10" s="56" t="s">
        <v>23</v>
      </c>
      <c r="D10" s="6"/>
      <c r="E10" s="10"/>
      <c r="F10" s="11"/>
      <c r="G10" s="14"/>
    </row>
    <row r="11" spans="2:7" ht="36.75" customHeight="1" x14ac:dyDescent="0.25">
      <c r="B11" s="4">
        <v>3.1</v>
      </c>
      <c r="C11" s="57" t="s">
        <v>24</v>
      </c>
      <c r="D11" s="5" t="s">
        <v>16</v>
      </c>
      <c r="E11" s="8">
        <f>CANTIDADES!N4</f>
        <v>53.82</v>
      </c>
      <c r="F11" s="9">
        <f>APUs!G50</f>
        <v>25000</v>
      </c>
      <c r="G11" s="13">
        <f>E11*F11</f>
        <v>1345500</v>
      </c>
    </row>
    <row r="12" spans="2:7" ht="71.25" x14ac:dyDescent="0.25">
      <c r="B12" s="4">
        <v>3.2</v>
      </c>
      <c r="C12" s="57" t="s">
        <v>45</v>
      </c>
      <c r="D12" s="5" t="s">
        <v>16</v>
      </c>
      <c r="E12" s="8">
        <f>CANTIDADES!N4</f>
        <v>53.82</v>
      </c>
      <c r="F12" s="9">
        <f>APUs!G62</f>
        <v>57810</v>
      </c>
      <c r="G12" s="13">
        <f t="shared" ref="G12:G24" si="0">E12*F12</f>
        <v>3111334.2</v>
      </c>
    </row>
    <row r="13" spans="2:7" ht="57" x14ac:dyDescent="0.25">
      <c r="B13" s="4">
        <v>3.3</v>
      </c>
      <c r="C13" s="57" t="s">
        <v>46</v>
      </c>
      <c r="D13" s="5" t="s">
        <v>5</v>
      </c>
      <c r="E13" s="59">
        <f>CANTIDADES!O44+CANTIDADES!O49</f>
        <v>58.180090661987833</v>
      </c>
      <c r="F13" s="9">
        <f>APUs!G75</f>
        <v>41713</v>
      </c>
      <c r="G13" s="13">
        <f t="shared" si="0"/>
        <v>2426866.1217834987</v>
      </c>
    </row>
    <row r="14" spans="2:7" ht="36.75" customHeight="1" x14ac:dyDescent="0.25">
      <c r="B14" s="4">
        <v>3.4</v>
      </c>
      <c r="C14" s="57" t="s">
        <v>27</v>
      </c>
      <c r="D14" s="5" t="s">
        <v>16</v>
      </c>
      <c r="E14" s="8">
        <f>CANTIDADES!N8</f>
        <v>39.42</v>
      </c>
      <c r="F14" s="9">
        <f>APUs!G84</f>
        <v>13875</v>
      </c>
      <c r="G14" s="13">
        <f t="shared" si="0"/>
        <v>546952.5</v>
      </c>
    </row>
    <row r="15" spans="2:7" ht="64.5" customHeight="1" x14ac:dyDescent="0.25">
      <c r="B15" s="4">
        <v>3.5</v>
      </c>
      <c r="C15" s="57" t="s">
        <v>28</v>
      </c>
      <c r="D15" s="5" t="s">
        <v>16</v>
      </c>
      <c r="E15" s="59">
        <f>CANTIDADES!N8</f>
        <v>39.42</v>
      </c>
      <c r="F15" s="9">
        <f>APUs!G96</f>
        <v>90110</v>
      </c>
      <c r="G15" s="13">
        <f t="shared" si="0"/>
        <v>3552136.2</v>
      </c>
    </row>
    <row r="16" spans="2:7" ht="71.25" x14ac:dyDescent="0.25">
      <c r="B16" s="4">
        <v>3.6</v>
      </c>
      <c r="C16" s="57" t="s">
        <v>29</v>
      </c>
      <c r="D16" s="5" t="s">
        <v>6</v>
      </c>
      <c r="E16" s="59">
        <f>CANTIDADES!O31</f>
        <v>4</v>
      </c>
      <c r="F16" s="9">
        <f>APUs!G108</f>
        <v>75763</v>
      </c>
      <c r="G16" s="13">
        <f t="shared" si="0"/>
        <v>303052</v>
      </c>
    </row>
    <row r="17" spans="2:7" ht="85.5" x14ac:dyDescent="0.25">
      <c r="B17" s="4">
        <v>3.7</v>
      </c>
      <c r="C17" s="57" t="s">
        <v>30</v>
      </c>
      <c r="D17" s="5" t="s">
        <v>6</v>
      </c>
      <c r="E17" s="59">
        <f>CANTIDADES!O28</f>
        <v>6</v>
      </c>
      <c r="F17" s="9">
        <f>APUs!G40</f>
        <v>87613</v>
      </c>
      <c r="G17" s="13">
        <f t="shared" si="0"/>
        <v>525678</v>
      </c>
    </row>
    <row r="18" spans="2:7" ht="71.25" x14ac:dyDescent="0.25">
      <c r="B18" s="4">
        <v>3.8</v>
      </c>
      <c r="C18" s="57" t="s">
        <v>33</v>
      </c>
      <c r="D18" s="5" t="s">
        <v>16</v>
      </c>
      <c r="E18" s="8">
        <f>CANTIDADES!O20+CANTIDADES!O21</f>
        <v>91.998000000000005</v>
      </c>
      <c r="F18" s="9">
        <f>APUs!G119</f>
        <v>13300</v>
      </c>
      <c r="G18" s="13">
        <f t="shared" si="0"/>
        <v>1223573.4000000001</v>
      </c>
    </row>
    <row r="19" spans="2:7" ht="42.75" x14ac:dyDescent="0.25">
      <c r="B19" s="4">
        <v>3.9</v>
      </c>
      <c r="C19" s="57" t="s">
        <v>189</v>
      </c>
      <c r="D19" s="5" t="s">
        <v>5</v>
      </c>
      <c r="E19" s="60">
        <f>CANTIDADES!L37</f>
        <v>15.6</v>
      </c>
      <c r="F19" s="9">
        <f>APUs!G130</f>
        <v>93360</v>
      </c>
      <c r="G19" s="13">
        <f t="shared" si="0"/>
        <v>1456416</v>
      </c>
    </row>
    <row r="20" spans="2:7" ht="42.75" x14ac:dyDescent="0.25">
      <c r="B20" s="18">
        <v>3.1</v>
      </c>
      <c r="C20" s="57" t="s">
        <v>47</v>
      </c>
      <c r="D20" s="5" t="s">
        <v>6</v>
      </c>
      <c r="E20" s="60">
        <f>CANTIDADES!L34</f>
        <v>2</v>
      </c>
      <c r="F20" s="9">
        <f>APUs!G142</f>
        <v>695000</v>
      </c>
      <c r="G20" s="13">
        <f t="shared" si="0"/>
        <v>1390000</v>
      </c>
    </row>
    <row r="21" spans="2:7" ht="37.5" customHeight="1" x14ac:dyDescent="0.25">
      <c r="B21" s="4">
        <v>3.11</v>
      </c>
      <c r="C21" s="57" t="s">
        <v>35</v>
      </c>
      <c r="D21" s="5" t="s">
        <v>16</v>
      </c>
      <c r="E21" s="8">
        <f>CANTIDADES!O25</f>
        <v>44.747999999999998</v>
      </c>
      <c r="F21" s="9">
        <f>APUs!G151</f>
        <v>5800</v>
      </c>
      <c r="G21" s="13">
        <f t="shared" si="0"/>
        <v>259538.4</v>
      </c>
    </row>
    <row r="22" spans="2:7" ht="70.5" customHeight="1" x14ac:dyDescent="0.25">
      <c r="B22" s="4">
        <v>3.12</v>
      </c>
      <c r="C22" s="57" t="s">
        <v>38</v>
      </c>
      <c r="D22" s="5" t="s">
        <v>16</v>
      </c>
      <c r="E22" s="59">
        <f>CANTIDADES!O25</f>
        <v>44.747999999999998</v>
      </c>
      <c r="F22" s="9">
        <f>APUs!G163</f>
        <v>25200</v>
      </c>
      <c r="G22" s="13">
        <f t="shared" si="0"/>
        <v>1127649.5999999999</v>
      </c>
    </row>
    <row r="23" spans="2:7" ht="48" customHeight="1" x14ac:dyDescent="0.25">
      <c r="B23" s="4">
        <v>3.13</v>
      </c>
      <c r="C23" s="57" t="s">
        <v>48</v>
      </c>
      <c r="D23" s="5" t="s">
        <v>6</v>
      </c>
      <c r="E23" s="60">
        <f>CANTIDADES!L40</f>
        <v>2</v>
      </c>
      <c r="F23" s="66">
        <f>APUs!G174</f>
        <v>890800</v>
      </c>
      <c r="G23" s="13">
        <f t="shared" si="0"/>
        <v>1781600</v>
      </c>
    </row>
    <row r="24" spans="2:7" ht="29.25" thickBot="1" x14ac:dyDescent="0.3">
      <c r="B24" s="4">
        <v>3.14</v>
      </c>
      <c r="C24" s="58" t="s">
        <v>7</v>
      </c>
      <c r="D24" s="15" t="s">
        <v>39</v>
      </c>
      <c r="E24" s="61">
        <v>1</v>
      </c>
      <c r="F24" s="17">
        <v>300000</v>
      </c>
      <c r="G24" s="13">
        <f t="shared" si="0"/>
        <v>300000</v>
      </c>
    </row>
    <row r="25" spans="2:7" x14ac:dyDescent="0.25">
      <c r="B25" s="105" t="s">
        <v>8</v>
      </c>
      <c r="C25" s="106"/>
      <c r="D25" s="106"/>
      <c r="E25" s="106"/>
      <c r="F25" s="106"/>
      <c r="G25" s="27">
        <f>SUM(G6:G24)</f>
        <v>27891266.821783498</v>
      </c>
    </row>
    <row r="26" spans="2:7" x14ac:dyDescent="0.25">
      <c r="B26" s="107" t="s">
        <v>40</v>
      </c>
      <c r="C26" s="108"/>
      <c r="D26" s="108"/>
      <c r="E26" s="108"/>
      <c r="F26" s="75">
        <f>+AIU!H16</f>
        <v>0.19486562667531387</v>
      </c>
      <c r="G26" s="19">
        <f>G25*F26</f>
        <v>5435049.1879952308</v>
      </c>
    </row>
    <row r="27" spans="2:7" x14ac:dyDescent="0.25">
      <c r="B27" s="107" t="s">
        <v>41</v>
      </c>
      <c r="C27" s="108"/>
      <c r="D27" s="108"/>
      <c r="E27" s="108"/>
      <c r="F27" s="75">
        <f>+AIU!H17</f>
        <v>0.01</v>
      </c>
      <c r="G27" s="19">
        <f>G25*F27</f>
        <v>278912.66821783496</v>
      </c>
    </row>
    <row r="28" spans="2:7" x14ac:dyDescent="0.25">
      <c r="B28" s="107" t="s">
        <v>42</v>
      </c>
      <c r="C28" s="108"/>
      <c r="D28" s="108"/>
      <c r="E28" s="108"/>
      <c r="F28" s="75">
        <f>+AIU!H18</f>
        <v>0.05</v>
      </c>
      <c r="G28" s="19">
        <f>G25*F28</f>
        <v>1394563.3410891751</v>
      </c>
    </row>
    <row r="29" spans="2:7" ht="15.75" thickBot="1" x14ac:dyDescent="0.3">
      <c r="B29" s="103" t="s">
        <v>9</v>
      </c>
      <c r="C29" s="104"/>
      <c r="D29" s="104"/>
      <c r="E29" s="104"/>
      <c r="F29" s="104"/>
      <c r="G29" s="28">
        <f>SUM(G25:G28)</f>
        <v>34999792.019085743</v>
      </c>
    </row>
    <row r="32" spans="2:7" x14ac:dyDescent="0.25">
      <c r="C32" s="63"/>
    </row>
  </sheetData>
  <mergeCells count="7">
    <mergeCell ref="B2:G2"/>
    <mergeCell ref="B29:F29"/>
    <mergeCell ref="B3:G3"/>
    <mergeCell ref="B25:F25"/>
    <mergeCell ref="B26:E26"/>
    <mergeCell ref="B27:E27"/>
    <mergeCell ref="B28:E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55E9-2AC8-476A-8789-4EA26780D97E}">
  <dimension ref="B2:G174"/>
  <sheetViews>
    <sheetView zoomScale="78" zoomScaleNormal="78" workbookViewId="0">
      <selection activeCell="B2" sqref="B2:C2"/>
    </sheetView>
  </sheetViews>
  <sheetFormatPr baseColWidth="10" defaultColWidth="9.140625" defaultRowHeight="15" x14ac:dyDescent="0.25"/>
  <cols>
    <col min="2" max="2" width="75" customWidth="1"/>
    <col min="3" max="3" width="50" customWidth="1"/>
    <col min="4" max="4" width="10" customWidth="1"/>
    <col min="5" max="5" width="11" customWidth="1"/>
    <col min="6" max="6" width="18" customWidth="1"/>
    <col min="7" max="7" width="14" customWidth="1"/>
  </cols>
  <sheetData>
    <row r="2" spans="2:7" ht="20.25" x14ac:dyDescent="0.3">
      <c r="B2" s="117" t="s">
        <v>74</v>
      </c>
      <c r="C2" s="117"/>
      <c r="D2" s="31"/>
      <c r="E2" s="31"/>
      <c r="F2" s="31"/>
      <c r="G2" s="31"/>
    </row>
    <row r="3" spans="2:7" x14ac:dyDescent="0.25">
      <c r="B3" s="41" t="s">
        <v>75</v>
      </c>
      <c r="C3" s="31"/>
      <c r="D3" s="31"/>
      <c r="E3" s="31"/>
      <c r="F3" s="31"/>
      <c r="G3" s="31"/>
    </row>
    <row r="4" spans="2:7" x14ac:dyDescent="0.25">
      <c r="B4" s="31"/>
      <c r="C4" s="31"/>
      <c r="D4" s="31"/>
      <c r="E4" s="31"/>
      <c r="F4" s="31"/>
      <c r="G4" s="31"/>
    </row>
    <row r="5" spans="2:7" x14ac:dyDescent="0.25">
      <c r="B5" s="31"/>
      <c r="C5" s="31"/>
      <c r="D5" s="31"/>
      <c r="E5" s="31"/>
      <c r="F5" s="31"/>
      <c r="G5" s="31"/>
    </row>
    <row r="6" spans="2:7" ht="24" customHeight="1" x14ac:dyDescent="0.25">
      <c r="B6" s="120" t="s">
        <v>90</v>
      </c>
      <c r="C6" s="121"/>
      <c r="D6" s="121"/>
      <c r="E6" s="121"/>
      <c r="F6" s="121"/>
      <c r="G6" s="121"/>
    </row>
    <row r="7" spans="2:7" x14ac:dyDescent="0.25">
      <c r="B7" s="41" t="s">
        <v>91</v>
      </c>
      <c r="C7" s="31"/>
      <c r="D7" s="31"/>
      <c r="E7" s="31"/>
      <c r="F7" s="31"/>
      <c r="G7" s="31"/>
    </row>
    <row r="8" spans="2:7" ht="18" customHeight="1" x14ac:dyDescent="0.25">
      <c r="B8" s="42" t="s">
        <v>77</v>
      </c>
      <c r="C8" s="42" t="s">
        <v>78</v>
      </c>
      <c r="D8" s="42" t="s">
        <v>79</v>
      </c>
      <c r="E8" s="42" t="s">
        <v>80</v>
      </c>
      <c r="F8" s="42" t="s">
        <v>81</v>
      </c>
      <c r="G8" s="42" t="s">
        <v>82</v>
      </c>
    </row>
    <row r="9" spans="2:7" x14ac:dyDescent="0.25">
      <c r="B9" s="43" t="s">
        <v>83</v>
      </c>
      <c r="C9" s="43" t="s">
        <v>92</v>
      </c>
      <c r="D9" s="44" t="s">
        <v>16</v>
      </c>
      <c r="E9" s="45">
        <v>1.1000000000000001</v>
      </c>
      <c r="F9" s="46">
        <v>85445.45454545453</v>
      </c>
      <c r="G9" s="46">
        <f>E9*F9</f>
        <v>93989.999999999985</v>
      </c>
    </row>
    <row r="10" spans="2:7" x14ac:dyDescent="0.25">
      <c r="B10" s="43" t="s">
        <v>83</v>
      </c>
      <c r="C10" s="43" t="s">
        <v>93</v>
      </c>
      <c r="D10" s="44" t="s">
        <v>39</v>
      </c>
      <c r="E10" s="45">
        <v>1</v>
      </c>
      <c r="F10" s="46">
        <v>2500</v>
      </c>
      <c r="G10" s="46">
        <f>E10*F10</f>
        <v>2500</v>
      </c>
    </row>
    <row r="11" spans="2:7" x14ac:dyDescent="0.25">
      <c r="B11" s="43" t="s">
        <v>84</v>
      </c>
      <c r="C11" s="43" t="s">
        <v>94</v>
      </c>
      <c r="D11" s="44" t="s">
        <v>85</v>
      </c>
      <c r="E11" s="45">
        <v>0.12</v>
      </c>
      <c r="F11" s="46">
        <v>120000</v>
      </c>
      <c r="G11" s="46">
        <f>E11*F11</f>
        <v>14400</v>
      </c>
    </row>
    <row r="12" spans="2:7" x14ac:dyDescent="0.25">
      <c r="B12" s="43" t="s">
        <v>84</v>
      </c>
      <c r="C12" s="43" t="s">
        <v>95</v>
      </c>
      <c r="D12" s="44" t="s">
        <v>85</v>
      </c>
      <c r="E12" s="45">
        <v>0.12</v>
      </c>
      <c r="F12" s="46">
        <v>75000</v>
      </c>
      <c r="G12" s="46">
        <f>E12*F12</f>
        <v>9000</v>
      </c>
    </row>
    <row r="13" spans="2:7" x14ac:dyDescent="0.25">
      <c r="B13" s="43" t="s">
        <v>87</v>
      </c>
      <c r="C13" s="43" t="s">
        <v>88</v>
      </c>
      <c r="D13" s="44" t="s">
        <v>39</v>
      </c>
      <c r="E13" s="45">
        <v>1</v>
      </c>
      <c r="F13" s="46">
        <v>1110</v>
      </c>
      <c r="G13" s="46">
        <f>E13*F13</f>
        <v>1110</v>
      </c>
    </row>
    <row r="14" spans="2:7" ht="15.75" thickBot="1" x14ac:dyDescent="0.3">
      <c r="B14" s="118" t="s">
        <v>89</v>
      </c>
      <c r="C14" s="119"/>
      <c r="D14" s="119"/>
      <c r="E14" s="119"/>
      <c r="F14" s="119"/>
      <c r="G14" s="47">
        <f>SUM(G9:G13)</f>
        <v>120999.99999999999</v>
      </c>
    </row>
    <row r="15" spans="2:7" ht="15.75" thickTop="1" x14ac:dyDescent="0.25">
      <c r="B15" s="31"/>
      <c r="C15" s="31"/>
      <c r="D15" s="31"/>
      <c r="E15" s="31"/>
      <c r="F15" s="31"/>
      <c r="G15" s="31"/>
    </row>
    <row r="16" spans="2:7" x14ac:dyDescent="0.25">
      <c r="B16" s="31"/>
      <c r="C16" s="31"/>
      <c r="D16" s="31"/>
      <c r="E16" s="31"/>
      <c r="F16" s="31"/>
      <c r="G16" s="31"/>
    </row>
    <row r="17" spans="2:7" ht="24" customHeight="1" x14ac:dyDescent="0.25">
      <c r="B17" s="120" t="s">
        <v>96</v>
      </c>
      <c r="C17" s="121"/>
      <c r="D17" s="121"/>
      <c r="E17" s="121"/>
      <c r="F17" s="121"/>
      <c r="G17" s="121"/>
    </row>
    <row r="18" spans="2:7" x14ac:dyDescent="0.25">
      <c r="B18" s="41" t="s">
        <v>91</v>
      </c>
      <c r="C18" s="31"/>
      <c r="D18" s="31"/>
      <c r="E18" s="31"/>
      <c r="F18" s="31"/>
      <c r="G18" s="31"/>
    </row>
    <row r="19" spans="2:7" ht="18" customHeight="1" x14ac:dyDescent="0.25">
      <c r="B19" s="42" t="s">
        <v>77</v>
      </c>
      <c r="C19" s="42" t="s">
        <v>78</v>
      </c>
      <c r="D19" s="42" t="s">
        <v>79</v>
      </c>
      <c r="E19" s="42" t="s">
        <v>80</v>
      </c>
      <c r="F19" s="42" t="s">
        <v>81</v>
      </c>
      <c r="G19" s="42" t="s">
        <v>82</v>
      </c>
    </row>
    <row r="20" spans="2:7" x14ac:dyDescent="0.25">
      <c r="B20" s="43" t="s">
        <v>83</v>
      </c>
      <c r="C20" s="43" t="s">
        <v>97</v>
      </c>
      <c r="D20" s="44" t="s">
        <v>98</v>
      </c>
      <c r="E20" s="45">
        <v>0.35</v>
      </c>
      <c r="F20" s="46">
        <v>65000</v>
      </c>
      <c r="G20" s="46">
        <f t="shared" ref="G20:G26" si="0">E20*F20</f>
        <v>22750</v>
      </c>
    </row>
    <row r="21" spans="2:7" x14ac:dyDescent="0.25">
      <c r="B21" s="43" t="s">
        <v>83</v>
      </c>
      <c r="C21" s="43" t="s">
        <v>99</v>
      </c>
      <c r="D21" s="44" t="s">
        <v>16</v>
      </c>
      <c r="E21" s="45">
        <v>1.1499999999999999</v>
      </c>
      <c r="F21" s="46">
        <v>4800</v>
      </c>
      <c r="G21" s="46">
        <f t="shared" si="0"/>
        <v>5520</v>
      </c>
    </row>
    <row r="22" spans="2:7" x14ac:dyDescent="0.25">
      <c r="B22" s="43" t="s">
        <v>83</v>
      </c>
      <c r="C22" s="43" t="s">
        <v>100</v>
      </c>
      <c r="D22" s="44" t="s">
        <v>39</v>
      </c>
      <c r="E22" s="45">
        <v>1</v>
      </c>
      <c r="F22" s="46">
        <v>1800</v>
      </c>
      <c r="G22" s="46">
        <f t="shared" si="0"/>
        <v>1800</v>
      </c>
    </row>
    <row r="23" spans="2:7" x14ac:dyDescent="0.25">
      <c r="B23" s="43" t="s">
        <v>84</v>
      </c>
      <c r="C23" s="43" t="s">
        <v>101</v>
      </c>
      <c r="D23" s="44" t="s">
        <v>85</v>
      </c>
      <c r="E23" s="45">
        <v>0.14000000000000001</v>
      </c>
      <c r="F23" s="46">
        <v>120000</v>
      </c>
      <c r="G23" s="46">
        <f t="shared" si="0"/>
        <v>16800</v>
      </c>
    </row>
    <row r="24" spans="2:7" x14ac:dyDescent="0.25">
      <c r="B24" s="43" t="s">
        <v>84</v>
      </c>
      <c r="C24" s="43" t="s">
        <v>86</v>
      </c>
      <c r="D24" s="44" t="s">
        <v>85</v>
      </c>
      <c r="E24" s="45">
        <v>0.2</v>
      </c>
      <c r="F24" s="46">
        <v>75000</v>
      </c>
      <c r="G24" s="46">
        <f t="shared" si="0"/>
        <v>15000</v>
      </c>
    </row>
    <row r="25" spans="2:7" x14ac:dyDescent="0.25">
      <c r="B25" s="43" t="s">
        <v>87</v>
      </c>
      <c r="C25" s="43" t="s">
        <v>102</v>
      </c>
      <c r="D25" s="44" t="s">
        <v>103</v>
      </c>
      <c r="E25" s="45">
        <v>0.03</v>
      </c>
      <c r="F25" s="46">
        <v>60000</v>
      </c>
      <c r="G25" s="46">
        <f t="shared" si="0"/>
        <v>1800</v>
      </c>
    </row>
    <row r="26" spans="2:7" x14ac:dyDescent="0.25">
      <c r="B26" s="43" t="s">
        <v>87</v>
      </c>
      <c r="C26" s="43" t="s">
        <v>104</v>
      </c>
      <c r="D26" s="44" t="s">
        <v>39</v>
      </c>
      <c r="E26" s="45">
        <v>1</v>
      </c>
      <c r="F26" s="46">
        <v>1520</v>
      </c>
      <c r="G26" s="46">
        <f t="shared" si="0"/>
        <v>1520</v>
      </c>
    </row>
    <row r="27" spans="2:7" ht="15.75" thickBot="1" x14ac:dyDescent="0.3">
      <c r="B27" s="118" t="s">
        <v>89</v>
      </c>
      <c r="C27" s="119"/>
      <c r="D27" s="119"/>
      <c r="E27" s="119"/>
      <c r="F27" s="119"/>
      <c r="G27" s="47">
        <f>SUM(G20:G26)</f>
        <v>65190</v>
      </c>
    </row>
    <row r="28" spans="2:7" ht="15.75" thickTop="1" x14ac:dyDescent="0.25">
      <c r="B28" s="31"/>
      <c r="C28" s="31"/>
      <c r="D28" s="31"/>
      <c r="E28" s="31"/>
      <c r="F28" s="31"/>
      <c r="G28" s="31"/>
    </row>
    <row r="29" spans="2:7" x14ac:dyDescent="0.25">
      <c r="B29" s="31"/>
      <c r="C29" s="31"/>
      <c r="D29" s="31"/>
      <c r="E29" s="31"/>
      <c r="F29" s="31"/>
      <c r="G29" s="31"/>
    </row>
    <row r="30" spans="2:7" ht="24" customHeight="1" x14ac:dyDescent="0.25">
      <c r="B30" s="120" t="s">
        <v>164</v>
      </c>
      <c r="C30" s="121"/>
      <c r="D30" s="121"/>
      <c r="E30" s="121"/>
      <c r="F30" s="121"/>
      <c r="G30" s="121"/>
    </row>
    <row r="31" spans="2:7" x14ac:dyDescent="0.25">
      <c r="B31" s="41" t="s">
        <v>76</v>
      </c>
      <c r="C31" s="31"/>
      <c r="D31" s="31"/>
      <c r="E31" s="31"/>
      <c r="F31" s="31"/>
      <c r="G31" s="31"/>
    </row>
    <row r="32" spans="2:7" ht="18" customHeight="1" x14ac:dyDescent="0.25">
      <c r="B32" s="42" t="s">
        <v>77</v>
      </c>
      <c r="C32" s="42" t="s">
        <v>78</v>
      </c>
      <c r="D32" s="42" t="s">
        <v>79</v>
      </c>
      <c r="E32" s="42" t="s">
        <v>80</v>
      </c>
      <c r="F32" s="42" t="s">
        <v>81</v>
      </c>
      <c r="G32" s="42" t="s">
        <v>82</v>
      </c>
    </row>
    <row r="33" spans="2:7" x14ac:dyDescent="0.25">
      <c r="B33" s="43" t="s">
        <v>83</v>
      </c>
      <c r="C33" s="43" t="s">
        <v>105</v>
      </c>
      <c r="D33" s="44" t="s">
        <v>6</v>
      </c>
      <c r="E33" s="45">
        <v>1</v>
      </c>
      <c r="F33" s="46">
        <v>14500</v>
      </c>
      <c r="G33" s="46">
        <f t="shared" ref="G33:G39" si="1">E33*F33</f>
        <v>14500</v>
      </c>
    </row>
    <row r="34" spans="2:7" x14ac:dyDescent="0.25">
      <c r="B34" s="43" t="s">
        <v>83</v>
      </c>
      <c r="C34" s="43" t="s">
        <v>106</v>
      </c>
      <c r="D34" s="44" t="s">
        <v>5</v>
      </c>
      <c r="E34" s="45">
        <v>4</v>
      </c>
      <c r="F34" s="46">
        <v>3800</v>
      </c>
      <c r="G34" s="46">
        <f t="shared" si="1"/>
        <v>15200</v>
      </c>
    </row>
    <row r="35" spans="2:7" x14ac:dyDescent="0.25">
      <c r="B35" s="43" t="s">
        <v>83</v>
      </c>
      <c r="C35" s="43" t="s">
        <v>107</v>
      </c>
      <c r="D35" s="44" t="s">
        <v>5</v>
      </c>
      <c r="E35" s="45">
        <v>12</v>
      </c>
      <c r="F35" s="46">
        <v>2100</v>
      </c>
      <c r="G35" s="46">
        <f t="shared" si="1"/>
        <v>25200</v>
      </c>
    </row>
    <row r="36" spans="2:7" x14ac:dyDescent="0.25">
      <c r="B36" s="43" t="s">
        <v>83</v>
      </c>
      <c r="C36" s="43" t="s">
        <v>108</v>
      </c>
      <c r="D36" s="44" t="s">
        <v>39</v>
      </c>
      <c r="E36" s="45">
        <v>1</v>
      </c>
      <c r="F36" s="46">
        <v>2000</v>
      </c>
      <c r="G36" s="46">
        <f t="shared" si="1"/>
        <v>2000</v>
      </c>
    </row>
    <row r="37" spans="2:7" x14ac:dyDescent="0.25">
      <c r="B37" s="43" t="s">
        <v>84</v>
      </c>
      <c r="C37" s="43" t="s">
        <v>109</v>
      </c>
      <c r="D37" s="44" t="s">
        <v>85</v>
      </c>
      <c r="E37" s="45">
        <v>0.15</v>
      </c>
      <c r="F37" s="46">
        <v>120000</v>
      </c>
      <c r="G37" s="46">
        <f t="shared" si="1"/>
        <v>18000</v>
      </c>
    </row>
    <row r="38" spans="2:7" x14ac:dyDescent="0.25">
      <c r="B38" s="43" t="s">
        <v>84</v>
      </c>
      <c r="C38" s="43" t="s">
        <v>86</v>
      </c>
      <c r="D38" s="44" t="s">
        <v>85</v>
      </c>
      <c r="E38" s="45">
        <v>0.15</v>
      </c>
      <c r="F38" s="46">
        <v>75000</v>
      </c>
      <c r="G38" s="46">
        <f t="shared" si="1"/>
        <v>11250</v>
      </c>
    </row>
    <row r="39" spans="2:7" x14ac:dyDescent="0.25">
      <c r="B39" s="43" t="s">
        <v>87</v>
      </c>
      <c r="C39" s="43" t="s">
        <v>110</v>
      </c>
      <c r="D39" s="44" t="s">
        <v>39</v>
      </c>
      <c r="E39" s="45">
        <v>1</v>
      </c>
      <c r="F39" s="46">
        <v>1463</v>
      </c>
      <c r="G39" s="46">
        <f t="shared" si="1"/>
        <v>1463</v>
      </c>
    </row>
    <row r="40" spans="2:7" ht="15.75" thickBot="1" x14ac:dyDescent="0.3">
      <c r="B40" s="118" t="s">
        <v>89</v>
      </c>
      <c r="C40" s="119"/>
      <c r="D40" s="119"/>
      <c r="E40" s="119"/>
      <c r="F40" s="119"/>
      <c r="G40" s="47">
        <f>SUM(G33:G39)</f>
        <v>87613</v>
      </c>
    </row>
    <row r="41" spans="2:7" ht="15.75" thickTop="1" x14ac:dyDescent="0.25">
      <c r="B41" s="31"/>
      <c r="C41" s="31"/>
      <c r="D41" s="31"/>
      <c r="E41" s="31"/>
      <c r="F41" s="31"/>
      <c r="G41" s="31"/>
    </row>
    <row r="42" spans="2:7" x14ac:dyDescent="0.25">
      <c r="B42" s="31"/>
      <c r="C42" s="31"/>
      <c r="D42" s="31"/>
      <c r="E42" s="31"/>
      <c r="F42" s="31"/>
      <c r="G42" s="31"/>
    </row>
    <row r="43" spans="2:7" ht="24" customHeight="1" x14ac:dyDescent="0.25">
      <c r="B43" s="120" t="s">
        <v>111</v>
      </c>
      <c r="C43" s="121"/>
      <c r="D43" s="121"/>
      <c r="E43" s="121"/>
      <c r="F43" s="121"/>
      <c r="G43" s="121"/>
    </row>
    <row r="44" spans="2:7" x14ac:dyDescent="0.25">
      <c r="B44" s="41" t="s">
        <v>91</v>
      </c>
      <c r="C44" s="31"/>
      <c r="D44" s="31"/>
      <c r="E44" s="31"/>
      <c r="F44" s="31"/>
      <c r="G44" s="31"/>
    </row>
    <row r="45" spans="2:7" ht="18" customHeight="1" x14ac:dyDescent="0.25">
      <c r="B45" s="42" t="s">
        <v>77</v>
      </c>
      <c r="C45" s="42" t="s">
        <v>78</v>
      </c>
      <c r="D45" s="42" t="s">
        <v>79</v>
      </c>
      <c r="E45" s="42" t="s">
        <v>80</v>
      </c>
      <c r="F45" s="42" t="s">
        <v>81</v>
      </c>
      <c r="G45" s="42" t="s">
        <v>82</v>
      </c>
    </row>
    <row r="46" spans="2:7" x14ac:dyDescent="0.25">
      <c r="B46" s="43" t="s">
        <v>84</v>
      </c>
      <c r="C46" s="43" t="s">
        <v>112</v>
      </c>
      <c r="D46" s="44" t="s">
        <v>85</v>
      </c>
      <c r="E46" s="45">
        <v>7.0000000000000007E-2</v>
      </c>
      <c r="F46" s="46">
        <v>120000</v>
      </c>
      <c r="G46" s="46">
        <f>E46*F46</f>
        <v>8400</v>
      </c>
    </row>
    <row r="47" spans="2:7" x14ac:dyDescent="0.25">
      <c r="B47" s="43" t="s">
        <v>84</v>
      </c>
      <c r="C47" s="43" t="s">
        <v>95</v>
      </c>
      <c r="D47" s="44" t="s">
        <v>85</v>
      </c>
      <c r="E47" s="45">
        <v>0.12</v>
      </c>
      <c r="F47" s="46">
        <v>75000</v>
      </c>
      <c r="G47" s="46">
        <f>E47*F47</f>
        <v>9000</v>
      </c>
    </row>
    <row r="48" spans="2:7" x14ac:dyDescent="0.25">
      <c r="B48" s="43" t="s">
        <v>87</v>
      </c>
      <c r="C48" s="43" t="s">
        <v>113</v>
      </c>
      <c r="D48" s="44" t="s">
        <v>39</v>
      </c>
      <c r="E48" s="45">
        <v>1</v>
      </c>
      <c r="F48" s="46">
        <v>5500</v>
      </c>
      <c r="G48" s="46">
        <f>E48*F48</f>
        <v>5500</v>
      </c>
    </row>
    <row r="49" spans="2:7" x14ac:dyDescent="0.25">
      <c r="B49" s="43" t="s">
        <v>87</v>
      </c>
      <c r="C49" s="43" t="s">
        <v>88</v>
      </c>
      <c r="D49" s="44" t="s">
        <v>39</v>
      </c>
      <c r="E49" s="45">
        <v>1</v>
      </c>
      <c r="F49" s="46">
        <v>2100</v>
      </c>
      <c r="G49" s="46">
        <f>E49*F49</f>
        <v>2100</v>
      </c>
    </row>
    <row r="50" spans="2:7" ht="15.75" thickBot="1" x14ac:dyDescent="0.3">
      <c r="B50" s="118" t="s">
        <v>89</v>
      </c>
      <c r="C50" s="119"/>
      <c r="D50" s="119"/>
      <c r="E50" s="119"/>
      <c r="F50" s="119"/>
      <c r="G50" s="47">
        <f>SUM(G46:G49)</f>
        <v>25000</v>
      </c>
    </row>
    <row r="51" spans="2:7" ht="15.75" thickTop="1" x14ac:dyDescent="0.25">
      <c r="B51" s="31"/>
      <c r="C51" s="31"/>
      <c r="D51" s="31"/>
      <c r="E51" s="31"/>
      <c r="F51" s="31"/>
      <c r="G51" s="31"/>
    </row>
    <row r="52" spans="2:7" x14ac:dyDescent="0.25">
      <c r="B52" s="31"/>
      <c r="C52" s="31"/>
      <c r="D52" s="31"/>
      <c r="E52" s="31"/>
      <c r="F52" s="31"/>
      <c r="G52" s="31"/>
    </row>
    <row r="53" spans="2:7" ht="24" customHeight="1" x14ac:dyDescent="0.25">
      <c r="B53" s="120" t="s">
        <v>114</v>
      </c>
      <c r="C53" s="121"/>
      <c r="D53" s="121"/>
      <c r="E53" s="121"/>
      <c r="F53" s="121"/>
      <c r="G53" s="121"/>
    </row>
    <row r="54" spans="2:7" x14ac:dyDescent="0.25">
      <c r="B54" s="41" t="s">
        <v>91</v>
      </c>
      <c r="C54" s="31"/>
      <c r="D54" s="31"/>
      <c r="E54" s="31"/>
      <c r="F54" s="31"/>
      <c r="G54" s="31"/>
    </row>
    <row r="55" spans="2:7" ht="18" customHeight="1" x14ac:dyDescent="0.25">
      <c r="B55" s="42" t="s">
        <v>77</v>
      </c>
      <c r="C55" s="42" t="s">
        <v>78</v>
      </c>
      <c r="D55" s="42" t="s">
        <v>79</v>
      </c>
      <c r="E55" s="42" t="s">
        <v>80</v>
      </c>
      <c r="F55" s="42" t="s">
        <v>81</v>
      </c>
      <c r="G55" s="42" t="s">
        <v>82</v>
      </c>
    </row>
    <row r="56" spans="2:7" x14ac:dyDescent="0.25">
      <c r="B56" s="43" t="s">
        <v>83</v>
      </c>
      <c r="C56" s="43" t="s">
        <v>115</v>
      </c>
      <c r="D56" s="44" t="s">
        <v>16</v>
      </c>
      <c r="E56" s="45">
        <v>1.1000000000000001</v>
      </c>
      <c r="F56" s="46">
        <v>27500</v>
      </c>
      <c r="G56" s="46">
        <f t="shared" ref="G56:G61" si="2">E56*F56</f>
        <v>30250.000000000004</v>
      </c>
    </row>
    <row r="57" spans="2:7" x14ac:dyDescent="0.25">
      <c r="B57" s="43" t="s">
        <v>83</v>
      </c>
      <c r="C57" s="43" t="s">
        <v>116</v>
      </c>
      <c r="D57" s="44" t="s">
        <v>6</v>
      </c>
      <c r="E57" s="45">
        <v>6</v>
      </c>
      <c r="F57" s="46">
        <v>450</v>
      </c>
      <c r="G57" s="46">
        <f t="shared" si="2"/>
        <v>2700</v>
      </c>
    </row>
    <row r="58" spans="2:7" x14ac:dyDescent="0.25">
      <c r="B58" s="43" t="s">
        <v>84</v>
      </c>
      <c r="C58" s="43" t="s">
        <v>117</v>
      </c>
      <c r="D58" s="44" t="s">
        <v>85</v>
      </c>
      <c r="E58" s="45">
        <v>0.08</v>
      </c>
      <c r="F58" s="46">
        <v>120000</v>
      </c>
      <c r="G58" s="46">
        <f t="shared" si="2"/>
        <v>9600</v>
      </c>
    </row>
    <row r="59" spans="2:7" x14ac:dyDescent="0.25">
      <c r="B59" s="43" t="s">
        <v>84</v>
      </c>
      <c r="C59" s="43" t="s">
        <v>86</v>
      </c>
      <c r="D59" s="44" t="s">
        <v>85</v>
      </c>
      <c r="E59" s="45">
        <v>0.16</v>
      </c>
      <c r="F59" s="46">
        <v>75000</v>
      </c>
      <c r="G59" s="46">
        <f t="shared" si="2"/>
        <v>12000</v>
      </c>
    </row>
    <row r="60" spans="2:7" x14ac:dyDescent="0.25">
      <c r="B60" s="43" t="s">
        <v>87</v>
      </c>
      <c r="C60" s="43" t="s">
        <v>118</v>
      </c>
      <c r="D60" s="44" t="s">
        <v>39</v>
      </c>
      <c r="E60" s="45">
        <v>1</v>
      </c>
      <c r="F60" s="46">
        <v>2200</v>
      </c>
      <c r="G60" s="46">
        <f t="shared" si="2"/>
        <v>2200</v>
      </c>
    </row>
    <row r="61" spans="2:7" x14ac:dyDescent="0.25">
      <c r="B61" s="43" t="s">
        <v>87</v>
      </c>
      <c r="C61" s="43" t="s">
        <v>88</v>
      </c>
      <c r="D61" s="44" t="s">
        <v>39</v>
      </c>
      <c r="E61" s="45">
        <v>1</v>
      </c>
      <c r="F61" s="46">
        <v>1060</v>
      </c>
      <c r="G61" s="46">
        <f t="shared" si="2"/>
        <v>1060</v>
      </c>
    </row>
    <row r="62" spans="2:7" ht="15.75" thickBot="1" x14ac:dyDescent="0.3">
      <c r="B62" s="118" t="s">
        <v>89</v>
      </c>
      <c r="C62" s="119"/>
      <c r="D62" s="119"/>
      <c r="E62" s="119"/>
      <c r="F62" s="119"/>
      <c r="G62" s="47">
        <f>SUM(G56:G61)</f>
        <v>57810</v>
      </c>
    </row>
    <row r="63" spans="2:7" ht="15.75" thickTop="1" x14ac:dyDescent="0.25">
      <c r="B63" s="31"/>
      <c r="C63" s="31"/>
      <c r="D63" s="31"/>
      <c r="E63" s="31"/>
      <c r="F63" s="31"/>
      <c r="G63" s="31"/>
    </row>
    <row r="64" spans="2:7" x14ac:dyDescent="0.25">
      <c r="B64" s="31"/>
      <c r="C64" s="31"/>
      <c r="D64" s="31"/>
      <c r="E64" s="31"/>
      <c r="F64" s="31"/>
      <c r="G64" s="31"/>
    </row>
    <row r="65" spans="2:7" ht="24" customHeight="1" x14ac:dyDescent="0.25">
      <c r="B65" s="120" t="s">
        <v>119</v>
      </c>
      <c r="C65" s="121"/>
      <c r="D65" s="121"/>
      <c r="E65" s="121"/>
      <c r="F65" s="121"/>
      <c r="G65" s="121"/>
    </row>
    <row r="66" spans="2:7" x14ac:dyDescent="0.25">
      <c r="B66" s="41" t="s">
        <v>120</v>
      </c>
      <c r="C66" s="31"/>
      <c r="D66" s="31"/>
      <c r="E66" s="31"/>
      <c r="F66" s="31"/>
      <c r="G66" s="31"/>
    </row>
    <row r="67" spans="2:7" ht="18" customHeight="1" x14ac:dyDescent="0.25">
      <c r="B67" s="42" t="s">
        <v>77</v>
      </c>
      <c r="C67" s="42" t="s">
        <v>78</v>
      </c>
      <c r="D67" s="42" t="s">
        <v>79</v>
      </c>
      <c r="E67" s="42" t="s">
        <v>80</v>
      </c>
      <c r="F67" s="42" t="s">
        <v>81</v>
      </c>
      <c r="G67" s="42" t="s">
        <v>82</v>
      </c>
    </row>
    <row r="68" spans="2:7" x14ac:dyDescent="0.25">
      <c r="B68" s="43" t="s">
        <v>83</v>
      </c>
      <c r="C68" s="43" t="s">
        <v>121</v>
      </c>
      <c r="D68" s="44" t="s">
        <v>5</v>
      </c>
      <c r="E68" s="45">
        <v>1.05</v>
      </c>
      <c r="F68" s="46">
        <v>18500</v>
      </c>
      <c r="G68" s="46">
        <f t="shared" ref="G68:G74" si="3">E68*F68</f>
        <v>19425</v>
      </c>
    </row>
    <row r="69" spans="2:7" x14ac:dyDescent="0.25">
      <c r="B69" s="43" t="s">
        <v>83</v>
      </c>
      <c r="C69" s="43" t="s">
        <v>122</v>
      </c>
      <c r="D69" s="44" t="s">
        <v>39</v>
      </c>
      <c r="E69" s="45">
        <v>1</v>
      </c>
      <c r="F69" s="46">
        <v>2200</v>
      </c>
      <c r="G69" s="46">
        <f t="shared" si="3"/>
        <v>2200</v>
      </c>
    </row>
    <row r="70" spans="2:7" x14ac:dyDescent="0.25">
      <c r="B70" s="43" t="s">
        <v>83</v>
      </c>
      <c r="C70" s="43" t="s">
        <v>123</v>
      </c>
      <c r="D70" s="44" t="s">
        <v>98</v>
      </c>
      <c r="E70" s="45">
        <v>0.04</v>
      </c>
      <c r="F70" s="46">
        <v>5200</v>
      </c>
      <c r="G70" s="46">
        <f t="shared" si="3"/>
        <v>208</v>
      </c>
    </row>
    <row r="71" spans="2:7" x14ac:dyDescent="0.25">
      <c r="B71" s="43" t="s">
        <v>84</v>
      </c>
      <c r="C71" s="43" t="s">
        <v>124</v>
      </c>
      <c r="D71" s="44" t="s">
        <v>85</v>
      </c>
      <c r="E71" s="45">
        <v>0.08</v>
      </c>
      <c r="F71" s="46">
        <v>120000</v>
      </c>
      <c r="G71" s="46">
        <f t="shared" si="3"/>
        <v>9600</v>
      </c>
    </row>
    <row r="72" spans="2:7" x14ac:dyDescent="0.25">
      <c r="B72" s="43" t="s">
        <v>84</v>
      </c>
      <c r="C72" s="43" t="s">
        <v>86</v>
      </c>
      <c r="D72" s="44" t="s">
        <v>85</v>
      </c>
      <c r="E72" s="45">
        <v>0.08</v>
      </c>
      <c r="F72" s="46">
        <v>75000</v>
      </c>
      <c r="G72" s="46">
        <f t="shared" si="3"/>
        <v>6000</v>
      </c>
    </row>
    <row r="73" spans="2:7" x14ac:dyDescent="0.25">
      <c r="B73" s="43" t="s">
        <v>87</v>
      </c>
      <c r="C73" s="43" t="s">
        <v>125</v>
      </c>
      <c r="D73" s="44" t="s">
        <v>39</v>
      </c>
      <c r="E73" s="45">
        <v>1</v>
      </c>
      <c r="F73" s="46">
        <v>3500</v>
      </c>
      <c r="G73" s="46">
        <f t="shared" si="3"/>
        <v>3500</v>
      </c>
    </row>
    <row r="74" spans="2:7" x14ac:dyDescent="0.25">
      <c r="B74" s="43" t="s">
        <v>87</v>
      </c>
      <c r="C74" s="43" t="s">
        <v>88</v>
      </c>
      <c r="D74" s="44" t="s">
        <v>39</v>
      </c>
      <c r="E74" s="45">
        <v>1</v>
      </c>
      <c r="F74" s="46">
        <v>780</v>
      </c>
      <c r="G74" s="46">
        <f t="shared" si="3"/>
        <v>780</v>
      </c>
    </row>
    <row r="75" spans="2:7" ht="15.75" thickBot="1" x14ac:dyDescent="0.3">
      <c r="B75" s="118" t="s">
        <v>89</v>
      </c>
      <c r="C75" s="119"/>
      <c r="D75" s="119"/>
      <c r="E75" s="119"/>
      <c r="F75" s="119"/>
      <c r="G75" s="47">
        <f>SUM(G68:G74)</f>
        <v>41713</v>
      </c>
    </row>
    <row r="76" spans="2:7" ht="15.75" thickTop="1" x14ac:dyDescent="0.25">
      <c r="B76" s="31"/>
      <c r="C76" s="31"/>
      <c r="D76" s="31"/>
      <c r="E76" s="31"/>
      <c r="F76" s="31"/>
      <c r="G76" s="31"/>
    </row>
    <row r="77" spans="2:7" x14ac:dyDescent="0.25">
      <c r="B77" s="31"/>
      <c r="C77" s="31"/>
      <c r="D77" s="31"/>
      <c r="E77" s="31"/>
      <c r="F77" s="31"/>
      <c r="G77" s="31"/>
    </row>
    <row r="78" spans="2:7" ht="24" customHeight="1" x14ac:dyDescent="0.25">
      <c r="B78" s="120" t="s">
        <v>126</v>
      </c>
      <c r="C78" s="121"/>
      <c r="D78" s="121"/>
      <c r="E78" s="121"/>
      <c r="F78" s="121"/>
      <c r="G78" s="121"/>
    </row>
    <row r="79" spans="2:7" x14ac:dyDescent="0.25">
      <c r="B79" s="41" t="s">
        <v>91</v>
      </c>
      <c r="C79" s="31"/>
      <c r="D79" s="31"/>
      <c r="E79" s="31"/>
      <c r="F79" s="31"/>
      <c r="G79" s="31"/>
    </row>
    <row r="80" spans="2:7" ht="18" customHeight="1" x14ac:dyDescent="0.25">
      <c r="B80" s="42" t="s">
        <v>77</v>
      </c>
      <c r="C80" s="42" t="s">
        <v>78</v>
      </c>
      <c r="D80" s="42" t="s">
        <v>79</v>
      </c>
      <c r="E80" s="42" t="s">
        <v>80</v>
      </c>
      <c r="F80" s="42" t="s">
        <v>81</v>
      </c>
      <c r="G80" s="42" t="s">
        <v>82</v>
      </c>
    </row>
    <row r="81" spans="2:7" x14ac:dyDescent="0.25">
      <c r="B81" s="43" t="s">
        <v>84</v>
      </c>
      <c r="C81" s="43" t="s">
        <v>127</v>
      </c>
      <c r="D81" s="44" t="s">
        <v>85</v>
      </c>
      <c r="E81" s="45">
        <v>4.4999999999999998E-2</v>
      </c>
      <c r="F81" s="46">
        <v>120000</v>
      </c>
      <c r="G81" s="46">
        <f>E81*F81</f>
        <v>5400</v>
      </c>
    </row>
    <row r="82" spans="2:7" x14ac:dyDescent="0.25">
      <c r="B82" s="43" t="s">
        <v>84</v>
      </c>
      <c r="C82" s="43" t="s">
        <v>95</v>
      </c>
      <c r="D82" s="44" t="s">
        <v>85</v>
      </c>
      <c r="E82" s="45">
        <v>8.5000000000000006E-2</v>
      </c>
      <c r="F82" s="46">
        <v>75000</v>
      </c>
      <c r="G82" s="46">
        <f>E82*F82</f>
        <v>6375.0000000000009</v>
      </c>
    </row>
    <row r="83" spans="2:7" x14ac:dyDescent="0.25">
      <c r="B83" s="43" t="s">
        <v>87</v>
      </c>
      <c r="C83" s="43" t="s">
        <v>88</v>
      </c>
      <c r="D83" s="44" t="s">
        <v>39</v>
      </c>
      <c r="E83" s="45">
        <v>1</v>
      </c>
      <c r="F83" s="46">
        <v>2100</v>
      </c>
      <c r="G83" s="46">
        <f>E83*F83</f>
        <v>2100</v>
      </c>
    </row>
    <row r="84" spans="2:7" ht="15.75" thickBot="1" x14ac:dyDescent="0.3">
      <c r="B84" s="118" t="s">
        <v>89</v>
      </c>
      <c r="C84" s="119"/>
      <c r="D84" s="119"/>
      <c r="E84" s="119"/>
      <c r="F84" s="119"/>
      <c r="G84" s="47">
        <f>SUM(G81:G83)</f>
        <v>13875</v>
      </c>
    </row>
    <row r="85" spans="2:7" ht="15.75" thickTop="1" x14ac:dyDescent="0.25">
      <c r="B85" s="31"/>
      <c r="C85" s="31"/>
      <c r="D85" s="31"/>
      <c r="E85" s="31"/>
      <c r="F85" s="31"/>
      <c r="G85" s="31"/>
    </row>
    <row r="86" spans="2:7" x14ac:dyDescent="0.25">
      <c r="B86" s="31"/>
      <c r="C86" s="31"/>
      <c r="D86" s="31"/>
      <c r="E86" s="31"/>
      <c r="F86" s="31"/>
      <c r="G86" s="31"/>
    </row>
    <row r="87" spans="2:7" ht="24" customHeight="1" x14ac:dyDescent="0.25">
      <c r="B87" s="120" t="s">
        <v>128</v>
      </c>
      <c r="C87" s="121"/>
      <c r="D87" s="121"/>
      <c r="E87" s="121"/>
      <c r="F87" s="121"/>
      <c r="G87" s="121"/>
    </row>
    <row r="88" spans="2:7" x14ac:dyDescent="0.25">
      <c r="B88" s="41" t="s">
        <v>91</v>
      </c>
      <c r="C88" s="31"/>
      <c r="D88" s="31"/>
      <c r="E88" s="31"/>
      <c r="F88" s="31"/>
      <c r="G88" s="31"/>
    </row>
    <row r="89" spans="2:7" ht="18" customHeight="1" x14ac:dyDescent="0.25">
      <c r="B89" s="42" t="s">
        <v>77</v>
      </c>
      <c r="C89" s="42" t="s">
        <v>78</v>
      </c>
      <c r="D89" s="42" t="s">
        <v>79</v>
      </c>
      <c r="E89" s="42" t="s">
        <v>80</v>
      </c>
      <c r="F89" s="42" t="s">
        <v>81</v>
      </c>
      <c r="G89" s="42" t="s">
        <v>82</v>
      </c>
    </row>
    <row r="90" spans="2:7" x14ac:dyDescent="0.25">
      <c r="B90" s="43" t="s">
        <v>83</v>
      </c>
      <c r="C90" s="43" t="s">
        <v>129</v>
      </c>
      <c r="D90" s="44" t="s">
        <v>16</v>
      </c>
      <c r="E90" s="45">
        <v>1.08</v>
      </c>
      <c r="F90" s="46">
        <v>27000</v>
      </c>
      <c r="G90" s="46">
        <f t="shared" ref="G90:G95" si="4">E90*F90</f>
        <v>29160.000000000004</v>
      </c>
    </row>
    <row r="91" spans="2:7" x14ac:dyDescent="0.25">
      <c r="B91" s="43" t="s">
        <v>83</v>
      </c>
      <c r="C91" s="43" t="s">
        <v>130</v>
      </c>
      <c r="D91" s="44" t="s">
        <v>5</v>
      </c>
      <c r="E91" s="45">
        <v>2.2000000000000002</v>
      </c>
      <c r="F91" s="46">
        <v>5000</v>
      </c>
      <c r="G91" s="46">
        <f t="shared" si="4"/>
        <v>11000</v>
      </c>
    </row>
    <row r="92" spans="2:7" x14ac:dyDescent="0.25">
      <c r="B92" s="43" t="s">
        <v>83</v>
      </c>
      <c r="C92" s="43" t="s">
        <v>131</v>
      </c>
      <c r="D92" s="44" t="s">
        <v>39</v>
      </c>
      <c r="E92" s="45">
        <v>1</v>
      </c>
      <c r="F92" s="46">
        <v>6500</v>
      </c>
      <c r="G92" s="46">
        <f t="shared" si="4"/>
        <v>6500</v>
      </c>
    </row>
    <row r="93" spans="2:7" x14ac:dyDescent="0.25">
      <c r="B93" s="43" t="s">
        <v>84</v>
      </c>
      <c r="C93" s="43" t="s">
        <v>132</v>
      </c>
      <c r="D93" s="44" t="s">
        <v>85</v>
      </c>
      <c r="E93" s="45">
        <v>0.21</v>
      </c>
      <c r="F93" s="46">
        <v>120000</v>
      </c>
      <c r="G93" s="46">
        <f t="shared" si="4"/>
        <v>25200</v>
      </c>
    </row>
    <row r="94" spans="2:7" x14ac:dyDescent="0.25">
      <c r="B94" s="43" t="s">
        <v>84</v>
      </c>
      <c r="C94" s="43" t="s">
        <v>86</v>
      </c>
      <c r="D94" s="44" t="s">
        <v>85</v>
      </c>
      <c r="E94" s="45">
        <v>0.21</v>
      </c>
      <c r="F94" s="46">
        <v>75000</v>
      </c>
      <c r="G94" s="46">
        <f t="shared" si="4"/>
        <v>15750</v>
      </c>
    </row>
    <row r="95" spans="2:7" x14ac:dyDescent="0.25">
      <c r="B95" s="43" t="s">
        <v>87</v>
      </c>
      <c r="C95" s="43" t="s">
        <v>88</v>
      </c>
      <c r="D95" s="44" t="s">
        <v>39</v>
      </c>
      <c r="E95" s="45">
        <v>1</v>
      </c>
      <c r="F95" s="46">
        <v>2500</v>
      </c>
      <c r="G95" s="46">
        <f t="shared" si="4"/>
        <v>2500</v>
      </c>
    </row>
    <row r="96" spans="2:7" ht="15.75" thickBot="1" x14ac:dyDescent="0.3">
      <c r="B96" s="118" t="s">
        <v>89</v>
      </c>
      <c r="C96" s="119"/>
      <c r="D96" s="119"/>
      <c r="E96" s="119"/>
      <c r="F96" s="119"/>
      <c r="G96" s="47">
        <f>SUM(G90:G95)</f>
        <v>90110</v>
      </c>
    </row>
    <row r="97" spans="2:7" ht="15.75" thickTop="1" x14ac:dyDescent="0.25">
      <c r="B97" s="31"/>
      <c r="C97" s="31"/>
      <c r="D97" s="31"/>
      <c r="E97" s="31"/>
      <c r="F97" s="31"/>
      <c r="G97" s="31"/>
    </row>
    <row r="98" spans="2:7" x14ac:dyDescent="0.25">
      <c r="B98" s="31"/>
      <c r="C98" s="31"/>
      <c r="D98" s="31"/>
      <c r="E98" s="31"/>
      <c r="F98" s="31"/>
      <c r="G98" s="31"/>
    </row>
    <row r="99" spans="2:7" ht="24" customHeight="1" x14ac:dyDescent="0.25">
      <c r="B99" s="120" t="s">
        <v>133</v>
      </c>
      <c r="C99" s="121"/>
      <c r="D99" s="121"/>
      <c r="E99" s="121"/>
      <c r="F99" s="121"/>
      <c r="G99" s="121"/>
    </row>
    <row r="100" spans="2:7" x14ac:dyDescent="0.25">
      <c r="B100" s="41" t="s">
        <v>76</v>
      </c>
      <c r="C100" s="31"/>
      <c r="D100" s="31"/>
      <c r="E100" s="31"/>
      <c r="F100" s="31"/>
      <c r="G100" s="31"/>
    </row>
    <row r="101" spans="2:7" ht="18" customHeight="1" x14ac:dyDescent="0.25">
      <c r="B101" s="42" t="s">
        <v>77</v>
      </c>
      <c r="C101" s="42" t="s">
        <v>78</v>
      </c>
      <c r="D101" s="42" t="s">
        <v>79</v>
      </c>
      <c r="E101" s="42" t="s">
        <v>80</v>
      </c>
      <c r="F101" s="42" t="s">
        <v>81</v>
      </c>
      <c r="G101" s="42" t="s">
        <v>82</v>
      </c>
    </row>
    <row r="102" spans="2:7" x14ac:dyDescent="0.25">
      <c r="B102" s="43" t="s">
        <v>83</v>
      </c>
      <c r="C102" s="43" t="s">
        <v>134</v>
      </c>
      <c r="D102" s="44" t="s">
        <v>6</v>
      </c>
      <c r="E102" s="45">
        <v>1</v>
      </c>
      <c r="F102" s="46">
        <v>21000</v>
      </c>
      <c r="G102" s="46">
        <f t="shared" ref="G102:G107" si="5">E102*F102</f>
        <v>21000</v>
      </c>
    </row>
    <row r="103" spans="2:7" x14ac:dyDescent="0.25">
      <c r="B103" s="43" t="s">
        <v>83</v>
      </c>
      <c r="C103" s="43" t="s">
        <v>135</v>
      </c>
      <c r="D103" s="44" t="s">
        <v>5</v>
      </c>
      <c r="E103" s="45">
        <v>12</v>
      </c>
      <c r="F103" s="46">
        <v>1650</v>
      </c>
      <c r="G103" s="46">
        <f t="shared" si="5"/>
        <v>19800</v>
      </c>
    </row>
    <row r="104" spans="2:7" x14ac:dyDescent="0.25">
      <c r="B104" s="43" t="s">
        <v>83</v>
      </c>
      <c r="C104" s="43" t="s">
        <v>136</v>
      </c>
      <c r="D104" s="44" t="s">
        <v>6</v>
      </c>
      <c r="E104" s="45">
        <v>0.5</v>
      </c>
      <c r="F104" s="46">
        <v>8500</v>
      </c>
      <c r="G104" s="46">
        <f t="shared" si="5"/>
        <v>4250</v>
      </c>
    </row>
    <row r="105" spans="2:7" x14ac:dyDescent="0.25">
      <c r="B105" s="43" t="s">
        <v>84</v>
      </c>
      <c r="C105" s="43" t="s">
        <v>109</v>
      </c>
      <c r="D105" s="44" t="s">
        <v>85</v>
      </c>
      <c r="E105" s="45">
        <v>0.15</v>
      </c>
      <c r="F105" s="46">
        <v>120000</v>
      </c>
      <c r="G105" s="46">
        <f t="shared" si="5"/>
        <v>18000</v>
      </c>
    </row>
    <row r="106" spans="2:7" x14ac:dyDescent="0.25">
      <c r="B106" s="43" t="s">
        <v>84</v>
      </c>
      <c r="C106" s="43" t="s">
        <v>86</v>
      </c>
      <c r="D106" s="44" t="s">
        <v>85</v>
      </c>
      <c r="E106" s="45">
        <v>0.15</v>
      </c>
      <c r="F106" s="46">
        <v>75000</v>
      </c>
      <c r="G106" s="46">
        <f t="shared" si="5"/>
        <v>11250</v>
      </c>
    </row>
    <row r="107" spans="2:7" x14ac:dyDescent="0.25">
      <c r="B107" s="43" t="s">
        <v>87</v>
      </c>
      <c r="C107" s="43" t="s">
        <v>88</v>
      </c>
      <c r="D107" s="44" t="s">
        <v>39</v>
      </c>
      <c r="E107" s="45">
        <v>1</v>
      </c>
      <c r="F107" s="46">
        <v>1463</v>
      </c>
      <c r="G107" s="46">
        <f t="shared" si="5"/>
        <v>1463</v>
      </c>
    </row>
    <row r="108" spans="2:7" ht="15.75" thickBot="1" x14ac:dyDescent="0.3">
      <c r="B108" s="118" t="s">
        <v>89</v>
      </c>
      <c r="C108" s="119"/>
      <c r="D108" s="119"/>
      <c r="E108" s="119"/>
      <c r="F108" s="119"/>
      <c r="G108" s="47">
        <f>SUM(G102:G107)</f>
        <v>75763</v>
      </c>
    </row>
    <row r="109" spans="2:7" ht="15.75" thickTop="1" x14ac:dyDescent="0.25">
      <c r="B109" s="31"/>
      <c r="C109" s="31"/>
      <c r="D109" s="31"/>
      <c r="E109" s="31"/>
      <c r="F109" s="31"/>
      <c r="G109" s="31"/>
    </row>
    <row r="110" spans="2:7" x14ac:dyDescent="0.25">
      <c r="B110" s="31"/>
      <c r="C110" s="31"/>
      <c r="D110" s="31"/>
      <c r="E110" s="31"/>
      <c r="F110" s="31"/>
      <c r="G110" s="31"/>
    </row>
    <row r="111" spans="2:7" ht="24" customHeight="1" x14ac:dyDescent="0.25">
      <c r="B111" s="120" t="s">
        <v>137</v>
      </c>
      <c r="C111" s="121"/>
      <c r="D111" s="121"/>
      <c r="E111" s="121"/>
      <c r="F111" s="121"/>
      <c r="G111" s="121"/>
    </row>
    <row r="112" spans="2:7" x14ac:dyDescent="0.25">
      <c r="B112" s="41" t="s">
        <v>91</v>
      </c>
      <c r="C112" s="31"/>
      <c r="D112" s="31"/>
      <c r="E112" s="31"/>
      <c r="F112" s="31"/>
      <c r="G112" s="31"/>
    </row>
    <row r="113" spans="2:7" ht="18" customHeight="1" x14ac:dyDescent="0.25">
      <c r="B113" s="42" t="s">
        <v>77</v>
      </c>
      <c r="C113" s="42" t="s">
        <v>78</v>
      </c>
      <c r="D113" s="42" t="s">
        <v>79</v>
      </c>
      <c r="E113" s="42" t="s">
        <v>80</v>
      </c>
      <c r="F113" s="42" t="s">
        <v>81</v>
      </c>
      <c r="G113" s="42" t="s">
        <v>82</v>
      </c>
    </row>
    <row r="114" spans="2:7" x14ac:dyDescent="0.25">
      <c r="B114" s="43" t="s">
        <v>83</v>
      </c>
      <c r="C114" s="43" t="s">
        <v>138</v>
      </c>
      <c r="D114" s="44" t="s">
        <v>98</v>
      </c>
      <c r="E114" s="45">
        <v>0.06</v>
      </c>
      <c r="F114" s="46">
        <v>58000</v>
      </c>
      <c r="G114" s="46">
        <f>E114*F114</f>
        <v>3480</v>
      </c>
    </row>
    <row r="115" spans="2:7" x14ac:dyDescent="0.25">
      <c r="B115" s="43" t="s">
        <v>83</v>
      </c>
      <c r="C115" s="43" t="s">
        <v>139</v>
      </c>
      <c r="D115" s="44" t="s">
        <v>39</v>
      </c>
      <c r="E115" s="45">
        <v>1</v>
      </c>
      <c r="F115" s="46">
        <v>1500</v>
      </c>
      <c r="G115" s="46">
        <f>E115*F115</f>
        <v>1500</v>
      </c>
    </row>
    <row r="116" spans="2:7" x14ac:dyDescent="0.25">
      <c r="B116" s="43" t="s">
        <v>84</v>
      </c>
      <c r="C116" s="43" t="s">
        <v>140</v>
      </c>
      <c r="D116" s="44" t="s">
        <v>85</v>
      </c>
      <c r="E116" s="45">
        <v>0.04</v>
      </c>
      <c r="F116" s="46">
        <v>120000</v>
      </c>
      <c r="G116" s="46">
        <f>E116*F116</f>
        <v>4800</v>
      </c>
    </row>
    <row r="117" spans="2:7" x14ac:dyDescent="0.25">
      <c r="B117" s="43" t="s">
        <v>84</v>
      </c>
      <c r="C117" s="43" t="s">
        <v>86</v>
      </c>
      <c r="D117" s="44" t="s">
        <v>85</v>
      </c>
      <c r="E117" s="45">
        <v>0.04</v>
      </c>
      <c r="F117" s="46">
        <v>75000</v>
      </c>
      <c r="G117" s="46">
        <f>E117*F117</f>
        <v>3000</v>
      </c>
    </row>
    <row r="118" spans="2:7" x14ac:dyDescent="0.25">
      <c r="B118" s="43" t="s">
        <v>87</v>
      </c>
      <c r="C118" s="43" t="s">
        <v>141</v>
      </c>
      <c r="D118" s="44" t="s">
        <v>39</v>
      </c>
      <c r="E118" s="45">
        <v>1</v>
      </c>
      <c r="F118" s="46">
        <v>520</v>
      </c>
      <c r="G118" s="46">
        <f>E118*F118</f>
        <v>520</v>
      </c>
    </row>
    <row r="119" spans="2:7" ht="15.75" thickBot="1" x14ac:dyDescent="0.3">
      <c r="B119" s="118" t="s">
        <v>89</v>
      </c>
      <c r="C119" s="119"/>
      <c r="D119" s="119"/>
      <c r="E119" s="119"/>
      <c r="F119" s="119"/>
      <c r="G119" s="47">
        <f>SUM(G114:G118)</f>
        <v>13300</v>
      </c>
    </row>
    <row r="120" spans="2:7" ht="15.75" thickTop="1" x14ac:dyDescent="0.25">
      <c r="B120" s="31"/>
      <c r="C120" s="31"/>
      <c r="D120" s="31"/>
      <c r="E120" s="31"/>
      <c r="F120" s="31"/>
      <c r="G120" s="31"/>
    </row>
    <row r="121" spans="2:7" x14ac:dyDescent="0.25">
      <c r="B121" s="31"/>
      <c r="C121" s="31"/>
      <c r="D121" s="31"/>
      <c r="E121" s="31"/>
      <c r="F121" s="31"/>
      <c r="G121" s="31"/>
    </row>
    <row r="122" spans="2:7" ht="24" customHeight="1" x14ac:dyDescent="0.25">
      <c r="B122" s="120" t="s">
        <v>142</v>
      </c>
      <c r="C122" s="121"/>
      <c r="D122" s="121"/>
      <c r="E122" s="121"/>
      <c r="F122" s="121"/>
      <c r="G122" s="121"/>
    </row>
    <row r="123" spans="2:7" x14ac:dyDescent="0.25">
      <c r="B123" s="41" t="s">
        <v>120</v>
      </c>
      <c r="C123" s="31"/>
      <c r="D123" s="31"/>
      <c r="E123" s="31"/>
      <c r="F123" s="31"/>
      <c r="G123" s="31"/>
    </row>
    <row r="124" spans="2:7" ht="18" customHeight="1" x14ac:dyDescent="0.25">
      <c r="B124" s="42" t="s">
        <v>77</v>
      </c>
      <c r="C124" s="42" t="s">
        <v>78</v>
      </c>
      <c r="D124" s="42" t="s">
        <v>79</v>
      </c>
      <c r="E124" s="42" t="s">
        <v>80</v>
      </c>
      <c r="F124" s="42" t="s">
        <v>81</v>
      </c>
      <c r="G124" s="42" t="s">
        <v>82</v>
      </c>
    </row>
    <row r="125" spans="2:7" x14ac:dyDescent="0.25">
      <c r="B125" s="43" t="s">
        <v>83</v>
      </c>
      <c r="C125" s="43" t="s">
        <v>143</v>
      </c>
      <c r="D125" s="44" t="s">
        <v>5</v>
      </c>
      <c r="E125" s="45">
        <v>1.02</v>
      </c>
      <c r="F125" s="46">
        <v>48000</v>
      </c>
      <c r="G125" s="46">
        <f>E125*F125</f>
        <v>48960</v>
      </c>
    </row>
    <row r="126" spans="2:7" x14ac:dyDescent="0.25">
      <c r="B126" s="43" t="s">
        <v>83</v>
      </c>
      <c r="C126" s="43" t="s">
        <v>144</v>
      </c>
      <c r="D126" s="44" t="s">
        <v>39</v>
      </c>
      <c r="E126" s="45">
        <v>1</v>
      </c>
      <c r="F126" s="46">
        <v>8750</v>
      </c>
      <c r="G126" s="46">
        <f>E126*F126</f>
        <v>8750</v>
      </c>
    </row>
    <row r="127" spans="2:7" x14ac:dyDescent="0.25">
      <c r="B127" s="43" t="s">
        <v>84</v>
      </c>
      <c r="C127" s="43" t="s">
        <v>145</v>
      </c>
      <c r="D127" s="44" t="s">
        <v>85</v>
      </c>
      <c r="E127" s="45">
        <v>0.17</v>
      </c>
      <c r="F127" s="46">
        <v>120000</v>
      </c>
      <c r="G127" s="46">
        <f>E127*F127</f>
        <v>20400</v>
      </c>
    </row>
    <row r="128" spans="2:7" x14ac:dyDescent="0.25">
      <c r="B128" s="43" t="s">
        <v>84</v>
      </c>
      <c r="C128" s="43" t="s">
        <v>95</v>
      </c>
      <c r="D128" s="44" t="s">
        <v>85</v>
      </c>
      <c r="E128" s="45">
        <v>0.17</v>
      </c>
      <c r="F128" s="46">
        <v>75000</v>
      </c>
      <c r="G128" s="46">
        <f>E128*F128</f>
        <v>12750.000000000002</v>
      </c>
    </row>
    <row r="129" spans="2:7" x14ac:dyDescent="0.25">
      <c r="B129" s="43" t="s">
        <v>87</v>
      </c>
      <c r="C129" s="43" t="s">
        <v>88</v>
      </c>
      <c r="D129" s="44" t="s">
        <v>39</v>
      </c>
      <c r="E129" s="45">
        <v>1</v>
      </c>
      <c r="F129" s="46">
        <v>2500</v>
      </c>
      <c r="G129" s="46">
        <f>E129*F129</f>
        <v>2500</v>
      </c>
    </row>
    <row r="130" spans="2:7" ht="15.75" thickBot="1" x14ac:dyDescent="0.3">
      <c r="B130" s="118" t="s">
        <v>89</v>
      </c>
      <c r="C130" s="119"/>
      <c r="D130" s="119"/>
      <c r="E130" s="119"/>
      <c r="F130" s="119"/>
      <c r="G130" s="47">
        <f>SUM(G125:G129)</f>
        <v>93360</v>
      </c>
    </row>
    <row r="131" spans="2:7" ht="15.75" thickTop="1" x14ac:dyDescent="0.25">
      <c r="B131" s="31"/>
      <c r="C131" s="31"/>
      <c r="D131" s="31"/>
      <c r="E131" s="31"/>
      <c r="F131" s="31"/>
      <c r="G131" s="31"/>
    </row>
    <row r="132" spans="2:7" x14ac:dyDescent="0.25">
      <c r="B132" s="31"/>
      <c r="C132" s="31"/>
      <c r="D132" s="31"/>
      <c r="E132" s="31"/>
      <c r="F132" s="31"/>
      <c r="G132" s="31"/>
    </row>
    <row r="133" spans="2:7" ht="24" customHeight="1" x14ac:dyDescent="0.25">
      <c r="B133" s="120" t="s">
        <v>146</v>
      </c>
      <c r="C133" s="121"/>
      <c r="D133" s="121"/>
      <c r="E133" s="121"/>
      <c r="F133" s="121"/>
      <c r="G133" s="121"/>
    </row>
    <row r="134" spans="2:7" x14ac:dyDescent="0.25">
      <c r="B134" s="41" t="s">
        <v>76</v>
      </c>
      <c r="C134" s="31"/>
      <c r="D134" s="31"/>
      <c r="E134" s="31"/>
      <c r="F134" s="31"/>
      <c r="G134" s="31"/>
    </row>
    <row r="135" spans="2:7" ht="18" customHeight="1" x14ac:dyDescent="0.25">
      <c r="B135" s="42" t="s">
        <v>77</v>
      </c>
      <c r="C135" s="42" t="s">
        <v>78</v>
      </c>
      <c r="D135" s="42" t="s">
        <v>79</v>
      </c>
      <c r="E135" s="42" t="s">
        <v>80</v>
      </c>
      <c r="F135" s="42" t="s">
        <v>81</v>
      </c>
      <c r="G135" s="42" t="s">
        <v>82</v>
      </c>
    </row>
    <row r="136" spans="2:7" x14ac:dyDescent="0.25">
      <c r="B136" s="43" t="s">
        <v>83</v>
      </c>
      <c r="C136" s="43" t="s">
        <v>147</v>
      </c>
      <c r="D136" s="44" t="s">
        <v>6</v>
      </c>
      <c r="E136" s="45">
        <v>1</v>
      </c>
      <c r="F136" s="46">
        <v>495000</v>
      </c>
      <c r="G136" s="46">
        <f t="shared" ref="G136:G141" si="6">E136*F136</f>
        <v>495000</v>
      </c>
    </row>
    <row r="137" spans="2:7" x14ac:dyDescent="0.25">
      <c r="B137" s="43" t="s">
        <v>83</v>
      </c>
      <c r="C137" s="43" t="s">
        <v>148</v>
      </c>
      <c r="D137" s="44" t="s">
        <v>39</v>
      </c>
      <c r="E137" s="45">
        <v>1</v>
      </c>
      <c r="F137" s="46">
        <v>61000</v>
      </c>
      <c r="G137" s="46">
        <f t="shared" si="6"/>
        <v>61000</v>
      </c>
    </row>
    <row r="138" spans="2:7" x14ac:dyDescent="0.25">
      <c r="B138" s="43" t="s">
        <v>83</v>
      </c>
      <c r="C138" s="43" t="s">
        <v>149</v>
      </c>
      <c r="D138" s="44" t="s">
        <v>39</v>
      </c>
      <c r="E138" s="45">
        <v>1</v>
      </c>
      <c r="F138" s="46">
        <v>27000</v>
      </c>
      <c r="G138" s="46">
        <f t="shared" si="6"/>
        <v>27000</v>
      </c>
    </row>
    <row r="139" spans="2:7" x14ac:dyDescent="0.25">
      <c r="B139" s="43" t="s">
        <v>84</v>
      </c>
      <c r="C139" s="43" t="s">
        <v>150</v>
      </c>
      <c r="D139" s="44" t="s">
        <v>85</v>
      </c>
      <c r="E139" s="45">
        <v>0.55000000000000004</v>
      </c>
      <c r="F139" s="46">
        <v>120000</v>
      </c>
      <c r="G139" s="46">
        <f t="shared" si="6"/>
        <v>66000</v>
      </c>
    </row>
    <row r="140" spans="2:7" x14ac:dyDescent="0.25">
      <c r="B140" s="43" t="s">
        <v>84</v>
      </c>
      <c r="C140" s="43" t="s">
        <v>86</v>
      </c>
      <c r="D140" s="44" t="s">
        <v>85</v>
      </c>
      <c r="E140" s="45">
        <v>0.55000000000000004</v>
      </c>
      <c r="F140" s="46">
        <v>75000</v>
      </c>
      <c r="G140" s="46">
        <f t="shared" si="6"/>
        <v>41250</v>
      </c>
    </row>
    <row r="141" spans="2:7" x14ac:dyDescent="0.25">
      <c r="B141" s="43" t="s">
        <v>87</v>
      </c>
      <c r="C141" s="43" t="s">
        <v>88</v>
      </c>
      <c r="D141" s="44" t="s">
        <v>39</v>
      </c>
      <c r="E141" s="45">
        <v>1</v>
      </c>
      <c r="F141" s="46">
        <v>4750</v>
      </c>
      <c r="G141" s="46">
        <f t="shared" si="6"/>
        <v>4750</v>
      </c>
    </row>
    <row r="142" spans="2:7" ht="15.75" thickBot="1" x14ac:dyDescent="0.3">
      <c r="B142" s="118" t="s">
        <v>89</v>
      </c>
      <c r="C142" s="119"/>
      <c r="D142" s="119"/>
      <c r="E142" s="119"/>
      <c r="F142" s="119"/>
      <c r="G142" s="47">
        <f>SUM(G136:G141)</f>
        <v>695000</v>
      </c>
    </row>
    <row r="143" spans="2:7" ht="15.75" thickTop="1" x14ac:dyDescent="0.25">
      <c r="B143" s="31"/>
      <c r="C143" s="31"/>
      <c r="D143" s="31"/>
      <c r="E143" s="31"/>
      <c r="F143" s="31"/>
      <c r="G143" s="31"/>
    </row>
    <row r="144" spans="2:7" x14ac:dyDescent="0.25">
      <c r="B144" s="31"/>
      <c r="C144" s="31"/>
      <c r="D144" s="31"/>
      <c r="E144" s="31"/>
      <c r="F144" s="31"/>
      <c r="G144" s="31"/>
    </row>
    <row r="145" spans="2:7" ht="24" customHeight="1" x14ac:dyDescent="0.25">
      <c r="B145" s="120" t="s">
        <v>151</v>
      </c>
      <c r="C145" s="121"/>
      <c r="D145" s="121"/>
      <c r="E145" s="121"/>
      <c r="F145" s="121"/>
      <c r="G145" s="121"/>
    </row>
    <row r="146" spans="2:7" x14ac:dyDescent="0.25">
      <c r="B146" s="41" t="s">
        <v>91</v>
      </c>
      <c r="C146" s="31"/>
      <c r="D146" s="31"/>
      <c r="E146" s="31"/>
      <c r="F146" s="31"/>
      <c r="G146" s="31"/>
    </row>
    <row r="147" spans="2:7" ht="18" customHeight="1" x14ac:dyDescent="0.25">
      <c r="B147" s="42" t="s">
        <v>77</v>
      </c>
      <c r="C147" s="42" t="s">
        <v>78</v>
      </c>
      <c r="D147" s="42" t="s">
        <v>79</v>
      </c>
      <c r="E147" s="42" t="s">
        <v>80</v>
      </c>
      <c r="F147" s="42" t="s">
        <v>81</v>
      </c>
      <c r="G147" s="42" t="s">
        <v>82</v>
      </c>
    </row>
    <row r="148" spans="2:7" x14ac:dyDescent="0.25">
      <c r="B148" s="43" t="s">
        <v>83</v>
      </c>
      <c r="C148" s="43" t="s">
        <v>152</v>
      </c>
      <c r="D148" s="44" t="s">
        <v>39</v>
      </c>
      <c r="E148" s="45">
        <v>1</v>
      </c>
      <c r="F148" s="46">
        <v>1200</v>
      </c>
      <c r="G148" s="46">
        <f>E148*F148</f>
        <v>1200</v>
      </c>
    </row>
    <row r="149" spans="2:7" x14ac:dyDescent="0.25">
      <c r="B149" s="43" t="s">
        <v>84</v>
      </c>
      <c r="C149" s="43" t="s">
        <v>95</v>
      </c>
      <c r="D149" s="44" t="s">
        <v>85</v>
      </c>
      <c r="E149" s="45">
        <v>0.05</v>
      </c>
      <c r="F149" s="46">
        <v>75000</v>
      </c>
      <c r="G149" s="46">
        <f>E149*F149</f>
        <v>3750</v>
      </c>
    </row>
    <row r="150" spans="2:7" x14ac:dyDescent="0.25">
      <c r="B150" s="43" t="s">
        <v>87</v>
      </c>
      <c r="C150" s="43" t="s">
        <v>153</v>
      </c>
      <c r="D150" s="44" t="s">
        <v>39</v>
      </c>
      <c r="E150" s="45">
        <v>1</v>
      </c>
      <c r="F150" s="46">
        <v>850</v>
      </c>
      <c r="G150" s="46">
        <f>E150*F150</f>
        <v>850</v>
      </c>
    </row>
    <row r="151" spans="2:7" ht="15.75" thickBot="1" x14ac:dyDescent="0.3">
      <c r="B151" s="118" t="s">
        <v>89</v>
      </c>
      <c r="C151" s="119"/>
      <c r="D151" s="119"/>
      <c r="E151" s="119"/>
      <c r="F151" s="119"/>
      <c r="G151" s="47">
        <f>SUM(G148:G150)</f>
        <v>5800</v>
      </c>
    </row>
    <row r="152" spans="2:7" ht="15.75" thickTop="1" x14ac:dyDescent="0.25">
      <c r="B152" s="31"/>
      <c r="C152" s="31"/>
      <c r="D152" s="31"/>
      <c r="E152" s="31"/>
      <c r="F152" s="31"/>
      <c r="G152" s="31"/>
    </row>
    <row r="153" spans="2:7" x14ac:dyDescent="0.25">
      <c r="B153" s="31"/>
      <c r="C153" s="31"/>
      <c r="D153" s="31"/>
      <c r="E153" s="31"/>
      <c r="F153" s="31"/>
      <c r="G153" s="31"/>
    </row>
    <row r="154" spans="2:7" ht="24" customHeight="1" x14ac:dyDescent="0.25">
      <c r="B154" s="120" t="s">
        <v>154</v>
      </c>
      <c r="C154" s="121"/>
      <c r="D154" s="121"/>
      <c r="E154" s="121"/>
      <c r="F154" s="121"/>
      <c r="G154" s="121"/>
    </row>
    <row r="155" spans="2:7" x14ac:dyDescent="0.25">
      <c r="B155" s="41" t="s">
        <v>91</v>
      </c>
      <c r="C155" s="31"/>
      <c r="D155" s="31"/>
      <c r="E155" s="31"/>
      <c r="F155" s="31"/>
      <c r="G155" s="31"/>
    </row>
    <row r="156" spans="2:7" ht="18" customHeight="1" x14ac:dyDescent="0.25">
      <c r="B156" s="42" t="s">
        <v>77</v>
      </c>
      <c r="C156" s="42" t="s">
        <v>78</v>
      </c>
      <c r="D156" s="42" t="s">
        <v>79</v>
      </c>
      <c r="E156" s="42" t="s">
        <v>80</v>
      </c>
      <c r="F156" s="42" t="s">
        <v>81</v>
      </c>
      <c r="G156" s="42" t="s">
        <v>82</v>
      </c>
    </row>
    <row r="157" spans="2:7" x14ac:dyDescent="0.25">
      <c r="B157" s="43" t="s">
        <v>83</v>
      </c>
      <c r="C157" s="43" t="s">
        <v>155</v>
      </c>
      <c r="D157" s="44" t="s">
        <v>98</v>
      </c>
      <c r="E157" s="45">
        <v>7.0000000000000007E-2</v>
      </c>
      <c r="F157" s="46">
        <v>95000</v>
      </c>
      <c r="G157" s="46">
        <f t="shared" ref="G157:G162" si="7">E157*F157</f>
        <v>6650.0000000000009</v>
      </c>
    </row>
    <row r="158" spans="2:7" x14ac:dyDescent="0.25">
      <c r="B158" s="43" t="s">
        <v>83</v>
      </c>
      <c r="C158" s="43" t="s">
        <v>156</v>
      </c>
      <c r="D158" s="44" t="s">
        <v>39</v>
      </c>
      <c r="E158" s="45">
        <v>1</v>
      </c>
      <c r="F158" s="46">
        <v>2500</v>
      </c>
      <c r="G158" s="46">
        <f t="shared" si="7"/>
        <v>2500</v>
      </c>
    </row>
    <row r="159" spans="2:7" x14ac:dyDescent="0.25">
      <c r="B159" s="43" t="s">
        <v>84</v>
      </c>
      <c r="C159" s="43" t="s">
        <v>157</v>
      </c>
      <c r="D159" s="44" t="s">
        <v>85</v>
      </c>
      <c r="E159" s="45">
        <v>7.0000000000000007E-2</v>
      </c>
      <c r="F159" s="46">
        <v>120000</v>
      </c>
      <c r="G159" s="46">
        <f t="shared" si="7"/>
        <v>8400</v>
      </c>
    </row>
    <row r="160" spans="2:7" x14ac:dyDescent="0.25">
      <c r="B160" s="43" t="s">
        <v>84</v>
      </c>
      <c r="C160" s="43" t="s">
        <v>158</v>
      </c>
      <c r="D160" s="44" t="s">
        <v>85</v>
      </c>
      <c r="E160" s="45">
        <v>7.0000000000000007E-2</v>
      </c>
      <c r="F160" s="46">
        <v>75000</v>
      </c>
      <c r="G160" s="46">
        <f t="shared" si="7"/>
        <v>5250.0000000000009</v>
      </c>
    </row>
    <row r="161" spans="2:7" x14ac:dyDescent="0.25">
      <c r="B161" s="43" t="s">
        <v>87</v>
      </c>
      <c r="C161" s="43" t="s">
        <v>159</v>
      </c>
      <c r="D161" s="44" t="s">
        <v>39</v>
      </c>
      <c r="E161" s="45">
        <v>1</v>
      </c>
      <c r="F161" s="46">
        <v>1700</v>
      </c>
      <c r="G161" s="46">
        <f t="shared" si="7"/>
        <v>1700</v>
      </c>
    </row>
    <row r="162" spans="2:7" x14ac:dyDescent="0.25">
      <c r="B162" s="43" t="s">
        <v>87</v>
      </c>
      <c r="C162" s="43" t="s">
        <v>88</v>
      </c>
      <c r="D162" s="44" t="s">
        <v>39</v>
      </c>
      <c r="E162" s="45">
        <v>1</v>
      </c>
      <c r="F162" s="46">
        <v>700</v>
      </c>
      <c r="G162" s="46">
        <f t="shared" si="7"/>
        <v>700</v>
      </c>
    </row>
    <row r="163" spans="2:7" ht="15.75" thickBot="1" x14ac:dyDescent="0.3">
      <c r="B163" s="118" t="s">
        <v>89</v>
      </c>
      <c r="C163" s="119"/>
      <c r="D163" s="119"/>
      <c r="E163" s="119"/>
      <c r="F163" s="119"/>
      <c r="G163" s="47">
        <f>SUM(G157:G162)</f>
        <v>25200</v>
      </c>
    </row>
    <row r="164" spans="2:7" ht="15.75" thickTop="1" x14ac:dyDescent="0.25">
      <c r="B164" s="31"/>
      <c r="C164" s="31"/>
      <c r="D164" s="31"/>
      <c r="E164" s="31"/>
      <c r="F164" s="31"/>
      <c r="G164" s="31"/>
    </row>
    <row r="165" spans="2:7" x14ac:dyDescent="0.25">
      <c r="B165" s="31"/>
      <c r="C165" s="31"/>
      <c r="D165" s="31"/>
      <c r="E165" s="31"/>
      <c r="F165" s="31"/>
      <c r="G165" s="31"/>
    </row>
    <row r="166" spans="2:7" ht="24" customHeight="1" x14ac:dyDescent="0.25">
      <c r="B166" s="120" t="s">
        <v>160</v>
      </c>
      <c r="C166" s="121"/>
      <c r="D166" s="121"/>
      <c r="E166" s="121"/>
      <c r="F166" s="121"/>
      <c r="G166" s="121"/>
    </row>
    <row r="167" spans="2:7" x14ac:dyDescent="0.25">
      <c r="B167" s="41" t="s">
        <v>76</v>
      </c>
      <c r="C167" s="31"/>
      <c r="D167" s="31"/>
      <c r="E167" s="31"/>
      <c r="F167" s="31"/>
      <c r="G167" s="31"/>
    </row>
    <row r="168" spans="2:7" ht="18" customHeight="1" x14ac:dyDescent="0.25">
      <c r="B168" s="42" t="s">
        <v>77</v>
      </c>
      <c r="C168" s="42" t="s">
        <v>78</v>
      </c>
      <c r="D168" s="42" t="s">
        <v>79</v>
      </c>
      <c r="E168" s="42" t="s">
        <v>80</v>
      </c>
      <c r="F168" s="42" t="s">
        <v>81</v>
      </c>
      <c r="G168" s="42" t="s">
        <v>82</v>
      </c>
    </row>
    <row r="169" spans="2:7" x14ac:dyDescent="0.25">
      <c r="B169" s="43" t="s">
        <v>83</v>
      </c>
      <c r="C169" s="43" t="s">
        <v>161</v>
      </c>
      <c r="D169" s="44" t="s">
        <v>6</v>
      </c>
      <c r="E169" s="45">
        <v>1</v>
      </c>
      <c r="F169" s="46">
        <v>750000</v>
      </c>
      <c r="G169" s="46">
        <f>E169*F169</f>
        <v>750000</v>
      </c>
    </row>
    <row r="170" spans="2:7" x14ac:dyDescent="0.25">
      <c r="B170" s="43" t="s">
        <v>83</v>
      </c>
      <c r="C170" s="43" t="s">
        <v>162</v>
      </c>
      <c r="D170" s="44" t="s">
        <v>39</v>
      </c>
      <c r="E170" s="45">
        <v>1</v>
      </c>
      <c r="F170" s="46">
        <v>19000</v>
      </c>
      <c r="G170" s="46">
        <f>E170*F170</f>
        <v>19000</v>
      </c>
    </row>
    <row r="171" spans="2:7" x14ac:dyDescent="0.25">
      <c r="B171" s="43" t="s">
        <v>84</v>
      </c>
      <c r="C171" s="43" t="s">
        <v>163</v>
      </c>
      <c r="D171" s="44" t="s">
        <v>85</v>
      </c>
      <c r="E171" s="45">
        <v>0.6</v>
      </c>
      <c r="F171" s="46">
        <v>120000</v>
      </c>
      <c r="G171" s="46">
        <f>E171*F171</f>
        <v>72000</v>
      </c>
    </row>
    <row r="172" spans="2:7" x14ac:dyDescent="0.25">
      <c r="B172" s="43" t="s">
        <v>84</v>
      </c>
      <c r="C172" s="43" t="s">
        <v>95</v>
      </c>
      <c r="D172" s="44" t="s">
        <v>85</v>
      </c>
      <c r="E172" s="45">
        <v>0.6</v>
      </c>
      <c r="F172" s="46">
        <v>75000</v>
      </c>
      <c r="G172" s="46">
        <f>E172*F172</f>
        <v>45000</v>
      </c>
    </row>
    <row r="173" spans="2:7" x14ac:dyDescent="0.25">
      <c r="B173" s="43" t="s">
        <v>87</v>
      </c>
      <c r="C173" s="43" t="s">
        <v>88</v>
      </c>
      <c r="D173" s="44" t="s">
        <v>39</v>
      </c>
      <c r="E173" s="45">
        <v>1</v>
      </c>
      <c r="F173" s="46">
        <v>4800</v>
      </c>
      <c r="G173" s="46">
        <f>E173*F173</f>
        <v>4800</v>
      </c>
    </row>
    <row r="174" spans="2:7" ht="15.75" thickBot="1" x14ac:dyDescent="0.3">
      <c r="B174" s="118" t="s">
        <v>89</v>
      </c>
      <c r="C174" s="119"/>
      <c r="D174" s="119"/>
      <c r="E174" s="119"/>
      <c r="F174" s="119"/>
      <c r="G174" s="47">
        <f>SUM(G169:G173)</f>
        <v>890800</v>
      </c>
    </row>
  </sheetData>
  <mergeCells count="31">
    <mergeCell ref="B154:G154"/>
    <mergeCell ref="B163:F163"/>
    <mergeCell ref="B166:G166"/>
    <mergeCell ref="B174:F174"/>
    <mergeCell ref="B122:G122"/>
    <mergeCell ref="B130:F130"/>
    <mergeCell ref="B133:G133"/>
    <mergeCell ref="B142:F142"/>
    <mergeCell ref="B145:G145"/>
    <mergeCell ref="B151:F151"/>
    <mergeCell ref="B119:F119"/>
    <mergeCell ref="B53:G53"/>
    <mergeCell ref="B62:F62"/>
    <mergeCell ref="B65:G65"/>
    <mergeCell ref="B75:F75"/>
    <mergeCell ref="B78:G78"/>
    <mergeCell ref="B84:F84"/>
    <mergeCell ref="B87:G87"/>
    <mergeCell ref="B96:F96"/>
    <mergeCell ref="B99:G99"/>
    <mergeCell ref="B108:F108"/>
    <mergeCell ref="B111:G111"/>
    <mergeCell ref="B2:C2"/>
    <mergeCell ref="B50:F50"/>
    <mergeCell ref="B6:G6"/>
    <mergeCell ref="B14:F14"/>
    <mergeCell ref="B17:G17"/>
    <mergeCell ref="B27:F27"/>
    <mergeCell ref="B30:G30"/>
    <mergeCell ref="B40:F40"/>
    <mergeCell ref="B43:G4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CC437-EBA9-4413-ABA4-98F998A25919}">
  <dimension ref="B1:Q50"/>
  <sheetViews>
    <sheetView workbookViewId="0"/>
  </sheetViews>
  <sheetFormatPr baseColWidth="10" defaultRowHeight="15" x14ac:dyDescent="0.25"/>
  <cols>
    <col min="1" max="4" width="11.42578125" style="53"/>
    <col min="5" max="5" width="13" style="53" bestFit="1" customWidth="1"/>
    <col min="6" max="6" width="11.42578125" style="53"/>
    <col min="7" max="7" width="12.5703125" style="53" customWidth="1"/>
    <col min="8" max="8" width="11.42578125" style="53"/>
    <col min="9" max="9" width="16" style="53" customWidth="1"/>
    <col min="10" max="13" width="11.42578125" style="53"/>
    <col min="14" max="14" width="20.85546875" style="53" customWidth="1"/>
    <col min="15" max="16384" width="11.42578125" style="53"/>
  </cols>
  <sheetData>
    <row r="1" spans="2:15" x14ac:dyDescent="0.25">
      <c r="B1" s="115" t="s">
        <v>17</v>
      </c>
      <c r="C1" s="115"/>
      <c r="D1" s="115"/>
      <c r="E1" s="52"/>
      <c r="F1" s="52"/>
      <c r="G1" s="115" t="s">
        <v>18</v>
      </c>
      <c r="H1" s="115"/>
      <c r="I1" s="115"/>
      <c r="J1" s="52"/>
      <c r="K1" s="52"/>
      <c r="L1" s="114" t="s">
        <v>23</v>
      </c>
      <c r="M1" s="114"/>
      <c r="N1" s="114"/>
      <c r="O1" s="52"/>
    </row>
    <row r="2" spans="2:15" ht="31.5" customHeight="1" x14ac:dyDescent="0.25">
      <c r="B2" s="112" t="s">
        <v>13</v>
      </c>
      <c r="C2" s="112"/>
      <c r="D2" s="112"/>
      <c r="E2" s="52" t="s">
        <v>22</v>
      </c>
      <c r="F2" s="52"/>
      <c r="G2" s="112" t="s">
        <v>20</v>
      </c>
      <c r="H2" s="112"/>
      <c r="I2" s="112"/>
      <c r="J2" s="52" t="s">
        <v>22</v>
      </c>
      <c r="K2" s="52"/>
      <c r="L2" s="113" t="s">
        <v>25</v>
      </c>
      <c r="M2" s="113"/>
      <c r="N2" s="113"/>
      <c r="O2" s="52"/>
    </row>
    <row r="3" spans="2:15" x14ac:dyDescent="0.25">
      <c r="B3" s="51" t="s">
        <v>10</v>
      </c>
      <c r="C3" s="51" t="s">
        <v>11</v>
      </c>
      <c r="D3" s="51" t="s">
        <v>12</v>
      </c>
      <c r="E3" s="52">
        <v>16</v>
      </c>
      <c r="F3" s="52"/>
      <c r="G3" s="51" t="s">
        <v>10</v>
      </c>
      <c r="H3" s="51" t="s">
        <v>11</v>
      </c>
      <c r="I3" s="51" t="s">
        <v>12</v>
      </c>
      <c r="J3" s="52">
        <v>2</v>
      </c>
      <c r="K3" s="52"/>
      <c r="L3" s="65" t="s">
        <v>10</v>
      </c>
      <c r="M3" s="65" t="s">
        <v>11</v>
      </c>
      <c r="N3" s="65" t="s">
        <v>12</v>
      </c>
      <c r="O3" s="52"/>
    </row>
    <row r="4" spans="2:15" x14ac:dyDescent="0.25">
      <c r="B4" s="51">
        <v>1.03</v>
      </c>
      <c r="C4" s="51">
        <v>1.17</v>
      </c>
      <c r="D4" s="51">
        <f>B4*C4</f>
        <v>1.2051000000000001</v>
      </c>
      <c r="E4" s="54">
        <f>D4*E3</f>
        <v>19.281600000000001</v>
      </c>
      <c r="F4" s="52"/>
      <c r="G4" s="51">
        <v>3</v>
      </c>
      <c r="H4" s="51">
        <v>1.4</v>
      </c>
      <c r="I4" s="51">
        <f>G4*H4</f>
        <v>4.1999999999999993</v>
      </c>
      <c r="J4" s="52">
        <f>I4*J3</f>
        <v>8.3999999999999986</v>
      </c>
      <c r="K4" s="52"/>
      <c r="L4" s="65">
        <f>14.6+1</f>
        <v>15.6</v>
      </c>
      <c r="M4" s="65">
        <f>5.4+1.5</f>
        <v>6.9</v>
      </c>
      <c r="N4" s="65">
        <f>(L4*M4)/2</f>
        <v>53.82</v>
      </c>
      <c r="O4" s="52"/>
    </row>
    <row r="5" spans="2:15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</row>
    <row r="6" spans="2:15" ht="30.75" customHeight="1" x14ac:dyDescent="0.25">
      <c r="B6" s="116" t="s">
        <v>14</v>
      </c>
      <c r="C6" s="116"/>
      <c r="D6" s="116"/>
      <c r="E6" s="52"/>
      <c r="F6" s="52"/>
      <c r="G6" s="112" t="s">
        <v>21</v>
      </c>
      <c r="H6" s="112"/>
      <c r="I6" s="112"/>
      <c r="J6" s="52" t="s">
        <v>22</v>
      </c>
      <c r="K6" s="52"/>
      <c r="L6" s="113" t="s">
        <v>26</v>
      </c>
      <c r="M6" s="113"/>
      <c r="N6" s="113"/>
      <c r="O6" s="52"/>
    </row>
    <row r="7" spans="2:15" x14ac:dyDescent="0.25">
      <c r="B7" s="72" t="s">
        <v>10</v>
      </c>
      <c r="C7" s="72" t="s">
        <v>11</v>
      </c>
      <c r="D7" s="72" t="s">
        <v>12</v>
      </c>
      <c r="E7" s="52"/>
      <c r="F7" s="52"/>
      <c r="G7" s="51" t="s">
        <v>10</v>
      </c>
      <c r="H7" s="51" t="s">
        <v>11</v>
      </c>
      <c r="I7" s="51" t="s">
        <v>12</v>
      </c>
      <c r="J7" s="52">
        <v>3</v>
      </c>
      <c r="K7" s="52"/>
      <c r="L7" s="65" t="s">
        <v>10</v>
      </c>
      <c r="M7" s="65" t="s">
        <v>11</v>
      </c>
      <c r="N7" s="65" t="s">
        <v>12</v>
      </c>
      <c r="O7" s="52"/>
    </row>
    <row r="8" spans="2:15" x14ac:dyDescent="0.25">
      <c r="B8" s="72">
        <v>7.0412844036697297</v>
      </c>
      <c r="C8" s="72">
        <v>2.1800000000000002</v>
      </c>
      <c r="D8" s="72">
        <f>B8*C8</f>
        <v>15.350000000000012</v>
      </c>
      <c r="E8" s="74"/>
      <c r="F8" s="52"/>
      <c r="G8" s="51">
        <v>0.35</v>
      </c>
      <c r="H8" s="51">
        <v>1.7</v>
      </c>
      <c r="I8" s="51">
        <f>G8*H8</f>
        <v>0.59499999999999997</v>
      </c>
      <c r="J8" s="52">
        <f>I8*J7</f>
        <v>1.7849999999999999</v>
      </c>
      <c r="K8" s="52"/>
      <c r="L8" s="65">
        <v>14.6</v>
      </c>
      <c r="M8" s="65">
        <f>5.4</f>
        <v>5.4</v>
      </c>
      <c r="N8" s="65">
        <f>(L8*M8)/2</f>
        <v>39.42</v>
      </c>
      <c r="O8" s="52"/>
    </row>
    <row r="9" spans="2:15" x14ac:dyDescent="0.25"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2:15" x14ac:dyDescent="0.25">
      <c r="B10" s="112" t="s">
        <v>15</v>
      </c>
      <c r="C10" s="112"/>
      <c r="D10" s="112"/>
      <c r="E10" s="52"/>
      <c r="F10" s="52"/>
      <c r="G10" s="112" t="s">
        <v>179</v>
      </c>
      <c r="H10" s="112"/>
      <c r="I10" s="112"/>
      <c r="J10" s="52"/>
      <c r="K10" s="52"/>
      <c r="L10" s="112" t="s">
        <v>31</v>
      </c>
      <c r="M10" s="112"/>
      <c r="N10" s="112"/>
      <c r="O10" s="52" t="s">
        <v>22</v>
      </c>
    </row>
    <row r="11" spans="2:15" x14ac:dyDescent="0.25">
      <c r="B11" s="51" t="s">
        <v>10</v>
      </c>
      <c r="C11" s="51" t="s">
        <v>11</v>
      </c>
      <c r="D11" s="51" t="s">
        <v>12</v>
      </c>
      <c r="E11" s="52"/>
      <c r="F11" s="52"/>
      <c r="G11" s="51">
        <v>3</v>
      </c>
      <c r="H11" s="51">
        <v>3</v>
      </c>
      <c r="I11" s="51">
        <v>1</v>
      </c>
      <c r="J11" s="52">
        <f>SUM(G11:I11)</f>
        <v>7</v>
      </c>
      <c r="K11" s="52"/>
      <c r="L11" s="51" t="s">
        <v>10</v>
      </c>
      <c r="M11" s="51" t="s">
        <v>11</v>
      </c>
      <c r="N11" s="51" t="s">
        <v>12</v>
      </c>
      <c r="O11" s="52">
        <v>2</v>
      </c>
    </row>
    <row r="12" spans="2:15" x14ac:dyDescent="0.25">
      <c r="B12" s="51">
        <f>21.8+4.3</f>
        <v>26.1</v>
      </c>
      <c r="C12" s="51">
        <v>2.7</v>
      </c>
      <c r="D12" s="51">
        <f>B12*C12</f>
        <v>70.470000000000013</v>
      </c>
      <c r="E12" s="52"/>
      <c r="F12" s="52"/>
      <c r="G12" s="52"/>
      <c r="H12" s="52"/>
      <c r="I12" s="52"/>
      <c r="J12" s="52"/>
      <c r="K12" s="52"/>
      <c r="L12" s="51">
        <v>1.19</v>
      </c>
      <c r="M12" s="51">
        <v>2.4500000000000002</v>
      </c>
      <c r="N12" s="51">
        <f>L12*M12</f>
        <v>2.9155000000000002</v>
      </c>
      <c r="O12" s="52"/>
    </row>
    <row r="13" spans="2:15" x14ac:dyDescent="0.25"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</row>
    <row r="14" spans="2:15" x14ac:dyDescent="0.25"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112" t="s">
        <v>32</v>
      </c>
      <c r="M14" s="112"/>
      <c r="N14" s="112"/>
      <c r="O14" s="52" t="s">
        <v>22</v>
      </c>
    </row>
    <row r="15" spans="2:15" ht="42.75" x14ac:dyDescent="0.25">
      <c r="B15" s="73"/>
      <c r="C15" s="52" t="s">
        <v>188</v>
      </c>
      <c r="D15" s="52"/>
      <c r="E15" s="52"/>
      <c r="F15" s="52"/>
      <c r="G15" s="52"/>
      <c r="H15" s="52"/>
      <c r="I15" s="52"/>
      <c r="J15" s="52"/>
      <c r="K15" s="52"/>
      <c r="L15" s="51" t="s">
        <v>10</v>
      </c>
      <c r="M15" s="51" t="s">
        <v>11</v>
      </c>
      <c r="N15" s="51" t="s">
        <v>12</v>
      </c>
      <c r="O15" s="52">
        <v>2</v>
      </c>
    </row>
    <row r="16" spans="2:15" ht="42.75" x14ac:dyDescent="0.25">
      <c r="B16" s="67"/>
      <c r="C16" s="52" t="s">
        <v>187</v>
      </c>
      <c r="D16" s="52"/>
      <c r="E16" s="52"/>
      <c r="F16" s="52"/>
      <c r="G16" s="52"/>
      <c r="H16" s="52"/>
      <c r="I16" s="52"/>
      <c r="J16" s="52"/>
      <c r="K16" s="52"/>
      <c r="L16" s="51">
        <v>2.37</v>
      </c>
      <c r="M16" s="51">
        <v>1.45</v>
      </c>
      <c r="N16" s="51">
        <f>L16*M16</f>
        <v>3.4365000000000001</v>
      </c>
      <c r="O16" s="52"/>
    </row>
    <row r="17" spans="2:15" x14ac:dyDescent="0.25"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</row>
    <row r="18" spans="2:15" x14ac:dyDescent="0.25"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113" t="s">
        <v>37</v>
      </c>
      <c r="M18" s="113"/>
      <c r="N18" s="113"/>
      <c r="O18" s="67"/>
    </row>
    <row r="19" spans="2:15" x14ac:dyDescent="0.25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65" t="s">
        <v>10</v>
      </c>
      <c r="M19" s="65" t="s">
        <v>34</v>
      </c>
      <c r="N19" s="65" t="s">
        <v>12</v>
      </c>
      <c r="O19" s="67"/>
    </row>
    <row r="20" spans="2:15" x14ac:dyDescent="0.25"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65">
        <v>14.6</v>
      </c>
      <c r="M20" s="65">
        <v>3.5</v>
      </c>
      <c r="N20" s="65">
        <f>L20*M20</f>
        <v>51.1</v>
      </c>
      <c r="O20" s="67">
        <f>((N20*2)-(N16*2)-(N12*2))/2</f>
        <v>44.747999999999998</v>
      </c>
    </row>
    <row r="21" spans="2:15" x14ac:dyDescent="0.25"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65">
        <v>5.4</v>
      </c>
      <c r="M21" s="65">
        <v>3.5</v>
      </c>
      <c r="N21" s="65">
        <f>L21*M21</f>
        <v>18.900000000000002</v>
      </c>
      <c r="O21" s="67">
        <f>(N21*5)/2</f>
        <v>47.250000000000007</v>
      </c>
    </row>
    <row r="22" spans="2:15" x14ac:dyDescent="0.25"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</row>
    <row r="23" spans="2:15" x14ac:dyDescent="0.25"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113" t="s">
        <v>36</v>
      </c>
      <c r="M23" s="113"/>
      <c r="N23" s="113"/>
      <c r="O23" s="67"/>
    </row>
    <row r="24" spans="2:15" x14ac:dyDescent="0.25"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65" t="s">
        <v>10</v>
      </c>
      <c r="M24" s="65" t="s">
        <v>34</v>
      </c>
      <c r="N24" s="65" t="s">
        <v>12</v>
      </c>
      <c r="O24" s="67"/>
    </row>
    <row r="25" spans="2:15" x14ac:dyDescent="0.25"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65">
        <v>14.6</v>
      </c>
      <c r="M25" s="65">
        <v>3.5</v>
      </c>
      <c r="N25" s="65">
        <f>L25*M25</f>
        <v>51.1</v>
      </c>
      <c r="O25" s="67">
        <f>N25-N16-N12</f>
        <v>44.747999999999998</v>
      </c>
    </row>
    <row r="27" spans="2:15" x14ac:dyDescent="0.25">
      <c r="L27" s="112" t="s">
        <v>179</v>
      </c>
      <c r="M27" s="112"/>
      <c r="N27" s="112"/>
    </row>
    <row r="28" spans="2:15" x14ac:dyDescent="0.25">
      <c r="L28" s="51">
        <v>2</v>
      </c>
      <c r="M28" s="51">
        <v>2</v>
      </c>
      <c r="N28" s="51">
        <v>2</v>
      </c>
      <c r="O28" s="53">
        <f>SUM(L28:N28)</f>
        <v>6</v>
      </c>
    </row>
    <row r="30" spans="2:15" x14ac:dyDescent="0.25">
      <c r="L30" s="112" t="s">
        <v>180</v>
      </c>
      <c r="M30" s="112"/>
      <c r="N30" s="112"/>
    </row>
    <row r="31" spans="2:15" x14ac:dyDescent="0.25">
      <c r="L31" s="51">
        <v>2</v>
      </c>
      <c r="M31" s="51">
        <v>1</v>
      </c>
      <c r="N31" s="51">
        <v>1</v>
      </c>
      <c r="O31" s="53">
        <f>SUM(L31:N31)</f>
        <v>4</v>
      </c>
    </row>
    <row r="33" spans="12:17" x14ac:dyDescent="0.25">
      <c r="L33" s="112" t="s">
        <v>181</v>
      </c>
      <c r="M33" s="112"/>
      <c r="N33" s="112"/>
    </row>
    <row r="34" spans="12:17" x14ac:dyDescent="0.25">
      <c r="L34" s="109">
        <v>2</v>
      </c>
      <c r="M34" s="110"/>
      <c r="N34" s="111"/>
    </row>
    <row r="36" spans="12:17" x14ac:dyDescent="0.25">
      <c r="L36" s="112" t="s">
        <v>182</v>
      </c>
      <c r="M36" s="112"/>
      <c r="N36" s="112"/>
      <c r="P36" s="62"/>
      <c r="Q36" s="62"/>
    </row>
    <row r="37" spans="12:17" x14ac:dyDescent="0.25">
      <c r="L37" s="109">
        <v>15.6</v>
      </c>
      <c r="M37" s="110"/>
      <c r="N37" s="111"/>
    </row>
    <row r="39" spans="12:17" x14ac:dyDescent="0.25">
      <c r="L39" s="112" t="s">
        <v>183</v>
      </c>
      <c r="M39" s="112"/>
      <c r="N39" s="112"/>
    </row>
    <row r="40" spans="12:17" x14ac:dyDescent="0.25">
      <c r="L40" s="109">
        <v>2</v>
      </c>
      <c r="M40" s="110"/>
      <c r="N40" s="111"/>
    </row>
    <row r="42" spans="12:17" x14ac:dyDescent="0.25">
      <c r="L42" s="113" t="s">
        <v>184</v>
      </c>
      <c r="M42" s="113"/>
      <c r="N42" s="113"/>
      <c r="O42" s="68"/>
    </row>
    <row r="43" spans="12:17" x14ac:dyDescent="0.25">
      <c r="L43" s="65" t="s">
        <v>10</v>
      </c>
      <c r="M43" s="65" t="s">
        <v>11</v>
      </c>
      <c r="N43" s="65" t="s">
        <v>186</v>
      </c>
      <c r="O43" s="68" t="s">
        <v>22</v>
      </c>
    </row>
    <row r="44" spans="12:17" x14ac:dyDescent="0.25">
      <c r="L44" s="65">
        <f>14.6+1</f>
        <v>15.6</v>
      </c>
      <c r="M44" s="65">
        <f>5.4+1.5</f>
        <v>6.9</v>
      </c>
      <c r="N44" s="69">
        <v>2</v>
      </c>
      <c r="O44" s="70">
        <f>((((M44/N44)+1 )*L44)*1.05)/2</f>
        <v>36.445500000000003</v>
      </c>
    </row>
    <row r="47" spans="12:17" ht="15" customHeight="1" x14ac:dyDescent="0.25">
      <c r="L47" s="113" t="s">
        <v>185</v>
      </c>
      <c r="M47" s="113"/>
      <c r="N47" s="113"/>
      <c r="O47" s="68"/>
    </row>
    <row r="48" spans="12:17" x14ac:dyDescent="0.25">
      <c r="L48" s="65" t="s">
        <v>10</v>
      </c>
      <c r="M48" s="65" t="s">
        <v>11</v>
      </c>
      <c r="N48" s="65" t="s">
        <v>186</v>
      </c>
      <c r="O48" s="68" t="s">
        <v>22</v>
      </c>
    </row>
    <row r="49" spans="12:15" x14ac:dyDescent="0.25">
      <c r="L49" s="65">
        <f>14.6+1</f>
        <v>15.6</v>
      </c>
      <c r="M49" s="65">
        <f>5.4+1.5</f>
        <v>6.9</v>
      </c>
      <c r="N49" s="71">
        <v>3.1200705128205128</v>
      </c>
      <c r="O49" s="70">
        <f>((((L49/N49) +1)*M49)*1.05)/2</f>
        <v>21.734590661987834</v>
      </c>
    </row>
    <row r="50" spans="12:15" x14ac:dyDescent="0.25">
      <c r="O50" s="64"/>
    </row>
  </sheetData>
  <mergeCells count="25">
    <mergeCell ref="B1:D1"/>
    <mergeCell ref="G1:I1"/>
    <mergeCell ref="B2:D2"/>
    <mergeCell ref="B6:D6"/>
    <mergeCell ref="B10:D10"/>
    <mergeCell ref="G2:I2"/>
    <mergeCell ref="G6:I6"/>
    <mergeCell ref="G10:I10"/>
    <mergeCell ref="L23:N23"/>
    <mergeCell ref="L1:N1"/>
    <mergeCell ref="L2:N2"/>
    <mergeCell ref="L6:N6"/>
    <mergeCell ref="L10:N10"/>
    <mergeCell ref="L14:N14"/>
    <mergeCell ref="L18:N18"/>
    <mergeCell ref="L27:N27"/>
    <mergeCell ref="L30:N30"/>
    <mergeCell ref="L33:N33"/>
    <mergeCell ref="L34:N34"/>
    <mergeCell ref="L36:N36"/>
    <mergeCell ref="L37:N37"/>
    <mergeCell ref="L39:N39"/>
    <mergeCell ref="L40:N40"/>
    <mergeCell ref="L42:N42"/>
    <mergeCell ref="L47:N4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6FE0D-387A-4B7C-8496-7EAEC15EC37C}">
  <dimension ref="B2:J19"/>
  <sheetViews>
    <sheetView view="pageBreakPreview" zoomScale="110" zoomScaleNormal="100" zoomScaleSheetLayoutView="110" workbookViewId="0">
      <selection activeCell="B2" sqref="B2:H2"/>
    </sheetView>
  </sheetViews>
  <sheetFormatPr baseColWidth="10" defaultRowHeight="15" x14ac:dyDescent="0.25"/>
  <cols>
    <col min="1" max="1" width="3.28515625" customWidth="1"/>
    <col min="2" max="2" width="11.7109375" customWidth="1"/>
    <col min="3" max="3" width="39" customWidth="1"/>
    <col min="4" max="4" width="24.7109375" customWidth="1"/>
    <col min="5" max="5" width="18.5703125" customWidth="1"/>
    <col min="6" max="6" width="14.140625" customWidth="1"/>
    <col min="7" max="7" width="17.85546875" customWidth="1"/>
    <col min="8" max="8" width="21.28515625" customWidth="1"/>
    <col min="10" max="10" width="19.140625" customWidth="1"/>
  </cols>
  <sheetData>
    <row r="2" spans="2:8" x14ac:dyDescent="0.25">
      <c r="B2" s="128" t="s">
        <v>73</v>
      </c>
      <c r="C2" s="128"/>
      <c r="D2" s="128"/>
      <c r="E2" s="128"/>
      <c r="F2" s="128"/>
      <c r="G2" s="128"/>
      <c r="H2" s="128"/>
    </row>
    <row r="3" spans="2:8" s="26" customFormat="1" ht="44.45" customHeight="1" x14ac:dyDescent="0.25">
      <c r="B3" s="129" t="s">
        <v>72</v>
      </c>
      <c r="C3" s="129"/>
      <c r="D3" s="32" t="s">
        <v>71</v>
      </c>
      <c r="E3" s="32" t="s">
        <v>70</v>
      </c>
      <c r="F3" s="32" t="s">
        <v>69</v>
      </c>
      <c r="G3" s="32" t="s">
        <v>68</v>
      </c>
      <c r="H3" s="32" t="s">
        <v>67</v>
      </c>
    </row>
    <row r="4" spans="2:8" x14ac:dyDescent="0.25">
      <c r="B4" s="130" t="s">
        <v>66</v>
      </c>
      <c r="C4" s="131"/>
      <c r="D4" s="131"/>
      <c r="E4" s="131"/>
      <c r="F4" s="131"/>
      <c r="G4" s="132"/>
      <c r="H4" s="33">
        <f>'PRESUPUESTO OFICIAL'!G25</f>
        <v>27891266.821783498</v>
      </c>
    </row>
    <row r="5" spans="2:8" x14ac:dyDescent="0.25">
      <c r="B5" s="127" t="s">
        <v>54</v>
      </c>
      <c r="C5" s="127"/>
      <c r="D5" s="35"/>
      <c r="E5" s="35"/>
      <c r="F5" s="35"/>
      <c r="G5" s="35"/>
      <c r="H5" s="35"/>
    </row>
    <row r="6" spans="2:8" x14ac:dyDescent="0.25">
      <c r="B6" s="133" t="s">
        <v>65</v>
      </c>
      <c r="C6" s="134"/>
      <c r="D6" s="35"/>
      <c r="E6" s="35"/>
      <c r="F6" s="35"/>
      <c r="G6" s="36">
        <f>+SUM(G7:G7)</f>
        <v>1600000</v>
      </c>
      <c r="H6" s="37">
        <f>+G6/H4</f>
        <v>5.7365626675313863E-2</v>
      </c>
    </row>
    <row r="7" spans="2:8" x14ac:dyDescent="0.25">
      <c r="B7" s="25">
        <v>1</v>
      </c>
      <c r="C7" s="24" t="s">
        <v>64</v>
      </c>
      <c r="D7" s="23">
        <v>3200000</v>
      </c>
      <c r="E7" s="22">
        <v>1</v>
      </c>
      <c r="F7" s="29">
        <v>2</v>
      </c>
      <c r="G7" s="21">
        <f>+(D7*E7)/F7</f>
        <v>1600000</v>
      </c>
      <c r="H7" s="38"/>
    </row>
    <row r="8" spans="2:8" x14ac:dyDescent="0.25">
      <c r="B8" s="34" t="s">
        <v>63</v>
      </c>
      <c r="C8" s="39"/>
      <c r="D8" s="35"/>
      <c r="E8" s="35"/>
      <c r="F8" s="35"/>
      <c r="G8" s="35"/>
      <c r="H8" s="38"/>
    </row>
    <row r="9" spans="2:8" x14ac:dyDescent="0.25">
      <c r="B9" s="127" t="s">
        <v>62</v>
      </c>
      <c r="C9" s="127"/>
      <c r="D9" s="35"/>
      <c r="E9" s="35"/>
      <c r="F9" s="35"/>
      <c r="G9" s="40">
        <f>+SUM(G10:G15)</f>
        <v>3835049.1879952312</v>
      </c>
      <c r="H9" s="37">
        <f>+G9/H4</f>
        <v>0.13750000000000001</v>
      </c>
    </row>
    <row r="10" spans="2:8" x14ac:dyDescent="0.25">
      <c r="B10" s="124" t="s">
        <v>61</v>
      </c>
      <c r="C10" s="124"/>
      <c r="D10" s="36">
        <f>'PRESUPUESTO OFICIAL'!G25</f>
        <v>27891266.821783498</v>
      </c>
      <c r="E10" s="35"/>
      <c r="F10" s="37">
        <v>0.05</v>
      </c>
      <c r="G10" s="40">
        <f t="shared" ref="G10:G15" si="0">+D10*F10</f>
        <v>1394563.3410891751</v>
      </c>
      <c r="H10" s="35"/>
    </row>
    <row r="11" spans="2:8" x14ac:dyDescent="0.25">
      <c r="B11" s="124" t="s">
        <v>60</v>
      </c>
      <c r="C11" s="124"/>
      <c r="D11" s="36">
        <f>'PRESUPUESTO OFICIAL'!G25</f>
        <v>27891266.821783498</v>
      </c>
      <c r="E11" s="35"/>
      <c r="F11" s="37">
        <v>0.05</v>
      </c>
      <c r="G11" s="40">
        <f t="shared" si="0"/>
        <v>1394563.3410891751</v>
      </c>
      <c r="H11" s="35"/>
    </row>
    <row r="12" spans="2:8" x14ac:dyDescent="0.25">
      <c r="B12" s="124" t="s">
        <v>59</v>
      </c>
      <c r="C12" s="124"/>
      <c r="D12" s="36">
        <f>'PRESUPUESTO OFICIAL'!G25</f>
        <v>27891266.821783498</v>
      </c>
      <c r="E12" s="35"/>
      <c r="F12" s="37">
        <v>5.0000000000000001E-3</v>
      </c>
      <c r="G12" s="40">
        <f t="shared" si="0"/>
        <v>139456.33410891748</v>
      </c>
      <c r="H12" s="35"/>
    </row>
    <row r="13" spans="2:8" x14ac:dyDescent="0.25">
      <c r="B13" s="124" t="s">
        <v>58</v>
      </c>
      <c r="C13" s="124"/>
      <c r="D13" s="36">
        <f>'PRESUPUESTO OFICIAL'!G25</f>
        <v>27891266.821783498</v>
      </c>
      <c r="E13" s="35"/>
      <c r="F13" s="37">
        <v>0.02</v>
      </c>
      <c r="G13" s="40">
        <f t="shared" si="0"/>
        <v>557825.33643566992</v>
      </c>
      <c r="H13" s="35"/>
    </row>
    <row r="14" spans="2:8" x14ac:dyDescent="0.25">
      <c r="B14" s="125" t="s">
        <v>57</v>
      </c>
      <c r="C14" s="126"/>
      <c r="D14" s="36">
        <f>'PRESUPUESTO OFICIAL'!G25</f>
        <v>27891266.821783498</v>
      </c>
      <c r="E14" s="35"/>
      <c r="F14" s="37">
        <v>0.01</v>
      </c>
      <c r="G14" s="40">
        <f t="shared" si="0"/>
        <v>278912.66821783496</v>
      </c>
      <c r="H14" s="35"/>
    </row>
    <row r="15" spans="2:8" x14ac:dyDescent="0.25">
      <c r="B15" s="125" t="s">
        <v>56</v>
      </c>
      <c r="C15" s="126"/>
      <c r="D15" s="36">
        <f>'PRESUPUESTO OFICIAL'!G25</f>
        <v>27891266.821783498</v>
      </c>
      <c r="E15" s="35"/>
      <c r="F15" s="37">
        <v>2.5000000000000001E-3</v>
      </c>
      <c r="G15" s="40">
        <f t="shared" si="0"/>
        <v>69728.16705445874</v>
      </c>
      <c r="H15" s="35"/>
    </row>
    <row r="16" spans="2:8" x14ac:dyDescent="0.25">
      <c r="B16" s="30" t="s">
        <v>55</v>
      </c>
      <c r="C16" s="122" t="s">
        <v>54</v>
      </c>
      <c r="D16" s="122"/>
      <c r="E16" s="122"/>
      <c r="F16" s="122"/>
      <c r="G16" s="122"/>
      <c r="H16" s="37">
        <f>+H6+H9</f>
        <v>0.19486562667531387</v>
      </c>
    </row>
    <row r="17" spans="2:10" x14ac:dyDescent="0.25">
      <c r="B17" s="30" t="s">
        <v>53</v>
      </c>
      <c r="C17" s="122" t="s">
        <v>52</v>
      </c>
      <c r="D17" s="122"/>
      <c r="E17" s="122"/>
      <c r="F17" s="122"/>
      <c r="G17" s="122"/>
      <c r="H17" s="37">
        <v>0.01</v>
      </c>
    </row>
    <row r="18" spans="2:10" x14ac:dyDescent="0.25">
      <c r="B18" s="30" t="s">
        <v>51</v>
      </c>
      <c r="C18" s="122" t="s">
        <v>50</v>
      </c>
      <c r="D18" s="122"/>
      <c r="E18" s="122"/>
      <c r="F18" s="122"/>
      <c r="G18" s="122"/>
      <c r="H18" s="37">
        <v>0.05</v>
      </c>
    </row>
    <row r="19" spans="2:10" x14ac:dyDescent="0.25">
      <c r="B19" s="123" t="s">
        <v>49</v>
      </c>
      <c r="C19" s="123"/>
      <c r="D19" s="123"/>
      <c r="E19" s="123"/>
      <c r="F19" s="123"/>
      <c r="G19" s="123"/>
      <c r="H19" s="37">
        <f>+H16+H17+H18</f>
        <v>0.25486562667531387</v>
      </c>
      <c r="J19" s="20"/>
    </row>
  </sheetData>
  <mergeCells count="16">
    <mergeCell ref="B9:C9"/>
    <mergeCell ref="B2:H2"/>
    <mergeCell ref="B3:C3"/>
    <mergeCell ref="B4:G4"/>
    <mergeCell ref="B5:C5"/>
    <mergeCell ref="B6:C6"/>
    <mergeCell ref="C17:G17"/>
    <mergeCell ref="C18:G18"/>
    <mergeCell ref="B19:G19"/>
    <mergeCell ref="C16:G16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  <pageSetup paperSize="9" scale="5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8FDFD-6820-4BED-8E01-1A4697CBECFB}">
  <dimension ref="B2:P25"/>
  <sheetViews>
    <sheetView topLeftCell="B1" workbookViewId="0">
      <selection activeCell="B2" sqref="B2:N2"/>
    </sheetView>
  </sheetViews>
  <sheetFormatPr baseColWidth="10" defaultColWidth="9.140625" defaultRowHeight="15" x14ac:dyDescent="0.25"/>
  <cols>
    <col min="1" max="1" width="9.140625" style="76"/>
    <col min="2" max="2" width="8" style="76" customWidth="1"/>
    <col min="3" max="3" width="50" style="76" customWidth="1"/>
    <col min="4" max="4" width="8" style="76" customWidth="1"/>
    <col min="5" max="5" width="10" style="76" customWidth="1"/>
    <col min="6" max="6" width="16" style="76" customWidth="1"/>
    <col min="7" max="14" width="9" style="76" customWidth="1"/>
    <col min="15" max="16384" width="9.140625" style="76"/>
  </cols>
  <sheetData>
    <row r="2" spans="2:16" x14ac:dyDescent="0.25">
      <c r="B2" s="135" t="s">
        <v>191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77"/>
      <c r="P2" s="77"/>
    </row>
    <row r="3" spans="2:16" ht="15.75" thickBot="1" x14ac:dyDescent="0.3"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2:16" x14ac:dyDescent="0.25">
      <c r="B4" s="48" t="s">
        <v>165</v>
      </c>
      <c r="C4" s="49" t="s">
        <v>1</v>
      </c>
      <c r="D4" s="49" t="s">
        <v>6</v>
      </c>
      <c r="E4" s="49" t="s">
        <v>2</v>
      </c>
      <c r="F4" s="49" t="s">
        <v>4</v>
      </c>
      <c r="G4" s="49" t="s">
        <v>166</v>
      </c>
      <c r="H4" s="49" t="s">
        <v>167</v>
      </c>
      <c r="I4" s="49" t="s">
        <v>168</v>
      </c>
      <c r="J4" s="49" t="s">
        <v>169</v>
      </c>
      <c r="K4" s="49" t="s">
        <v>170</v>
      </c>
      <c r="L4" s="49" t="s">
        <v>171</v>
      </c>
      <c r="M4" s="49" t="s">
        <v>172</v>
      </c>
      <c r="N4" s="50" t="s">
        <v>173</v>
      </c>
      <c r="O4" s="77"/>
      <c r="P4" s="77"/>
    </row>
    <row r="5" spans="2:16" x14ac:dyDescent="0.25">
      <c r="B5" s="78">
        <v>1</v>
      </c>
      <c r="C5" s="97" t="s">
        <v>17</v>
      </c>
      <c r="D5" s="80"/>
      <c r="E5" s="81"/>
      <c r="F5" s="79"/>
      <c r="G5" s="82"/>
      <c r="H5" s="82"/>
      <c r="I5" s="82"/>
      <c r="J5" s="82"/>
      <c r="K5" s="82"/>
      <c r="L5" s="82"/>
      <c r="M5" s="82"/>
      <c r="N5" s="83"/>
      <c r="O5" s="77"/>
      <c r="P5" s="77"/>
    </row>
    <row r="6" spans="2:16" ht="24" x14ac:dyDescent="0.25">
      <c r="B6" s="84">
        <v>1.2</v>
      </c>
      <c r="C6" s="98" t="s">
        <v>43</v>
      </c>
      <c r="D6" s="85" t="s">
        <v>16</v>
      </c>
      <c r="E6" s="86">
        <v>19.281600000000001</v>
      </c>
      <c r="F6" s="87">
        <v>2333073.5999999996</v>
      </c>
      <c r="G6" s="88" t="s">
        <v>174</v>
      </c>
      <c r="H6" s="88" t="s">
        <v>174</v>
      </c>
      <c r="J6" s="89"/>
      <c r="K6" s="89"/>
      <c r="L6" s="89"/>
      <c r="M6" s="89"/>
      <c r="N6" s="90"/>
      <c r="O6" s="77"/>
      <c r="P6" s="77"/>
    </row>
    <row r="7" spans="2:16" ht="24" x14ac:dyDescent="0.25">
      <c r="B7" s="84">
        <v>1.3</v>
      </c>
      <c r="C7" s="98" t="s">
        <v>19</v>
      </c>
      <c r="D7" s="85" t="s">
        <v>16</v>
      </c>
      <c r="E7" s="86">
        <v>85.820000000000022</v>
      </c>
      <c r="F7" s="87">
        <v>5594605.8000000017</v>
      </c>
      <c r="G7" s="89"/>
      <c r="H7" s="89"/>
      <c r="I7" s="88" t="s">
        <v>174</v>
      </c>
      <c r="J7" s="88" t="s">
        <v>174</v>
      </c>
      <c r="K7" s="89"/>
      <c r="L7" s="89"/>
      <c r="M7" s="89"/>
      <c r="N7" s="90"/>
      <c r="O7" s="77"/>
      <c r="P7" s="77"/>
    </row>
    <row r="8" spans="2:16" x14ac:dyDescent="0.25">
      <c r="B8" s="78">
        <v>2</v>
      </c>
      <c r="C8" s="99" t="s">
        <v>18</v>
      </c>
      <c r="D8" s="80"/>
      <c r="E8" s="81"/>
      <c r="F8" s="79"/>
      <c r="G8" s="82"/>
      <c r="H8" s="82"/>
      <c r="I8" s="82"/>
      <c r="J8" s="82"/>
      <c r="K8" s="82"/>
      <c r="L8" s="82"/>
      <c r="M8" s="82"/>
      <c r="N8" s="83"/>
      <c r="O8" s="77"/>
      <c r="P8" s="77"/>
    </row>
    <row r="9" spans="2:16" ht="48" x14ac:dyDescent="0.25">
      <c r="B9" s="84">
        <v>2.2000000000000002</v>
      </c>
      <c r="C9" s="98" t="s">
        <v>44</v>
      </c>
      <c r="D9" s="85" t="s">
        <v>6</v>
      </c>
      <c r="E9" s="86">
        <v>7</v>
      </c>
      <c r="F9" s="87">
        <v>613291</v>
      </c>
      <c r="G9" s="89"/>
      <c r="H9" s="89"/>
      <c r="I9" s="89"/>
      <c r="J9" s="89"/>
      <c r="K9" s="88" t="s">
        <v>174</v>
      </c>
      <c r="L9" s="88" t="s">
        <v>174</v>
      </c>
      <c r="N9" s="90"/>
      <c r="O9" s="77"/>
      <c r="P9" s="77"/>
    </row>
    <row r="10" spans="2:16" x14ac:dyDescent="0.25">
      <c r="B10" s="78">
        <v>3</v>
      </c>
      <c r="C10" s="99" t="s">
        <v>23</v>
      </c>
      <c r="D10" s="80"/>
      <c r="E10" s="81"/>
      <c r="F10" s="79"/>
      <c r="G10" s="82"/>
      <c r="H10" s="82"/>
      <c r="I10" s="82"/>
      <c r="J10" s="82"/>
      <c r="K10" s="82"/>
      <c r="L10" s="82"/>
      <c r="M10" s="82"/>
      <c r="N10" s="83"/>
      <c r="O10" s="77"/>
      <c r="P10" s="77"/>
    </row>
    <row r="11" spans="2:16" x14ac:dyDescent="0.25">
      <c r="B11" s="84">
        <v>3.1</v>
      </c>
      <c r="C11" s="98" t="s">
        <v>24</v>
      </c>
      <c r="D11" s="85" t="s">
        <v>16</v>
      </c>
      <c r="E11" s="86">
        <v>53.82</v>
      </c>
      <c r="F11" s="87">
        <v>1345500</v>
      </c>
      <c r="G11" s="88" t="s">
        <v>175</v>
      </c>
      <c r="H11" s="89"/>
      <c r="I11" s="89"/>
      <c r="J11" s="89"/>
      <c r="K11" s="89"/>
      <c r="L11" s="89"/>
      <c r="M11" s="89"/>
      <c r="N11" s="90"/>
      <c r="O11" s="77"/>
      <c r="P11" s="77"/>
    </row>
    <row r="12" spans="2:16" ht="36" x14ac:dyDescent="0.25">
      <c r="B12" s="84">
        <v>3.2</v>
      </c>
      <c r="C12" s="98" t="s">
        <v>45</v>
      </c>
      <c r="D12" s="85" t="s">
        <v>16</v>
      </c>
      <c r="E12" s="86">
        <v>53.82</v>
      </c>
      <c r="F12" s="87">
        <v>3111334.2</v>
      </c>
      <c r="G12" s="89"/>
      <c r="H12" s="88" t="s">
        <v>174</v>
      </c>
      <c r="I12" s="88" t="s">
        <v>174</v>
      </c>
      <c r="J12" s="89"/>
      <c r="K12" s="89"/>
      <c r="L12" s="89"/>
      <c r="M12" s="89"/>
      <c r="N12" s="90"/>
      <c r="O12" s="77"/>
      <c r="P12" s="77"/>
    </row>
    <row r="13" spans="2:16" ht="24" x14ac:dyDescent="0.25">
      <c r="B13" s="84">
        <v>3.3</v>
      </c>
      <c r="C13" s="98" t="s">
        <v>46</v>
      </c>
      <c r="D13" s="85" t="s">
        <v>5</v>
      </c>
      <c r="E13" s="86">
        <v>58.180090661987833</v>
      </c>
      <c r="F13" s="87">
        <v>2426866.1217834987</v>
      </c>
      <c r="G13" s="88" t="s">
        <v>174</v>
      </c>
      <c r="H13" s="88" t="s">
        <v>174</v>
      </c>
      <c r="I13" s="89"/>
      <c r="J13" s="89"/>
      <c r="K13" s="89"/>
      <c r="L13" s="89"/>
      <c r="M13" s="89"/>
      <c r="N13" s="90"/>
      <c r="O13" s="77"/>
      <c r="P13" s="77"/>
    </row>
    <row r="14" spans="2:16" x14ac:dyDescent="0.25">
      <c r="B14" s="84">
        <v>3.4</v>
      </c>
      <c r="C14" s="98" t="s">
        <v>27</v>
      </c>
      <c r="D14" s="85" t="s">
        <v>16</v>
      </c>
      <c r="E14" s="86">
        <v>39.42</v>
      </c>
      <c r="F14" s="87">
        <v>546952.5</v>
      </c>
      <c r="G14" s="89"/>
      <c r="H14" s="89"/>
      <c r="I14" s="88" t="s">
        <v>175</v>
      </c>
      <c r="J14" s="89"/>
      <c r="K14" s="89"/>
      <c r="L14" s="89"/>
      <c r="M14" s="89"/>
      <c r="N14" s="90"/>
      <c r="O14" s="77"/>
      <c r="P14" s="77"/>
    </row>
    <row r="15" spans="2:16" ht="24" x14ac:dyDescent="0.25">
      <c r="B15" s="84">
        <v>3.5</v>
      </c>
      <c r="C15" s="98" t="s">
        <v>28</v>
      </c>
      <c r="D15" s="85" t="s">
        <v>16</v>
      </c>
      <c r="E15" s="86">
        <v>39.42</v>
      </c>
      <c r="F15" s="87">
        <v>3552136.2</v>
      </c>
      <c r="G15" s="89"/>
      <c r="H15" s="89"/>
      <c r="I15" s="89"/>
      <c r="J15" s="88" t="s">
        <v>174</v>
      </c>
      <c r="K15" s="88" t="s">
        <v>174</v>
      </c>
      <c r="L15" s="89"/>
      <c r="M15" s="89"/>
      <c r="N15" s="90"/>
      <c r="O15" s="77"/>
      <c r="P15" s="77"/>
    </row>
    <row r="16" spans="2:16" ht="36" x14ac:dyDescent="0.25">
      <c r="B16" s="84">
        <v>3.6</v>
      </c>
      <c r="C16" s="98" t="s">
        <v>29</v>
      </c>
      <c r="D16" s="85" t="s">
        <v>6</v>
      </c>
      <c r="E16" s="86">
        <v>4</v>
      </c>
      <c r="F16" s="87">
        <v>303052</v>
      </c>
      <c r="G16" s="89"/>
      <c r="H16" s="89"/>
      <c r="I16" s="89"/>
      <c r="J16" s="89"/>
      <c r="K16" s="88" t="s">
        <v>174</v>
      </c>
      <c r="L16" s="88" t="s">
        <v>174</v>
      </c>
      <c r="M16" s="89"/>
      <c r="N16" s="90"/>
      <c r="O16" s="77"/>
      <c r="P16" s="77"/>
    </row>
    <row r="17" spans="2:16" ht="48" x14ac:dyDescent="0.25">
      <c r="B17" s="84">
        <v>3.7</v>
      </c>
      <c r="C17" s="98" t="s">
        <v>30</v>
      </c>
      <c r="D17" s="85" t="s">
        <v>6</v>
      </c>
      <c r="E17" s="86">
        <v>6</v>
      </c>
      <c r="F17" s="87">
        <v>525678</v>
      </c>
      <c r="G17" s="89"/>
      <c r="H17" s="89"/>
      <c r="I17" s="89"/>
      <c r="J17" s="89"/>
      <c r="K17" s="89"/>
      <c r="L17" s="88" t="s">
        <v>174</v>
      </c>
      <c r="M17" s="88" t="s">
        <v>174</v>
      </c>
      <c r="N17" s="90"/>
      <c r="O17" s="77"/>
      <c r="P17" s="77"/>
    </row>
    <row r="18" spans="2:16" ht="36" x14ac:dyDescent="0.25">
      <c r="B18" s="84">
        <v>3.8</v>
      </c>
      <c r="C18" s="98" t="s">
        <v>33</v>
      </c>
      <c r="D18" s="85" t="s">
        <v>16</v>
      </c>
      <c r="E18" s="86">
        <v>91.998000000000005</v>
      </c>
      <c r="F18" s="87">
        <v>1223573.4000000001</v>
      </c>
      <c r="G18" s="89"/>
      <c r="H18" s="89"/>
      <c r="I18" s="89"/>
      <c r="J18" s="89"/>
      <c r="K18" s="89"/>
      <c r="L18" s="88" t="s">
        <v>174</v>
      </c>
      <c r="M18" s="88" t="s">
        <v>174</v>
      </c>
      <c r="N18" s="90"/>
      <c r="O18" s="77"/>
      <c r="P18" s="77"/>
    </row>
    <row r="19" spans="2:16" ht="24" x14ac:dyDescent="0.25">
      <c r="B19" s="84">
        <v>3.9</v>
      </c>
      <c r="C19" s="98" t="s">
        <v>189</v>
      </c>
      <c r="D19" s="85" t="s">
        <v>5</v>
      </c>
      <c r="E19" s="86">
        <v>15.6</v>
      </c>
      <c r="F19" s="87">
        <v>1456416</v>
      </c>
      <c r="G19" s="89"/>
      <c r="H19" s="89"/>
      <c r="I19" s="88" t="s">
        <v>174</v>
      </c>
      <c r="J19" s="88" t="s">
        <v>174</v>
      </c>
      <c r="K19" s="89"/>
      <c r="L19" s="89"/>
      <c r="M19" s="89"/>
      <c r="N19" s="90"/>
      <c r="O19" s="77"/>
      <c r="P19" s="77"/>
    </row>
    <row r="20" spans="2:16" ht="24" x14ac:dyDescent="0.25">
      <c r="B20" s="84">
        <v>3.1</v>
      </c>
      <c r="C20" s="98" t="s">
        <v>47</v>
      </c>
      <c r="D20" s="85" t="s">
        <v>6</v>
      </c>
      <c r="E20" s="86">
        <v>2</v>
      </c>
      <c r="F20" s="87">
        <v>1390000</v>
      </c>
      <c r="G20" s="89"/>
      <c r="H20" s="89"/>
      <c r="I20" s="89"/>
      <c r="J20" s="89"/>
      <c r="K20" s="88" t="s">
        <v>175</v>
      </c>
      <c r="L20" s="89"/>
      <c r="M20" s="89"/>
      <c r="N20" s="90"/>
      <c r="O20" s="77"/>
      <c r="P20" s="77"/>
    </row>
    <row r="21" spans="2:16" x14ac:dyDescent="0.25">
      <c r="B21" s="84">
        <v>3.11</v>
      </c>
      <c r="C21" s="98" t="s">
        <v>35</v>
      </c>
      <c r="D21" s="85" t="s">
        <v>16</v>
      </c>
      <c r="E21" s="86">
        <v>44.747999999999998</v>
      </c>
      <c r="F21" s="87">
        <v>259538.4</v>
      </c>
      <c r="G21" s="89"/>
      <c r="H21" s="89"/>
      <c r="I21" s="89"/>
      <c r="J21" s="89"/>
      <c r="K21" s="89"/>
      <c r="L21" s="89"/>
      <c r="M21" s="88" t="s">
        <v>175</v>
      </c>
      <c r="N21" s="90"/>
      <c r="O21" s="77"/>
      <c r="P21" s="77"/>
    </row>
    <row r="22" spans="2:16" ht="36" x14ac:dyDescent="0.25">
      <c r="B22" s="84">
        <v>3.12</v>
      </c>
      <c r="C22" s="98" t="s">
        <v>38</v>
      </c>
      <c r="D22" s="85" t="s">
        <v>16</v>
      </c>
      <c r="E22" s="86">
        <v>44.747999999999998</v>
      </c>
      <c r="F22" s="87">
        <v>1127649.5999999999</v>
      </c>
      <c r="G22" s="89"/>
      <c r="H22" s="89"/>
      <c r="I22" s="89"/>
      <c r="J22" s="89"/>
      <c r="K22" s="89"/>
      <c r="L22" s="89"/>
      <c r="M22" s="88" t="s">
        <v>174</v>
      </c>
      <c r="N22" s="91" t="s">
        <v>174</v>
      </c>
      <c r="O22" s="77"/>
      <c r="P22" s="77"/>
    </row>
    <row r="23" spans="2:16" ht="24" x14ac:dyDescent="0.25">
      <c r="B23" s="84">
        <v>3.13</v>
      </c>
      <c r="C23" s="98" t="s">
        <v>48</v>
      </c>
      <c r="D23" s="85" t="s">
        <v>6</v>
      </c>
      <c r="E23" s="86">
        <v>2</v>
      </c>
      <c r="F23" s="87">
        <v>1781600</v>
      </c>
      <c r="G23" s="89"/>
      <c r="H23" s="89"/>
      <c r="I23" s="89"/>
      <c r="J23" s="89"/>
      <c r="K23" s="89"/>
      <c r="L23" s="89"/>
      <c r="M23" s="88" t="s">
        <v>174</v>
      </c>
      <c r="N23" s="91" t="s">
        <v>174</v>
      </c>
      <c r="O23" s="77"/>
      <c r="P23" s="77"/>
    </row>
    <row r="24" spans="2:16" x14ac:dyDescent="0.25">
      <c r="B24" s="84">
        <v>3.14</v>
      </c>
      <c r="C24" s="98" t="s">
        <v>7</v>
      </c>
      <c r="D24" s="85" t="s">
        <v>39</v>
      </c>
      <c r="E24" s="86">
        <v>1</v>
      </c>
      <c r="F24" s="87">
        <v>300000</v>
      </c>
      <c r="G24" s="88" t="s">
        <v>176</v>
      </c>
      <c r="H24" s="88" t="s">
        <v>176</v>
      </c>
      <c r="I24" s="88" t="s">
        <v>176</v>
      </c>
      <c r="J24" s="88" t="s">
        <v>176</v>
      </c>
      <c r="K24" s="88" t="s">
        <v>176</v>
      </c>
      <c r="L24" s="88" t="s">
        <v>176</v>
      </c>
      <c r="M24" s="88" t="s">
        <v>176</v>
      </c>
      <c r="N24" s="91" t="s">
        <v>176</v>
      </c>
      <c r="O24" s="77"/>
      <c r="P24" s="77"/>
    </row>
    <row r="25" spans="2:16" ht="15.75" thickBot="1" x14ac:dyDescent="0.3">
      <c r="B25" s="92"/>
      <c r="C25" s="93" t="s">
        <v>177</v>
      </c>
      <c r="D25" s="94"/>
      <c r="E25" s="94"/>
      <c r="F25" s="95">
        <v>27891266.821783498</v>
      </c>
      <c r="G25" s="94"/>
      <c r="H25" s="94"/>
      <c r="I25" s="94"/>
      <c r="J25" s="94"/>
      <c r="K25" s="94"/>
      <c r="L25" s="94"/>
      <c r="M25" s="94"/>
      <c r="N25" s="96"/>
    </row>
  </sheetData>
  <mergeCells count="1">
    <mergeCell ref="B2:N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F76A8-1B70-4D66-B053-C214ED24C3C9}">
  <sheetPr>
    <tabColor rgb="FFFFFF00"/>
  </sheetPr>
  <dimension ref="B1:G32"/>
  <sheetViews>
    <sheetView zoomScale="93" zoomScaleNormal="93" workbookViewId="0">
      <selection activeCell="B2" sqref="B2:G2"/>
    </sheetView>
  </sheetViews>
  <sheetFormatPr baseColWidth="10" defaultRowHeight="15" x14ac:dyDescent="0.25"/>
  <cols>
    <col min="2" max="2" width="13" customWidth="1"/>
    <col min="3" max="3" width="35.28515625" style="55" customWidth="1"/>
    <col min="4" max="4" width="14" customWidth="1"/>
    <col min="5" max="5" width="13.28515625" customWidth="1"/>
    <col min="6" max="6" width="20.140625" customWidth="1"/>
    <col min="7" max="7" width="20.42578125" customWidth="1"/>
  </cols>
  <sheetData>
    <row r="1" spans="2:7" ht="15.75" thickBot="1" x14ac:dyDescent="0.3"/>
    <row r="2" spans="2:7" ht="15.75" thickBot="1" x14ac:dyDescent="0.3">
      <c r="B2" s="100" t="s">
        <v>192</v>
      </c>
      <c r="C2" s="101"/>
      <c r="D2" s="101"/>
      <c r="E2" s="101"/>
      <c r="F2" s="101"/>
      <c r="G2" s="102"/>
    </row>
    <row r="3" spans="2:7" ht="40.5" customHeight="1" thickBot="1" x14ac:dyDescent="0.3">
      <c r="B3" s="100" t="s">
        <v>190</v>
      </c>
      <c r="C3" s="101"/>
      <c r="D3" s="101"/>
      <c r="E3" s="101"/>
      <c r="F3" s="101"/>
      <c r="G3" s="102"/>
    </row>
    <row r="4" spans="2:7" x14ac:dyDescent="0.25">
      <c r="B4" s="1" t="s">
        <v>0</v>
      </c>
      <c r="C4" s="2" t="s">
        <v>1</v>
      </c>
      <c r="D4" s="2" t="s">
        <v>6</v>
      </c>
      <c r="E4" s="2" t="s">
        <v>2</v>
      </c>
      <c r="F4" s="2" t="s">
        <v>3</v>
      </c>
      <c r="G4" s="3" t="s">
        <v>4</v>
      </c>
    </row>
    <row r="5" spans="2:7" x14ac:dyDescent="0.25">
      <c r="B5" s="16">
        <v>1</v>
      </c>
      <c r="C5" s="56" t="s">
        <v>17</v>
      </c>
      <c r="D5" s="7"/>
      <c r="E5" s="7"/>
      <c r="F5" s="7"/>
      <c r="G5" s="12"/>
    </row>
    <row r="6" spans="2:7" ht="42.75" x14ac:dyDescent="0.25">
      <c r="B6" s="4">
        <v>1.2</v>
      </c>
      <c r="C6" s="57" t="s">
        <v>43</v>
      </c>
      <c r="D6" s="5" t="s">
        <v>16</v>
      </c>
      <c r="E6" s="8">
        <f>CANTIDADES!E4</f>
        <v>19.281600000000001</v>
      </c>
      <c r="F6" s="9"/>
      <c r="G6" s="13"/>
    </row>
    <row r="7" spans="2:7" ht="42.75" x14ac:dyDescent="0.25">
      <c r="B7" s="4">
        <v>1.3</v>
      </c>
      <c r="C7" s="57" t="s">
        <v>19</v>
      </c>
      <c r="D7" s="5" t="s">
        <v>16</v>
      </c>
      <c r="E7" s="8">
        <f>CANTIDADES!D8+CANTIDADES!D12</f>
        <v>85.820000000000022</v>
      </c>
      <c r="F7" s="9"/>
      <c r="G7" s="13"/>
    </row>
    <row r="8" spans="2:7" x14ac:dyDescent="0.25">
      <c r="B8" s="16">
        <v>2</v>
      </c>
      <c r="C8" s="56" t="s">
        <v>18</v>
      </c>
      <c r="D8" s="6"/>
      <c r="E8" s="10"/>
      <c r="F8" s="11"/>
      <c r="G8" s="14"/>
    </row>
    <row r="9" spans="2:7" ht="97.5" customHeight="1" x14ac:dyDescent="0.25">
      <c r="B9" s="4">
        <v>2.2000000000000002</v>
      </c>
      <c r="C9" s="57" t="s">
        <v>44</v>
      </c>
      <c r="D9" s="5" t="s">
        <v>6</v>
      </c>
      <c r="E9" s="59">
        <f>CANTIDADES!J11</f>
        <v>7</v>
      </c>
      <c r="F9" s="9"/>
      <c r="G9" s="13"/>
    </row>
    <row r="10" spans="2:7" x14ac:dyDescent="0.25">
      <c r="B10" s="16">
        <v>3</v>
      </c>
      <c r="C10" s="56" t="s">
        <v>23</v>
      </c>
      <c r="D10" s="6"/>
      <c r="E10" s="10"/>
      <c r="F10" s="11"/>
      <c r="G10" s="14"/>
    </row>
    <row r="11" spans="2:7" ht="36.75" customHeight="1" x14ac:dyDescent="0.25">
      <c r="B11" s="4">
        <v>3.1</v>
      </c>
      <c r="C11" s="57" t="s">
        <v>24</v>
      </c>
      <c r="D11" s="5" t="s">
        <v>16</v>
      </c>
      <c r="E11" s="8">
        <f>CANTIDADES!N4</f>
        <v>53.82</v>
      </c>
      <c r="F11" s="9"/>
      <c r="G11" s="13"/>
    </row>
    <row r="12" spans="2:7" ht="71.25" x14ac:dyDescent="0.25">
      <c r="B12" s="4">
        <v>3.2</v>
      </c>
      <c r="C12" s="57" t="s">
        <v>45</v>
      </c>
      <c r="D12" s="5" t="s">
        <v>16</v>
      </c>
      <c r="E12" s="8">
        <f>CANTIDADES!N4</f>
        <v>53.82</v>
      </c>
      <c r="F12" s="9"/>
      <c r="G12" s="13"/>
    </row>
    <row r="13" spans="2:7" ht="57" x14ac:dyDescent="0.25">
      <c r="B13" s="4">
        <v>3.3</v>
      </c>
      <c r="C13" s="57" t="s">
        <v>46</v>
      </c>
      <c r="D13" s="5" t="s">
        <v>5</v>
      </c>
      <c r="E13" s="59">
        <f>CANTIDADES!O44+CANTIDADES!O49</f>
        <v>58.180090661987833</v>
      </c>
      <c r="F13" s="9"/>
      <c r="G13" s="13"/>
    </row>
    <row r="14" spans="2:7" ht="36.75" customHeight="1" x14ac:dyDescent="0.25">
      <c r="B14" s="4">
        <v>3.4</v>
      </c>
      <c r="C14" s="57" t="s">
        <v>27</v>
      </c>
      <c r="D14" s="5" t="s">
        <v>16</v>
      </c>
      <c r="E14" s="8">
        <f>CANTIDADES!N8</f>
        <v>39.42</v>
      </c>
      <c r="F14" s="9"/>
      <c r="G14" s="13"/>
    </row>
    <row r="15" spans="2:7" ht="64.5" customHeight="1" x14ac:dyDescent="0.25">
      <c r="B15" s="4">
        <v>3.5</v>
      </c>
      <c r="C15" s="57" t="s">
        <v>28</v>
      </c>
      <c r="D15" s="5" t="s">
        <v>16</v>
      </c>
      <c r="E15" s="59">
        <f>CANTIDADES!N8</f>
        <v>39.42</v>
      </c>
      <c r="F15" s="9"/>
      <c r="G15" s="13"/>
    </row>
    <row r="16" spans="2:7" ht="71.25" x14ac:dyDescent="0.25">
      <c r="B16" s="4">
        <v>3.6</v>
      </c>
      <c r="C16" s="57" t="s">
        <v>29</v>
      </c>
      <c r="D16" s="5" t="s">
        <v>6</v>
      </c>
      <c r="E16" s="59">
        <f>CANTIDADES!O31</f>
        <v>4</v>
      </c>
      <c r="F16" s="9"/>
      <c r="G16" s="13"/>
    </row>
    <row r="17" spans="2:7" ht="85.5" x14ac:dyDescent="0.25">
      <c r="B17" s="4">
        <v>3.7</v>
      </c>
      <c r="C17" s="57" t="s">
        <v>30</v>
      </c>
      <c r="D17" s="5" t="s">
        <v>6</v>
      </c>
      <c r="E17" s="59">
        <f>CANTIDADES!O28</f>
        <v>6</v>
      </c>
      <c r="F17" s="9"/>
      <c r="G17" s="13"/>
    </row>
    <row r="18" spans="2:7" ht="71.25" x14ac:dyDescent="0.25">
      <c r="B18" s="4">
        <v>3.8</v>
      </c>
      <c r="C18" s="57" t="s">
        <v>33</v>
      </c>
      <c r="D18" s="5" t="s">
        <v>16</v>
      </c>
      <c r="E18" s="8">
        <f>CANTIDADES!O20+CANTIDADES!O21</f>
        <v>91.998000000000005</v>
      </c>
      <c r="F18" s="9"/>
      <c r="G18" s="13"/>
    </row>
    <row r="19" spans="2:7" ht="42.75" x14ac:dyDescent="0.25">
      <c r="B19" s="4">
        <v>3.9</v>
      </c>
      <c r="C19" s="57" t="s">
        <v>189</v>
      </c>
      <c r="D19" s="5" t="s">
        <v>5</v>
      </c>
      <c r="E19" s="60">
        <f>CANTIDADES!L37</f>
        <v>15.6</v>
      </c>
      <c r="F19" s="9"/>
      <c r="G19" s="13"/>
    </row>
    <row r="20" spans="2:7" ht="42.75" x14ac:dyDescent="0.25">
      <c r="B20" s="18">
        <v>3.1</v>
      </c>
      <c r="C20" s="57" t="s">
        <v>47</v>
      </c>
      <c r="D20" s="5" t="s">
        <v>6</v>
      </c>
      <c r="E20" s="60">
        <f>CANTIDADES!L34</f>
        <v>2</v>
      </c>
      <c r="F20" s="9"/>
      <c r="G20" s="13"/>
    </row>
    <row r="21" spans="2:7" ht="37.5" customHeight="1" x14ac:dyDescent="0.25">
      <c r="B21" s="4">
        <v>3.11</v>
      </c>
      <c r="C21" s="57" t="s">
        <v>35</v>
      </c>
      <c r="D21" s="5" t="s">
        <v>16</v>
      </c>
      <c r="E21" s="8">
        <f>CANTIDADES!O25</f>
        <v>44.747999999999998</v>
      </c>
      <c r="F21" s="9"/>
      <c r="G21" s="13"/>
    </row>
    <row r="22" spans="2:7" ht="70.5" customHeight="1" x14ac:dyDescent="0.25">
      <c r="B22" s="4">
        <v>3.12</v>
      </c>
      <c r="C22" s="57" t="s">
        <v>38</v>
      </c>
      <c r="D22" s="5" t="s">
        <v>16</v>
      </c>
      <c r="E22" s="59">
        <f>CANTIDADES!O25</f>
        <v>44.747999999999998</v>
      </c>
      <c r="F22" s="9"/>
      <c r="G22" s="13"/>
    </row>
    <row r="23" spans="2:7" ht="48" customHeight="1" x14ac:dyDescent="0.25">
      <c r="B23" s="4">
        <v>3.13</v>
      </c>
      <c r="C23" s="57" t="s">
        <v>48</v>
      </c>
      <c r="D23" s="5" t="s">
        <v>6</v>
      </c>
      <c r="E23" s="60">
        <f>CANTIDADES!L40</f>
        <v>2</v>
      </c>
      <c r="F23" s="66"/>
      <c r="G23" s="13"/>
    </row>
    <row r="24" spans="2:7" ht="29.25" thickBot="1" x14ac:dyDescent="0.3">
      <c r="B24" s="4">
        <v>3.14</v>
      </c>
      <c r="C24" s="58" t="s">
        <v>7</v>
      </c>
      <c r="D24" s="15" t="s">
        <v>39</v>
      </c>
      <c r="E24" s="61">
        <v>1</v>
      </c>
      <c r="F24" s="17"/>
      <c r="G24" s="13"/>
    </row>
    <row r="25" spans="2:7" x14ac:dyDescent="0.25">
      <c r="B25" s="105" t="s">
        <v>8</v>
      </c>
      <c r="C25" s="106"/>
      <c r="D25" s="106"/>
      <c r="E25" s="106"/>
      <c r="F25" s="106"/>
      <c r="G25" s="27"/>
    </row>
    <row r="26" spans="2:7" x14ac:dyDescent="0.25">
      <c r="B26" s="107" t="s">
        <v>40</v>
      </c>
      <c r="C26" s="108"/>
      <c r="D26" s="108"/>
      <c r="E26" s="108"/>
      <c r="F26" s="75">
        <f>+AIU!H16</f>
        <v>0.19486562667531387</v>
      </c>
      <c r="G26" s="19"/>
    </row>
    <row r="27" spans="2:7" x14ac:dyDescent="0.25">
      <c r="B27" s="107" t="s">
        <v>41</v>
      </c>
      <c r="C27" s="108"/>
      <c r="D27" s="108"/>
      <c r="E27" s="108"/>
      <c r="F27" s="75">
        <f>+AIU!H17</f>
        <v>0.01</v>
      </c>
      <c r="G27" s="19"/>
    </row>
    <row r="28" spans="2:7" x14ac:dyDescent="0.25">
      <c r="B28" s="107" t="s">
        <v>42</v>
      </c>
      <c r="C28" s="108"/>
      <c r="D28" s="108"/>
      <c r="E28" s="108"/>
      <c r="F28" s="75">
        <f>+AIU!H18</f>
        <v>0.05</v>
      </c>
      <c r="G28" s="19"/>
    </row>
    <row r="29" spans="2:7" ht="15.75" thickBot="1" x14ac:dyDescent="0.3">
      <c r="B29" s="103" t="s">
        <v>9</v>
      </c>
      <c r="C29" s="104"/>
      <c r="D29" s="104"/>
      <c r="E29" s="104"/>
      <c r="F29" s="104"/>
      <c r="G29" s="28"/>
    </row>
    <row r="32" spans="2:7" x14ac:dyDescent="0.25">
      <c r="C32" s="63"/>
    </row>
  </sheetData>
  <mergeCells count="7">
    <mergeCell ref="B29:F29"/>
    <mergeCell ref="B2:G2"/>
    <mergeCell ref="B3:G3"/>
    <mergeCell ref="B25:F25"/>
    <mergeCell ref="B26:E26"/>
    <mergeCell ref="B27:E27"/>
    <mergeCell ref="B28:E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PRESUPUESTO OFICIAL</vt:lpstr>
      <vt:lpstr>APUs</vt:lpstr>
      <vt:lpstr>CANTIDADES</vt:lpstr>
      <vt:lpstr>AIU</vt:lpstr>
      <vt:lpstr>Cronograma</vt:lpstr>
      <vt:lpstr>ANEXO 5 - OFERTA ECONÓMICA</vt:lpstr>
      <vt:lpstr>AIU!Área_de_impresión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Rios</dc:creator>
  <cp:lastModifiedBy>Usuario</cp:lastModifiedBy>
  <dcterms:created xsi:type="dcterms:W3CDTF">2025-10-06T22:35:02Z</dcterms:created>
  <dcterms:modified xsi:type="dcterms:W3CDTF">2026-06-23T18:45:19Z</dcterms:modified>
</cp:coreProperties>
</file>