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8.146\Users\PLANEACION\AÑO 2026\CONTRATACION SPSP\OBRAS\SISTEMA DE BOMBEO SAN MARTIN\"/>
    </mc:Choice>
  </mc:AlternateContent>
  <bookViews>
    <workbookView xWindow="0" yWindow="0" windowWidth="15030" windowHeight="12015"/>
  </bookViews>
  <sheets>
    <sheet name="Presentación" sheetId="3" r:id="rId1"/>
    <sheet name="2. Concreto y Acero de Refuerzo" sheetId="1" r:id="rId2"/>
    <sheet name="4. Tapas Metalicas " sheetId="2" r:id="rId3"/>
    <sheet name="5. CUARTO DE MAQUINAS MANPOSTER" sheetId="4" r:id="rId4"/>
    <sheet name="6, BOMBAS SUMERGUIBLES" sheetId="5" r:id="rId5"/>
    <sheet name="7, TABLERO DE MANDO" sheetId="6" r:id="rId6"/>
    <sheet name="8. RED ELECTRICA " sheetId="7" r:id="rId7"/>
    <sheet name="9. KIT DE IZAJE " sheetId="8" r:id="rId8"/>
    <sheet name="10. SISTEMA DE CRIBADO " sheetId="9" r:id="rId9"/>
    <sheet name="11. CONEXION DE REDES ALCT" sheetId="10" r:id="rId10"/>
  </sheets>
  <definedNames>
    <definedName name="_xlnm.Print_Area" localSheetId="1">'2. Concreto y Acero de Refuerzo'!$A$1:$L$39</definedName>
    <definedName name="_xlnm.Print_Area" localSheetId="0">Presentación!$A$1:$J$33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3" l="1"/>
  <c r="I7" i="3"/>
  <c r="I16" i="3"/>
  <c r="H33" i="10"/>
  <c r="H32" i="10"/>
  <c r="H36" i="10" s="1"/>
  <c r="L31" i="10"/>
  <c r="H26" i="10"/>
  <c r="H25" i="10"/>
  <c r="K24" i="10"/>
  <c r="H24" i="10"/>
  <c r="H28" i="10" s="1"/>
  <c r="H17" i="10"/>
  <c r="H16" i="10"/>
  <c r="H20" i="10" s="1"/>
  <c r="H9" i="10"/>
  <c r="H8" i="10"/>
  <c r="H12" i="10" s="1"/>
  <c r="H38" i="10" s="1"/>
  <c r="I15" i="3"/>
  <c r="H33" i="9"/>
  <c r="H32" i="9"/>
  <c r="H36" i="9" s="1"/>
  <c r="L31" i="9"/>
  <c r="H26" i="9"/>
  <c r="H25" i="9"/>
  <c r="K24" i="9"/>
  <c r="H24" i="9"/>
  <c r="H28" i="9" s="1"/>
  <c r="H17" i="9"/>
  <c r="H16" i="9"/>
  <c r="H20" i="9" s="1"/>
  <c r="H9" i="9"/>
  <c r="H8" i="9"/>
  <c r="H12" i="9" s="1"/>
  <c r="I14" i="3"/>
  <c r="H33" i="8"/>
  <c r="H32" i="8"/>
  <c r="H36" i="8" s="1"/>
  <c r="L31" i="8"/>
  <c r="H26" i="8"/>
  <c r="H25" i="8"/>
  <c r="K24" i="8"/>
  <c r="H24" i="8"/>
  <c r="H28" i="8" s="1"/>
  <c r="H17" i="8"/>
  <c r="H16" i="8"/>
  <c r="H20" i="8" s="1"/>
  <c r="H9" i="8"/>
  <c r="H8" i="8"/>
  <c r="H12" i="8" s="1"/>
  <c r="I13" i="3"/>
  <c r="H33" i="7"/>
  <c r="H32" i="7"/>
  <c r="H36" i="7" s="1"/>
  <c r="L31" i="7"/>
  <c r="H26" i="7"/>
  <c r="H25" i="7"/>
  <c r="K24" i="7"/>
  <c r="H24" i="7"/>
  <c r="H28" i="7" s="1"/>
  <c r="H17" i="7"/>
  <c r="H16" i="7"/>
  <c r="H20" i="7" s="1"/>
  <c r="H9" i="7"/>
  <c r="H8" i="7"/>
  <c r="H12" i="7" s="1"/>
  <c r="H38" i="7" s="1"/>
  <c r="I12" i="3"/>
  <c r="H33" i="6"/>
  <c r="H32" i="6"/>
  <c r="H36" i="6" s="1"/>
  <c r="L31" i="6"/>
  <c r="H26" i="6"/>
  <c r="H25" i="6"/>
  <c r="K24" i="6"/>
  <c r="H24" i="6"/>
  <c r="H28" i="6" s="1"/>
  <c r="H17" i="6"/>
  <c r="H16" i="6"/>
  <c r="H20" i="6" s="1"/>
  <c r="H9" i="6"/>
  <c r="H8" i="6"/>
  <c r="H12" i="6" s="1"/>
  <c r="H38" i="6" s="1"/>
  <c r="H33" i="5"/>
  <c r="H32" i="5"/>
  <c r="H36" i="5" s="1"/>
  <c r="L31" i="5"/>
  <c r="H26" i="5"/>
  <c r="H25" i="5"/>
  <c r="K24" i="5"/>
  <c r="H24" i="5"/>
  <c r="H28" i="5" s="1"/>
  <c r="H17" i="5"/>
  <c r="H16" i="5"/>
  <c r="H20" i="5" s="1"/>
  <c r="H9" i="5"/>
  <c r="H8" i="5"/>
  <c r="H12" i="5" s="1"/>
  <c r="H41" i="4"/>
  <c r="H40" i="4"/>
  <c r="H39" i="4"/>
  <c r="L38" i="4"/>
  <c r="H34" i="4"/>
  <c r="H33" i="4"/>
  <c r="H32" i="4"/>
  <c r="H31" i="4"/>
  <c r="H30" i="4"/>
  <c r="H29" i="4"/>
  <c r="H28" i="4"/>
  <c r="H27" i="4"/>
  <c r="H26" i="4"/>
  <c r="H25" i="4"/>
  <c r="H35" i="4" s="1"/>
  <c r="K24" i="4"/>
  <c r="H24" i="4"/>
  <c r="H17" i="4"/>
  <c r="H16" i="4"/>
  <c r="H9" i="4"/>
  <c r="H8" i="4"/>
  <c r="H12" i="4" s="1"/>
  <c r="H26" i="1"/>
  <c r="H32" i="1"/>
  <c r="H38" i="9" l="1"/>
  <c r="H38" i="8"/>
  <c r="H38" i="5"/>
  <c r="I11" i="3" s="1"/>
  <c r="H20" i="4"/>
  <c r="H43" i="4"/>
  <c r="H45" i="4" s="1"/>
  <c r="I10" i="3" s="1"/>
  <c r="H33" i="1" l="1"/>
  <c r="H36" i="1" s="1"/>
  <c r="L31" i="1"/>
  <c r="H25" i="1"/>
  <c r="K24" i="1"/>
  <c r="H24" i="1"/>
  <c r="H17" i="1"/>
  <c r="H16" i="1"/>
  <c r="H20" i="1" s="1"/>
  <c r="H9" i="1"/>
  <c r="H8" i="1"/>
  <c r="H12" i="1" s="1"/>
  <c r="H24" i="2"/>
  <c r="H25" i="2"/>
  <c r="H28" i="1" l="1"/>
  <c r="H38" i="1" s="1"/>
  <c r="H33" i="2" l="1"/>
  <c r="H32" i="2"/>
  <c r="H36" i="2" s="1"/>
  <c r="L31" i="2"/>
  <c r="H26" i="2"/>
  <c r="H28" i="2" s="1"/>
  <c r="K24" i="2"/>
  <c r="H17" i="2"/>
  <c r="H16" i="2"/>
  <c r="H20" i="2" s="1"/>
  <c r="H9" i="2"/>
  <c r="H8" i="2"/>
  <c r="H12" i="2" s="1"/>
  <c r="H38" i="2" l="1"/>
  <c r="J16" i="3"/>
  <c r="J8" i="3"/>
  <c r="J15" i="3"/>
  <c r="J14" i="3"/>
  <c r="J13" i="3"/>
  <c r="J12" i="3"/>
  <c r="J11" i="3"/>
  <c r="J10" i="3"/>
  <c r="J9" i="3"/>
  <c r="J7" i="3"/>
  <c r="J6" i="3"/>
  <c r="J17" i="3" l="1"/>
  <c r="J20" i="3" l="1"/>
  <c r="J21" i="3" s="1"/>
  <c r="J19" i="3"/>
  <c r="J18" i="3"/>
  <c r="J22" i="3" l="1"/>
</calcChain>
</file>

<file path=xl/sharedStrings.xml><?xml version="1.0" encoding="utf-8"?>
<sst xmlns="http://schemas.openxmlformats.org/spreadsheetml/2006/main" count="517" uniqueCount="115">
  <si>
    <t>ITEM</t>
  </si>
  <si>
    <t xml:space="preserve">DESCRIPCIÓN </t>
  </si>
  <si>
    <t>TOTAL</t>
  </si>
  <si>
    <t>VIGENCIA DE LA OFERTA</t>
  </si>
  <si>
    <t>CONDICIONES DE PAGO</t>
  </si>
  <si>
    <t xml:space="preserve">TIEMPO DE ENTREGA </t>
  </si>
  <si>
    <t>a convenir</t>
  </si>
  <si>
    <t>UNIDAD</t>
  </si>
  <si>
    <t>VALOR UNIT</t>
  </si>
  <si>
    <t xml:space="preserve">VALOR TOTAL </t>
  </si>
  <si>
    <t>TOTAL  COSTO DITECTO</t>
  </si>
  <si>
    <t>ADM 10%</t>
  </si>
  <si>
    <t>IMPREVISTOS. 6%</t>
  </si>
  <si>
    <t>UTILIDAD.  4%</t>
  </si>
  <si>
    <t>IVA SOBE U.  19%</t>
  </si>
  <si>
    <t xml:space="preserve">OBSERVACIONES:  </t>
  </si>
  <si>
    <t>m3</t>
  </si>
  <si>
    <t>CANTIDAD</t>
  </si>
  <si>
    <t>Red elèctrica   desde transformador a tablero de mando y a bombas</t>
  </si>
  <si>
    <t>Kit de izaje de bombas  WINCHE ELECTRICO</t>
  </si>
  <si>
    <t>Sistema de cribado  de aguas negras  (rejilla de desbaste)</t>
  </si>
  <si>
    <t>Conexionado de redes de alcantarillado a pozo de bombeo. Y pozo de  bombeo a pozo inicial</t>
  </si>
  <si>
    <t>Tablero de mando, . Y automatizaciòn</t>
  </si>
  <si>
    <t xml:space="preserve">CONSTRUCCIÓN DEL SISTEMA DE BOMBEO PARA EL CORRECTO Y ÓPTIMO FUNCIONAMIENTO DEL ALCANTARILLADO SANITARIO VEREDA SAN MARTIN, MUNICIPIO DE GACHANCIPÁ </t>
  </si>
  <si>
    <t xml:space="preserve">ENTIDAD </t>
  </si>
  <si>
    <t>CUAL</t>
  </si>
  <si>
    <t>ICCU</t>
  </si>
  <si>
    <t>CONSTRUCCION 16,2</t>
  </si>
  <si>
    <t>EXCAVACIONES VARIAS A MÁQUINA SIN CLASIFICAR (INCLUYE RETIRO DE SOBRANTES A UNA DISTANCIA MENOR DE 5 KM)</t>
  </si>
  <si>
    <t>RELLENO EN RECEBO COMÚN COMPACTADO MECÁNICAMENTE</t>
  </si>
  <si>
    <t>CONSTRUCCION 16,8</t>
  </si>
  <si>
    <t xml:space="preserve">ANALISIS DE PRECIOS UNITARIOS </t>
  </si>
  <si>
    <t xml:space="preserve">CODIGO: </t>
  </si>
  <si>
    <t xml:space="preserve">OBRAS PRELIMINARES </t>
  </si>
  <si>
    <t>ML</t>
  </si>
  <si>
    <t xml:space="preserve">1. EQUIPOS </t>
  </si>
  <si>
    <t xml:space="preserve">UNIDAD </t>
  </si>
  <si>
    <t>TARIFA</t>
  </si>
  <si>
    <t>RENDIMIENTO</t>
  </si>
  <si>
    <t xml:space="preserve">VALOR UNT </t>
  </si>
  <si>
    <t>$/Ho</t>
  </si>
  <si>
    <t>Un/dia</t>
  </si>
  <si>
    <t>$</t>
  </si>
  <si>
    <t xml:space="preserve">HERRAMIENTA MENOR </t>
  </si>
  <si>
    <t>SUB-TOTAL</t>
  </si>
  <si>
    <t xml:space="preserve">2. TRANSPORTE </t>
  </si>
  <si>
    <t>VALOR</t>
  </si>
  <si>
    <t xml:space="preserve">3. MATERIALES  </t>
  </si>
  <si>
    <t>VALOR UNT.</t>
  </si>
  <si>
    <t xml:space="preserve">CANTIDAD </t>
  </si>
  <si>
    <t xml:space="preserve">4. MANO D OBRA </t>
  </si>
  <si>
    <t>CANT</t>
  </si>
  <si>
    <t>T. SALARIO</t>
  </si>
  <si>
    <t xml:space="preserve">RENDIMIENTO </t>
  </si>
  <si>
    <t>V/R Jornal</t>
  </si>
  <si>
    <t>CUADRILLA TIPO A1</t>
  </si>
  <si>
    <t>HC</t>
  </si>
  <si>
    <t>TOTAL COSTO UNITARIO DIRECTO</t>
  </si>
  <si>
    <t>HERRAMIENTAS Y EQUIPOS</t>
  </si>
  <si>
    <t>PSOS</t>
  </si>
  <si>
    <t>LAMNA ALFAJOR CALIBRE INCLUYE MARCO Y CANDADO DE SEGURIDAD</t>
  </si>
  <si>
    <t>M3</t>
  </si>
  <si>
    <t>BISAGRA TIPO PISTON DE 2"X 1/2"</t>
  </si>
  <si>
    <t>UND</t>
  </si>
  <si>
    <t>3140,37,64</t>
  </si>
  <si>
    <t>PERFIL 1,5"X1,5" 3/16</t>
  </si>
  <si>
    <t>CONCRETOS CLASE C, f´c =4000 psi (placas)</t>
  </si>
  <si>
    <t>SUMINISTRO FIGURADO Y ARMADO DE ACERO DE REFUERZO 60000 PSI</t>
  </si>
  <si>
    <t xml:space="preserve">OFICIAL </t>
  </si>
  <si>
    <t xml:space="preserve">AYUDANTE </t>
  </si>
  <si>
    <t xml:space="preserve">FORMALETA, VIBRADOR Y HERRAMIENTAS </t>
  </si>
  <si>
    <t>ADITIVO IMPERMEABILIZANTE</t>
  </si>
  <si>
    <t>KG</t>
  </si>
  <si>
    <t>APU 2</t>
  </si>
  <si>
    <t>APU  4</t>
  </si>
  <si>
    <t xml:space="preserve">CONCRETO REFORZADO TANQUE DE 4 X 4 X 10  CON AERO DE REFUERZO E IMPERMEABILIZACION </t>
  </si>
  <si>
    <t>TAPAS METALICAS   1.5 x 1,5  M</t>
  </si>
  <si>
    <t xml:space="preserve">CUARTO DE MAQUINAS 3 X3 M EN MANPOSTERIA </t>
  </si>
  <si>
    <t>BOMBAS SUMERGUIBLES AGUAS NEGRAS   P: 10 HP.   H:  12 m  Q: 32 LPS</t>
  </si>
  <si>
    <t xml:space="preserve"> TABLERO DE MANDO  Y AUTOMATIZACION </t>
  </si>
  <si>
    <t>RED ELÈCTRICA   DESDE TRANSFORMADOR A TABLERO DE MANDO Y A BOMBAS</t>
  </si>
  <si>
    <t>KIT DE IZAJE DE BOMBAS WINCHE ELECTRICO</t>
  </si>
  <si>
    <t>SISTEMA DE CRIBADO DE AGUAS NEGRAS (REJILLA DE DESBASTE)</t>
  </si>
  <si>
    <t>CONEXIONADO DE REDES DE ALCANTARILLADO A POZO DE BOMBEO Y POZO DE BOMBEO A POZO INICIAL</t>
  </si>
  <si>
    <t>DIA</t>
  </si>
  <si>
    <t>MURO TOLETE COMUN 0,12M</t>
  </si>
  <si>
    <t>M2</t>
  </si>
  <si>
    <t>PUERTA EN LAMINA CAL 18 INC.ANTICORROSIVO</t>
  </si>
  <si>
    <t xml:space="preserve">CERRADURA DE ENTRADA PRINCIPAL </t>
  </si>
  <si>
    <t>MARCO PUERTA Y EMCHAPE, TABLA CHAPA X0,20 M</t>
  </si>
  <si>
    <t>VENTANA LAMINA CALIBRE 18 INC. ANTICORROSIVO</t>
  </si>
  <si>
    <t>VIDRIO TRANSPARENTE  4MM</t>
  </si>
  <si>
    <t>CABALLETE CUBIERTA TERMOACUSTICA</t>
  </si>
  <si>
    <t>TEJA EN LAMINA GALVANIZADA CAL 26 PINTADA</t>
  </si>
  <si>
    <t>PAÑETE LISO MUROS 1:4, E=1,5CM</t>
  </si>
  <si>
    <t>VIGA DE AMARRE EN CONCRETO 3500PSI</t>
  </si>
  <si>
    <t>COLUMNAS 3500PSI</t>
  </si>
  <si>
    <t xml:space="preserve">MANO DE OBRA ALBAÑILERIA AYUDANTE </t>
  </si>
  <si>
    <t>MANO DE OBRA ALBAÑILERIA  OFICIAL</t>
  </si>
  <si>
    <t>BOMBA H,P DIAMETRO DE DESCARGA 6"(INCLUYE TABLARO DE CONTROL Y ACCESORIOS PARA INSTALACION)</t>
  </si>
  <si>
    <t>APU  5</t>
  </si>
  <si>
    <t>APU  6</t>
  </si>
  <si>
    <t>APU  7</t>
  </si>
  <si>
    <t>APU  8</t>
  </si>
  <si>
    <t>APU  9</t>
  </si>
  <si>
    <t>APU  10</t>
  </si>
  <si>
    <t>APU  11</t>
  </si>
  <si>
    <t xml:space="preserve">CONEXIÓN DE REDES ALCANTARILLADO </t>
  </si>
  <si>
    <t>PRESUPUESTO DE OBRA</t>
  </si>
  <si>
    <t xml:space="preserve">Realizo </t>
  </si>
  <si>
    <t>Reviso</t>
  </si>
  <si>
    <t>NOMBRE: ING. MARIA ALEJANDRA QUIROGA SOSA</t>
  </si>
  <si>
    <t>NOMBRE: ING. HARLY JIMENDI RIOS CIFUENTES</t>
  </si>
  <si>
    <t>Contratista -  Secretaria de Planeación y Servicios Públicos</t>
  </si>
  <si>
    <t>Secretaria de Planeación y Servicios Públicos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</si>
</sst>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;[Red]\-&quot;$&quot;#,##0"/>
    <numFmt numFmtId="165" formatCode="_-&quot;$&quot;* #,##0_-;\-&quot;$&quot;* #,##0_-;_-&quot;$&quot;* &quot;-&quot;_-;_-@_-"/>
    <numFmt numFmtId="166" formatCode="&quot;$&quot;\ #,##0.00"/>
    <numFmt numFmtId="167" formatCode="_-&quot;$&quot;\ * #,##0_-;\-&quot;$&quot;\ * #,##0_-;_-&quot;$&quot;\ * &quot;-&quot;??_-;_-@_-"/>
    <numFmt numFmtId="168" formatCode="0.000"/>
    <numFmt numFmtId="169" formatCode="_-&quot;$&quot;\ * #,##0.000_-;\-&quot;$&quot;\ * #,##0.000_-;_-&quot;$&quot;\ * &quot;-&quot;??_-;_-@_-"/>
    <numFmt numFmtId="170" formatCode="_-&quot;$&quot;\ * #,##0.0000_-;\-&quot;$&quot;\ * #,##0.0000_-;_-&quot;$&quot;\ * &quot;-&quot;??_-;_-@_-"/>
    <numFmt numFmtId="171" formatCode="0.0"/>
    <numFmt numFmtId="172" formatCode="0.0000"/>
  </numFmts>
  <fonts count="20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sz val="10"/>
      <color indexed="8"/>
      <name val="Calibri"/>
      <family val="2"/>
    </font>
    <font>
      <sz val="12"/>
      <color rgb="FF00000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" fillId="0" borderId="0"/>
    <xf numFmtId="0" fontId="11" fillId="0" borderId="0"/>
  </cellStyleXfs>
  <cellXfs count="201">
    <xf numFmtId="0" fontId="0" fillId="0" borderId="0" xfId="0"/>
    <xf numFmtId="165" fontId="8" fillId="0" borderId="0" xfId="2" applyFont="1"/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right" vertical="center"/>
    </xf>
    <xf numFmtId="0" fontId="5" fillId="0" borderId="12" xfId="2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164" fontId="7" fillId="0" borderId="12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9" fillId="0" borderId="0" xfId="4" applyFont="1"/>
    <xf numFmtId="0" fontId="9" fillId="0" borderId="6" xfId="4" applyFont="1" applyBorder="1"/>
    <xf numFmtId="0" fontId="9" fillId="0" borderId="7" xfId="4" applyFont="1" applyBorder="1"/>
    <xf numFmtId="0" fontId="9" fillId="0" borderId="7" xfId="4" applyFont="1" applyBorder="1" applyAlignment="1">
      <alignment horizontal="center"/>
    </xf>
    <xf numFmtId="2" fontId="9" fillId="0" borderId="7" xfId="4" applyNumberFormat="1" applyFont="1" applyBorder="1" applyAlignment="1">
      <alignment horizontal="center"/>
    </xf>
    <xf numFmtId="166" fontId="9" fillId="0" borderId="7" xfId="4" applyNumberFormat="1" applyFont="1" applyBorder="1" applyAlignment="1">
      <alignment horizontal="center"/>
    </xf>
    <xf numFmtId="0" fontId="9" fillId="0" borderId="18" xfId="4" applyFont="1" applyBorder="1"/>
    <xf numFmtId="0" fontId="10" fillId="0" borderId="0" xfId="4" applyFont="1"/>
    <xf numFmtId="0" fontId="9" fillId="0" borderId="25" xfId="4" applyFont="1" applyBorder="1"/>
    <xf numFmtId="0" fontId="9" fillId="0" borderId="5" xfId="4" applyFont="1" applyBorder="1"/>
    <xf numFmtId="0" fontId="9" fillId="0" borderId="0" xfId="4" applyFont="1" applyAlignment="1">
      <alignment horizontal="center"/>
    </xf>
    <xf numFmtId="0" fontId="13" fillId="0" borderId="25" xfId="4" applyFont="1" applyBorder="1" applyAlignment="1">
      <alignment horizontal="center" vertical="center"/>
    </xf>
    <xf numFmtId="0" fontId="12" fillId="0" borderId="26" xfId="5" applyFont="1" applyBorder="1" applyAlignment="1">
      <alignment horizontal="center" vertical="center"/>
    </xf>
    <xf numFmtId="0" fontId="9" fillId="0" borderId="5" xfId="4" applyFont="1" applyBorder="1" applyAlignment="1">
      <alignment horizontal="center"/>
    </xf>
    <xf numFmtId="0" fontId="10" fillId="0" borderId="0" xfId="4" applyFont="1" applyAlignment="1">
      <alignment horizontal="center"/>
    </xf>
    <xf numFmtId="166" fontId="14" fillId="2" borderId="32" xfId="4" applyNumberFormat="1" applyFont="1" applyFill="1" applyBorder="1" applyAlignment="1">
      <alignment horizontal="center" wrapText="1"/>
    </xf>
    <xf numFmtId="0" fontId="12" fillId="2" borderId="27" xfId="5" applyFont="1" applyFill="1" applyBorder="1" applyAlignment="1">
      <alignment vertical="center"/>
    </xf>
    <xf numFmtId="2" fontId="15" fillId="0" borderId="12" xfId="5" applyNumberFormat="1" applyFont="1" applyBorder="1" applyAlignment="1">
      <alignment horizontal="center" vertical="center"/>
    </xf>
    <xf numFmtId="166" fontId="10" fillId="0" borderId="12" xfId="1" applyNumberFormat="1" applyFont="1" applyBorder="1" applyAlignment="1">
      <alignment horizontal="center" vertical="center" wrapText="1"/>
    </xf>
    <xf numFmtId="167" fontId="15" fillId="0" borderId="21" xfId="3" applyNumberFormat="1" applyFont="1" applyFill="1" applyBorder="1" applyAlignment="1">
      <alignment horizontal="center" vertical="center"/>
    </xf>
    <xf numFmtId="167" fontId="15" fillId="0" borderId="14" xfId="3" applyNumberFormat="1" applyFont="1" applyFill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44" fontId="15" fillId="0" borderId="14" xfId="3" applyFont="1" applyFill="1" applyBorder="1" applyAlignment="1">
      <alignment horizontal="center" vertical="center"/>
    </xf>
    <xf numFmtId="44" fontId="15" fillId="0" borderId="12" xfId="3" applyFont="1" applyFill="1" applyBorder="1" applyAlignment="1">
      <alignment horizontal="center" vertical="center" wrapText="1"/>
    </xf>
    <xf numFmtId="168" fontId="10" fillId="0" borderId="12" xfId="1" applyNumberFormat="1" applyFont="1" applyFill="1" applyBorder="1" applyAlignment="1">
      <alignment horizontal="center" vertical="center" wrapText="1"/>
    </xf>
    <xf numFmtId="0" fontId="15" fillId="0" borderId="12" xfId="5" applyFont="1" applyBorder="1" applyAlignment="1">
      <alignment horizontal="left" vertical="center"/>
    </xf>
    <xf numFmtId="166" fontId="10" fillId="0" borderId="12" xfId="1" applyNumberFormat="1" applyFont="1" applyFill="1" applyBorder="1" applyAlignment="1">
      <alignment horizontal="center" wrapText="1"/>
    </xf>
    <xf numFmtId="0" fontId="9" fillId="0" borderId="0" xfId="4" applyFont="1" applyAlignment="1">
      <alignment wrapText="1"/>
    </xf>
    <xf numFmtId="0" fontId="15" fillId="0" borderId="12" xfId="5" applyFont="1" applyBorder="1" applyAlignment="1">
      <alignment horizontal="left" vertical="center" wrapText="1"/>
    </xf>
    <xf numFmtId="2" fontId="15" fillId="0" borderId="10" xfId="5" applyNumberFormat="1" applyFont="1" applyBorder="1" applyAlignment="1">
      <alignment horizontal="center" vertical="center" wrapText="1"/>
    </xf>
    <xf numFmtId="166" fontId="10" fillId="0" borderId="12" xfId="4" applyNumberFormat="1" applyFont="1" applyBorder="1" applyAlignment="1">
      <alignment horizontal="center" wrapText="1"/>
    </xf>
    <xf numFmtId="167" fontId="15" fillId="0" borderId="14" xfId="3" applyNumberFormat="1" applyFont="1" applyFill="1" applyBorder="1" applyAlignment="1">
      <alignment horizontal="center" vertical="center" wrapText="1"/>
    </xf>
    <xf numFmtId="0" fontId="9" fillId="0" borderId="5" xfId="4" applyFont="1" applyBorder="1" applyAlignment="1">
      <alignment wrapText="1"/>
    </xf>
    <xf numFmtId="0" fontId="10" fillId="0" borderId="0" xfId="4" applyFont="1" applyAlignment="1">
      <alignment wrapText="1"/>
    </xf>
    <xf numFmtId="0" fontId="9" fillId="0" borderId="4" xfId="4" applyFont="1" applyBorder="1"/>
    <xf numFmtId="0" fontId="12" fillId="0" borderId="0" xfId="5" applyFont="1" applyAlignment="1">
      <alignment horizontal="left" vertical="center"/>
    </xf>
    <xf numFmtId="2" fontId="12" fillId="0" borderId="0" xfId="5" applyNumberFormat="1" applyFont="1" applyAlignment="1">
      <alignment horizontal="center" vertical="center"/>
    </xf>
    <xf numFmtId="166" fontId="10" fillId="0" borderId="0" xfId="1" applyNumberFormat="1" applyFont="1" applyFill="1" applyBorder="1" applyAlignment="1">
      <alignment horizontal="center" wrapText="1"/>
    </xf>
    <xf numFmtId="167" fontId="15" fillId="0" borderId="5" xfId="3" applyNumberFormat="1" applyFont="1" applyFill="1" applyBorder="1" applyAlignment="1">
      <alignment horizontal="center" vertical="center"/>
    </xf>
    <xf numFmtId="0" fontId="0" fillId="0" borderId="5" xfId="0" applyBorder="1"/>
    <xf numFmtId="44" fontId="12" fillId="0" borderId="12" xfId="3" applyFont="1" applyFill="1" applyBorder="1" applyAlignment="1">
      <alignment horizontal="center" vertical="center"/>
    </xf>
    <xf numFmtId="2" fontId="10" fillId="0" borderId="12" xfId="1" applyNumberFormat="1" applyFont="1" applyFill="1" applyBorder="1" applyAlignment="1">
      <alignment horizontal="center" wrapText="1"/>
    </xf>
    <xf numFmtId="0" fontId="0" fillId="0" borderId="4" xfId="0" applyBorder="1"/>
    <xf numFmtId="2" fontId="15" fillId="0" borderId="33" xfId="5" applyNumberFormat="1" applyFont="1" applyBorder="1" applyAlignment="1">
      <alignment horizontal="center" vertical="center"/>
    </xf>
    <xf numFmtId="2" fontId="15" fillId="0" borderId="34" xfId="5" applyNumberFormat="1" applyFont="1" applyBorder="1" applyAlignment="1">
      <alignment horizontal="center" vertical="center"/>
    </xf>
    <xf numFmtId="2" fontId="9" fillId="0" borderId="12" xfId="4" applyNumberFormat="1" applyFont="1" applyBorder="1" applyAlignment="1">
      <alignment vertical="center"/>
    </xf>
    <xf numFmtId="44" fontId="15" fillId="0" borderId="12" xfId="3" applyFont="1" applyFill="1" applyBorder="1" applyAlignment="1">
      <alignment horizontal="center" vertical="center"/>
    </xf>
    <xf numFmtId="2" fontId="10" fillId="0" borderId="0" xfId="4" applyNumberFormat="1" applyFont="1"/>
    <xf numFmtId="2" fontId="15" fillId="0" borderId="12" xfId="5" applyNumberFormat="1" applyFont="1" applyBorder="1" applyAlignment="1">
      <alignment horizontal="left" vertical="center"/>
    </xf>
    <xf numFmtId="2" fontId="9" fillId="0" borderId="12" xfId="4" applyNumberFormat="1" applyFont="1" applyBorder="1" applyAlignment="1">
      <alignment wrapText="1"/>
    </xf>
    <xf numFmtId="2" fontId="15" fillId="0" borderId="12" xfId="5" applyNumberFormat="1" applyFont="1" applyBorder="1" applyAlignment="1">
      <alignment horizontal="left" vertical="center" wrapText="1"/>
    </xf>
    <xf numFmtId="44" fontId="15" fillId="0" borderId="10" xfId="3" applyFont="1" applyFill="1" applyBorder="1" applyAlignment="1">
      <alignment horizontal="center" vertical="center" wrapText="1"/>
    </xf>
    <xf numFmtId="167" fontId="0" fillId="0" borderId="38" xfId="0" applyNumberFormat="1" applyBorder="1"/>
    <xf numFmtId="0" fontId="0" fillId="0" borderId="8" xfId="0" applyBorder="1"/>
    <xf numFmtId="0" fontId="0" fillId="0" borderId="2" xfId="0" applyBorder="1"/>
    <xf numFmtId="0" fontId="0" fillId="0" borderId="1" xfId="0" applyBorder="1"/>
    <xf numFmtId="6" fontId="15" fillId="0" borderId="12" xfId="3" applyNumberFormat="1" applyFont="1" applyFill="1" applyBorder="1" applyAlignment="1">
      <alignment horizontal="center" vertical="center"/>
    </xf>
    <xf numFmtId="44" fontId="10" fillId="0" borderId="0" xfId="3" applyFont="1"/>
    <xf numFmtId="9" fontId="10" fillId="0" borderId="0" xfId="1" applyFont="1"/>
    <xf numFmtId="44" fontId="0" fillId="0" borderId="0" xfId="0" applyNumberFormat="1"/>
    <xf numFmtId="44" fontId="16" fillId="3" borderId="12" xfId="3" applyFont="1" applyFill="1" applyBorder="1" applyAlignment="1">
      <alignment horizontal="right" vertical="center" wrapText="1"/>
    </xf>
    <xf numFmtId="44" fontId="0" fillId="0" borderId="0" xfId="3" applyFont="1"/>
    <xf numFmtId="2" fontId="10" fillId="0" borderId="12" xfId="1" applyNumberFormat="1" applyFont="1" applyFill="1" applyBorder="1" applyAlignment="1">
      <alignment horizontal="center" vertical="center" wrapText="1"/>
    </xf>
    <xf numFmtId="44" fontId="15" fillId="0" borderId="12" xfId="3" applyFont="1" applyBorder="1" applyAlignment="1">
      <alignment horizontal="center" vertical="center"/>
    </xf>
    <xf numFmtId="44" fontId="11" fillId="0" borderId="0" xfId="3" applyFont="1"/>
    <xf numFmtId="9" fontId="0" fillId="0" borderId="0" xfId="1" applyFont="1"/>
    <xf numFmtId="44" fontId="15" fillId="0" borderId="10" xfId="3" applyFont="1" applyBorder="1" applyAlignment="1">
      <alignment horizontal="center" vertical="center" wrapText="1"/>
    </xf>
    <xf numFmtId="2" fontId="10" fillId="0" borderId="12" xfId="4" applyNumberFormat="1" applyFont="1" applyBorder="1" applyAlignment="1">
      <alignment horizontal="center" wrapText="1"/>
    </xf>
    <xf numFmtId="0" fontId="11" fillId="0" borderId="0" xfId="0" applyFont="1"/>
    <xf numFmtId="2" fontId="0" fillId="0" borderId="0" xfId="0" applyNumberFormat="1"/>
    <xf numFmtId="169" fontId="15" fillId="0" borderId="12" xfId="3" applyNumberFormat="1" applyFont="1" applyFill="1" applyBorder="1" applyAlignment="1">
      <alignment horizontal="center" vertical="center"/>
    </xf>
    <xf numFmtId="170" fontId="15" fillId="0" borderId="14" xfId="3" applyNumberFormat="1" applyFont="1" applyFill="1" applyBorder="1" applyAlignment="1">
      <alignment horizontal="center" vertical="center"/>
    </xf>
    <xf numFmtId="2" fontId="10" fillId="0" borderId="0" xfId="4" applyNumberFormat="1" applyFont="1" applyAlignment="1">
      <alignment horizontal="center"/>
    </xf>
    <xf numFmtId="166" fontId="10" fillId="0" borderId="0" xfId="4" applyNumberFormat="1" applyFont="1" applyAlignment="1">
      <alignment horizontal="center"/>
    </xf>
    <xf numFmtId="0" fontId="3" fillId="5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6" fontId="12" fillId="0" borderId="12" xfId="3" applyNumberFormat="1" applyFont="1" applyFill="1" applyBorder="1" applyAlignment="1">
      <alignment horizontal="center" vertical="center"/>
    </xf>
    <xf numFmtId="0" fontId="0" fillId="0" borderId="0" xfId="0" applyFill="1"/>
    <xf numFmtId="0" fontId="15" fillId="0" borderId="12" xfId="5" applyFont="1" applyFill="1" applyBorder="1" applyAlignment="1">
      <alignment horizontal="center" vertical="center"/>
    </xf>
    <xf numFmtId="44" fontId="18" fillId="0" borderId="34" xfId="3" applyFont="1" applyFill="1" applyBorder="1" applyAlignment="1">
      <alignment horizontal="right" vertical="center" wrapText="1"/>
    </xf>
    <xf numFmtId="0" fontId="0" fillId="0" borderId="5" xfId="0" applyFill="1" applyBorder="1"/>
    <xf numFmtId="0" fontId="15" fillId="0" borderId="12" xfId="5" applyFont="1" applyFill="1" applyBorder="1" applyAlignment="1">
      <alignment horizontal="center" vertical="center" wrapText="1"/>
    </xf>
    <xf numFmtId="44" fontId="11" fillId="0" borderId="0" xfId="3" applyFont="1" applyFill="1"/>
    <xf numFmtId="44" fontId="0" fillId="0" borderId="0" xfId="3" applyFont="1" applyFill="1"/>
    <xf numFmtId="9" fontId="0" fillId="0" borderId="0" xfId="1" applyFont="1" applyFill="1"/>
    <xf numFmtId="2" fontId="9" fillId="0" borderId="12" xfId="4" applyNumberFormat="1" applyFont="1" applyFill="1" applyBorder="1" applyAlignment="1">
      <alignment vertical="center"/>
    </xf>
    <xf numFmtId="2" fontId="15" fillId="0" borderId="12" xfId="5" applyNumberFormat="1" applyFont="1" applyFill="1" applyBorder="1" applyAlignment="1">
      <alignment horizontal="center" vertical="center"/>
    </xf>
    <xf numFmtId="2" fontId="10" fillId="0" borderId="0" xfId="4" applyNumberFormat="1" applyFont="1" applyFill="1"/>
    <xf numFmtId="171" fontId="10" fillId="0" borderId="12" xfId="1" applyNumberFormat="1" applyFont="1" applyFill="1" applyBorder="1" applyAlignment="1">
      <alignment horizontal="center" wrapText="1"/>
    </xf>
    <xf numFmtId="171" fontId="10" fillId="0" borderId="12" xfId="4" applyNumberFormat="1" applyFont="1" applyFill="1" applyBorder="1" applyAlignment="1">
      <alignment horizontal="center" wrapText="1"/>
    </xf>
    <xf numFmtId="172" fontId="10" fillId="0" borderId="12" xfId="1" applyNumberFormat="1" applyFont="1" applyFill="1" applyBorder="1" applyAlignment="1">
      <alignment horizont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7" fillId="0" borderId="12" xfId="0" applyFont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wrapText="1"/>
    </xf>
    <xf numFmtId="0" fontId="0" fillId="4" borderId="12" xfId="0" applyFill="1" applyBorder="1" applyAlignment="1">
      <alignment horizontal="center"/>
    </xf>
    <xf numFmtId="0" fontId="0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7" xfId="0" applyBorder="1" applyAlignment="1">
      <alignment horizontal="center"/>
    </xf>
    <xf numFmtId="0" fontId="15" fillId="0" borderId="12" xfId="5" applyFont="1" applyBorder="1" applyAlignment="1">
      <alignment horizontal="center" vertical="center"/>
    </xf>
    <xf numFmtId="0" fontId="9" fillId="0" borderId="15" xfId="4" applyFont="1" applyBorder="1" applyAlignment="1">
      <alignment horizontal="left" vertical="center"/>
    </xf>
    <xf numFmtId="0" fontId="9" fillId="0" borderId="22" xfId="4" applyFont="1" applyBorder="1" applyAlignment="1">
      <alignment horizontal="left" vertical="center"/>
    </xf>
    <xf numFmtId="0" fontId="9" fillId="0" borderId="15" xfId="4" applyFont="1" applyBorder="1" applyAlignment="1">
      <alignment horizontal="center" vertical="center"/>
    </xf>
    <xf numFmtId="0" fontId="9" fillId="0" borderId="22" xfId="4" applyFont="1" applyBorder="1" applyAlignment="1">
      <alignment horizontal="center" vertical="center"/>
    </xf>
    <xf numFmtId="0" fontId="9" fillId="0" borderId="15" xfId="4" applyFont="1" applyBorder="1" applyAlignment="1">
      <alignment horizontal="center" wrapText="1"/>
    </xf>
    <xf numFmtId="0" fontId="9" fillId="0" borderId="22" xfId="4" applyFont="1" applyBorder="1" applyAlignment="1">
      <alignment horizontal="center" wrapText="1"/>
    </xf>
    <xf numFmtId="0" fontId="12" fillId="0" borderId="0" xfId="5" applyFont="1" applyAlignment="1">
      <alignment horizontal="center" vertical="center"/>
    </xf>
    <xf numFmtId="0" fontId="9" fillId="0" borderId="35" xfId="4" applyFont="1" applyBorder="1" applyAlignment="1">
      <alignment horizontal="left" vertical="center"/>
    </xf>
    <xf numFmtId="0" fontId="9" fillId="0" borderId="11" xfId="4" applyFont="1" applyBorder="1" applyAlignment="1">
      <alignment horizontal="left" vertical="center"/>
    </xf>
    <xf numFmtId="0" fontId="9" fillId="0" borderId="24" xfId="4" applyFont="1" applyBorder="1" applyAlignment="1">
      <alignment horizontal="left" vertical="center"/>
    </xf>
    <xf numFmtId="0" fontId="9" fillId="0" borderId="3" xfId="4" applyFont="1" applyBorder="1" applyAlignment="1">
      <alignment horizontal="left" vertical="center"/>
    </xf>
    <xf numFmtId="0" fontId="9" fillId="0" borderId="33" xfId="4" applyFont="1" applyBorder="1" applyAlignment="1">
      <alignment horizontal="center" vertical="center"/>
    </xf>
    <xf numFmtId="0" fontId="9" fillId="0" borderId="34" xfId="4" applyFont="1" applyBorder="1" applyAlignment="1">
      <alignment horizontal="center" vertical="center"/>
    </xf>
    <xf numFmtId="0" fontId="9" fillId="0" borderId="13" xfId="4" applyFont="1" applyBorder="1" applyAlignment="1">
      <alignment horizontal="left" vertical="center"/>
    </xf>
    <xf numFmtId="0" fontId="9" fillId="0" borderId="12" xfId="4" applyFont="1" applyBorder="1" applyAlignment="1">
      <alignment horizontal="left" vertical="center"/>
    </xf>
    <xf numFmtId="0" fontId="9" fillId="0" borderId="16" xfId="4" applyFont="1" applyBorder="1" applyAlignment="1">
      <alignment horizontal="left" vertical="center"/>
    </xf>
    <xf numFmtId="0" fontId="9" fillId="0" borderId="16" xfId="4" applyFont="1" applyBorder="1" applyAlignment="1">
      <alignment horizontal="center" wrapText="1"/>
    </xf>
    <xf numFmtId="166" fontId="10" fillId="0" borderId="33" xfId="1" applyNumberFormat="1" applyFont="1" applyBorder="1" applyAlignment="1">
      <alignment horizontal="center" vertical="center" wrapText="1"/>
    </xf>
    <xf numFmtId="166" fontId="10" fillId="0" borderId="34" xfId="1" applyNumberFormat="1" applyFont="1" applyBorder="1" applyAlignment="1">
      <alignment horizontal="center" vertical="center" wrapText="1"/>
    </xf>
    <xf numFmtId="2" fontId="15" fillId="0" borderId="33" xfId="5" applyNumberFormat="1" applyFont="1" applyBorder="1" applyAlignment="1">
      <alignment horizontal="center" vertical="center"/>
    </xf>
    <xf numFmtId="2" fontId="15" fillId="0" borderId="34" xfId="5" applyNumberFormat="1" applyFont="1" applyBorder="1" applyAlignment="1">
      <alignment horizontal="center" vertical="center"/>
    </xf>
    <xf numFmtId="0" fontId="9" fillId="0" borderId="13" xfId="4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/>
    </xf>
    <xf numFmtId="0" fontId="9" fillId="0" borderId="16" xfId="4" applyFont="1" applyBorder="1" applyAlignment="1">
      <alignment horizontal="center" vertical="center"/>
    </xf>
    <xf numFmtId="0" fontId="12" fillId="0" borderId="26" xfId="5" applyFont="1" applyBorder="1" applyAlignment="1">
      <alignment horizontal="center" vertical="center" wrapText="1"/>
    </xf>
    <xf numFmtId="0" fontId="12" fillId="0" borderId="27" xfId="5" applyFont="1" applyBorder="1" applyAlignment="1">
      <alignment horizontal="center" vertical="center" wrapText="1"/>
    </xf>
    <xf numFmtId="0" fontId="12" fillId="0" borderId="28" xfId="5" applyFont="1" applyBorder="1" applyAlignment="1">
      <alignment horizontal="center" vertical="center" wrapText="1"/>
    </xf>
    <xf numFmtId="0" fontId="12" fillId="0" borderId="29" xfId="5" applyFont="1" applyBorder="1" applyAlignment="1">
      <alignment horizontal="center" vertical="center" wrapText="1"/>
    </xf>
    <xf numFmtId="0" fontId="12" fillId="0" borderId="30" xfId="5" applyFont="1" applyBorder="1" applyAlignment="1">
      <alignment horizontal="center" vertical="center" wrapText="1"/>
    </xf>
    <xf numFmtId="0" fontId="12" fillId="0" borderId="23" xfId="5" applyFont="1" applyBorder="1" applyAlignment="1">
      <alignment horizontal="center" vertical="center" wrapText="1"/>
    </xf>
    <xf numFmtId="0" fontId="12" fillId="0" borderId="31" xfId="5" applyFont="1" applyBorder="1" applyAlignment="1">
      <alignment horizontal="center" vertical="center" wrapText="1"/>
    </xf>
    <xf numFmtId="2" fontId="12" fillId="0" borderId="23" xfId="5" applyNumberFormat="1" applyFont="1" applyBorder="1" applyAlignment="1">
      <alignment horizontal="center" vertical="center"/>
    </xf>
    <xf numFmtId="2" fontId="12" fillId="0" borderId="20" xfId="5" applyNumberFormat="1" applyFont="1" applyBorder="1" applyAlignment="1">
      <alignment horizontal="center" vertical="center"/>
    </xf>
    <xf numFmtId="2" fontId="12" fillId="0" borderId="19" xfId="5" applyNumberFormat="1" applyFont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3" fillId="2" borderId="7" xfId="4" applyFont="1" applyFill="1" applyBorder="1" applyAlignment="1">
      <alignment horizontal="center" vertical="center"/>
    </xf>
    <xf numFmtId="0" fontId="13" fillId="2" borderId="9" xfId="4" applyFont="1" applyFill="1" applyBorder="1" applyAlignment="1">
      <alignment horizontal="center" vertical="center"/>
    </xf>
    <xf numFmtId="0" fontId="12" fillId="0" borderId="23" xfId="5" applyFont="1" applyBorder="1" applyAlignment="1">
      <alignment horizontal="center" vertical="center"/>
    </xf>
    <xf numFmtId="0" fontId="12" fillId="0" borderId="31" xfId="5" applyFont="1" applyBorder="1" applyAlignment="1">
      <alignment horizontal="center" vertical="center"/>
    </xf>
    <xf numFmtId="0" fontId="13" fillId="2" borderId="6" xfId="4" applyFont="1" applyFill="1" applyBorder="1" applyAlignment="1">
      <alignment horizontal="left" vertical="center" wrapText="1"/>
    </xf>
    <xf numFmtId="0" fontId="13" fillId="2" borderId="7" xfId="4" applyFont="1" applyFill="1" applyBorder="1" applyAlignment="1">
      <alignment horizontal="left" vertical="center" wrapText="1"/>
    </xf>
    <xf numFmtId="0" fontId="13" fillId="2" borderId="9" xfId="4" applyFont="1" applyFill="1" applyBorder="1" applyAlignment="1">
      <alignment horizontal="left" vertical="center" wrapText="1"/>
    </xf>
    <xf numFmtId="0" fontId="9" fillId="0" borderId="15" xfId="4" applyFont="1" applyFill="1" applyBorder="1" applyAlignment="1">
      <alignment horizontal="left" wrapText="1"/>
    </xf>
    <xf numFmtId="0" fontId="9" fillId="0" borderId="16" xfId="4" applyFont="1" applyFill="1" applyBorder="1" applyAlignment="1">
      <alignment horizontal="left" wrapText="1"/>
    </xf>
    <xf numFmtId="0" fontId="9" fillId="0" borderId="22" xfId="4" applyFont="1" applyFill="1" applyBorder="1" applyAlignment="1">
      <alignment horizontal="left" wrapText="1"/>
    </xf>
    <xf numFmtId="0" fontId="9" fillId="0" borderId="13" xfId="4" applyFont="1" applyFill="1" applyBorder="1" applyAlignment="1">
      <alignment vertical="center" wrapText="1"/>
    </xf>
    <xf numFmtId="0" fontId="9" fillId="0" borderId="12" xfId="4" applyFont="1" applyFill="1" applyBorder="1" applyAlignment="1">
      <alignment vertical="center" wrapText="1"/>
    </xf>
    <xf numFmtId="0" fontId="9" fillId="0" borderId="13" xfId="4" applyFont="1" applyFill="1" applyBorder="1" applyAlignment="1">
      <alignment horizontal="left" vertical="center"/>
    </xf>
    <xf numFmtId="0" fontId="9" fillId="0" borderId="12" xfId="4" applyFont="1" applyFill="1" applyBorder="1" applyAlignment="1">
      <alignment horizontal="left" vertical="center"/>
    </xf>
    <xf numFmtId="0" fontId="9" fillId="0" borderId="15" xfId="4" applyFont="1" applyFill="1" applyBorder="1" applyAlignment="1">
      <alignment horizontal="left" vertical="center"/>
    </xf>
    <xf numFmtId="0" fontId="9" fillId="0" borderId="16" xfId="4" applyFont="1" applyFill="1" applyBorder="1" applyAlignment="1">
      <alignment horizontal="left" vertical="center"/>
    </xf>
    <xf numFmtId="0" fontId="9" fillId="0" borderId="22" xfId="4" applyFont="1" applyFill="1" applyBorder="1" applyAlignment="1">
      <alignment horizontal="left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11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/>
    </xf>
    <xf numFmtId="164" fontId="7" fillId="0" borderId="12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vertical="center" wrapText="1"/>
    </xf>
  </cellXfs>
  <cellStyles count="6">
    <cellStyle name="Moneda" xfId="3" builtinId="4"/>
    <cellStyle name="Moneda [0]" xfId="2" builtinId="7"/>
    <cellStyle name="Normal" xfId="0" builtinId="0"/>
    <cellStyle name="Normal 2" xfId="5"/>
    <cellStyle name="Normal 3" xfId="4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2"/>
  <sheetViews>
    <sheetView tabSelected="1" view="pageBreakPreview" zoomScale="75" zoomScaleNormal="100" zoomScaleSheetLayoutView="75" workbookViewId="0">
      <selection activeCell="M20" sqref="M20"/>
    </sheetView>
  </sheetViews>
  <sheetFormatPr baseColWidth="10" defaultRowHeight="15" x14ac:dyDescent="0.2"/>
  <cols>
    <col min="1" max="1" width="2.77734375" customWidth="1"/>
    <col min="2" max="2" width="4.6640625" customWidth="1"/>
    <col min="3" max="3" width="4.109375" customWidth="1"/>
    <col min="4" max="4" width="12" style="103" customWidth="1"/>
    <col min="5" max="5" width="20.33203125" customWidth="1"/>
    <col min="6" max="6" width="29.109375" customWidth="1"/>
    <col min="7" max="7" width="10.88671875" customWidth="1"/>
    <col min="8" max="8" width="11.44140625" customWidth="1"/>
    <col min="9" max="9" width="18.88671875" customWidth="1"/>
    <col min="10" max="10" width="14.33203125" customWidth="1"/>
    <col min="11" max="11" width="17.109375" bestFit="1" customWidth="1"/>
  </cols>
  <sheetData>
    <row r="2" spans="2:10" x14ac:dyDescent="0.2">
      <c r="B2" s="106" t="s">
        <v>23</v>
      </c>
      <c r="C2" s="106"/>
      <c r="D2" s="106"/>
      <c r="E2" s="106"/>
      <c r="F2" s="106"/>
      <c r="G2" s="106"/>
      <c r="H2" s="106"/>
      <c r="I2" s="106"/>
      <c r="J2" s="106"/>
    </row>
    <row r="3" spans="2:10" x14ac:dyDescent="0.2">
      <c r="B3" s="106"/>
      <c r="C3" s="106"/>
      <c r="D3" s="106"/>
      <c r="E3" s="106"/>
      <c r="F3" s="106"/>
      <c r="G3" s="106"/>
      <c r="H3" s="106"/>
      <c r="I3" s="106"/>
      <c r="J3" s="106"/>
    </row>
    <row r="4" spans="2:10" x14ac:dyDescent="0.2">
      <c r="B4" s="107" t="s">
        <v>108</v>
      </c>
      <c r="C4" s="107"/>
      <c r="D4" s="107"/>
      <c r="E4" s="107"/>
      <c r="F4" s="107"/>
      <c r="G4" s="107"/>
      <c r="H4" s="107"/>
      <c r="I4" s="107"/>
      <c r="J4" s="107"/>
    </row>
    <row r="5" spans="2:10" x14ac:dyDescent="0.2">
      <c r="B5" s="84" t="s">
        <v>0</v>
      </c>
      <c r="C5" s="84" t="s">
        <v>24</v>
      </c>
      <c r="D5" s="85" t="s">
        <v>25</v>
      </c>
      <c r="E5" s="105" t="s">
        <v>1</v>
      </c>
      <c r="F5" s="105"/>
      <c r="G5" s="84" t="s">
        <v>7</v>
      </c>
      <c r="H5" s="85" t="s">
        <v>17</v>
      </c>
      <c r="I5" s="85" t="s">
        <v>8</v>
      </c>
      <c r="J5" s="84" t="s">
        <v>9</v>
      </c>
    </row>
    <row r="6" spans="2:10" ht="60" customHeight="1" x14ac:dyDescent="0.2">
      <c r="B6" s="2">
        <v>1</v>
      </c>
      <c r="C6" s="2" t="s">
        <v>26</v>
      </c>
      <c r="D6" s="101" t="s">
        <v>27</v>
      </c>
      <c r="E6" s="104" t="s">
        <v>28</v>
      </c>
      <c r="F6" s="104"/>
      <c r="G6" s="3" t="s">
        <v>16</v>
      </c>
      <c r="H6" s="5">
        <v>1460</v>
      </c>
      <c r="I6" s="4">
        <v>21896</v>
      </c>
      <c r="J6" s="4">
        <f t="shared" ref="J6:J16" si="0">H6*I6</f>
        <v>31968160</v>
      </c>
    </row>
    <row r="7" spans="2:10" ht="48" customHeight="1" x14ac:dyDescent="0.2">
      <c r="B7" s="2">
        <v>2</v>
      </c>
      <c r="C7" s="2"/>
      <c r="D7" s="101" t="s">
        <v>73</v>
      </c>
      <c r="E7" s="104" t="s">
        <v>75</v>
      </c>
      <c r="F7" s="104"/>
      <c r="G7" s="3" t="s">
        <v>16</v>
      </c>
      <c r="H7" s="5">
        <v>48</v>
      </c>
      <c r="I7" s="4">
        <f>+'2. Concreto y Acero de Refuerzo'!H38</f>
        <v>2238000</v>
      </c>
      <c r="J7" s="4">
        <f t="shared" si="0"/>
        <v>107424000</v>
      </c>
    </row>
    <row r="8" spans="2:10" ht="43.5" customHeight="1" x14ac:dyDescent="0.2">
      <c r="B8" s="2">
        <v>3</v>
      </c>
      <c r="C8" s="2" t="s">
        <v>26</v>
      </c>
      <c r="D8" s="101" t="s">
        <v>30</v>
      </c>
      <c r="E8" s="104" t="s">
        <v>29</v>
      </c>
      <c r="F8" s="104"/>
      <c r="G8" s="3" t="s">
        <v>16</v>
      </c>
      <c r="H8" s="5">
        <v>860</v>
      </c>
      <c r="I8" s="4">
        <v>108443</v>
      </c>
      <c r="J8" s="4">
        <f t="shared" si="0"/>
        <v>93260980</v>
      </c>
    </row>
    <row r="9" spans="2:10" ht="26.25" customHeight="1" x14ac:dyDescent="0.2">
      <c r="B9" s="2">
        <v>4</v>
      </c>
      <c r="C9" s="2"/>
      <c r="D9" s="101" t="s">
        <v>74</v>
      </c>
      <c r="E9" s="104" t="s">
        <v>76</v>
      </c>
      <c r="F9" s="104"/>
      <c r="G9" s="3" t="s">
        <v>7</v>
      </c>
      <c r="H9" s="3">
        <v>2</v>
      </c>
      <c r="I9" s="4">
        <f>+'4. Tapas Metalicas '!H38</f>
        <v>360000</v>
      </c>
      <c r="J9" s="4">
        <f t="shared" si="0"/>
        <v>720000</v>
      </c>
    </row>
    <row r="10" spans="2:10" ht="28.5" customHeight="1" x14ac:dyDescent="0.2">
      <c r="B10" s="2">
        <v>5</v>
      </c>
      <c r="C10" s="2"/>
      <c r="D10" s="101" t="s">
        <v>100</v>
      </c>
      <c r="E10" s="104" t="s">
        <v>77</v>
      </c>
      <c r="F10" s="104"/>
      <c r="G10" s="3" t="s">
        <v>7</v>
      </c>
      <c r="H10" s="3">
        <v>1</v>
      </c>
      <c r="I10" s="4">
        <f>+'5. CUARTO DE MAQUINAS MANPOSTER'!H45</f>
        <v>24220000.699999999</v>
      </c>
      <c r="J10" s="4">
        <f t="shared" si="0"/>
        <v>24220000.699999999</v>
      </c>
    </row>
    <row r="11" spans="2:10" ht="52.5" customHeight="1" x14ac:dyDescent="0.2">
      <c r="B11" s="2">
        <v>6</v>
      </c>
      <c r="C11" s="2"/>
      <c r="D11" s="101" t="s">
        <v>101</v>
      </c>
      <c r="E11" s="104" t="s">
        <v>78</v>
      </c>
      <c r="F11" s="104"/>
      <c r="G11" s="3" t="s">
        <v>7</v>
      </c>
      <c r="H11" s="3">
        <v>2</v>
      </c>
      <c r="I11" s="4">
        <f>+'6, BOMBAS SUMERGUIBLES'!H38</f>
        <v>30870000</v>
      </c>
      <c r="J11" s="4">
        <f t="shared" si="0"/>
        <v>61740000</v>
      </c>
    </row>
    <row r="12" spans="2:10" ht="27" customHeight="1" x14ac:dyDescent="0.2">
      <c r="B12" s="2">
        <v>7</v>
      </c>
      <c r="C12" s="2"/>
      <c r="D12" s="101" t="s">
        <v>102</v>
      </c>
      <c r="E12" s="104" t="s">
        <v>79</v>
      </c>
      <c r="F12" s="104"/>
      <c r="G12" s="3" t="s">
        <v>7</v>
      </c>
      <c r="H12" s="3">
        <v>1</v>
      </c>
      <c r="I12" s="4">
        <f>+'7, TABLERO DE MANDO'!H38</f>
        <v>22845000</v>
      </c>
      <c r="J12" s="4">
        <f t="shared" si="0"/>
        <v>22845000</v>
      </c>
    </row>
    <row r="13" spans="2:10" ht="36" customHeight="1" x14ac:dyDescent="0.2">
      <c r="B13" s="2">
        <v>8</v>
      </c>
      <c r="C13" s="2"/>
      <c r="D13" s="101" t="s">
        <v>103</v>
      </c>
      <c r="E13" s="104" t="s">
        <v>80</v>
      </c>
      <c r="F13" s="104"/>
      <c r="G13" s="3" t="s">
        <v>7</v>
      </c>
      <c r="H13" s="3">
        <v>1</v>
      </c>
      <c r="I13" s="4">
        <f>+'8. RED ELECTRICA '!H38</f>
        <v>18650000</v>
      </c>
      <c r="J13" s="4">
        <f t="shared" si="0"/>
        <v>18650000</v>
      </c>
    </row>
    <row r="14" spans="2:10" ht="30" customHeight="1" x14ac:dyDescent="0.2">
      <c r="B14" s="2">
        <v>9</v>
      </c>
      <c r="C14" s="2"/>
      <c r="D14" s="101" t="s">
        <v>104</v>
      </c>
      <c r="E14" s="104" t="s">
        <v>81</v>
      </c>
      <c r="F14" s="104"/>
      <c r="G14" s="3" t="s">
        <v>7</v>
      </c>
      <c r="H14" s="3">
        <v>1</v>
      </c>
      <c r="I14" s="4">
        <f>+'9. KIT DE IZAJE '!H38</f>
        <v>18450000</v>
      </c>
      <c r="J14" s="4">
        <f t="shared" si="0"/>
        <v>18450000</v>
      </c>
    </row>
    <row r="15" spans="2:10" ht="39.75" customHeight="1" x14ac:dyDescent="0.2">
      <c r="B15" s="2">
        <v>10</v>
      </c>
      <c r="C15" s="2"/>
      <c r="D15" s="101" t="s">
        <v>105</v>
      </c>
      <c r="E15" s="108" t="s">
        <v>82</v>
      </c>
      <c r="F15" s="108"/>
      <c r="G15" s="3" t="s">
        <v>7</v>
      </c>
      <c r="H15" s="3">
        <v>1</v>
      </c>
      <c r="I15" s="4">
        <f>+'10. SISTEMA DE CRIBADO '!H38</f>
        <v>9850000</v>
      </c>
      <c r="J15" s="4">
        <f t="shared" si="0"/>
        <v>9850000</v>
      </c>
    </row>
    <row r="16" spans="2:10" ht="50.25" customHeight="1" x14ac:dyDescent="0.2">
      <c r="B16" s="2">
        <v>11</v>
      </c>
      <c r="C16" s="2"/>
      <c r="D16" s="101" t="s">
        <v>106</v>
      </c>
      <c r="E16" s="104" t="s">
        <v>83</v>
      </c>
      <c r="F16" s="104"/>
      <c r="G16" s="3" t="s">
        <v>7</v>
      </c>
      <c r="H16" s="3">
        <v>1</v>
      </c>
      <c r="I16" s="4">
        <f>+'11. CONEXION DE REDES ALCT'!H38</f>
        <v>16650000</v>
      </c>
      <c r="J16" s="4">
        <f t="shared" si="0"/>
        <v>16650000</v>
      </c>
    </row>
    <row r="17" spans="2:11" ht="27" customHeight="1" x14ac:dyDescent="0.2">
      <c r="B17" s="110" t="s">
        <v>3</v>
      </c>
      <c r="C17" s="110"/>
      <c r="D17" s="110"/>
      <c r="E17" s="110"/>
      <c r="F17" s="111"/>
      <c r="G17" s="111"/>
      <c r="H17" s="111"/>
      <c r="I17" s="200" t="s">
        <v>10</v>
      </c>
      <c r="J17" s="7">
        <f>SUM(J6:J16)</f>
        <v>405778140.69999999</v>
      </c>
      <c r="K17" s="1"/>
    </row>
    <row r="18" spans="2:11" ht="21" customHeight="1" x14ac:dyDescent="0.2">
      <c r="B18" s="8"/>
      <c r="C18" s="8"/>
      <c r="D18" s="102"/>
      <c r="E18" s="8"/>
      <c r="F18" s="9"/>
      <c r="G18" s="9"/>
      <c r="H18" s="9"/>
      <c r="I18" s="6" t="s">
        <v>11</v>
      </c>
      <c r="J18" s="7">
        <f>J17*10%</f>
        <v>40577814.07</v>
      </c>
      <c r="K18" s="1"/>
    </row>
    <row r="19" spans="2:11" ht="21" customHeight="1" x14ac:dyDescent="0.2">
      <c r="B19" s="8"/>
      <c r="C19" s="8"/>
      <c r="D19" s="102"/>
      <c r="E19" s="8"/>
      <c r="F19" s="9"/>
      <c r="G19" s="9"/>
      <c r="H19" s="9"/>
      <c r="I19" s="6" t="s">
        <v>12</v>
      </c>
      <c r="J19" s="7">
        <f>J17*6%</f>
        <v>24346688.441999998</v>
      </c>
      <c r="K19" s="1"/>
    </row>
    <row r="20" spans="2:11" ht="21" customHeight="1" x14ac:dyDescent="0.2">
      <c r="B20" s="8"/>
      <c r="C20" s="8"/>
      <c r="D20" s="102"/>
      <c r="E20" s="8"/>
      <c r="F20" s="9"/>
      <c r="G20" s="9"/>
      <c r="H20" s="9"/>
      <c r="I20" s="6" t="s">
        <v>13</v>
      </c>
      <c r="J20" s="7">
        <f>J17*4%</f>
        <v>16231125.628</v>
      </c>
      <c r="K20" s="1"/>
    </row>
    <row r="21" spans="2:11" ht="21" customHeight="1" x14ac:dyDescent="0.2">
      <c r="B21" s="110" t="s">
        <v>4</v>
      </c>
      <c r="C21" s="110"/>
      <c r="D21" s="110"/>
      <c r="E21" s="110"/>
      <c r="F21" s="111" t="s">
        <v>6</v>
      </c>
      <c r="G21" s="111"/>
      <c r="H21" s="111"/>
      <c r="I21" s="6" t="s">
        <v>14</v>
      </c>
      <c r="J21" s="7">
        <f>J20*19%</f>
        <v>3083913.8693200001</v>
      </c>
    </row>
    <row r="22" spans="2:11" ht="21" customHeight="1" x14ac:dyDescent="0.2">
      <c r="B22" s="110" t="s">
        <v>5</v>
      </c>
      <c r="C22" s="110"/>
      <c r="D22" s="110"/>
      <c r="E22" s="110"/>
      <c r="F22" s="111"/>
      <c r="G22" s="111"/>
      <c r="H22" s="111"/>
      <c r="I22" s="198" t="s">
        <v>2</v>
      </c>
      <c r="J22" s="199">
        <f>SUM(J17:J21)</f>
        <v>490017682.70931995</v>
      </c>
    </row>
    <row r="23" spans="2:11" ht="15" customHeight="1" x14ac:dyDescent="0.2">
      <c r="B23" s="109" t="s">
        <v>15</v>
      </c>
      <c r="C23" s="109"/>
      <c r="D23" s="109"/>
      <c r="E23" s="109"/>
      <c r="F23" s="109"/>
      <c r="G23" s="109"/>
      <c r="H23" s="109"/>
      <c r="I23" s="109"/>
      <c r="J23" s="109"/>
    </row>
    <row r="24" spans="2:11" ht="15" customHeight="1" x14ac:dyDescent="0.2">
      <c r="B24" s="109"/>
      <c r="C24" s="109"/>
      <c r="D24" s="109"/>
      <c r="E24" s="109"/>
      <c r="F24" s="109"/>
      <c r="G24" s="109"/>
      <c r="H24" s="109"/>
      <c r="I24" s="109"/>
      <c r="J24" s="109"/>
    </row>
    <row r="25" spans="2:11" ht="20.25" customHeight="1" x14ac:dyDescent="0.2">
      <c r="B25" s="109"/>
      <c r="C25" s="109"/>
      <c r="D25" s="109"/>
      <c r="E25" s="109"/>
      <c r="F25" s="109"/>
      <c r="G25" s="109"/>
      <c r="H25" s="109"/>
      <c r="I25" s="109"/>
      <c r="J25" s="109"/>
    </row>
    <row r="26" spans="2:11" x14ac:dyDescent="0.2">
      <c r="C26" s="168" t="s">
        <v>109</v>
      </c>
      <c r="D26" s="169"/>
      <c r="E26" s="169"/>
      <c r="F26" s="170"/>
      <c r="G26" s="171" t="s">
        <v>110</v>
      </c>
      <c r="H26" s="171"/>
      <c r="I26" s="171"/>
    </row>
    <row r="27" spans="2:11" x14ac:dyDescent="0.2">
      <c r="C27" s="172" t="s">
        <v>111</v>
      </c>
      <c r="D27" s="173"/>
      <c r="E27" s="173"/>
      <c r="F27" s="174"/>
      <c r="G27" s="175" t="s">
        <v>112</v>
      </c>
      <c r="H27" s="175"/>
      <c r="I27" s="175"/>
    </row>
    <row r="28" spans="2:11" x14ac:dyDescent="0.2">
      <c r="C28" s="176"/>
      <c r="D28" s="177"/>
      <c r="E28" s="177"/>
      <c r="F28" s="178"/>
      <c r="G28" s="179"/>
      <c r="H28" s="180"/>
      <c r="I28" s="181"/>
    </row>
    <row r="29" spans="2:11" x14ac:dyDescent="0.2">
      <c r="C29" s="182"/>
      <c r="D29" s="183"/>
      <c r="E29" s="183"/>
      <c r="F29" s="184"/>
      <c r="G29" s="185"/>
      <c r="H29" s="186"/>
      <c r="I29" s="187"/>
    </row>
    <row r="30" spans="2:11" x14ac:dyDescent="0.2">
      <c r="C30" s="182"/>
      <c r="D30" s="183"/>
      <c r="E30" s="183"/>
      <c r="F30" s="184"/>
      <c r="G30" s="185"/>
      <c r="H30" s="186"/>
      <c r="I30" s="187"/>
    </row>
    <row r="31" spans="2:11" x14ac:dyDescent="0.2">
      <c r="C31" s="188"/>
      <c r="D31" s="189"/>
      <c r="E31" s="189"/>
      <c r="F31" s="190"/>
      <c r="G31" s="191"/>
      <c r="H31" s="192"/>
      <c r="I31" s="193"/>
    </row>
    <row r="32" spans="2:11" x14ac:dyDescent="0.2">
      <c r="C32" s="194" t="s">
        <v>113</v>
      </c>
      <c r="D32" s="195"/>
      <c r="E32" s="195"/>
      <c r="F32" s="196"/>
      <c r="G32" s="197" t="s">
        <v>114</v>
      </c>
      <c r="H32" s="197"/>
      <c r="I32" s="197"/>
    </row>
  </sheetData>
  <mergeCells count="27">
    <mergeCell ref="C32:F32"/>
    <mergeCell ref="G32:I32"/>
    <mergeCell ref="C26:F26"/>
    <mergeCell ref="G26:I26"/>
    <mergeCell ref="G27:I27"/>
    <mergeCell ref="G28:I31"/>
    <mergeCell ref="B23:J25"/>
    <mergeCell ref="B17:E17"/>
    <mergeCell ref="B21:E21"/>
    <mergeCell ref="B22:E22"/>
    <mergeCell ref="F17:H17"/>
    <mergeCell ref="F21:H21"/>
    <mergeCell ref="F22:H22"/>
    <mergeCell ref="E6:F6"/>
    <mergeCell ref="E5:F5"/>
    <mergeCell ref="B2:J3"/>
    <mergeCell ref="B4:J4"/>
    <mergeCell ref="E16:F16"/>
    <mergeCell ref="E15:F15"/>
    <mergeCell ref="E14:F14"/>
    <mergeCell ref="E8:F8"/>
    <mergeCell ref="E7:F7"/>
    <mergeCell ref="E11:F11"/>
    <mergeCell ref="E12:F12"/>
    <mergeCell ref="E13:F13"/>
    <mergeCell ref="E9:F9"/>
    <mergeCell ref="E10:F10"/>
  </mergeCells>
  <pageMargins left="0.70866141732283472" right="0.70866141732283472" top="0.74803149606299213" bottom="0.74803149606299213" header="0.31496062992125984" footer="0.31496062992125984"/>
  <pageSetup scale="50" orientation="portrait" r:id="rId1"/>
  <headerFooter>
    <oddFooter xml:space="preserve">&amp;C&amp;9Calle 26 No 18-33  Tel:6333123 Oficina  Principal  Yopal Casanare
 Av Cra 15 No 122-35 torre 2 Ofc 507    PBX: 6201204 - 3142957272   Sede Bogotá D.C   
 Email- gerencia@tecsaam.com  / www.tecsaam.com.co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view="pageBreakPreview" zoomScale="62" zoomScaleNormal="100" zoomScaleSheetLayoutView="62" workbookViewId="0">
      <selection activeCell="F26" sqref="F26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4.7773437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45" t="s">
        <v>75</v>
      </c>
      <c r="D4" s="146"/>
      <c r="E4" s="22" t="s">
        <v>0</v>
      </c>
      <c r="F4" s="147"/>
      <c r="G4" s="148"/>
      <c r="H4" s="149"/>
      <c r="I4" s="23"/>
      <c r="J4" s="20"/>
    </row>
    <row r="5" spans="1:13" ht="21.75" customHeight="1" thickBot="1" x14ac:dyDescent="0.35">
      <c r="A5" s="10"/>
      <c r="B5" s="150"/>
      <c r="C5" s="151"/>
      <c r="D5" s="151"/>
      <c r="E5" s="151"/>
      <c r="F5" s="152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 t="s">
        <v>70</v>
      </c>
      <c r="C8" s="130"/>
      <c r="D8" s="130"/>
      <c r="E8" s="31" t="s">
        <v>59</v>
      </c>
      <c r="F8" s="66">
        <v>120000</v>
      </c>
      <c r="G8" s="51">
        <v>1</v>
      </c>
      <c r="H8" s="32">
        <f>+F8*G8</f>
        <v>120000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120000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customFormat="1" ht="18" customHeight="1" x14ac:dyDescent="0.3">
      <c r="B24" s="129" t="s">
        <v>66</v>
      </c>
      <c r="C24" s="130"/>
      <c r="D24" s="130"/>
      <c r="E24" s="31" t="s">
        <v>61</v>
      </c>
      <c r="F24" s="56">
        <v>1198000</v>
      </c>
      <c r="G24" s="51">
        <v>1</v>
      </c>
      <c r="H24" s="32">
        <f>+F24*G24</f>
        <v>1198000</v>
      </c>
      <c r="I24" s="49"/>
      <c r="K24">
        <f>+F24/2</f>
        <v>599000</v>
      </c>
    </row>
    <row r="25" spans="2:14" customFormat="1" ht="20.25" customHeight="1" x14ac:dyDescent="0.2">
      <c r="B25" s="129" t="s">
        <v>67</v>
      </c>
      <c r="C25" s="130"/>
      <c r="D25" s="130"/>
      <c r="E25" s="31" t="s">
        <v>72</v>
      </c>
      <c r="F25" s="33">
        <v>796000</v>
      </c>
      <c r="G25" s="72">
        <v>1</v>
      </c>
      <c r="H25" s="32">
        <f>+F25*G25</f>
        <v>796000</v>
      </c>
      <c r="I25" s="49"/>
    </row>
    <row r="26" spans="2:14" customFormat="1" ht="30" customHeight="1" x14ac:dyDescent="0.3">
      <c r="B26" s="116" t="s">
        <v>71</v>
      </c>
      <c r="C26" s="131"/>
      <c r="D26" s="117"/>
      <c r="E26" s="35"/>
      <c r="F26" s="73">
        <v>39000</v>
      </c>
      <c r="G26" s="51">
        <v>1</v>
      </c>
      <c r="H26" s="30">
        <f>+F26*G26</f>
        <v>39000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2033000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 t="s">
        <v>68</v>
      </c>
      <c r="C32" s="117"/>
      <c r="D32" s="55">
        <v>1</v>
      </c>
      <c r="E32" s="27" t="s">
        <v>56</v>
      </c>
      <c r="F32" s="80">
        <v>45000</v>
      </c>
      <c r="G32" s="51">
        <v>1</v>
      </c>
      <c r="H32" s="81">
        <f>+F32*G32</f>
        <v>45000</v>
      </c>
      <c r="I32" s="49"/>
    </row>
    <row r="33" spans="2:9" customFormat="1" x14ac:dyDescent="0.3">
      <c r="B33" s="116" t="s">
        <v>69</v>
      </c>
      <c r="C33" s="117"/>
      <c r="D33" s="57"/>
      <c r="E33" s="27"/>
      <c r="F33" s="33">
        <v>40000</v>
      </c>
      <c r="G33" s="34">
        <v>1</v>
      </c>
      <c r="H33" s="32">
        <f>+F33*G33</f>
        <v>40000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81">
        <f>+H32+H33</f>
        <v>85000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2238000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B24:D24"/>
    <mergeCell ref="B25:D25"/>
    <mergeCell ref="B26:D26"/>
    <mergeCell ref="B27:D27"/>
    <mergeCell ref="C28:D28"/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</mergeCells>
  <pageMargins left="0.7" right="0.7" top="0.75" bottom="0.75" header="0.3" footer="0.3"/>
  <pageSetup paperSize="9" scale="39" orientation="portrait" r:id="rId1"/>
  <colBreaks count="1" manualBreakCount="1">
    <brk id="12" max="3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view="pageBreakPreview" zoomScale="60" zoomScaleNormal="66" workbookViewId="0">
      <selection activeCell="C4" sqref="C4:D4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4.7773437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76</v>
      </c>
      <c r="D4" s="154"/>
      <c r="E4" s="22" t="s">
        <v>0</v>
      </c>
      <c r="F4" s="147"/>
      <c r="G4" s="148"/>
      <c r="H4" s="149"/>
      <c r="I4" s="23"/>
      <c r="J4" s="20"/>
    </row>
    <row r="5" spans="1:13" ht="21.75" customHeight="1" thickBot="1" x14ac:dyDescent="0.35">
      <c r="A5" s="10"/>
      <c r="B5" s="150"/>
      <c r="C5" s="151"/>
      <c r="D5" s="151"/>
      <c r="E5" s="151"/>
      <c r="F5" s="152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 t="s">
        <v>58</v>
      </c>
      <c r="C8" s="130"/>
      <c r="D8" s="130"/>
      <c r="E8" s="31" t="s">
        <v>59</v>
      </c>
      <c r="F8" s="66">
        <v>25000</v>
      </c>
      <c r="G8" s="51">
        <v>0.5</v>
      </c>
      <c r="H8" s="32">
        <f>+F8*G8</f>
        <v>12500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12500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customFormat="1" ht="18" customHeight="1" x14ac:dyDescent="0.3">
      <c r="B24" s="129" t="s">
        <v>60</v>
      </c>
      <c r="C24" s="130"/>
      <c r="D24" s="130"/>
      <c r="E24" s="31" t="s">
        <v>61</v>
      </c>
      <c r="F24" s="56">
        <v>165000</v>
      </c>
      <c r="G24" s="51">
        <v>1</v>
      </c>
      <c r="H24" s="32">
        <f>+F24*G24</f>
        <v>165000</v>
      </c>
      <c r="I24" s="49"/>
      <c r="K24">
        <f>+F24/2</f>
        <v>82500</v>
      </c>
    </row>
    <row r="25" spans="2:14" customFormat="1" ht="20.25" customHeight="1" x14ac:dyDescent="0.2">
      <c r="B25" s="137" t="s">
        <v>65</v>
      </c>
      <c r="C25" s="138"/>
      <c r="D25" s="138"/>
      <c r="E25" s="31"/>
      <c r="F25" s="33">
        <v>68000</v>
      </c>
      <c r="G25" s="72">
        <v>1</v>
      </c>
      <c r="H25" s="32">
        <f>+F25*G25</f>
        <v>68000</v>
      </c>
      <c r="I25" s="49"/>
    </row>
    <row r="26" spans="2:14" customFormat="1" ht="30" customHeight="1" x14ac:dyDescent="0.3">
      <c r="B26" s="118" t="s">
        <v>62</v>
      </c>
      <c r="C26" s="139"/>
      <c r="D26" s="119"/>
      <c r="E26" s="35" t="s">
        <v>63</v>
      </c>
      <c r="F26" s="73">
        <v>27250</v>
      </c>
      <c r="G26" s="51">
        <v>2</v>
      </c>
      <c r="H26" s="30">
        <f>+F26*G26</f>
        <v>54500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287500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 t="s">
        <v>55</v>
      </c>
      <c r="C32" s="117"/>
      <c r="D32" s="55">
        <v>1</v>
      </c>
      <c r="E32" s="27" t="s">
        <v>56</v>
      </c>
      <c r="F32" s="80">
        <v>60000</v>
      </c>
      <c r="G32" s="51">
        <v>1</v>
      </c>
      <c r="H32" s="81">
        <f>+F32*G32</f>
        <v>60000</v>
      </c>
      <c r="I32" s="49"/>
    </row>
    <row r="33" spans="2:9" customFormat="1" x14ac:dyDescent="0.3">
      <c r="B33" s="118"/>
      <c r="C33" s="119"/>
      <c r="D33" s="57"/>
      <c r="E33" s="27"/>
      <c r="F33" s="33"/>
      <c r="G33" s="34"/>
      <c r="H33" s="32">
        <f>+F33*G33</f>
        <v>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81">
        <f>+H32+H33</f>
        <v>60000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360000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B24:D24"/>
    <mergeCell ref="B25:D25"/>
    <mergeCell ref="B26:D26"/>
    <mergeCell ref="B27:D27"/>
    <mergeCell ref="C28:D28"/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</mergeCells>
  <pageMargins left="0.7" right="0.7" top="0.75" bottom="0.75" header="0.3" footer="0.3"/>
  <pageSetup scale="4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5"/>
  <sheetViews>
    <sheetView topLeftCell="A13" zoomScale="62" zoomScaleNormal="62" workbookViewId="0">
      <selection activeCell="F28" sqref="F28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4.7773437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33</v>
      </c>
      <c r="D4" s="154"/>
      <c r="E4" s="22" t="s">
        <v>0</v>
      </c>
      <c r="F4" s="147">
        <v>5</v>
      </c>
      <c r="G4" s="148"/>
      <c r="H4" s="149"/>
      <c r="I4" s="23"/>
      <c r="J4" s="20"/>
    </row>
    <row r="5" spans="1:13" ht="50.25" customHeight="1" thickBot="1" x14ac:dyDescent="0.35">
      <c r="A5" s="10"/>
      <c r="B5" s="155" t="s">
        <v>77</v>
      </c>
      <c r="C5" s="156"/>
      <c r="D5" s="156"/>
      <c r="E5" s="156"/>
      <c r="F5" s="157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 t="s">
        <v>43</v>
      </c>
      <c r="C8" s="130"/>
      <c r="D8" s="130"/>
      <c r="E8" s="31" t="s">
        <v>84</v>
      </c>
      <c r="F8" s="86">
        <v>1535</v>
      </c>
      <c r="G8" s="51">
        <v>0.5</v>
      </c>
      <c r="H8" s="32">
        <f>+F8*G8</f>
        <v>767.5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767.5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1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1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1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1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1:14" customFormat="1" ht="30" customHeight="1" x14ac:dyDescent="0.2">
      <c r="B21" s="52"/>
      <c r="H21" s="49"/>
      <c r="I21" s="49"/>
    </row>
    <row r="22" spans="1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1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1:14" s="87" customFormat="1" ht="29.25" customHeight="1" x14ac:dyDescent="0.3">
      <c r="B24" s="161" t="s">
        <v>85</v>
      </c>
      <c r="C24" s="162"/>
      <c r="D24" s="162"/>
      <c r="E24" s="88" t="s">
        <v>86</v>
      </c>
      <c r="F24" s="89">
        <v>78532</v>
      </c>
      <c r="G24" s="98">
        <v>98</v>
      </c>
      <c r="H24" s="32">
        <f>+F24*G24</f>
        <v>7696136</v>
      </c>
      <c r="I24" s="90"/>
      <c r="K24" s="87">
        <f>+F24/2</f>
        <v>39266</v>
      </c>
    </row>
    <row r="25" spans="1:14" s="87" customFormat="1" ht="20.25" customHeight="1" x14ac:dyDescent="0.3">
      <c r="B25" s="163" t="s">
        <v>87</v>
      </c>
      <c r="C25" s="164"/>
      <c r="D25" s="164"/>
      <c r="E25" s="88" t="s">
        <v>86</v>
      </c>
      <c r="F25" s="33">
        <v>263041</v>
      </c>
      <c r="G25" s="98">
        <v>2.2000000000000002</v>
      </c>
      <c r="H25" s="32">
        <f>+F25*G25</f>
        <v>578690.20000000007</v>
      </c>
      <c r="I25" s="90"/>
    </row>
    <row r="26" spans="1:14" s="87" customFormat="1" ht="30" customHeight="1" x14ac:dyDescent="0.3">
      <c r="B26" s="165" t="s">
        <v>88</v>
      </c>
      <c r="C26" s="166"/>
      <c r="D26" s="167"/>
      <c r="E26" s="91" t="s">
        <v>63</v>
      </c>
      <c r="F26" s="56">
        <v>180000</v>
      </c>
      <c r="G26" s="98">
        <v>1</v>
      </c>
      <c r="H26" s="30">
        <f>+F26*G26</f>
        <v>180000</v>
      </c>
      <c r="I26" s="90"/>
      <c r="L26" s="92"/>
      <c r="M26" s="93"/>
      <c r="N26" s="94"/>
    </row>
    <row r="27" spans="1:14" s="87" customFormat="1" ht="22.5" customHeight="1" x14ac:dyDescent="0.3">
      <c r="B27" s="158" t="s">
        <v>89</v>
      </c>
      <c r="C27" s="159"/>
      <c r="D27" s="160"/>
      <c r="E27" s="91" t="s">
        <v>63</v>
      </c>
      <c r="F27" s="61">
        <v>312000</v>
      </c>
      <c r="G27" s="99">
        <v>1</v>
      </c>
      <c r="H27" s="30">
        <f t="shared" ref="H27:H34" si="0">+F27*G27</f>
        <v>312000</v>
      </c>
      <c r="I27" s="90"/>
    </row>
    <row r="28" spans="1:14" s="87" customFormat="1" ht="22.5" customHeight="1" x14ac:dyDescent="0.3">
      <c r="B28" s="158" t="s">
        <v>90</v>
      </c>
      <c r="C28" s="159"/>
      <c r="D28" s="160"/>
      <c r="E28" s="91" t="s">
        <v>86</v>
      </c>
      <c r="F28" s="61">
        <v>180000</v>
      </c>
      <c r="G28" s="99">
        <v>1.5</v>
      </c>
      <c r="H28" s="30">
        <f t="shared" si="0"/>
        <v>270000</v>
      </c>
      <c r="I28" s="90"/>
    </row>
    <row r="29" spans="1:14" s="87" customFormat="1" ht="21" customHeight="1" x14ac:dyDescent="0.3">
      <c r="B29" s="158" t="s">
        <v>91</v>
      </c>
      <c r="C29" s="159"/>
      <c r="D29" s="160"/>
      <c r="E29" s="91" t="s">
        <v>86</v>
      </c>
      <c r="F29" s="61">
        <v>54000</v>
      </c>
      <c r="G29" s="99">
        <v>2.5</v>
      </c>
      <c r="H29" s="30">
        <f t="shared" si="0"/>
        <v>135000</v>
      </c>
      <c r="I29" s="90"/>
    </row>
    <row r="30" spans="1:14" s="87" customFormat="1" ht="24" customHeight="1" x14ac:dyDescent="0.3">
      <c r="B30" s="158" t="s">
        <v>92</v>
      </c>
      <c r="C30" s="159"/>
      <c r="D30" s="160"/>
      <c r="E30" s="91" t="s">
        <v>34</v>
      </c>
      <c r="F30" s="61">
        <v>60000</v>
      </c>
      <c r="G30" s="99">
        <v>13</v>
      </c>
      <c r="H30" s="30">
        <f t="shared" si="0"/>
        <v>780000</v>
      </c>
      <c r="I30" s="90"/>
    </row>
    <row r="31" spans="1:14" s="87" customFormat="1" ht="20.25" customHeight="1" x14ac:dyDescent="0.3">
      <c r="B31" s="158" t="s">
        <v>93</v>
      </c>
      <c r="C31" s="159"/>
      <c r="D31" s="160"/>
      <c r="E31" s="91" t="s">
        <v>86</v>
      </c>
      <c r="F31" s="61">
        <v>55000</v>
      </c>
      <c r="G31" s="99">
        <v>11</v>
      </c>
      <c r="H31" s="30">
        <f t="shared" si="0"/>
        <v>605000</v>
      </c>
      <c r="I31" s="90"/>
    </row>
    <row r="32" spans="1:14" s="87" customFormat="1" ht="21" customHeight="1" x14ac:dyDescent="0.3">
      <c r="A32" s="87">
        <v>27964</v>
      </c>
      <c r="B32" s="158" t="s">
        <v>94</v>
      </c>
      <c r="C32" s="159"/>
      <c r="D32" s="160"/>
      <c r="E32" s="91" t="s">
        <v>86</v>
      </c>
      <c r="F32" s="61">
        <v>28964</v>
      </c>
      <c r="G32" s="99">
        <v>98</v>
      </c>
      <c r="H32" s="30">
        <f t="shared" si="0"/>
        <v>2838472</v>
      </c>
      <c r="I32" s="90"/>
    </row>
    <row r="33" spans="2:14" s="87" customFormat="1" ht="24.75" customHeight="1" x14ac:dyDescent="0.3">
      <c r="B33" s="158" t="s">
        <v>95</v>
      </c>
      <c r="C33" s="159"/>
      <c r="D33" s="160"/>
      <c r="E33" s="91" t="s">
        <v>61</v>
      </c>
      <c r="F33" s="89">
        <v>978128</v>
      </c>
      <c r="G33" s="99">
        <v>3</v>
      </c>
      <c r="H33" s="30">
        <f>+F33*G33</f>
        <v>2934384</v>
      </c>
      <c r="I33" s="90"/>
    </row>
    <row r="34" spans="2:14" s="87" customFormat="1" ht="21" customHeight="1" x14ac:dyDescent="0.3">
      <c r="B34" s="158" t="s">
        <v>96</v>
      </c>
      <c r="C34" s="159"/>
      <c r="D34" s="160"/>
      <c r="E34" s="88" t="s">
        <v>61</v>
      </c>
      <c r="F34" s="89">
        <v>1217678</v>
      </c>
      <c r="G34" s="99">
        <v>4.5</v>
      </c>
      <c r="H34" s="30">
        <f t="shared" si="0"/>
        <v>5479551</v>
      </c>
      <c r="I34" s="90"/>
    </row>
    <row r="35" spans="2:14" customFormat="1" ht="18" customHeight="1" x14ac:dyDescent="0.3">
      <c r="B35" s="44"/>
      <c r="C35" s="122"/>
      <c r="D35" s="122"/>
      <c r="E35" s="45"/>
      <c r="F35" s="46"/>
      <c r="G35" s="40" t="s">
        <v>44</v>
      </c>
      <c r="H35" s="32">
        <f>+H24+H25+H26+H27+H28+H29+H30+H31+H32+H33+H34</f>
        <v>21809233.199999999</v>
      </c>
      <c r="I35" s="49"/>
      <c r="M35" s="69"/>
      <c r="N35" s="69"/>
    </row>
    <row r="36" spans="2:14" customFormat="1" ht="23.25" customHeight="1" x14ac:dyDescent="0.2">
      <c r="B36" s="52"/>
      <c r="H36" s="49"/>
      <c r="I36" s="49"/>
    </row>
    <row r="37" spans="2:14" customFormat="1" ht="21" customHeight="1" x14ac:dyDescent="0.2">
      <c r="B37" s="123" t="s">
        <v>50</v>
      </c>
      <c r="C37" s="124"/>
      <c r="D37" s="127" t="s">
        <v>51</v>
      </c>
      <c r="E37" s="115" t="s">
        <v>36</v>
      </c>
      <c r="F37" s="27" t="s">
        <v>52</v>
      </c>
      <c r="G37" s="28" t="s">
        <v>53</v>
      </c>
      <c r="H37" s="30" t="s">
        <v>39</v>
      </c>
      <c r="I37" s="49"/>
      <c r="L37" s="78" t="s">
        <v>64</v>
      </c>
      <c r="M37" s="71"/>
      <c r="N37" s="79"/>
    </row>
    <row r="38" spans="2:14" customFormat="1" ht="30" customHeight="1" x14ac:dyDescent="0.2">
      <c r="B38" s="125"/>
      <c r="C38" s="126"/>
      <c r="D38" s="128"/>
      <c r="E38" s="115"/>
      <c r="F38" s="54" t="s">
        <v>54</v>
      </c>
      <c r="G38" s="28" t="s">
        <v>41</v>
      </c>
      <c r="H38" s="30" t="s">
        <v>42</v>
      </c>
      <c r="I38" s="49"/>
      <c r="L38" t="e">
        <f>+L37*(0.2)</f>
        <v>#VALUE!</v>
      </c>
      <c r="M38" s="71"/>
    </row>
    <row r="39" spans="2:14" s="87" customFormat="1" ht="28.5" customHeight="1" x14ac:dyDescent="0.3">
      <c r="B39" s="165" t="s">
        <v>97</v>
      </c>
      <c r="C39" s="167"/>
      <c r="D39" s="95"/>
      <c r="E39" s="96" t="s">
        <v>84</v>
      </c>
      <c r="F39" s="56">
        <v>41500</v>
      </c>
      <c r="G39" s="51">
        <v>20</v>
      </c>
      <c r="H39" s="32">
        <f>+F39*G39</f>
        <v>830000</v>
      </c>
      <c r="I39" s="90"/>
    </row>
    <row r="40" spans="2:14" s="87" customFormat="1" x14ac:dyDescent="0.3">
      <c r="B40" s="165" t="s">
        <v>97</v>
      </c>
      <c r="C40" s="167"/>
      <c r="D40" s="97"/>
      <c r="E40" s="96" t="s">
        <v>84</v>
      </c>
      <c r="F40" s="56">
        <v>41500</v>
      </c>
      <c r="G40" s="72">
        <v>20</v>
      </c>
      <c r="H40" s="32">
        <f>+F40*G40</f>
        <v>830000</v>
      </c>
      <c r="I40" s="90"/>
    </row>
    <row r="41" spans="2:14" s="87" customFormat="1" ht="18" customHeight="1" x14ac:dyDescent="0.3">
      <c r="B41" s="165" t="s">
        <v>98</v>
      </c>
      <c r="C41" s="167"/>
      <c r="D41" s="95"/>
      <c r="E41" s="96" t="s">
        <v>84</v>
      </c>
      <c r="F41" s="61">
        <v>50000</v>
      </c>
      <c r="G41" s="51">
        <v>15</v>
      </c>
      <c r="H41" s="32">
        <f>+F41*G41</f>
        <v>750000</v>
      </c>
      <c r="I41" s="90"/>
    </row>
    <row r="42" spans="2:14" customFormat="1" ht="30" customHeight="1" x14ac:dyDescent="0.3">
      <c r="B42" s="120"/>
      <c r="C42" s="121"/>
      <c r="D42" s="59"/>
      <c r="E42" s="60"/>
      <c r="F42" s="61"/>
      <c r="G42" s="40"/>
      <c r="H42" s="41"/>
      <c r="I42" s="49"/>
    </row>
    <row r="43" spans="2:14" customFormat="1" ht="30" customHeight="1" x14ac:dyDescent="0.3">
      <c r="B43" s="44"/>
      <c r="C43" s="122"/>
      <c r="D43" s="122"/>
      <c r="E43" s="45"/>
      <c r="F43" s="46"/>
      <c r="G43" s="40" t="s">
        <v>44</v>
      </c>
      <c r="H43" s="32">
        <f>+H39+H40+H41</f>
        <v>2410000</v>
      </c>
      <c r="I43" s="49"/>
    </row>
    <row r="44" spans="2:14" customFormat="1" ht="25.5" customHeight="1" x14ac:dyDescent="0.2">
      <c r="B44" s="52"/>
      <c r="H44" s="49"/>
      <c r="I44" s="49"/>
    </row>
    <row r="45" spans="2:14" customFormat="1" ht="30" customHeight="1" thickBot="1" x14ac:dyDescent="0.25">
      <c r="B45" s="112" t="s">
        <v>57</v>
      </c>
      <c r="C45" s="113"/>
      <c r="D45" s="113"/>
      <c r="E45" s="113"/>
      <c r="F45" s="113"/>
      <c r="G45" s="114"/>
      <c r="H45" s="62">
        <f>+SUM(H12+H20+H35+H43)</f>
        <v>24220000.699999999</v>
      </c>
      <c r="I45" s="49"/>
    </row>
    <row r="46" spans="2:14" customFormat="1" ht="30" customHeight="1" thickBot="1" x14ac:dyDescent="0.25">
      <c r="B46" s="63"/>
      <c r="C46" s="64"/>
      <c r="D46" s="64"/>
      <c r="E46" s="64"/>
      <c r="F46" s="64"/>
      <c r="G46" s="64"/>
      <c r="H46" s="64"/>
      <c r="I46" s="65"/>
    </row>
    <row r="47" spans="2:14" customFormat="1" ht="30" customHeight="1" x14ac:dyDescent="0.2"/>
    <row r="48" spans="2:14" customFormat="1" ht="30" customHeight="1" x14ac:dyDescent="0.2"/>
    <row r="49" customFormat="1" ht="21" customHeight="1" x14ac:dyDescent="0.2"/>
    <row r="50" customFormat="1" ht="20.25" customHeight="1" x14ac:dyDescent="0.2"/>
    <row r="51" customFormat="1" ht="18.75" customHeight="1" x14ac:dyDescent="0.2"/>
    <row r="52" customFormat="1" ht="30" customHeight="1" x14ac:dyDescent="0.2"/>
    <row r="53" customFormat="1" ht="30" customHeight="1" x14ac:dyDescent="0.2"/>
    <row r="54" customFormat="1" ht="20.25" customHeight="1" x14ac:dyDescent="0.2"/>
    <row r="55" customFormat="1" ht="23.25" customHeight="1" x14ac:dyDescent="0.2"/>
    <row r="56" customFormat="1" ht="24.75" customHeight="1" x14ac:dyDescent="0.2"/>
    <row r="57" customFormat="1" ht="30" customHeight="1" x14ac:dyDescent="0.2"/>
    <row r="58" customFormat="1" ht="18" customHeight="1" x14ac:dyDescent="0.2"/>
    <row r="59" customFormat="1" ht="18.75" customHeight="1" x14ac:dyDescent="0.2"/>
    <row r="60" customFormat="1" ht="18" customHeight="1" x14ac:dyDescent="0.2"/>
    <row r="61" customFormat="1" ht="22.5" customHeight="1" x14ac:dyDescent="0.2"/>
    <row r="62" customFormat="1" ht="30" customHeight="1" x14ac:dyDescent="0.2"/>
    <row r="63" customFormat="1" ht="14.25" customHeight="1" x14ac:dyDescent="0.2"/>
    <row r="64" customFormat="1" ht="19.5" customHeight="1" x14ac:dyDescent="0.2"/>
    <row r="65" customFormat="1" ht="19.5" customHeight="1" x14ac:dyDescent="0.2"/>
    <row r="66" customFormat="1" ht="35.25" customHeight="1" x14ac:dyDescent="0.2"/>
    <row r="67" customFormat="1" ht="34.5" customHeight="1" x14ac:dyDescent="0.2"/>
    <row r="68" customFormat="1" ht="23.25" customHeight="1" x14ac:dyDescent="0.2"/>
    <row r="69" customFormat="1" ht="21" customHeight="1" x14ac:dyDescent="0.2"/>
    <row r="70" customFormat="1" ht="21" customHeight="1" x14ac:dyDescent="0.2"/>
    <row r="71" customFormat="1" ht="24" customHeight="1" x14ac:dyDescent="0.2"/>
    <row r="72" customFormat="1" ht="27" customHeight="1" x14ac:dyDescent="0.2"/>
    <row r="73" customFormat="1" ht="25.5" customHeight="1" x14ac:dyDescent="0.2"/>
    <row r="74" customFormat="1" ht="20.25" customHeight="1" x14ac:dyDescent="0.2"/>
    <row r="75" customFormat="1" ht="20.25" customHeight="1" x14ac:dyDescent="0.2"/>
    <row r="76" customFormat="1" ht="18" customHeight="1" x14ac:dyDescent="0.2"/>
    <row r="77" customFormat="1" ht="28.5" customHeight="1" x14ac:dyDescent="0.2"/>
    <row r="78" customFormat="1" ht="21.75" customHeight="1" x14ac:dyDescent="0.2"/>
    <row r="79" customFormat="1" ht="17.25" customHeight="1" x14ac:dyDescent="0.2"/>
    <row r="80" customFormat="1" ht="18.75" customHeight="1" x14ac:dyDescent="0.2"/>
    <row r="81" customFormat="1" ht="18" customHeight="1" x14ac:dyDescent="0.2"/>
    <row r="82" customFormat="1" ht="19.5" customHeight="1" x14ac:dyDescent="0.2"/>
    <row r="83" customFormat="1" ht="19.5" customHeight="1" x14ac:dyDescent="0.2"/>
    <row r="84" customFormat="1" ht="17.25" customHeight="1" x14ac:dyDescent="0.2"/>
    <row r="85" customFormat="1" ht="19.5" customHeight="1" x14ac:dyDescent="0.2"/>
    <row r="86" customFormat="1" ht="21" customHeight="1" x14ac:dyDescent="0.2"/>
    <row r="87" customFormat="1" ht="20.25" customHeight="1" x14ac:dyDescent="0.2"/>
    <row r="88" customFormat="1" ht="21.75" customHeight="1" x14ac:dyDescent="0.2"/>
    <row r="89" customFormat="1" ht="30" customHeight="1" x14ac:dyDescent="0.2"/>
    <row r="90" customFormat="1" ht="30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30" customHeight="1" x14ac:dyDescent="0.2"/>
    <row r="95" customFormat="1" ht="30" customHeight="1" x14ac:dyDescent="0.2"/>
    <row r="96" customFormat="1" ht="21" customHeight="1" x14ac:dyDescent="0.2"/>
    <row r="97" customFormat="1" ht="20.25" customHeight="1" x14ac:dyDescent="0.2"/>
    <row r="98" customFormat="1" ht="30" customHeight="1" x14ac:dyDescent="0.2"/>
    <row r="99" customFormat="1" ht="30" customHeight="1" x14ac:dyDescent="0.2"/>
    <row r="100" customFormat="1" ht="30" customHeight="1" x14ac:dyDescent="0.2"/>
    <row r="101" customFormat="1" ht="21" customHeight="1" x14ac:dyDescent="0.2"/>
    <row r="102" customFormat="1" ht="21" customHeight="1" x14ac:dyDescent="0.2"/>
    <row r="103" customFormat="1" ht="18.75" customHeight="1" x14ac:dyDescent="0.2"/>
    <row r="104" customFormat="1" ht="34.5" customHeight="1" x14ac:dyDescent="0.2"/>
    <row r="105" customFormat="1" ht="22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" customHeight="1" x14ac:dyDescent="0.2"/>
    <row r="111" customFormat="1" ht="21" customHeight="1" x14ac:dyDescent="0.2"/>
    <row r="112" customFormat="1" ht="16.5" customHeight="1" x14ac:dyDescent="0.2"/>
    <row r="113" customFormat="1" ht="30" customHeight="1" x14ac:dyDescent="0.2"/>
    <row r="114" customFormat="1" ht="30" customHeight="1" x14ac:dyDescent="0.2"/>
    <row r="115" customFormat="1" ht="30" customHeight="1" x14ac:dyDescent="0.2"/>
    <row r="116" customFormat="1" ht="30" customHeight="1" x14ac:dyDescent="0.2"/>
    <row r="117" customFormat="1" ht="21.75" customHeight="1" x14ac:dyDescent="0.2"/>
    <row r="118" customFormat="1" ht="22.5" customHeight="1" x14ac:dyDescent="0.2"/>
    <row r="119" customFormat="1" ht="28.5" customHeight="1" x14ac:dyDescent="0.2"/>
    <row r="120" customFormat="1" ht="30" customHeight="1" x14ac:dyDescent="0.2"/>
    <row r="121" customFormat="1" ht="30" customHeight="1" x14ac:dyDescent="0.2"/>
    <row r="122" customFormat="1" ht="37.5" customHeight="1" x14ac:dyDescent="0.2"/>
    <row r="123" customFormat="1" ht="30" customHeight="1" x14ac:dyDescent="0.2"/>
    <row r="124" customFormat="1" ht="30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23.25" customHeight="1" x14ac:dyDescent="0.2"/>
    <row r="129" customFormat="1" ht="30" customHeight="1" x14ac:dyDescent="0.2"/>
    <row r="130" customFormat="1" ht="30" customHeight="1" x14ac:dyDescent="0.2"/>
    <row r="131" customFormat="1" ht="24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30" customHeight="1" x14ac:dyDescent="0.2"/>
    <row r="136" customFormat="1" ht="30" customHeight="1" x14ac:dyDescent="0.2"/>
    <row r="137" customFormat="1" ht="30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18.75" customHeight="1" x14ac:dyDescent="0.2"/>
    <row r="143" customFormat="1" ht="18.75" customHeight="1" x14ac:dyDescent="0.2"/>
    <row r="144" customFormat="1" ht="33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30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47.25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30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30" customHeight="1" x14ac:dyDescent="0.2"/>
    <row r="179" spans="2:11" customFormat="1" ht="30" customHeight="1" x14ac:dyDescent="0.2"/>
    <row r="180" spans="2:11" customFormat="1" ht="13.5" customHeight="1" x14ac:dyDescent="0.2"/>
    <row r="181" spans="2:11" customFormat="1" ht="30" customHeight="1" x14ac:dyDescent="0.2"/>
    <row r="182" spans="2:11" customFormat="1" ht="30" customHeight="1" x14ac:dyDescent="0.2"/>
    <row r="183" spans="2:11" customFormat="1" ht="30" customHeight="1" x14ac:dyDescent="0.2"/>
    <row r="184" spans="2:11" customFormat="1" ht="30" customHeight="1" x14ac:dyDescent="0.2"/>
    <row r="185" spans="2:11" customFormat="1" ht="10.5" customHeight="1" x14ac:dyDescent="0.2"/>
    <row r="186" spans="2:11" customFormat="1" ht="30" customHeight="1" x14ac:dyDescent="0.2"/>
    <row r="187" spans="2:11" customFormat="1" ht="15" x14ac:dyDescent="0.2"/>
    <row r="188" spans="2:11" customFormat="1" ht="15" x14ac:dyDescent="0.2"/>
    <row r="189" spans="2:11" customFormat="1" ht="15" x14ac:dyDescent="0.2"/>
    <row r="190" spans="2:11" customFormat="1" ht="15" x14ac:dyDescent="0.2"/>
    <row r="191" spans="2:11" customFormat="1" ht="15" x14ac:dyDescent="0.2"/>
    <row r="192" spans="2:11" x14ac:dyDescent="0.3">
      <c r="B192"/>
      <c r="C192"/>
      <c r="D192"/>
      <c r="E192"/>
      <c r="F192"/>
      <c r="G192"/>
      <c r="H192"/>
      <c r="I192"/>
      <c r="J192"/>
      <c r="K192"/>
    </row>
    <row r="193" spans="2:11" x14ac:dyDescent="0.3">
      <c r="B193"/>
      <c r="C193"/>
      <c r="D193"/>
      <c r="E193"/>
      <c r="F193"/>
      <c r="G193"/>
      <c r="H193"/>
      <c r="I193"/>
      <c r="J193"/>
      <c r="K193"/>
    </row>
    <row r="194" spans="2:11" x14ac:dyDescent="0.3">
      <c r="B194"/>
      <c r="C194"/>
      <c r="D194"/>
      <c r="E194"/>
      <c r="F194"/>
      <c r="G194"/>
      <c r="H194"/>
      <c r="I194"/>
      <c r="J194"/>
      <c r="K194"/>
    </row>
    <row r="195" spans="2:11" x14ac:dyDescent="0.3">
      <c r="B195"/>
      <c r="C195"/>
      <c r="D195"/>
      <c r="E195"/>
      <c r="F195"/>
      <c r="G195"/>
      <c r="H195"/>
      <c r="I195"/>
      <c r="J195"/>
      <c r="K195"/>
    </row>
  </sheetData>
  <mergeCells count="46">
    <mergeCell ref="B41:C41"/>
    <mergeCell ref="B42:C42"/>
    <mergeCell ref="C43:D43"/>
    <mergeCell ref="B45:G45"/>
    <mergeCell ref="C35:D35"/>
    <mergeCell ref="B37:C38"/>
    <mergeCell ref="D37:D38"/>
    <mergeCell ref="E37:E38"/>
    <mergeCell ref="B39:C39"/>
    <mergeCell ref="B40:C40"/>
    <mergeCell ref="B30:D30"/>
    <mergeCell ref="B31:D31"/>
    <mergeCell ref="B32:D32"/>
    <mergeCell ref="B33:D33"/>
    <mergeCell ref="B34:D34"/>
    <mergeCell ref="B29:D29"/>
    <mergeCell ref="B18:D18"/>
    <mergeCell ref="B19:D19"/>
    <mergeCell ref="C20:D20"/>
    <mergeCell ref="B22:D23"/>
    <mergeCell ref="B24:D24"/>
    <mergeCell ref="B25:D25"/>
    <mergeCell ref="B26:D26"/>
    <mergeCell ref="B27:D27"/>
    <mergeCell ref="B28:D28"/>
    <mergeCell ref="E22:E23"/>
    <mergeCell ref="G22:G23"/>
    <mergeCell ref="B14:D15"/>
    <mergeCell ref="E14:E15"/>
    <mergeCell ref="F14:F15"/>
    <mergeCell ref="G14:G15"/>
    <mergeCell ref="B16:D16"/>
    <mergeCell ref="B17:D17"/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topLeftCell="A7" zoomScale="62" zoomScaleNormal="62" workbookViewId="0">
      <selection activeCell="F25" sqref="F25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8.3320312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33</v>
      </c>
      <c r="D4" s="154"/>
      <c r="E4" s="22" t="s">
        <v>0</v>
      </c>
      <c r="F4" s="147">
        <v>6</v>
      </c>
      <c r="G4" s="148"/>
      <c r="H4" s="149"/>
      <c r="I4" s="23"/>
      <c r="J4" s="20"/>
    </row>
    <row r="5" spans="1:13" ht="39" customHeight="1" thickBot="1" x14ac:dyDescent="0.35">
      <c r="A5" s="10"/>
      <c r="B5" s="155" t="s">
        <v>78</v>
      </c>
      <c r="C5" s="156"/>
      <c r="D5" s="156"/>
      <c r="E5" s="156"/>
      <c r="F5" s="157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/>
      <c r="C8" s="130"/>
      <c r="D8" s="130"/>
      <c r="E8" s="31"/>
      <c r="F8" s="86"/>
      <c r="G8" s="51"/>
      <c r="H8" s="32">
        <f>+F8*G8</f>
        <v>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s="87" customFormat="1" ht="50.25" customHeight="1" x14ac:dyDescent="0.3">
      <c r="B24" s="161" t="s">
        <v>99</v>
      </c>
      <c r="C24" s="162"/>
      <c r="D24" s="162"/>
      <c r="E24" s="88" t="s">
        <v>63</v>
      </c>
      <c r="F24" s="50">
        <v>30870000</v>
      </c>
      <c r="G24" s="98">
        <v>1</v>
      </c>
      <c r="H24" s="32">
        <f>+F24*G24</f>
        <v>30870000</v>
      </c>
      <c r="I24" s="90"/>
      <c r="K24" s="87">
        <f>+F24/2</f>
        <v>15435000</v>
      </c>
    </row>
    <row r="25" spans="2:14" customFormat="1" ht="20.25" customHeight="1" x14ac:dyDescent="0.3">
      <c r="B25" s="129"/>
      <c r="C25" s="130"/>
      <c r="D25" s="130"/>
      <c r="E25" s="31"/>
      <c r="F25" s="33"/>
      <c r="G25" s="100"/>
      <c r="H25" s="32">
        <f>+F25*G25</f>
        <v>0</v>
      </c>
      <c r="I25" s="49"/>
    </row>
    <row r="26" spans="2:14" customFormat="1" ht="30" customHeight="1" x14ac:dyDescent="0.3">
      <c r="B26" s="116"/>
      <c r="C26" s="131"/>
      <c r="D26" s="117"/>
      <c r="E26" s="31"/>
      <c r="F26" s="73"/>
      <c r="G26" s="51"/>
      <c r="H26" s="30">
        <f>+F26*G26</f>
        <v>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30870000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/>
      <c r="C32" s="117"/>
      <c r="D32" s="55"/>
      <c r="E32" s="27"/>
      <c r="F32" s="56"/>
      <c r="G32" s="51"/>
      <c r="H32" s="32">
        <f>+F32*G32</f>
        <v>0</v>
      </c>
      <c r="I32" s="49"/>
    </row>
    <row r="33" spans="2:9" customFormat="1" x14ac:dyDescent="0.3">
      <c r="B33" s="118"/>
      <c r="C33" s="119"/>
      <c r="D33" s="57"/>
      <c r="E33" s="27"/>
      <c r="F33" s="33"/>
      <c r="G33" s="34"/>
      <c r="H33" s="32">
        <f>+F33*G33</f>
        <v>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32">
        <f>+H32+H33</f>
        <v>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30870000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  <mergeCell ref="B24:D24"/>
    <mergeCell ref="B25:D25"/>
    <mergeCell ref="B26:D26"/>
    <mergeCell ref="B27:D27"/>
    <mergeCell ref="C28:D28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topLeftCell="A4" zoomScale="64" zoomScaleNormal="64" workbookViewId="0">
      <selection activeCell="E22" sqref="E22:E23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8.3320312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33</v>
      </c>
      <c r="D4" s="154"/>
      <c r="E4" s="22" t="s">
        <v>0</v>
      </c>
      <c r="F4" s="147">
        <v>7</v>
      </c>
      <c r="G4" s="148"/>
      <c r="H4" s="149"/>
      <c r="I4" s="23"/>
      <c r="J4" s="20"/>
    </row>
    <row r="5" spans="1:13" ht="39" customHeight="1" thickBot="1" x14ac:dyDescent="0.35">
      <c r="A5" s="10"/>
      <c r="B5" s="155" t="s">
        <v>22</v>
      </c>
      <c r="C5" s="156"/>
      <c r="D5" s="156"/>
      <c r="E5" s="156"/>
      <c r="F5" s="157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/>
      <c r="C8" s="130"/>
      <c r="D8" s="130"/>
      <c r="E8" s="31"/>
      <c r="F8" s="86"/>
      <c r="G8" s="51"/>
      <c r="H8" s="32">
        <f>+F8*G8</f>
        <v>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s="87" customFormat="1" ht="50.25" customHeight="1" x14ac:dyDescent="0.3">
      <c r="B24" s="161" t="s">
        <v>22</v>
      </c>
      <c r="C24" s="162"/>
      <c r="D24" s="162"/>
      <c r="E24" s="88" t="s">
        <v>63</v>
      </c>
      <c r="F24" s="56">
        <v>22845000</v>
      </c>
      <c r="G24" s="98">
        <v>1</v>
      </c>
      <c r="H24" s="32">
        <f>+F24*G24</f>
        <v>22845000</v>
      </c>
      <c r="I24" s="90"/>
      <c r="K24" s="87">
        <f>+F24/2</f>
        <v>11422500</v>
      </c>
    </row>
    <row r="25" spans="2:14" customFormat="1" ht="20.25" customHeight="1" x14ac:dyDescent="0.3">
      <c r="B25" s="129"/>
      <c r="C25" s="130"/>
      <c r="D25" s="130"/>
      <c r="E25" s="31"/>
      <c r="F25" s="33"/>
      <c r="G25" s="100"/>
      <c r="H25" s="32">
        <f>+F25*G25</f>
        <v>0</v>
      </c>
      <c r="I25" s="49"/>
    </row>
    <row r="26" spans="2:14" customFormat="1" ht="30" customHeight="1" x14ac:dyDescent="0.3">
      <c r="B26" s="116"/>
      <c r="C26" s="131"/>
      <c r="D26" s="117"/>
      <c r="E26" s="31"/>
      <c r="F26" s="73"/>
      <c r="G26" s="51"/>
      <c r="H26" s="30">
        <f>+F26*G26</f>
        <v>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22845000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/>
      <c r="C32" s="117"/>
      <c r="D32" s="55"/>
      <c r="E32" s="27"/>
      <c r="F32" s="56"/>
      <c r="G32" s="51"/>
      <c r="H32" s="32">
        <f>+F32*G32</f>
        <v>0</v>
      </c>
      <c r="I32" s="49"/>
    </row>
    <row r="33" spans="2:9" customFormat="1" x14ac:dyDescent="0.3">
      <c r="B33" s="118"/>
      <c r="C33" s="119"/>
      <c r="D33" s="57"/>
      <c r="E33" s="27"/>
      <c r="F33" s="33"/>
      <c r="G33" s="34"/>
      <c r="H33" s="32">
        <f>+F33*G33</f>
        <v>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32">
        <f>+H32+H33</f>
        <v>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22845000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  <mergeCell ref="B24:D24"/>
    <mergeCell ref="B25:D25"/>
    <mergeCell ref="B26:D26"/>
    <mergeCell ref="B27:D27"/>
    <mergeCell ref="C28:D28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zoomScale="53" zoomScaleNormal="53" workbookViewId="0">
      <selection activeCell="B5" sqref="B5:F5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8.3320312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33</v>
      </c>
      <c r="D4" s="154"/>
      <c r="E4" s="22" t="s">
        <v>0</v>
      </c>
      <c r="F4" s="147">
        <v>8</v>
      </c>
      <c r="G4" s="148"/>
      <c r="H4" s="149"/>
      <c r="I4" s="23"/>
      <c r="J4" s="20"/>
    </row>
    <row r="5" spans="1:13" ht="39" customHeight="1" thickBot="1" x14ac:dyDescent="0.35">
      <c r="A5" s="10"/>
      <c r="B5" s="155" t="s">
        <v>18</v>
      </c>
      <c r="C5" s="156"/>
      <c r="D5" s="156"/>
      <c r="E5" s="156"/>
      <c r="F5" s="157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/>
      <c r="C8" s="130"/>
      <c r="D8" s="130"/>
      <c r="E8" s="31"/>
      <c r="F8" s="86"/>
      <c r="G8" s="51"/>
      <c r="H8" s="32">
        <f>+F8*G8</f>
        <v>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s="87" customFormat="1" ht="50.25" customHeight="1" x14ac:dyDescent="0.3">
      <c r="B24" s="161" t="s">
        <v>18</v>
      </c>
      <c r="C24" s="162"/>
      <c r="D24" s="162"/>
      <c r="E24" s="88" t="s">
        <v>63</v>
      </c>
      <c r="F24" s="56">
        <v>18650000</v>
      </c>
      <c r="G24" s="98">
        <v>1</v>
      </c>
      <c r="H24" s="32">
        <f>+F24*G24</f>
        <v>18650000</v>
      </c>
      <c r="I24" s="90"/>
      <c r="K24" s="87">
        <f>+F24/2</f>
        <v>9325000</v>
      </c>
    </row>
    <row r="25" spans="2:14" customFormat="1" ht="20.25" customHeight="1" x14ac:dyDescent="0.3">
      <c r="B25" s="129"/>
      <c r="C25" s="130"/>
      <c r="D25" s="130"/>
      <c r="E25" s="31"/>
      <c r="F25" s="33"/>
      <c r="G25" s="100"/>
      <c r="H25" s="32">
        <f>+F25*G25</f>
        <v>0</v>
      </c>
      <c r="I25" s="49"/>
    </row>
    <row r="26" spans="2:14" customFormat="1" ht="30" customHeight="1" x14ac:dyDescent="0.3">
      <c r="B26" s="116"/>
      <c r="C26" s="131"/>
      <c r="D26" s="117"/>
      <c r="E26" s="31"/>
      <c r="F26" s="73"/>
      <c r="G26" s="51"/>
      <c r="H26" s="30">
        <f>+F26*G26</f>
        <v>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18650000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/>
      <c r="C32" s="117"/>
      <c r="D32" s="55"/>
      <c r="E32" s="27"/>
      <c r="F32" s="56"/>
      <c r="G32" s="51"/>
      <c r="H32" s="32">
        <f>+F32*G32</f>
        <v>0</v>
      </c>
      <c r="I32" s="49"/>
    </row>
    <row r="33" spans="2:9" customFormat="1" x14ac:dyDescent="0.3">
      <c r="B33" s="118"/>
      <c r="C33" s="119"/>
      <c r="D33" s="57"/>
      <c r="E33" s="27"/>
      <c r="F33" s="33"/>
      <c r="G33" s="34"/>
      <c r="H33" s="32">
        <f>+F33*G33</f>
        <v>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32">
        <f>+H32+H33</f>
        <v>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18650000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  <mergeCell ref="B24:D24"/>
    <mergeCell ref="B25:D25"/>
    <mergeCell ref="B26:D26"/>
    <mergeCell ref="B27:D27"/>
    <mergeCell ref="C28:D28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zoomScale="46" zoomScaleNormal="46" workbookViewId="0">
      <selection activeCell="F33" sqref="F33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8.3320312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33</v>
      </c>
      <c r="D4" s="154"/>
      <c r="E4" s="22" t="s">
        <v>0</v>
      </c>
      <c r="F4" s="147">
        <v>9</v>
      </c>
      <c r="G4" s="148"/>
      <c r="H4" s="149"/>
      <c r="I4" s="23"/>
      <c r="J4" s="20"/>
    </row>
    <row r="5" spans="1:13" ht="39" customHeight="1" thickBot="1" x14ac:dyDescent="0.35">
      <c r="A5" s="10"/>
      <c r="B5" s="155" t="s">
        <v>19</v>
      </c>
      <c r="C5" s="156"/>
      <c r="D5" s="156"/>
      <c r="E5" s="156"/>
      <c r="F5" s="157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/>
      <c r="C8" s="130"/>
      <c r="D8" s="130"/>
      <c r="E8" s="31"/>
      <c r="F8" s="86"/>
      <c r="G8" s="51"/>
      <c r="H8" s="32">
        <f>+F8*G8</f>
        <v>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s="87" customFormat="1" ht="50.25" customHeight="1" x14ac:dyDescent="0.3">
      <c r="B24" s="161" t="s">
        <v>19</v>
      </c>
      <c r="C24" s="162"/>
      <c r="D24" s="162"/>
      <c r="E24" s="88" t="s">
        <v>63</v>
      </c>
      <c r="F24" s="56">
        <v>18450000</v>
      </c>
      <c r="G24" s="98">
        <v>1</v>
      </c>
      <c r="H24" s="32">
        <f>+F24*G24</f>
        <v>18450000</v>
      </c>
      <c r="I24" s="90"/>
      <c r="K24" s="87">
        <f>+F24/2</f>
        <v>9225000</v>
      </c>
    </row>
    <row r="25" spans="2:14" customFormat="1" ht="20.25" customHeight="1" x14ac:dyDescent="0.3">
      <c r="B25" s="129"/>
      <c r="C25" s="130"/>
      <c r="D25" s="130"/>
      <c r="E25" s="31"/>
      <c r="F25" s="33"/>
      <c r="G25" s="100"/>
      <c r="H25" s="32">
        <f>+F25*G25</f>
        <v>0</v>
      </c>
      <c r="I25" s="49"/>
    </row>
    <row r="26" spans="2:14" customFormat="1" ht="30" customHeight="1" x14ac:dyDescent="0.3">
      <c r="B26" s="116"/>
      <c r="C26" s="131"/>
      <c r="D26" s="117"/>
      <c r="E26" s="31"/>
      <c r="F26" s="73"/>
      <c r="G26" s="51"/>
      <c r="H26" s="30">
        <f>+F26*G26</f>
        <v>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18450000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/>
      <c r="C32" s="117"/>
      <c r="D32" s="55"/>
      <c r="E32" s="27"/>
      <c r="F32" s="56"/>
      <c r="G32" s="51"/>
      <c r="H32" s="32">
        <f>+F32*G32</f>
        <v>0</v>
      </c>
      <c r="I32" s="49"/>
    </row>
    <row r="33" spans="2:9" customFormat="1" x14ac:dyDescent="0.3">
      <c r="B33" s="118"/>
      <c r="C33" s="119"/>
      <c r="D33" s="57"/>
      <c r="E33" s="27"/>
      <c r="F33" s="33"/>
      <c r="G33" s="34"/>
      <c r="H33" s="32">
        <f>+F33*G33</f>
        <v>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32">
        <f>+H32+H33</f>
        <v>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18450000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  <mergeCell ref="B24:D24"/>
    <mergeCell ref="B25:D25"/>
    <mergeCell ref="B26:D26"/>
    <mergeCell ref="B27:D27"/>
    <mergeCell ref="C28:D28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zoomScale="59" zoomScaleNormal="59" workbookViewId="0">
      <selection activeCell="B25" sqref="B25:D25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8.3320312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33</v>
      </c>
      <c r="D4" s="154"/>
      <c r="E4" s="22" t="s">
        <v>0</v>
      </c>
      <c r="F4" s="147">
        <v>10</v>
      </c>
      <c r="G4" s="148"/>
      <c r="H4" s="149"/>
      <c r="I4" s="23"/>
      <c r="J4" s="20"/>
    </row>
    <row r="5" spans="1:13" ht="39" customHeight="1" thickBot="1" x14ac:dyDescent="0.35">
      <c r="A5" s="10"/>
      <c r="B5" s="155" t="s">
        <v>20</v>
      </c>
      <c r="C5" s="156"/>
      <c r="D5" s="156"/>
      <c r="E5" s="156"/>
      <c r="F5" s="157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/>
      <c r="C8" s="130"/>
      <c r="D8" s="130"/>
      <c r="E8" s="31"/>
      <c r="F8" s="86"/>
      <c r="G8" s="51"/>
      <c r="H8" s="32">
        <f>+F8*G8</f>
        <v>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s="87" customFormat="1" ht="50.25" customHeight="1" x14ac:dyDescent="0.3">
      <c r="B24" s="161" t="s">
        <v>20</v>
      </c>
      <c r="C24" s="162"/>
      <c r="D24" s="162"/>
      <c r="E24" s="88" t="s">
        <v>63</v>
      </c>
      <c r="F24" s="56">
        <v>9850000</v>
      </c>
      <c r="G24" s="98">
        <v>1</v>
      </c>
      <c r="H24" s="32">
        <f>+F24*G24</f>
        <v>9850000</v>
      </c>
      <c r="I24" s="90"/>
      <c r="K24" s="87">
        <f>+F24/2</f>
        <v>4925000</v>
      </c>
    </row>
    <row r="25" spans="2:14" customFormat="1" ht="20.25" customHeight="1" x14ac:dyDescent="0.3">
      <c r="B25" s="129"/>
      <c r="C25" s="130"/>
      <c r="D25" s="130"/>
      <c r="E25" s="31"/>
      <c r="F25" s="33"/>
      <c r="G25" s="100"/>
      <c r="H25" s="32">
        <f>+F25*G25</f>
        <v>0</v>
      </c>
      <c r="I25" s="49"/>
    </row>
    <row r="26" spans="2:14" customFormat="1" ht="30" customHeight="1" x14ac:dyDescent="0.3">
      <c r="B26" s="116"/>
      <c r="C26" s="131"/>
      <c r="D26" s="117"/>
      <c r="E26" s="31"/>
      <c r="F26" s="73"/>
      <c r="G26" s="51"/>
      <c r="H26" s="30">
        <f>+F26*G26</f>
        <v>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9850000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/>
      <c r="C32" s="117"/>
      <c r="D32" s="55"/>
      <c r="E32" s="27"/>
      <c r="F32" s="56"/>
      <c r="G32" s="51"/>
      <c r="H32" s="32">
        <f>+F32*G32</f>
        <v>0</v>
      </c>
      <c r="I32" s="49"/>
    </row>
    <row r="33" spans="2:9" customFormat="1" x14ac:dyDescent="0.3">
      <c r="B33" s="118"/>
      <c r="C33" s="119"/>
      <c r="D33" s="57"/>
      <c r="E33" s="27"/>
      <c r="F33" s="33"/>
      <c r="G33" s="34"/>
      <c r="H33" s="32">
        <f>+F33*G33</f>
        <v>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32">
        <f>+H32+H33</f>
        <v>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9850000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  <mergeCell ref="B24:D24"/>
    <mergeCell ref="B25:D25"/>
    <mergeCell ref="B26:D26"/>
    <mergeCell ref="B27:D27"/>
    <mergeCell ref="C28:D28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zoomScale="59" zoomScaleNormal="59" workbookViewId="0">
      <selection activeCell="H29" sqref="H29"/>
    </sheetView>
  </sheetViews>
  <sheetFormatPr baseColWidth="10" defaultColWidth="8.88671875" defaultRowHeight="16.5" x14ac:dyDescent="0.3"/>
  <cols>
    <col min="1" max="1" width="2.6640625" style="17" customWidth="1"/>
    <col min="2" max="2" width="9.6640625" style="17" customWidth="1"/>
    <col min="3" max="3" width="53.88671875" style="17" customWidth="1"/>
    <col min="4" max="4" width="12.21875" style="17" customWidth="1"/>
    <col min="5" max="5" width="12.33203125" style="24" customWidth="1"/>
    <col min="6" max="6" width="18.33203125" style="82" customWidth="1"/>
    <col min="7" max="7" width="17.5546875" style="83" customWidth="1"/>
    <col min="8" max="8" width="23.33203125" style="17" customWidth="1"/>
    <col min="9" max="9" width="2.5546875" style="17" customWidth="1"/>
    <col min="10" max="10" width="2.109375" style="17" customWidth="1"/>
    <col min="11" max="11" width="8.88671875" style="17"/>
    <col min="12" max="12" width="18.109375" style="17" customWidth="1"/>
    <col min="13" max="13" width="14.21875" style="17" customWidth="1"/>
    <col min="14" max="14" width="13.21875" style="17" bestFit="1" customWidth="1"/>
    <col min="15" max="16384" width="8.88671875" style="17"/>
  </cols>
  <sheetData>
    <row r="1" spans="1:13" ht="17.25" thickBot="1" x14ac:dyDescent="0.35">
      <c r="A1" s="10"/>
      <c r="B1" s="11"/>
      <c r="C1" s="12"/>
      <c r="D1" s="12"/>
      <c r="E1" s="13"/>
      <c r="F1" s="14"/>
      <c r="G1" s="15"/>
      <c r="H1" s="16"/>
      <c r="I1" s="16"/>
      <c r="J1" s="10"/>
    </row>
    <row r="2" spans="1:13" ht="51" customHeight="1" thickBot="1" x14ac:dyDescent="0.35">
      <c r="A2" s="10"/>
      <c r="B2" s="18"/>
      <c r="C2" s="140" t="s">
        <v>23</v>
      </c>
      <c r="D2" s="140"/>
      <c r="E2" s="140"/>
      <c r="F2" s="140"/>
      <c r="G2" s="140"/>
      <c r="H2" s="141"/>
      <c r="I2" s="19"/>
      <c r="J2" s="10"/>
    </row>
    <row r="3" spans="1:13" ht="18" customHeight="1" thickBot="1" x14ac:dyDescent="0.35">
      <c r="A3" s="10"/>
      <c r="B3" s="142" t="s">
        <v>31</v>
      </c>
      <c r="C3" s="143"/>
      <c r="D3" s="143"/>
      <c r="E3" s="143"/>
      <c r="F3" s="143"/>
      <c r="G3" s="143"/>
      <c r="H3" s="144"/>
      <c r="I3" s="19"/>
      <c r="J3" s="10"/>
    </row>
    <row r="4" spans="1:13" s="24" customFormat="1" ht="37.5" customHeight="1" thickBot="1" x14ac:dyDescent="0.35">
      <c r="A4" s="20"/>
      <c r="B4" s="21" t="s">
        <v>32</v>
      </c>
      <c r="C4" s="153" t="s">
        <v>33</v>
      </c>
      <c r="D4" s="154"/>
      <c r="E4" s="22" t="s">
        <v>0</v>
      </c>
      <c r="F4" s="147">
        <v>11</v>
      </c>
      <c r="G4" s="148"/>
      <c r="H4" s="149"/>
      <c r="I4" s="23"/>
      <c r="J4" s="20"/>
    </row>
    <row r="5" spans="1:13" ht="39" customHeight="1" thickBot="1" x14ac:dyDescent="0.35">
      <c r="A5" s="10"/>
      <c r="B5" s="155" t="s">
        <v>107</v>
      </c>
      <c r="C5" s="156"/>
      <c r="D5" s="156"/>
      <c r="E5" s="156"/>
      <c r="F5" s="157"/>
      <c r="G5" s="25" t="s">
        <v>7</v>
      </c>
      <c r="H5" s="26" t="s">
        <v>34</v>
      </c>
      <c r="I5" s="19"/>
      <c r="J5" s="10"/>
    </row>
    <row r="6" spans="1:13" ht="18" customHeight="1" x14ac:dyDescent="0.3">
      <c r="A6" s="10"/>
      <c r="B6" s="129" t="s">
        <v>35</v>
      </c>
      <c r="C6" s="130"/>
      <c r="D6" s="130"/>
      <c r="E6" s="115" t="s">
        <v>36</v>
      </c>
      <c r="F6" s="27" t="s">
        <v>37</v>
      </c>
      <c r="G6" s="28" t="s">
        <v>38</v>
      </c>
      <c r="H6" s="29" t="s">
        <v>39</v>
      </c>
      <c r="I6" s="19"/>
      <c r="J6" s="10"/>
    </row>
    <row r="7" spans="1:13" ht="18" customHeight="1" x14ac:dyDescent="0.3">
      <c r="A7" s="10"/>
      <c r="B7" s="129"/>
      <c r="C7" s="130"/>
      <c r="D7" s="130"/>
      <c r="E7" s="115"/>
      <c r="F7" s="27" t="s">
        <v>40</v>
      </c>
      <c r="G7" s="28" t="s">
        <v>41</v>
      </c>
      <c r="H7" s="30" t="s">
        <v>42</v>
      </c>
      <c r="I7" s="19"/>
      <c r="J7" s="10"/>
    </row>
    <row r="8" spans="1:13" ht="19.5" customHeight="1" x14ac:dyDescent="0.3">
      <c r="A8" s="10"/>
      <c r="B8" s="129"/>
      <c r="C8" s="130"/>
      <c r="D8" s="130"/>
      <c r="E8" s="31"/>
      <c r="F8" s="86"/>
      <c r="G8" s="51"/>
      <c r="H8" s="32">
        <f>+F8*G8</f>
        <v>0</v>
      </c>
      <c r="I8" s="19"/>
      <c r="J8" s="10"/>
      <c r="L8" s="67"/>
      <c r="M8" s="68"/>
    </row>
    <row r="9" spans="1:13" ht="18" customHeight="1" x14ac:dyDescent="0.3">
      <c r="A9" s="10"/>
      <c r="B9" s="129"/>
      <c r="C9" s="130"/>
      <c r="D9" s="130"/>
      <c r="E9" s="31"/>
      <c r="F9" s="33"/>
      <c r="G9" s="34"/>
      <c r="H9" s="32">
        <f>+F9*G9</f>
        <v>0</v>
      </c>
      <c r="I9" s="19"/>
      <c r="J9" s="10"/>
    </row>
    <row r="10" spans="1:13" ht="18.75" customHeight="1" x14ac:dyDescent="0.3">
      <c r="A10" s="10"/>
      <c r="B10" s="118"/>
      <c r="C10" s="139"/>
      <c r="D10" s="119"/>
      <c r="E10" s="35"/>
      <c r="F10" s="27"/>
      <c r="G10" s="36"/>
      <c r="H10" s="30"/>
      <c r="I10" s="19"/>
      <c r="J10" s="10"/>
      <c r="M10" s="67"/>
    </row>
    <row r="11" spans="1:13" s="43" customFormat="1" ht="19.5" customHeight="1" x14ac:dyDescent="0.3">
      <c r="A11" s="37"/>
      <c r="B11" s="120"/>
      <c r="C11" s="132"/>
      <c r="D11" s="121"/>
      <c r="E11" s="38"/>
      <c r="F11" s="39"/>
      <c r="G11" s="40"/>
      <c r="H11" s="41"/>
      <c r="I11" s="42"/>
      <c r="J11" s="37"/>
    </row>
    <row r="12" spans="1:13" ht="20.25" customHeight="1" x14ac:dyDescent="0.3">
      <c r="A12" s="10"/>
      <c r="B12" s="44"/>
      <c r="C12" s="122"/>
      <c r="D12" s="122"/>
      <c r="E12" s="45"/>
      <c r="F12" s="46"/>
      <c r="G12" s="40" t="s">
        <v>44</v>
      </c>
      <c r="H12" s="32">
        <f>+H8+H9</f>
        <v>0</v>
      </c>
      <c r="I12" s="19"/>
      <c r="J12" s="10"/>
    </row>
    <row r="13" spans="1:13" ht="18.75" customHeight="1" x14ac:dyDescent="0.3">
      <c r="A13" s="10"/>
      <c r="B13" s="44"/>
      <c r="C13" s="122"/>
      <c r="D13" s="122"/>
      <c r="E13" s="45"/>
      <c r="F13" s="46"/>
      <c r="G13" s="47"/>
      <c r="H13" s="48"/>
      <c r="I13" s="19"/>
      <c r="J13" s="10"/>
    </row>
    <row r="14" spans="1:13" customFormat="1" ht="14.25" customHeight="1" x14ac:dyDescent="0.2">
      <c r="B14" s="129" t="s">
        <v>45</v>
      </c>
      <c r="C14" s="130"/>
      <c r="D14" s="130"/>
      <c r="E14" s="115" t="s">
        <v>36</v>
      </c>
      <c r="F14" s="135" t="s">
        <v>17</v>
      </c>
      <c r="G14" s="133" t="s">
        <v>46</v>
      </c>
      <c r="H14" s="30" t="s">
        <v>39</v>
      </c>
      <c r="I14" s="49"/>
      <c r="M14" s="69"/>
    </row>
    <row r="15" spans="1:13" customFormat="1" ht="18.75" customHeight="1" x14ac:dyDescent="0.2">
      <c r="B15" s="129"/>
      <c r="C15" s="130"/>
      <c r="D15" s="130"/>
      <c r="E15" s="115"/>
      <c r="F15" s="136"/>
      <c r="G15" s="134"/>
      <c r="H15" s="30" t="s">
        <v>42</v>
      </c>
      <c r="I15" s="49"/>
    </row>
    <row r="16" spans="1:13" customFormat="1" ht="16.5" customHeight="1" x14ac:dyDescent="0.2">
      <c r="B16" s="129"/>
      <c r="C16" s="130"/>
      <c r="D16" s="130"/>
      <c r="E16" s="31"/>
      <c r="F16" s="50"/>
      <c r="G16" s="70"/>
      <c r="H16" s="32">
        <f>+G16</f>
        <v>0</v>
      </c>
      <c r="I16" s="49"/>
    </row>
    <row r="17" spans="2:14" customFormat="1" ht="17.25" customHeight="1" x14ac:dyDescent="0.2">
      <c r="B17" s="137"/>
      <c r="C17" s="138"/>
      <c r="D17" s="138"/>
      <c r="E17" s="31"/>
      <c r="F17" s="33"/>
      <c r="G17" s="34"/>
      <c r="H17" s="32">
        <f>+F17*G17</f>
        <v>0</v>
      </c>
      <c r="I17" s="49"/>
    </row>
    <row r="18" spans="2:14" customFormat="1" ht="21.75" customHeight="1" x14ac:dyDescent="0.3">
      <c r="B18" s="118"/>
      <c r="C18" s="139"/>
      <c r="D18" s="119"/>
      <c r="E18" s="35"/>
      <c r="F18" s="27"/>
      <c r="G18" s="36"/>
      <c r="H18" s="30"/>
      <c r="I18" s="49"/>
    </row>
    <row r="19" spans="2:14" customFormat="1" ht="15.75" customHeight="1" x14ac:dyDescent="0.3">
      <c r="B19" s="120"/>
      <c r="C19" s="132"/>
      <c r="D19" s="121"/>
      <c r="E19" s="38"/>
      <c r="F19" s="39"/>
      <c r="G19" s="40"/>
      <c r="H19" s="41"/>
      <c r="I19" s="49"/>
    </row>
    <row r="20" spans="2:14" customFormat="1" ht="17.25" customHeight="1" x14ac:dyDescent="0.3">
      <c r="B20" s="44"/>
      <c r="C20" s="122"/>
      <c r="D20" s="122"/>
      <c r="E20" s="45"/>
      <c r="F20" s="46"/>
      <c r="G20" s="40" t="s">
        <v>44</v>
      </c>
      <c r="H20" s="32">
        <f>+H16+H17</f>
        <v>0</v>
      </c>
      <c r="I20" s="49"/>
    </row>
    <row r="21" spans="2:14" customFormat="1" ht="30" customHeight="1" x14ac:dyDescent="0.2">
      <c r="B21" s="52"/>
      <c r="H21" s="49"/>
      <c r="I21" s="49"/>
    </row>
    <row r="22" spans="2:14" customFormat="1" ht="30" customHeight="1" x14ac:dyDescent="0.2">
      <c r="B22" s="129" t="s">
        <v>47</v>
      </c>
      <c r="C22" s="130"/>
      <c r="D22" s="130"/>
      <c r="E22" s="115" t="s">
        <v>36</v>
      </c>
      <c r="F22" s="53" t="s">
        <v>48</v>
      </c>
      <c r="G22" s="133" t="s">
        <v>49</v>
      </c>
      <c r="H22" s="30" t="s">
        <v>39</v>
      </c>
      <c r="I22" s="49"/>
      <c r="M22" s="71"/>
      <c r="N22" s="71"/>
    </row>
    <row r="23" spans="2:14" customFormat="1" ht="21" customHeight="1" x14ac:dyDescent="0.2">
      <c r="B23" s="129"/>
      <c r="C23" s="130"/>
      <c r="D23" s="130"/>
      <c r="E23" s="115"/>
      <c r="F23" s="54" t="s">
        <v>42</v>
      </c>
      <c r="G23" s="134"/>
      <c r="H23" s="30" t="s">
        <v>42</v>
      </c>
      <c r="I23" s="49"/>
      <c r="N23" s="69"/>
    </row>
    <row r="24" spans="2:14" s="87" customFormat="1" ht="50.25" customHeight="1" x14ac:dyDescent="0.3">
      <c r="B24" s="161" t="s">
        <v>21</v>
      </c>
      <c r="C24" s="162"/>
      <c r="D24" s="162"/>
      <c r="E24" s="88" t="s">
        <v>63</v>
      </c>
      <c r="F24" s="56">
        <v>16650000</v>
      </c>
      <c r="G24" s="98">
        <v>1</v>
      </c>
      <c r="H24" s="32">
        <f>+F24*G24</f>
        <v>16650000</v>
      </c>
      <c r="I24" s="90"/>
      <c r="K24" s="87">
        <f>+F24/2</f>
        <v>8325000</v>
      </c>
    </row>
    <row r="25" spans="2:14" customFormat="1" ht="20.25" customHeight="1" x14ac:dyDescent="0.3">
      <c r="B25" s="129"/>
      <c r="C25" s="130"/>
      <c r="D25" s="130"/>
      <c r="E25" s="31"/>
      <c r="F25" s="33"/>
      <c r="G25" s="100"/>
      <c r="H25" s="32">
        <f>+F25*G25</f>
        <v>0</v>
      </c>
      <c r="I25" s="49"/>
    </row>
    <row r="26" spans="2:14" customFormat="1" ht="30" customHeight="1" x14ac:dyDescent="0.3">
      <c r="B26" s="116"/>
      <c r="C26" s="131"/>
      <c r="D26" s="117"/>
      <c r="E26" s="31"/>
      <c r="F26" s="73"/>
      <c r="G26" s="51"/>
      <c r="H26" s="30">
        <f>+F26*G26</f>
        <v>0</v>
      </c>
      <c r="I26" s="49"/>
      <c r="L26" s="74"/>
      <c r="M26" s="71"/>
      <c r="N26" s="75"/>
    </row>
    <row r="27" spans="2:14" customFormat="1" ht="15" customHeight="1" x14ac:dyDescent="0.3">
      <c r="B27" s="120"/>
      <c r="C27" s="132"/>
      <c r="D27" s="121"/>
      <c r="E27" s="38"/>
      <c r="F27" s="76"/>
      <c r="G27" s="77"/>
      <c r="H27" s="41"/>
      <c r="I27" s="49"/>
    </row>
    <row r="28" spans="2:14" customFormat="1" ht="18" customHeight="1" x14ac:dyDescent="0.3">
      <c r="B28" s="44"/>
      <c r="C28" s="122"/>
      <c r="D28" s="122"/>
      <c r="E28" s="45"/>
      <c r="F28" s="46"/>
      <c r="G28" s="40" t="s">
        <v>44</v>
      </c>
      <c r="H28" s="32">
        <f>+H24+H25+H26</f>
        <v>16650000</v>
      </c>
      <c r="I28" s="49"/>
      <c r="M28" s="69"/>
      <c r="N28" s="69"/>
    </row>
    <row r="29" spans="2:14" customFormat="1" ht="23.25" customHeight="1" x14ac:dyDescent="0.2">
      <c r="B29" s="52"/>
      <c r="H29" s="49"/>
      <c r="I29" s="49"/>
    </row>
    <row r="30" spans="2:14" customFormat="1" ht="21" customHeight="1" x14ac:dyDescent="0.2">
      <c r="B30" s="123" t="s">
        <v>50</v>
      </c>
      <c r="C30" s="124"/>
      <c r="D30" s="127" t="s">
        <v>51</v>
      </c>
      <c r="E30" s="115" t="s">
        <v>36</v>
      </c>
      <c r="F30" s="27" t="s">
        <v>52</v>
      </c>
      <c r="G30" s="28" t="s">
        <v>53</v>
      </c>
      <c r="H30" s="30" t="s">
        <v>39</v>
      </c>
      <c r="I30" s="49"/>
      <c r="L30" s="78" t="s">
        <v>64</v>
      </c>
      <c r="M30" s="71"/>
      <c r="N30" s="79"/>
    </row>
    <row r="31" spans="2:14" customFormat="1" ht="30" customHeight="1" x14ac:dyDescent="0.2">
      <c r="B31" s="125"/>
      <c r="C31" s="126"/>
      <c r="D31" s="128"/>
      <c r="E31" s="115"/>
      <c r="F31" s="54" t="s">
        <v>54</v>
      </c>
      <c r="G31" s="28" t="s">
        <v>41</v>
      </c>
      <c r="H31" s="30" t="s">
        <v>42</v>
      </c>
      <c r="I31" s="49"/>
      <c r="L31" t="e">
        <f>+L30*(0.2)</f>
        <v>#VALUE!</v>
      </c>
      <c r="M31" s="71"/>
    </row>
    <row r="32" spans="2:14" customFormat="1" ht="28.5" customHeight="1" x14ac:dyDescent="0.3">
      <c r="B32" s="116"/>
      <c r="C32" s="117"/>
      <c r="D32" s="55"/>
      <c r="E32" s="27"/>
      <c r="F32" s="56"/>
      <c r="G32" s="51"/>
      <c r="H32" s="32">
        <f>+F32*G32</f>
        <v>0</v>
      </c>
      <c r="I32" s="49"/>
    </row>
    <row r="33" spans="2:9" customFormat="1" x14ac:dyDescent="0.3">
      <c r="B33" s="118"/>
      <c r="C33" s="119"/>
      <c r="D33" s="57"/>
      <c r="E33" s="27"/>
      <c r="F33" s="33"/>
      <c r="G33" s="34"/>
      <c r="H33" s="32">
        <f>+F33*G33</f>
        <v>0</v>
      </c>
      <c r="I33" s="49"/>
    </row>
    <row r="34" spans="2:9" customFormat="1" ht="18" customHeight="1" x14ac:dyDescent="0.3">
      <c r="B34" s="118"/>
      <c r="C34" s="119"/>
      <c r="D34" s="55"/>
      <c r="E34" s="58"/>
      <c r="F34" s="56"/>
      <c r="G34" s="36"/>
      <c r="H34" s="30"/>
      <c r="I34" s="49"/>
    </row>
    <row r="35" spans="2:9" customFormat="1" ht="30" customHeight="1" x14ac:dyDescent="0.3">
      <c r="B35" s="120"/>
      <c r="C35" s="121"/>
      <c r="D35" s="59"/>
      <c r="E35" s="60"/>
      <c r="F35" s="61"/>
      <c r="G35" s="40"/>
      <c r="H35" s="41"/>
      <c r="I35" s="49"/>
    </row>
    <row r="36" spans="2:9" customFormat="1" ht="30" customHeight="1" x14ac:dyDescent="0.3">
      <c r="B36" s="44"/>
      <c r="C36" s="122"/>
      <c r="D36" s="122"/>
      <c r="E36" s="45"/>
      <c r="F36" s="46"/>
      <c r="G36" s="40" t="s">
        <v>44</v>
      </c>
      <c r="H36" s="32">
        <f>+H32+H33</f>
        <v>0</v>
      </c>
      <c r="I36" s="49"/>
    </row>
    <row r="37" spans="2:9" customFormat="1" ht="25.5" customHeight="1" x14ac:dyDescent="0.2">
      <c r="B37" s="52"/>
      <c r="H37" s="49"/>
      <c r="I37" s="49"/>
    </row>
    <row r="38" spans="2:9" customFormat="1" ht="30" customHeight="1" thickBot="1" x14ac:dyDescent="0.25">
      <c r="B38" s="112" t="s">
        <v>57</v>
      </c>
      <c r="C38" s="113"/>
      <c r="D38" s="113"/>
      <c r="E38" s="113"/>
      <c r="F38" s="113"/>
      <c r="G38" s="114"/>
      <c r="H38" s="62">
        <f>+SUM(H12+H20+H28+H36)</f>
        <v>16650000</v>
      </c>
      <c r="I38" s="49"/>
    </row>
    <row r="39" spans="2:9" customFormat="1" ht="30" customHeight="1" thickBot="1" x14ac:dyDescent="0.25">
      <c r="B39" s="63"/>
      <c r="C39" s="64"/>
      <c r="D39" s="64"/>
      <c r="E39" s="64"/>
      <c r="F39" s="64"/>
      <c r="G39" s="64"/>
      <c r="H39" s="64"/>
      <c r="I39" s="65"/>
    </row>
    <row r="40" spans="2:9" customFormat="1" ht="30" customHeight="1" x14ac:dyDescent="0.2"/>
    <row r="41" spans="2:9" customFormat="1" ht="30" customHeight="1" x14ac:dyDescent="0.2"/>
    <row r="42" spans="2:9" customFormat="1" ht="21" customHeight="1" x14ac:dyDescent="0.2"/>
    <row r="43" spans="2:9" customFormat="1" ht="20.25" customHeight="1" x14ac:dyDescent="0.2"/>
    <row r="44" spans="2:9" customFormat="1" ht="18.75" customHeight="1" x14ac:dyDescent="0.2"/>
    <row r="45" spans="2:9" customFormat="1" ht="30" customHeight="1" x14ac:dyDescent="0.2"/>
    <row r="46" spans="2:9" customFormat="1" ht="30" customHeight="1" x14ac:dyDescent="0.2"/>
    <row r="47" spans="2:9" customFormat="1" ht="20.25" customHeight="1" x14ac:dyDescent="0.2"/>
    <row r="48" spans="2:9" customFormat="1" ht="23.25" customHeight="1" x14ac:dyDescent="0.2"/>
    <row r="49" customFormat="1" ht="24.75" customHeight="1" x14ac:dyDescent="0.2"/>
    <row r="50" customFormat="1" ht="30" customHeight="1" x14ac:dyDescent="0.2"/>
    <row r="51" customFormat="1" ht="18" customHeight="1" x14ac:dyDescent="0.2"/>
    <row r="52" customFormat="1" ht="18.75" customHeight="1" x14ac:dyDescent="0.2"/>
    <row r="53" customFormat="1" ht="18" customHeight="1" x14ac:dyDescent="0.2"/>
    <row r="54" customFormat="1" ht="22.5" customHeight="1" x14ac:dyDescent="0.2"/>
    <row r="55" customFormat="1" ht="30" customHeight="1" x14ac:dyDescent="0.2"/>
    <row r="56" customFormat="1" ht="14.25" customHeight="1" x14ac:dyDescent="0.2"/>
    <row r="57" customFormat="1" ht="19.5" customHeight="1" x14ac:dyDescent="0.2"/>
    <row r="58" customFormat="1" ht="19.5" customHeight="1" x14ac:dyDescent="0.2"/>
    <row r="59" customFormat="1" ht="35.25" customHeight="1" x14ac:dyDescent="0.2"/>
    <row r="60" customFormat="1" ht="34.5" customHeight="1" x14ac:dyDescent="0.2"/>
    <row r="61" customFormat="1" ht="23.25" customHeight="1" x14ac:dyDescent="0.2"/>
    <row r="62" customFormat="1" ht="21" customHeight="1" x14ac:dyDescent="0.2"/>
    <row r="63" customFormat="1" ht="21" customHeight="1" x14ac:dyDescent="0.2"/>
    <row r="64" customFormat="1" ht="24" customHeight="1" x14ac:dyDescent="0.2"/>
    <row r="65" customFormat="1" ht="27" customHeight="1" x14ac:dyDescent="0.2"/>
    <row r="66" customFormat="1" ht="25.5" customHeight="1" x14ac:dyDescent="0.2"/>
    <row r="67" customFormat="1" ht="20.25" customHeight="1" x14ac:dyDescent="0.2"/>
    <row r="68" customFormat="1" ht="20.25" customHeight="1" x14ac:dyDescent="0.2"/>
    <row r="69" customFormat="1" ht="18" customHeight="1" x14ac:dyDescent="0.2"/>
    <row r="70" customFormat="1" ht="28.5" customHeight="1" x14ac:dyDescent="0.2"/>
    <row r="71" customFormat="1" ht="21.75" customHeight="1" x14ac:dyDescent="0.2"/>
    <row r="72" customFormat="1" ht="17.25" customHeight="1" x14ac:dyDescent="0.2"/>
    <row r="73" customFormat="1" ht="18.75" customHeight="1" x14ac:dyDescent="0.2"/>
    <row r="74" customFormat="1" ht="18" customHeight="1" x14ac:dyDescent="0.2"/>
    <row r="75" customFormat="1" ht="19.5" customHeight="1" x14ac:dyDescent="0.2"/>
    <row r="76" customFormat="1" ht="19.5" customHeight="1" x14ac:dyDescent="0.2"/>
    <row r="77" customFormat="1" ht="17.25" customHeight="1" x14ac:dyDescent="0.2"/>
    <row r="78" customFormat="1" ht="19.5" customHeight="1" x14ac:dyDescent="0.2"/>
    <row r="79" customFormat="1" ht="21" customHeight="1" x14ac:dyDescent="0.2"/>
    <row r="80" customFormat="1" ht="20.25" customHeight="1" x14ac:dyDescent="0.2"/>
    <row r="81" customFormat="1" ht="21.75" customHeight="1" x14ac:dyDescent="0.2"/>
    <row r="82" customFormat="1" ht="30" customHeight="1" x14ac:dyDescent="0.2"/>
    <row r="83" customFormat="1" ht="30" customHeight="1" x14ac:dyDescent="0.2"/>
    <row r="84" customFormat="1" ht="30" customHeight="1" x14ac:dyDescent="0.2"/>
    <row r="85" customFormat="1" ht="30" customHeight="1" x14ac:dyDescent="0.2"/>
    <row r="86" customFormat="1" ht="30" customHeight="1" x14ac:dyDescent="0.2"/>
    <row r="87" customFormat="1" ht="30" customHeight="1" x14ac:dyDescent="0.2"/>
    <row r="88" customFormat="1" ht="30" customHeight="1" x14ac:dyDescent="0.2"/>
    <row r="89" customFormat="1" ht="21" customHeight="1" x14ac:dyDescent="0.2"/>
    <row r="90" customFormat="1" ht="20.25" customHeight="1" x14ac:dyDescent="0.2"/>
    <row r="91" customFormat="1" ht="30" customHeight="1" x14ac:dyDescent="0.2"/>
    <row r="92" customFormat="1" ht="30" customHeight="1" x14ac:dyDescent="0.2"/>
    <row r="93" customFormat="1" ht="30" customHeight="1" x14ac:dyDescent="0.2"/>
    <row r="94" customFormat="1" ht="21" customHeight="1" x14ac:dyDescent="0.2"/>
    <row r="95" customFormat="1" ht="21" customHeight="1" x14ac:dyDescent="0.2"/>
    <row r="96" customFormat="1" ht="18.75" customHeight="1" x14ac:dyDescent="0.2"/>
    <row r="97" customFormat="1" ht="34.5" customHeight="1" x14ac:dyDescent="0.2"/>
    <row r="98" customFormat="1" ht="22.5" customHeight="1" x14ac:dyDescent="0.2"/>
    <row r="99" customFormat="1" ht="30" customHeight="1" x14ac:dyDescent="0.2"/>
    <row r="100" customFormat="1" ht="30" customHeight="1" x14ac:dyDescent="0.2"/>
    <row r="101" customFormat="1" ht="30" customHeight="1" x14ac:dyDescent="0.2"/>
    <row r="102" customFormat="1" ht="30" customHeight="1" x14ac:dyDescent="0.2"/>
    <row r="103" customFormat="1" ht="21" customHeight="1" x14ac:dyDescent="0.2"/>
    <row r="104" customFormat="1" ht="21" customHeight="1" x14ac:dyDescent="0.2"/>
    <row r="105" customFormat="1" ht="16.5" customHeight="1" x14ac:dyDescent="0.2"/>
    <row r="106" customFormat="1" ht="30" customHeight="1" x14ac:dyDescent="0.2"/>
    <row r="107" customFormat="1" ht="30" customHeight="1" x14ac:dyDescent="0.2"/>
    <row r="108" customFormat="1" ht="30" customHeight="1" x14ac:dyDescent="0.2"/>
    <row r="109" customFormat="1" ht="30" customHeight="1" x14ac:dyDescent="0.2"/>
    <row r="110" customFormat="1" ht="21.75" customHeight="1" x14ac:dyDescent="0.2"/>
    <row r="111" customFormat="1" ht="22.5" customHeight="1" x14ac:dyDescent="0.2"/>
    <row r="112" customFormat="1" ht="28.5" customHeight="1" x14ac:dyDescent="0.2"/>
    <row r="113" customFormat="1" ht="30" customHeight="1" x14ac:dyDescent="0.2"/>
    <row r="114" customFormat="1" ht="30" customHeight="1" x14ac:dyDescent="0.2"/>
    <row r="115" customFormat="1" ht="37.5" customHeight="1" x14ac:dyDescent="0.2"/>
    <row r="116" customFormat="1" ht="30" customHeight="1" x14ac:dyDescent="0.2"/>
    <row r="117" customFormat="1" ht="30" customHeight="1" x14ac:dyDescent="0.2"/>
    <row r="118" customFormat="1" ht="30" customHeight="1" x14ac:dyDescent="0.2"/>
    <row r="119" customFormat="1" ht="30" customHeight="1" x14ac:dyDescent="0.2"/>
    <row r="120" customFormat="1" ht="30" customHeight="1" x14ac:dyDescent="0.2"/>
    <row r="121" customFormat="1" ht="23.25" customHeight="1" x14ac:dyDescent="0.2"/>
    <row r="122" customFormat="1" ht="30" customHeight="1" x14ac:dyDescent="0.2"/>
    <row r="123" customFormat="1" ht="30" customHeight="1" x14ac:dyDescent="0.2"/>
    <row r="124" customFormat="1" ht="24" customHeight="1" x14ac:dyDescent="0.2"/>
    <row r="125" customFormat="1" ht="30" customHeight="1" x14ac:dyDescent="0.2"/>
    <row r="126" customFormat="1" ht="30" customHeight="1" x14ac:dyDescent="0.2"/>
    <row r="127" customFormat="1" ht="30" customHeight="1" x14ac:dyDescent="0.2"/>
    <row r="128" customFormat="1" ht="30" customHeight="1" x14ac:dyDescent="0.2"/>
    <row r="129" customFormat="1" ht="30" customHeight="1" x14ac:dyDescent="0.2"/>
    <row r="130" customFormat="1" ht="30" customHeight="1" x14ac:dyDescent="0.2"/>
    <row r="131" customFormat="1" ht="30" customHeight="1" x14ac:dyDescent="0.2"/>
    <row r="132" customFormat="1" ht="30" customHeight="1" x14ac:dyDescent="0.2"/>
    <row r="133" customFormat="1" ht="30" customHeight="1" x14ac:dyDescent="0.2"/>
    <row r="134" customFormat="1" ht="30" customHeight="1" x14ac:dyDescent="0.2"/>
    <row r="135" customFormat="1" ht="18.75" customHeight="1" x14ac:dyDescent="0.2"/>
    <row r="136" customFormat="1" ht="18.75" customHeight="1" x14ac:dyDescent="0.2"/>
    <row r="137" customFormat="1" ht="33" customHeight="1" x14ac:dyDescent="0.2"/>
    <row r="138" customFormat="1" ht="30" customHeight="1" x14ac:dyDescent="0.2"/>
    <row r="139" customFormat="1" ht="30" customHeight="1" x14ac:dyDescent="0.2"/>
    <row r="140" customFormat="1" ht="30" customHeight="1" x14ac:dyDescent="0.2"/>
    <row r="141" customFormat="1" ht="30" customHeight="1" x14ac:dyDescent="0.2"/>
    <row r="142" customFormat="1" ht="30" customHeight="1" x14ac:dyDescent="0.2"/>
    <row r="143" customFormat="1" ht="30" customHeight="1" x14ac:dyDescent="0.2"/>
    <row r="144" customFormat="1" ht="30" customHeight="1" x14ac:dyDescent="0.2"/>
    <row r="145" customFormat="1" ht="30" customHeight="1" x14ac:dyDescent="0.2"/>
    <row r="146" customFormat="1" ht="30" customHeight="1" x14ac:dyDescent="0.2"/>
    <row r="147" customFormat="1" ht="30" customHeight="1" x14ac:dyDescent="0.2"/>
    <row r="148" customFormat="1" ht="30" customHeight="1" x14ac:dyDescent="0.2"/>
    <row r="149" customFormat="1" ht="30" customHeight="1" x14ac:dyDescent="0.2"/>
    <row r="150" customFormat="1" ht="30" customHeight="1" x14ac:dyDescent="0.2"/>
    <row r="151" customFormat="1" ht="30" customHeight="1" x14ac:dyDescent="0.2"/>
    <row r="152" customFormat="1" ht="30" customHeight="1" x14ac:dyDescent="0.2"/>
    <row r="153" customFormat="1" ht="47.25" customHeight="1" x14ac:dyDescent="0.2"/>
    <row r="154" customFormat="1" ht="30" customHeight="1" x14ac:dyDescent="0.2"/>
    <row r="155" customFormat="1" ht="30" customHeight="1" x14ac:dyDescent="0.2"/>
    <row r="156" customFormat="1" ht="30" customHeight="1" x14ac:dyDescent="0.2"/>
    <row r="157" customFormat="1" ht="30" customHeight="1" x14ac:dyDescent="0.2"/>
    <row r="158" customFormat="1" ht="30" customHeight="1" x14ac:dyDescent="0.2"/>
    <row r="159" customFormat="1" ht="30" customHeight="1" x14ac:dyDescent="0.2"/>
    <row r="160" customFormat="1" ht="30" customHeight="1" x14ac:dyDescent="0.2"/>
    <row r="161" customFormat="1" ht="30" customHeight="1" x14ac:dyDescent="0.2"/>
    <row r="162" customFormat="1" ht="30" customHeight="1" x14ac:dyDescent="0.2"/>
    <row r="163" customFormat="1" ht="30" customHeight="1" x14ac:dyDescent="0.2"/>
    <row r="164" customFormat="1" ht="30" customHeight="1" x14ac:dyDescent="0.2"/>
    <row r="165" customFormat="1" ht="30" customHeight="1" x14ac:dyDescent="0.2"/>
    <row r="166" customFormat="1" ht="30" customHeight="1" x14ac:dyDescent="0.2"/>
    <row r="167" customFormat="1" ht="30" customHeight="1" x14ac:dyDescent="0.2"/>
    <row r="168" customFormat="1" ht="30" customHeight="1" x14ac:dyDescent="0.2"/>
    <row r="169" customFormat="1" ht="30" customHeight="1" x14ac:dyDescent="0.2"/>
    <row r="170" customFormat="1" ht="30" customHeight="1" x14ac:dyDescent="0.2"/>
    <row r="171" customFormat="1" ht="30" customHeight="1" x14ac:dyDescent="0.2"/>
    <row r="172" customFormat="1" ht="30" customHeight="1" x14ac:dyDescent="0.2"/>
    <row r="173" customFormat="1" ht="13.5" customHeight="1" x14ac:dyDescent="0.2"/>
    <row r="174" customFormat="1" ht="30" customHeight="1" x14ac:dyDescent="0.2"/>
    <row r="175" customFormat="1" ht="30" customHeight="1" x14ac:dyDescent="0.2"/>
    <row r="176" customFormat="1" ht="30" customHeight="1" x14ac:dyDescent="0.2"/>
    <row r="177" spans="2:11" customFormat="1" ht="30" customHeight="1" x14ac:dyDescent="0.2"/>
    <row r="178" spans="2:11" customFormat="1" ht="10.5" customHeight="1" x14ac:dyDescent="0.2"/>
    <row r="179" spans="2:11" customFormat="1" ht="30" customHeight="1" x14ac:dyDescent="0.2"/>
    <row r="180" spans="2:11" customFormat="1" ht="15" x14ac:dyDescent="0.2"/>
    <row r="181" spans="2:11" customFormat="1" ht="15" x14ac:dyDescent="0.2"/>
    <row r="182" spans="2:11" customFormat="1" ht="15" x14ac:dyDescent="0.2"/>
    <row r="183" spans="2:11" customFormat="1" ht="15" x14ac:dyDescent="0.2"/>
    <row r="184" spans="2:11" customFormat="1" ht="15" x14ac:dyDescent="0.2"/>
    <row r="185" spans="2:11" x14ac:dyDescent="0.3">
      <c r="B185"/>
      <c r="C185"/>
      <c r="D185"/>
      <c r="E185"/>
      <c r="F185"/>
      <c r="G185"/>
      <c r="H185"/>
      <c r="I185"/>
      <c r="J185"/>
      <c r="K185"/>
    </row>
    <row r="186" spans="2:11" x14ac:dyDescent="0.3">
      <c r="B186"/>
      <c r="C186"/>
      <c r="D186"/>
      <c r="E186"/>
      <c r="F186"/>
      <c r="G186"/>
      <c r="H186"/>
      <c r="I186"/>
      <c r="J186"/>
      <c r="K186"/>
    </row>
    <row r="187" spans="2:11" x14ac:dyDescent="0.3">
      <c r="B187"/>
      <c r="C187"/>
      <c r="D187"/>
      <c r="E187"/>
      <c r="F187"/>
      <c r="G187"/>
      <c r="H187"/>
      <c r="I187"/>
      <c r="J187"/>
      <c r="K187"/>
    </row>
    <row r="188" spans="2:11" x14ac:dyDescent="0.3">
      <c r="B188"/>
      <c r="C188"/>
      <c r="D188"/>
      <c r="E188"/>
      <c r="F188"/>
      <c r="G188"/>
      <c r="H188"/>
      <c r="I188"/>
      <c r="J188"/>
      <c r="K188"/>
    </row>
  </sheetData>
  <mergeCells count="39">
    <mergeCell ref="B38:G38"/>
    <mergeCell ref="E30:E31"/>
    <mergeCell ref="B32:C32"/>
    <mergeCell ref="B33:C33"/>
    <mergeCell ref="B34:C34"/>
    <mergeCell ref="B35:C35"/>
    <mergeCell ref="C36:D36"/>
    <mergeCell ref="B30:C31"/>
    <mergeCell ref="D30:D31"/>
    <mergeCell ref="B24:D24"/>
    <mergeCell ref="B25:D25"/>
    <mergeCell ref="B26:D26"/>
    <mergeCell ref="B27:D27"/>
    <mergeCell ref="C28:D28"/>
    <mergeCell ref="G22:G23"/>
    <mergeCell ref="B14:D15"/>
    <mergeCell ref="E14:E15"/>
    <mergeCell ref="F14:F15"/>
    <mergeCell ref="G14:G15"/>
    <mergeCell ref="B16:D16"/>
    <mergeCell ref="B17:D17"/>
    <mergeCell ref="B18:D18"/>
    <mergeCell ref="B19:D19"/>
    <mergeCell ref="C20:D20"/>
    <mergeCell ref="B22:D23"/>
    <mergeCell ref="E22:E23"/>
    <mergeCell ref="C13:D13"/>
    <mergeCell ref="C2:H2"/>
    <mergeCell ref="B3:H3"/>
    <mergeCell ref="C4:D4"/>
    <mergeCell ref="F4:H4"/>
    <mergeCell ref="B5:F5"/>
    <mergeCell ref="B6:D7"/>
    <mergeCell ref="E6:E7"/>
    <mergeCell ref="B8:D8"/>
    <mergeCell ref="B9:D9"/>
    <mergeCell ref="B10:D10"/>
    <mergeCell ref="B11:D11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2</vt:i4>
      </vt:variant>
    </vt:vector>
  </HeadingPairs>
  <TitlesOfParts>
    <vt:vector size="12" baseType="lpstr">
      <vt:lpstr>Presentación</vt:lpstr>
      <vt:lpstr>2. Concreto y Acero de Refuerzo</vt:lpstr>
      <vt:lpstr>4. Tapas Metalicas </vt:lpstr>
      <vt:lpstr>5. CUARTO DE MAQUINAS MANPOSTER</vt:lpstr>
      <vt:lpstr>6, BOMBAS SUMERGUIBLES</vt:lpstr>
      <vt:lpstr>7, TABLERO DE MANDO</vt:lpstr>
      <vt:lpstr>8. RED ELECTRICA </vt:lpstr>
      <vt:lpstr>9. KIT DE IZAJE </vt:lpstr>
      <vt:lpstr>10. SISTEMA DE CRIBADO </vt:lpstr>
      <vt:lpstr>11. CONEXION DE REDES ALCT</vt:lpstr>
      <vt:lpstr>'2. Concreto y Acero de Refuerzo'!Área_de_impresión</vt:lpstr>
      <vt:lpstr>Presentación!Área_de_impresión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Andrés Gil Garzón</dc:creator>
  <cp:lastModifiedBy>SDI-Backup</cp:lastModifiedBy>
  <cp:lastPrinted>2026-06-03T20:40:31Z</cp:lastPrinted>
  <dcterms:created xsi:type="dcterms:W3CDTF">2015-08-04T22:49:26Z</dcterms:created>
  <dcterms:modified xsi:type="dcterms:W3CDTF">2026-06-03T20:41:43Z</dcterms:modified>
</cp:coreProperties>
</file>