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CMDELGADO\Desktop\UAECOB\10. Envio documentos finales consolidado 30-06-2026\"/>
    </mc:Choice>
  </mc:AlternateContent>
  <xr:revisionPtr revIDLastSave="0" documentId="13_ncr:1_{88031A77-2391-492E-8C88-F354B9EE4499}" xr6:coauthVersionLast="47" xr6:coauthVersionMax="47" xr10:uidLastSave="{00000000-0000-0000-0000-000000000000}"/>
  <bookViews>
    <workbookView xWindow="-105" yWindow="0" windowWidth="19410" windowHeight="15585" xr2:uid="{95DA3709-EB69-4A33-A9A7-ACB255EA341D}"/>
  </bookViews>
  <sheets>
    <sheet name="ESTUDIO MERCADO" sheetId="20" r:id="rId1"/>
    <sheet name="TASAS PROMEDIO" sheetId="19" r:id="rId2"/>
  </sheets>
  <definedNames>
    <definedName name="_A1">#REF!</definedName>
    <definedName name="_Toc140149825_1">#REF!</definedName>
    <definedName name="_Toc140149825_59">#REF!</definedName>
    <definedName name="_Toc142149825_60">#REF!</definedName>
    <definedName name="AMOR">#REF!</definedName>
    <definedName name="ATRA">#REF!</definedName>
    <definedName name="AUI">#N/A</definedName>
    <definedName name="base_datos">#REF!</definedName>
    <definedName name="CIAS">#REF!</definedName>
    <definedName name="COPIA">#REF!</definedName>
    <definedName name="COPIA2">#REF!</definedName>
    <definedName name="COPIA3">#REF!</definedName>
    <definedName name="COPIA4">#REF!</definedName>
    <definedName name="COPIA5">#REF!</definedName>
    <definedName name="copia6">#REF!</definedName>
    <definedName name="COPIA7">#REF!</definedName>
    <definedName name="EXPEDICIÓN">#REF!</definedName>
    <definedName name="fecha">#REF!</definedName>
    <definedName name="FechaD">#REF!</definedName>
    <definedName name="FFFFFFF">#REF!</definedName>
    <definedName name="GG">#REF!</definedName>
    <definedName name="GGGGGG">#REF!</definedName>
    <definedName name="MATIAS">#REF!</definedName>
    <definedName name="Meses">#REF!</definedName>
    <definedName name="No.">#REF!</definedName>
    <definedName name="OOOO">#REF!</definedName>
    <definedName name="opcion2">#REF!</definedName>
    <definedName name="opcion3">#REF!</definedName>
    <definedName name="opcion4">#REF!</definedName>
    <definedName name="opcion5">#REF!</definedName>
    <definedName name="opcion6">#REF!</definedName>
    <definedName name="OTRA">#REF!</definedName>
    <definedName name="OTRA5">#REF!</definedName>
    <definedName name="PRUEBA">#REF!</definedName>
    <definedName name="RT">#REF!</definedName>
    <definedName name="SOAT">#N/A</definedName>
    <definedName name="ssss">#REF!</definedName>
    <definedName name="TIPO_DE_VEHICULOS">#REF!</definedName>
    <definedName name="W">#REF!</definedName>
    <definedName name="WWWWWWWW">#REF!</definedName>
    <definedName name="xx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2" i="20" l="1"/>
  <c r="J65" i="20"/>
  <c r="D83" i="20" l="1"/>
  <c r="D46" i="20"/>
  <c r="E14" i="20"/>
  <c r="I65" i="20"/>
  <c r="D20" i="20" l="1"/>
  <c r="H65" i="20"/>
  <c r="F13" i="19" l="1"/>
  <c r="F61" i="19" l="1"/>
  <c r="H61" i="19" s="1"/>
  <c r="F59" i="19"/>
  <c r="H59" i="19" s="1"/>
  <c r="H40" i="20" s="1"/>
  <c r="I40" i="20" s="1"/>
  <c r="J40" i="20" s="1"/>
  <c r="F56" i="19"/>
  <c r="H56" i="19" s="1"/>
  <c r="H52" i="20" s="1"/>
  <c r="F50" i="19"/>
  <c r="H50" i="19" s="1"/>
  <c r="H75" i="20" s="1"/>
  <c r="F49" i="19"/>
  <c r="H49" i="19" s="1"/>
  <c r="H39" i="20" s="1"/>
  <c r="I39" i="20" s="1"/>
  <c r="J39" i="20" s="1"/>
  <c r="F44" i="19"/>
  <c r="H44" i="19" s="1"/>
  <c r="H34" i="20" s="1"/>
  <c r="I34" i="20" s="1"/>
  <c r="J34" i="20" s="1"/>
  <c r="F40" i="19"/>
  <c r="F36" i="19"/>
  <c r="H36" i="19" s="1"/>
  <c r="H38" i="20" s="1"/>
  <c r="F28" i="19"/>
  <c r="H28" i="19" s="1"/>
  <c r="H31" i="20" s="1"/>
  <c r="I31" i="20" s="1"/>
  <c r="J31" i="20" s="1"/>
  <c r="F22" i="19"/>
  <c r="H22" i="19" s="1"/>
  <c r="H32" i="20" s="1"/>
  <c r="I32" i="20" s="1"/>
  <c r="J32" i="20" s="1"/>
  <c r="H13" i="19"/>
  <c r="H33" i="20" s="1"/>
  <c r="I33" i="20" s="1"/>
  <c r="J33" i="20" s="1"/>
  <c r="H12" i="19"/>
  <c r="F7" i="19"/>
  <c r="H7" i="19" s="1"/>
  <c r="F89" i="20" l="1"/>
  <c r="H89" i="20" s="1"/>
  <c r="I38" i="20"/>
  <c r="J38" i="20" s="1"/>
  <c r="H53" i="20"/>
  <c r="I52" i="20"/>
  <c r="I53" i="20" s="1"/>
  <c r="I75" i="20"/>
  <c r="H36" i="20"/>
  <c r="H35" i="20"/>
  <c r="H29" i="20"/>
  <c r="I29" i="20" s="1"/>
  <c r="J29" i="20" s="1"/>
  <c r="H40" i="19"/>
  <c r="H77" i="20" s="1"/>
  <c r="I77" i="20" s="1"/>
  <c r="J77" i="20" s="1"/>
  <c r="H91" i="20" l="1"/>
  <c r="I89" i="20"/>
  <c r="I91" i="20" s="1"/>
  <c r="J53" i="20"/>
  <c r="H78" i="20"/>
  <c r="J75" i="20"/>
  <c r="J78" i="20" s="1"/>
  <c r="I78" i="20"/>
  <c r="I35" i="20"/>
  <c r="H37" i="20"/>
  <c r="J35" i="20"/>
  <c r="I36" i="20"/>
  <c r="J36" i="20"/>
  <c r="J89" i="20" l="1"/>
  <c r="J91" i="20" s="1"/>
  <c r="J37" i="20"/>
  <c r="I37" i="20"/>
  <c r="H28" i="20" l="1"/>
  <c r="I28" i="20" s="1"/>
  <c r="J28" i="20" s="1"/>
  <c r="H27" i="20" l="1"/>
  <c r="D69" i="20"/>
  <c r="I27" i="20" l="1"/>
  <c r="I30" i="20" s="1"/>
  <c r="I42" i="20" s="1"/>
  <c r="J27" i="20"/>
  <c r="H30" i="20"/>
  <c r="H42" i="20" s="1"/>
  <c r="J30" i="20"/>
  <c r="J42" i="20" s="1"/>
</calcChain>
</file>

<file path=xl/sharedStrings.xml><?xml version="1.0" encoding="utf-8"?>
<sst xmlns="http://schemas.openxmlformats.org/spreadsheetml/2006/main" count="284" uniqueCount="141">
  <si>
    <t>UNIDAD ADMINISTRATIVA ESPECIAL CUERPO OFICIAL DE BOMBEROS</t>
  </si>
  <si>
    <t>PROYECCIÓN SEGUROS VIGENCIA 2026 - 2027</t>
  </si>
  <si>
    <t>CÁLCULO VALORES APROXIMADOS DE PRIMA</t>
  </si>
  <si>
    <t xml:space="preserve"> </t>
  </si>
  <si>
    <t>PRESUPUESTO ASIGNADO</t>
  </si>
  <si>
    <t>CÓDIGO</t>
  </si>
  <si>
    <t>PRESUPUESTO</t>
  </si>
  <si>
    <t>O212020200701030471347</t>
  </si>
  <si>
    <t>Servicio de seguro obligatorio de accidentes de tránsito (SOAT)</t>
  </si>
  <si>
    <t>O212020200701030571351</t>
  </si>
  <si>
    <t>Servicios de seguros de vehículos automotores</t>
  </si>
  <si>
    <t>O212020200701030571354</t>
  </si>
  <si>
    <t>Servicios de seguros contra incendio, terremoto o sustracción</t>
  </si>
  <si>
    <t>O212020200701030571355</t>
  </si>
  <si>
    <t>Servicios de seguros generales de responsabilidad civil</t>
  </si>
  <si>
    <t>O212020200701030571358</t>
  </si>
  <si>
    <t>Servicios de seguros de vida colectiva</t>
  </si>
  <si>
    <t>TOTAL</t>
  </si>
  <si>
    <t>VIGENCIA 2026-2027</t>
  </si>
  <si>
    <t>VIGENCIA DESDE 00:00 HORAS</t>
  </si>
  <si>
    <t>VIGENCIA HASTA 00:00 HORAS</t>
  </si>
  <si>
    <t>DIAS DE COBERTURA</t>
  </si>
  <si>
    <t>PROYECCION DEL ESTUDIO DE MERCADO 2026</t>
  </si>
  <si>
    <t>GRUPO No. 1</t>
  </si>
  <si>
    <t>PROYECCIÓN DE PRESUPUESTO PROCESO 2026-2027</t>
  </si>
  <si>
    <t>ITEM</t>
  </si>
  <si>
    <t>RAMO</t>
  </si>
  <si>
    <t>VALOR ASEGURADO</t>
  </si>
  <si>
    <t>TASA ANUAL</t>
  </si>
  <si>
    <t>TIPO TASA</t>
  </si>
  <si>
    <t>PRIMA NETA VIGENCIA</t>
  </si>
  <si>
    <t>IVA</t>
  </si>
  <si>
    <t>PRIMA TOTAL VIGENCIA</t>
  </si>
  <si>
    <t>TODO RIESGO DAÑOS MATERIALES</t>
  </si>
  <si>
    <t>%o</t>
  </si>
  <si>
    <t>INDICE VARIABLE 5% (LITERALES B,C Y D)</t>
  </si>
  <si>
    <t>BIENES CON SUBLIMITE</t>
  </si>
  <si>
    <t>TOTAL TODO RIESGO DAÑOS MATERIALES</t>
  </si>
  <si>
    <t>MANEJO GLOBAL ENTIDADES ESTATALES</t>
  </si>
  <si>
    <t>%</t>
  </si>
  <si>
    <t>RESPONSABLIDAD CIVIL EXTRACONTRACTUAL</t>
  </si>
  <si>
    <t>AUTOMOVILES</t>
  </si>
  <si>
    <t>TRANSPORTE DE MERCANCÍAS</t>
  </si>
  <si>
    <t>TODO RIESGO EQUIPO Y MAQUINARÍA</t>
  </si>
  <si>
    <t>INDICE VARIABLE 5%</t>
  </si>
  <si>
    <t>TOTAL TODO CONTRATISTAS</t>
  </si>
  <si>
    <t>CASCO BARCO</t>
  </si>
  <si>
    <t>RESPONSABILIDAD CIVIL CONTRACTUAL Y/O ACCIDENTES PERSONALES (BRIGADISTAS)</t>
  </si>
  <si>
    <t>SEMOVIENTES</t>
  </si>
  <si>
    <t xml:space="preserve">FUTURAS INCLUSIONES </t>
  </si>
  <si>
    <t>TOTAL GRUPO No. 1</t>
  </si>
  <si>
    <t>GRUPO No. 2</t>
  </si>
  <si>
    <t>RESPONSABILIDAD CIVIL  PROTECCIÓN DE DATOS (RIESGO CIBÉRNETICO)</t>
  </si>
  <si>
    <t>TOTAL GRUPO No. 2</t>
  </si>
  <si>
    <t>VARIAS</t>
  </si>
  <si>
    <t>GRUPO No. 3</t>
  </si>
  <si>
    <t>PRIMA VIGENCIA 365 DIAS</t>
  </si>
  <si>
    <t>SOAT</t>
  </si>
  <si>
    <t>DE LEY</t>
  </si>
  <si>
    <t>VRS</t>
  </si>
  <si>
    <t>TOTAL GRUPO No. 3</t>
  </si>
  <si>
    <t>GRUPO No. 4</t>
  </si>
  <si>
    <t>RESPONSABILIDAD CIVIL SERVIDORES PUBLICOS</t>
  </si>
  <si>
    <t>FUTURAS INCLUSIONES</t>
  </si>
  <si>
    <t>INFIDELIDAD Y RIESGOS FINANCIEROS</t>
  </si>
  <si>
    <t>TOTAL GRUPO No. 4</t>
  </si>
  <si>
    <t>GRUPO No. 5</t>
  </si>
  <si>
    <t>CASCO AVIACION DRONES</t>
  </si>
  <si>
    <t>TOTAL GRUPO No. 5</t>
  </si>
  <si>
    <t>DETERMINACIÓN TASAS PROMEDIOS</t>
  </si>
  <si>
    <t>ENTIDAD</t>
  </si>
  <si>
    <t>PROCESOS DE REFERENCIA</t>
  </si>
  <si>
    <t>TASAS</t>
  </si>
  <si>
    <t>PROMEDIO TASAS</t>
  </si>
  <si>
    <t>PROMEDIO TASA MERCADO (A)</t>
  </si>
  <si>
    <t>AJUSTE POR SINIESTRALIDAD</t>
  </si>
  <si>
    <t>TASA FINAL PROMEDIO</t>
  </si>
  <si>
    <t>TIPO DE TASA % - %o</t>
  </si>
  <si>
    <t>UAECOB-LP-001-2025</t>
  </si>
  <si>
    <t>SENADO DE LA REPÚBLICA</t>
  </si>
  <si>
    <t>LP-SEN-001-2026</t>
  </si>
  <si>
    <t>INSTITUTO NACIONAL PENITENCIARIO Y CARCELARIO - INPEC</t>
  </si>
  <si>
    <r>
      <t xml:space="preserve">LP-01-2026 </t>
    </r>
    <r>
      <rPr>
        <b/>
        <sz val="10"/>
        <color rgb="FF7030A0"/>
        <rFont val="Arial"/>
        <family val="2"/>
      </rPr>
      <t>UNIÓN TEMPORAL LA PREVISORA S.A. - SURAMERICANA S.A. - MAPFRE SEGUROS GENERALES - LP-01-2026 - INPEC</t>
    </r>
  </si>
  <si>
    <t>INSTITUTO NACIONAL DE SALUD</t>
  </si>
  <si>
    <t>PROCESO No INS-LP-007-2025</t>
  </si>
  <si>
    <t>AGENCIA LOGISTICA DE LAS FUERZA MILITARES</t>
  </si>
  <si>
    <r>
      <t xml:space="preserve">Licitación Pública No. LP 002-046-2026 </t>
    </r>
    <r>
      <rPr>
        <b/>
        <sz val="10"/>
        <color rgb="FF7030A0"/>
        <rFont val="Arial"/>
        <family val="2"/>
      </rPr>
      <t>(UNION TEMPORAL LA PREVISORA S.A. - AXA COLPATRIA - MAPFRE SEGUROS - CHUBB SEGUROS - LP 002-046-2026 - ALFM)</t>
    </r>
  </si>
  <si>
    <t>AUTOMÓVILES</t>
  </si>
  <si>
    <t>DIRECCION NACIONAL DE DERECHO DE AUTOR</t>
  </si>
  <si>
    <t>MC DNDA-028-2026</t>
  </si>
  <si>
    <t>A.C.I. AGENCIA DE COOPERACIÓN E INVERSIONES DE MEDELLÍN Y AREA</t>
  </si>
  <si>
    <r>
      <t>SELECCIÓN ABREVIADA DE MENOR CUANTÍA No.</t>
    </r>
    <r>
      <rPr>
        <b/>
        <sz val="10"/>
        <color rgb="FF7030A0"/>
        <rFont val="Arial"/>
        <family val="2"/>
      </rPr>
      <t xml:space="preserve"> 0009015860 DE 2026</t>
    </r>
    <r>
      <rPr>
        <b/>
        <sz val="10"/>
        <color theme="1"/>
        <rFont val="Arial"/>
        <family val="2"/>
      </rPr>
      <t xml:space="preserve"> DISTRITO  ESPECIAL DE CIENCIA, TECNOLOGÍA E INNOVACIÓN DE MEDELLÍN</t>
    </r>
  </si>
  <si>
    <t>AEROPUERTO OLAYA HERRERA</t>
  </si>
  <si>
    <t>AGENCIA PARA ALIANZAS PUBLICO PRIVADAS - APP</t>
  </si>
  <si>
    <t>INSTITUCION UNIVERSITARIA COLEGIO MAYOR DE ANTIOQUIA</t>
  </si>
  <si>
    <t>INSTITUCIÓN UNIVERSITARIA PASCUAL BRAVO</t>
  </si>
  <si>
    <t>MUSEO CASA DE LA MEMORIA</t>
  </si>
  <si>
    <t>DISTRITO ESPECIAL DE CIENCIA, TECNOLOGÍA E INNOVACIÓN DE MEDELLÍN</t>
  </si>
  <si>
    <t>RESPONSABILIDAD CIVIL EXTRACONTRACTUAL</t>
  </si>
  <si>
    <t>SECRETARIA DISTRITAL DE HACIENDA</t>
  </si>
  <si>
    <t xml:space="preserve">LICITACIÓN PÚBLICA  No. SDH-LP-0001-2025 </t>
  </si>
  <si>
    <t>UNIDAD ADMINISTRATIVA ESPECIAL AERONÁUTICA CIVIL - AEROCIVIL</t>
  </si>
  <si>
    <r>
      <t>LICITACIÓN PÚBLICA No 26001053 H3 DE 2026</t>
    </r>
    <r>
      <rPr>
        <b/>
        <sz val="10"/>
        <color rgb="FF7030A0"/>
        <rFont val="Arial"/>
        <family val="2"/>
      </rPr>
      <t xml:space="preserve"> (AXA COLPATRIA)</t>
    </r>
  </si>
  <si>
    <r>
      <t xml:space="preserve">LICITACIÓN PÚBLICA No 26001053 H3 DE 2026 </t>
    </r>
    <r>
      <rPr>
        <b/>
        <sz val="10"/>
        <color rgb="FF7030A0"/>
        <rFont val="Arial"/>
        <family val="2"/>
      </rPr>
      <t>(ALLIANZ S.A.)</t>
    </r>
  </si>
  <si>
    <t xml:space="preserve">MANEJO GLOBAL </t>
  </si>
  <si>
    <t>CONTRALORIA DE BOGOTA</t>
  </si>
  <si>
    <t>LICITACIÓN PÚBLICA No. CB-LP-001-2026</t>
  </si>
  <si>
    <t>FONDO PASIVO SOCIAL DE FERROCARRILES NACIONALES DE COLOMBIA</t>
  </si>
  <si>
    <t>MÍNIMA CUANTÍA No. IPMC-FPS-001-2026.</t>
  </si>
  <si>
    <t>INSTITUTO NACIONAL DE VIGILANGIA DE MEDICAMENTOS Y ALIMENTOS - INVIMA</t>
  </si>
  <si>
    <t>LICITACIÓN PÚBLICA No. LP-003-2025</t>
  </si>
  <si>
    <t>SECRETARIA DISTRITAL DEL HABITAT</t>
  </si>
  <si>
    <t>SDHT-SAMC-001-2026</t>
  </si>
  <si>
    <t>CASCO NAVEGACIÓN (BARCO)</t>
  </si>
  <si>
    <t>DEPARTAMENTO DE CUNDINAMARCA</t>
  </si>
  <si>
    <t>LICITACIÓN PÚBLICA SG-LP-001-2025</t>
  </si>
  <si>
    <t>MUNICIPIO DE CHIA</t>
  </si>
  <si>
    <t>LP-004-2025</t>
  </si>
  <si>
    <t>SECRETARIA DISTRITAL DE AMBIENTE</t>
  </si>
  <si>
    <t>DIRECCION NACIONAL DE INTELIGENCIA - DNI</t>
  </si>
  <si>
    <t xml:space="preserve">CONTRATACION DIRECTA   2-2025-2336 </t>
  </si>
  <si>
    <t>FONDO ROTATORIO DE LA REGISTRADURIA NACIONAL DEL ESTADO CIVIL</t>
  </si>
  <si>
    <t>LICITACIÓN PÚBLICA No. 001 - FRR SEGUROS</t>
  </si>
  <si>
    <t>RESPONSABILIDAD CIVIL CONTRACTUAL (BRIGADISTAS) O ACCIDENTES PERSONALES</t>
  </si>
  <si>
    <t>RESPONSABILIDAD CIVIL SERVIDORES PÚBLICOS</t>
  </si>
  <si>
    <r>
      <t xml:space="preserve">LICITACIÓN PÚBLICA No.No 70007781 de 2025 DISTRITO  ESPECIAL DE CIENCIA, TECNOLOGÍA E INNOVACIÓN DE MEDELLÍN </t>
    </r>
    <r>
      <rPr>
        <b/>
        <sz val="10"/>
        <color rgb="FF7030A0"/>
        <rFont val="Arial"/>
        <family val="2"/>
      </rPr>
      <t>(CHUBB)</t>
    </r>
  </si>
  <si>
    <t>APEV ADMINISTRADOR DEL PATRIMONIO ESCINDIDO DE EMPRESAS VARIAS DE MEDELLIN</t>
  </si>
  <si>
    <t>INDER - INSTITUTO DE DEPORTES Y RECREACIÓN DE MEDELLIN</t>
  </si>
  <si>
    <t>CONTRALORIA DISTRITAL DE MEDELLIN</t>
  </si>
  <si>
    <t>FONDO PARA EL FINANCIAMIENTO DEL SECTOR AGROPECUARIO-FINAGRO</t>
  </si>
  <si>
    <r>
      <t xml:space="preserve">Invitacion Publica N 003 de 2024 </t>
    </r>
    <r>
      <rPr>
        <b/>
        <sz val="10"/>
        <color rgb="FF7030A0"/>
        <rFont val="Arial"/>
        <family val="2"/>
      </rPr>
      <t>(Se prorrogó hasta 1 de junio 2026)</t>
    </r>
  </si>
  <si>
    <t>LICITACIÓN PÚBLICA No. 001 - FRR SEGUROS 2025</t>
  </si>
  <si>
    <t xml:space="preserve">POLIZA DE SEMOVIENTES (NUEVA) </t>
  </si>
  <si>
    <t>FONDO PARA LA REPARACION A LAS VICTIMAS</t>
  </si>
  <si>
    <t>INVITACIÓN PÚBLICA FRV No. UARIV-FRV-IP-2024-006</t>
  </si>
  <si>
    <t>UAECOB-SAMC-001-2025</t>
  </si>
  <si>
    <t xml:space="preserve">DRONES </t>
  </si>
  <si>
    <t>PRIMA VIGENCIA 183 DIAS</t>
  </si>
  <si>
    <t>PRIMA VIGENCIA 194 DIAS</t>
  </si>
  <si>
    <t xml:space="preserve">
UNIDAD DE BUSQUEDA DE PERSONAS DESAPARECIDAS - UBPD</t>
  </si>
  <si>
    <t>LICITACIÓN PÚBLICA UBPD-LP-001-2025.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</si>
</sst>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\ * #,##0.00_-;\-&quot;$&quot;\ * #,##0.00_-;_-&quot;$&quot;\ * &quot;-&quot;??_-;_-@_-"/>
    <numFmt numFmtId="167" formatCode="#,##0.000"/>
    <numFmt numFmtId="168" formatCode="0.000"/>
    <numFmt numFmtId="169" formatCode="0.0000"/>
    <numFmt numFmtId="170" formatCode="&quot;$&quot;#,##0"/>
    <numFmt numFmtId="171" formatCode="_-&quot;$&quot;* #,##0_-;\-&quot;$&quot;* #,##0_-;_-&quot;$&quot;* &quot;-&quot;_-;_-@_-"/>
    <numFmt numFmtId="172" formatCode="_-&quot;$&quot;* #,##0.00_-;\-&quot;$&quot;* #,##0.00_-;_-&quot;$&quot;* &quot;-&quot;??_-;_-@_-"/>
    <numFmt numFmtId="173" formatCode="&quot;$&quot;\ #,##0"/>
    <numFmt numFmtId="174" formatCode="&quot;$&quot;\ #,##0.00"/>
    <numFmt numFmtId="175" formatCode="_-[$$-240A]\ * #,##0_-;\-[$$-240A]\ * #,##0_-;_-[$$-240A]\ * &quot;-&quot;??_-;_-@_-"/>
    <numFmt numFmtId="176" formatCode="[$$-240A]\ #,##0"/>
    <numFmt numFmtId="177" formatCode="_-* #,##0.00_-;\-* #,##0.00_-;_-* \-??_-;_-@_-"/>
    <numFmt numFmtId="178" formatCode="_-&quot;$&quot;* #,##0_-;\-&quot;$&quot;* #,##0_-;_-&quot;$&quot;* &quot;-&quot;??_-;_-@_-"/>
    <numFmt numFmtId="179" formatCode="0.0%"/>
    <numFmt numFmtId="180" formatCode="0.000000"/>
    <numFmt numFmtId="181" formatCode="#,##0.0000"/>
    <numFmt numFmtId="182" formatCode="#,##0.0000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b/>
      <sz val="10"/>
      <name val="Arial"/>
      <family val="2"/>
    </font>
    <font>
      <sz val="8"/>
      <name val="MS Sans Serif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  <font>
      <b/>
      <sz val="10"/>
      <color rgb="FF00B0F0"/>
      <name val="Arial"/>
      <family val="2"/>
    </font>
    <font>
      <b/>
      <sz val="10"/>
      <color rgb="FF0070C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7030A0"/>
      <name val="Arial"/>
      <family val="2"/>
    </font>
    <font>
      <b/>
      <i/>
      <sz val="10"/>
      <color rgb="FF0070C0"/>
      <name val="Arial"/>
      <family val="2"/>
    </font>
    <font>
      <b/>
      <sz val="10"/>
      <color theme="7" tint="-0.249977111117893"/>
      <name val="Arial"/>
      <family val="2"/>
    </font>
    <font>
      <b/>
      <sz val="10"/>
      <color theme="5"/>
      <name val="Arial"/>
      <family val="2"/>
    </font>
    <font>
      <b/>
      <sz val="10"/>
      <color theme="1"/>
      <name val="Arial Narrow"/>
      <family val="2"/>
    </font>
    <font>
      <b/>
      <sz val="10"/>
      <color theme="5" tint="0.59999389629810485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5FAC8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0" fontId="4" fillId="0" borderId="0"/>
    <xf numFmtId="177" fontId="4" fillId="0" borderId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7" fillId="0" borderId="0"/>
  </cellStyleXfs>
  <cellXfs count="305">
    <xf numFmtId="0" fontId="0" fillId="0" borderId="0" xfId="0"/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" fontId="10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2" fontId="8" fillId="0" borderId="0" xfId="4" applyNumberFormat="1" applyFont="1" applyAlignment="1">
      <alignment vertical="center"/>
    </xf>
    <xf numFmtId="41" fontId="9" fillId="0" borderId="0" xfId="3" applyFont="1" applyAlignment="1">
      <alignment vertical="center"/>
    </xf>
    <xf numFmtId="1" fontId="6" fillId="4" borderId="8" xfId="5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171" fontId="11" fillId="4" borderId="0" xfId="4" applyFont="1" applyFill="1" applyBorder="1" applyAlignment="1">
      <alignment vertical="center"/>
    </xf>
    <xf numFmtId="41" fontId="11" fillId="4" borderId="0" xfId="3" applyFont="1" applyFill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horizontal="center" vertical="center"/>
    </xf>
    <xf numFmtId="41" fontId="9" fillId="4" borderId="0" xfId="3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12" fillId="0" borderId="25" xfId="0" applyFont="1" applyBorder="1" applyAlignment="1">
      <alignment horizontal="center" vertical="center" wrapText="1"/>
    </xf>
    <xf numFmtId="0" fontId="8" fillId="10" borderId="25" xfId="0" applyFont="1" applyFill="1" applyBorder="1" applyAlignment="1">
      <alignment horizontal="center" vertical="center" wrapText="1"/>
    </xf>
    <xf numFmtId="41" fontId="8" fillId="10" borderId="25" xfId="3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/>
    </xf>
    <xf numFmtId="173" fontId="8" fillId="4" borderId="25" xfId="4" applyNumberFormat="1" applyFont="1" applyFill="1" applyBorder="1" applyAlignment="1">
      <alignment horizontal="right" vertical="center"/>
    </xf>
    <xf numFmtId="168" fontId="8" fillId="11" borderId="25" xfId="0" applyNumberFormat="1" applyFont="1" applyFill="1" applyBorder="1" applyAlignment="1">
      <alignment horizontal="center" vertical="center"/>
    </xf>
    <xf numFmtId="173" fontId="8" fillId="0" borderId="25" xfId="4" applyNumberFormat="1" applyFont="1" applyFill="1" applyBorder="1" applyAlignment="1">
      <alignment horizontal="right" vertical="center"/>
    </xf>
    <xf numFmtId="171" fontId="8" fillId="0" borderId="25" xfId="4" applyFont="1" applyFill="1" applyBorder="1" applyAlignment="1">
      <alignment horizontal="center" vertical="center"/>
    </xf>
    <xf numFmtId="171" fontId="8" fillId="0" borderId="25" xfId="4" applyFont="1" applyFill="1" applyBorder="1" applyAlignment="1">
      <alignment horizontal="right" vertical="center"/>
    </xf>
    <xf numFmtId="41" fontId="8" fillId="0" borderId="25" xfId="3" applyFont="1" applyFill="1" applyBorder="1" applyAlignment="1">
      <alignment horizontal="left" vertical="center"/>
    </xf>
    <xf numFmtId="41" fontId="8" fillId="4" borderId="25" xfId="3" applyFont="1" applyFill="1" applyBorder="1" applyAlignment="1">
      <alignment vertical="center"/>
    </xf>
    <xf numFmtId="41" fontId="8" fillId="12" borderId="25" xfId="3" applyFont="1" applyFill="1" applyBorder="1" applyAlignment="1">
      <alignment vertical="center"/>
    </xf>
    <xf numFmtId="41" fontId="8" fillId="2" borderId="25" xfId="3" applyFont="1" applyFill="1" applyBorder="1" applyAlignment="1">
      <alignment vertical="center"/>
    </xf>
    <xf numFmtId="173" fontId="8" fillId="11" borderId="25" xfId="0" applyNumberFormat="1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173" fontId="8" fillId="4" borderId="25" xfId="3" applyNumberFormat="1" applyFont="1" applyFill="1" applyBorder="1" applyAlignment="1">
      <alignment horizontal="right" vertical="center"/>
    </xf>
    <xf numFmtId="173" fontId="6" fillId="5" borderId="25" xfId="4" applyNumberFormat="1" applyFont="1" applyFill="1" applyBorder="1" applyAlignment="1">
      <alignment horizontal="right" vertical="center"/>
    </xf>
    <xf numFmtId="173" fontId="8" fillId="5" borderId="25" xfId="4" applyNumberFormat="1" applyFont="1" applyFill="1" applyBorder="1" applyAlignment="1">
      <alignment horizontal="right" vertical="center"/>
    </xf>
    <xf numFmtId="173" fontId="8" fillId="4" borderId="25" xfId="4" applyNumberFormat="1" applyFont="1" applyFill="1" applyBorder="1" applyAlignment="1">
      <alignment vertical="center"/>
    </xf>
    <xf numFmtId="173" fontId="8" fillId="0" borderId="25" xfId="3" applyNumberFormat="1" applyFont="1" applyFill="1" applyBorder="1" applyAlignment="1">
      <alignment vertical="center"/>
    </xf>
    <xf numFmtId="0" fontId="8" fillId="0" borderId="25" xfId="0" applyFont="1" applyBorder="1" applyAlignment="1">
      <alignment horizontal="left" vertical="center" wrapText="1"/>
    </xf>
    <xf numFmtId="173" fontId="11" fillId="0" borderId="25" xfId="4" applyNumberFormat="1" applyFont="1" applyFill="1" applyBorder="1" applyAlignment="1">
      <alignment horizontal="center" vertical="center"/>
    </xf>
    <xf numFmtId="173" fontId="8" fillId="3" borderId="25" xfId="4" applyNumberFormat="1" applyFont="1" applyFill="1" applyBorder="1" applyAlignment="1">
      <alignment horizontal="center" vertical="center"/>
    </xf>
    <xf numFmtId="173" fontId="8" fillId="4" borderId="0" xfId="4" applyNumberFormat="1" applyFont="1" applyFill="1" applyBorder="1" applyAlignment="1">
      <alignment horizontal="center" vertical="center"/>
    </xf>
    <xf numFmtId="173" fontId="11" fillId="4" borderId="0" xfId="4" applyNumberFormat="1" applyFont="1" applyFill="1" applyBorder="1" applyAlignment="1">
      <alignment horizontal="right" vertical="center"/>
    </xf>
    <xf numFmtId="173" fontId="8" fillId="4" borderId="0" xfId="3" applyNumberFormat="1" applyFont="1" applyFill="1" applyBorder="1" applyAlignment="1">
      <alignment horizontal="right" vertical="center"/>
    </xf>
    <xf numFmtId="41" fontId="9" fillId="4" borderId="0" xfId="3" applyFont="1" applyFill="1" applyBorder="1" applyAlignment="1">
      <alignment vertical="center"/>
    </xf>
    <xf numFmtId="0" fontId="8" fillId="10" borderId="22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center" vertical="center" wrapText="1"/>
    </xf>
    <xf numFmtId="41" fontId="8" fillId="10" borderId="30" xfId="3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/>
    </xf>
    <xf numFmtId="173" fontId="8" fillId="4" borderId="9" xfId="4" applyNumberFormat="1" applyFont="1" applyFill="1" applyBorder="1" applyAlignment="1">
      <alignment horizontal="right" vertical="center"/>
    </xf>
    <xf numFmtId="168" fontId="8" fillId="0" borderId="33" xfId="0" applyNumberFormat="1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173" fontId="8" fillId="0" borderId="9" xfId="4" applyNumberFormat="1" applyFont="1" applyFill="1" applyBorder="1" applyAlignment="1">
      <alignment horizontal="right" vertical="center"/>
    </xf>
    <xf numFmtId="173" fontId="8" fillId="0" borderId="6" xfId="4" applyNumberFormat="1" applyFont="1" applyFill="1" applyBorder="1" applyAlignment="1">
      <alignment horizontal="right" vertical="center"/>
    </xf>
    <xf numFmtId="173" fontId="8" fillId="0" borderId="9" xfId="3" applyNumberFormat="1" applyFont="1" applyFill="1" applyBorder="1" applyAlignment="1">
      <alignment horizontal="right" vertical="center"/>
    </xf>
    <xf numFmtId="173" fontId="8" fillId="3" borderId="25" xfId="4" applyNumberFormat="1" applyFont="1" applyFill="1" applyBorder="1" applyAlignment="1">
      <alignment horizontal="right" vertical="center"/>
    </xf>
    <xf numFmtId="173" fontId="8" fillId="3" borderId="30" xfId="4" applyNumberFormat="1" applyFont="1" applyFill="1" applyBorder="1" applyAlignment="1">
      <alignment horizontal="right" vertical="center"/>
    </xf>
    <xf numFmtId="173" fontId="8" fillId="3" borderId="25" xfId="3" applyNumberFormat="1" applyFont="1" applyFill="1" applyBorder="1" applyAlignment="1">
      <alignment horizontal="right" vertical="center"/>
    </xf>
    <xf numFmtId="173" fontId="8" fillId="0" borderId="0" xfId="4" applyNumberFormat="1" applyFont="1" applyFill="1" applyBorder="1" applyAlignment="1">
      <alignment horizontal="center" vertical="center"/>
    </xf>
    <xf numFmtId="0" fontId="8" fillId="0" borderId="22" xfId="0" applyFont="1" applyBorder="1" applyAlignment="1">
      <alignment horizontal="left" vertical="center"/>
    </xf>
    <xf numFmtId="164" fontId="6" fillId="0" borderId="0" xfId="10" applyNumberFormat="1" applyFont="1" applyAlignment="1">
      <alignment horizontal="center"/>
    </xf>
    <xf numFmtId="164" fontId="6" fillId="0" borderId="25" xfId="10" applyNumberFormat="1" applyFont="1" applyBorder="1" applyAlignment="1">
      <alignment horizontal="center"/>
    </xf>
    <xf numFmtId="14" fontId="8" fillId="4" borderId="0" xfId="4" applyNumberFormat="1" applyFont="1" applyFill="1" applyBorder="1" applyAlignment="1">
      <alignment horizontal="center" vertical="center"/>
    </xf>
    <xf numFmtId="171" fontId="8" fillId="0" borderId="0" xfId="4" applyFont="1" applyFill="1" applyBorder="1" applyAlignment="1">
      <alignment horizontal="center" vertical="center"/>
    </xf>
    <xf numFmtId="171" fontId="8" fillId="0" borderId="0" xfId="3" applyNumberFormat="1" applyFont="1" applyFill="1" applyBorder="1" applyAlignment="1">
      <alignment horizontal="right" vertical="center"/>
    </xf>
    <xf numFmtId="2" fontId="9" fillId="4" borderId="0" xfId="0" applyNumberFormat="1" applyFont="1" applyFill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11" fillId="4" borderId="19" xfId="3" applyFont="1" applyFill="1" applyBorder="1" applyAlignment="1">
      <alignment vertical="center"/>
    </xf>
    <xf numFmtId="168" fontId="8" fillId="4" borderId="34" xfId="0" applyNumberFormat="1" applyFont="1" applyFill="1" applyBorder="1" applyAlignment="1">
      <alignment horizontal="center" vertical="center"/>
    </xf>
    <xf numFmtId="173" fontId="11" fillId="4" borderId="9" xfId="4" applyNumberFormat="1" applyFont="1" applyFill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168" fontId="8" fillId="0" borderId="28" xfId="0" applyNumberFormat="1" applyFont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173" fontId="8" fillId="0" borderId="27" xfId="4" applyNumberFormat="1" applyFont="1" applyFill="1" applyBorder="1" applyAlignment="1">
      <alignment horizontal="right" vertical="center"/>
    </xf>
    <xf numFmtId="173" fontId="8" fillId="0" borderId="25" xfId="3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73" fontId="8" fillId="4" borderId="0" xfId="4" applyNumberFormat="1" applyFont="1" applyFill="1" applyBorder="1" applyAlignment="1">
      <alignment horizontal="right" vertical="center"/>
    </xf>
    <xf numFmtId="169" fontId="13" fillId="0" borderId="0" xfId="0" applyNumberFormat="1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173" fontId="9" fillId="4" borderId="0" xfId="4" applyNumberFormat="1" applyFont="1" applyFill="1" applyBorder="1" applyAlignment="1">
      <alignment horizontal="right" vertical="center"/>
    </xf>
    <xf numFmtId="176" fontId="6" fillId="4" borderId="0" xfId="0" applyNumberFormat="1" applyFont="1" applyFill="1" applyAlignment="1">
      <alignment horizontal="right" vertical="center" wrapText="1"/>
    </xf>
    <xf numFmtId="1" fontId="8" fillId="4" borderId="0" xfId="0" applyNumberFormat="1" applyFont="1" applyFill="1" applyAlignment="1">
      <alignment horizontal="center" vertical="center"/>
    </xf>
    <xf numFmtId="41" fontId="8" fillId="4" borderId="0" xfId="3" applyFont="1" applyFill="1" applyBorder="1" applyAlignment="1">
      <alignment vertical="center"/>
    </xf>
    <xf numFmtId="173" fontId="8" fillId="4" borderId="0" xfId="3" applyNumberFormat="1" applyFont="1" applyFill="1" applyBorder="1" applyAlignment="1">
      <alignment vertical="center"/>
    </xf>
    <xf numFmtId="173" fontId="8" fillId="4" borderId="0" xfId="3" applyNumberFormat="1" applyFont="1" applyFill="1" applyBorder="1" applyAlignment="1">
      <alignment horizontal="center" vertical="center"/>
    </xf>
    <xf numFmtId="171" fontId="8" fillId="4" borderId="0" xfId="3" applyNumberFormat="1" applyFont="1" applyFill="1" applyBorder="1" applyAlignment="1">
      <alignment vertical="center"/>
    </xf>
    <xf numFmtId="1" fontId="8" fillId="4" borderId="0" xfId="3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173" fontId="6" fillId="4" borderId="8" xfId="0" applyNumberFormat="1" applyFont="1" applyFill="1" applyBorder="1" applyAlignment="1">
      <alignment horizontal="right" vertical="center"/>
    </xf>
    <xf numFmtId="172" fontId="9" fillId="0" borderId="0" xfId="0" applyNumberFormat="1" applyFont="1" applyAlignment="1">
      <alignment horizontal="center" vertical="center"/>
    </xf>
    <xf numFmtId="172" fontId="13" fillId="4" borderId="0" xfId="5" applyFont="1" applyFill="1" applyBorder="1" applyAlignment="1">
      <alignment horizontal="center" vertical="center" wrapText="1"/>
    </xf>
    <xf numFmtId="175" fontId="10" fillId="0" borderId="0" xfId="0" applyNumberFormat="1" applyFont="1"/>
    <xf numFmtId="178" fontId="9" fillId="0" borderId="0" xfId="0" applyNumberFormat="1" applyFont="1" applyAlignment="1">
      <alignment horizontal="center" vertical="center"/>
    </xf>
    <xf numFmtId="178" fontId="16" fillId="8" borderId="0" xfId="0" applyNumberFormat="1" applyFont="1" applyFill="1"/>
    <xf numFmtId="174" fontId="15" fillId="0" borderId="0" xfId="0" applyNumberFormat="1" applyFont="1" applyAlignment="1">
      <alignment horizontal="right" vertical="center"/>
    </xf>
    <xf numFmtId="174" fontId="15" fillId="4" borderId="0" xfId="0" applyNumberFormat="1" applyFont="1" applyFill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/>
    <xf numFmtId="0" fontId="9" fillId="9" borderId="0" xfId="0" applyFont="1" applyFill="1"/>
    <xf numFmtId="0" fontId="4" fillId="9" borderId="0" xfId="0" applyFont="1" applyFill="1"/>
    <xf numFmtId="0" fontId="9" fillId="4" borderId="0" xfId="0" applyFont="1" applyFill="1"/>
    <xf numFmtId="0" fontId="4" fillId="4" borderId="0" xfId="0" applyFont="1" applyFill="1"/>
    <xf numFmtId="174" fontId="9" fillId="4" borderId="0" xfId="0" applyNumberFormat="1" applyFont="1" applyFill="1"/>
    <xf numFmtId="14" fontId="9" fillId="4" borderId="0" xfId="0" applyNumberFormat="1" applyFont="1" applyFill="1"/>
    <xf numFmtId="0" fontId="4" fillId="0" borderId="0" xfId="0" applyFont="1"/>
    <xf numFmtId="1" fontId="11" fillId="4" borderId="32" xfId="0" applyNumberFormat="1" applyFont="1" applyFill="1" applyBorder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173" fontId="6" fillId="0" borderId="8" xfId="0" applyNumberFormat="1" applyFont="1" applyBorder="1" applyAlignment="1">
      <alignment horizontal="right" vertical="center"/>
    </xf>
    <xf numFmtId="173" fontId="6" fillId="3" borderId="8" xfId="0" applyNumberFormat="1" applyFont="1" applyFill="1" applyBorder="1" applyAlignment="1">
      <alignment horizontal="right" vertical="center"/>
    </xf>
    <xf numFmtId="2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center" wrapText="1"/>
    </xf>
    <xf numFmtId="0" fontId="6" fillId="14" borderId="2" xfId="0" applyFont="1" applyFill="1" applyBorder="1" applyAlignment="1">
      <alignment horizontal="center" vertical="center" wrapText="1"/>
    </xf>
    <xf numFmtId="167" fontId="11" fillId="13" borderId="2" xfId="0" applyNumberFormat="1" applyFont="1" applyFill="1" applyBorder="1" applyAlignment="1">
      <alignment horizontal="center" vertical="center" wrapText="1"/>
    </xf>
    <xf numFmtId="168" fontId="6" fillId="4" borderId="2" xfId="0" applyNumberFormat="1" applyFont="1" applyFill="1" applyBorder="1" applyAlignment="1">
      <alignment horizontal="center" vertical="center" wrapText="1"/>
    </xf>
    <xf numFmtId="9" fontId="11" fillId="4" borderId="2" xfId="1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vertical="center" wrapText="1"/>
    </xf>
    <xf numFmtId="167" fontId="8" fillId="3" borderId="8" xfId="0" applyNumberFormat="1" applyFont="1" applyFill="1" applyBorder="1" applyAlignment="1">
      <alignment horizontal="center" vertical="center" wrapText="1"/>
    </xf>
    <xf numFmtId="167" fontId="8" fillId="3" borderId="6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67" fontId="8" fillId="3" borderId="36" xfId="0" applyNumberFormat="1" applyFont="1" applyFill="1" applyBorder="1" applyAlignment="1">
      <alignment horizontal="center" vertical="center" wrapText="1"/>
    </xf>
    <xf numFmtId="167" fontId="8" fillId="3" borderId="4" xfId="0" applyNumberFormat="1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vertical="center" wrapText="1"/>
    </xf>
    <xf numFmtId="167" fontId="11" fillId="13" borderId="36" xfId="0" applyNumberFormat="1" applyFont="1" applyFill="1" applyBorder="1" applyAlignment="1">
      <alignment horizontal="center" vertical="center" wrapText="1"/>
    </xf>
    <xf numFmtId="167" fontId="6" fillId="3" borderId="8" xfId="0" applyNumberFormat="1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vertical="center" wrapText="1"/>
    </xf>
    <xf numFmtId="167" fontId="6" fillId="3" borderId="4" xfId="0" applyNumberFormat="1" applyFont="1" applyFill="1" applyBorder="1" applyAlignment="1">
      <alignment horizontal="center" vertical="center" wrapText="1"/>
    </xf>
    <xf numFmtId="179" fontId="11" fillId="4" borderId="2" xfId="1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3" xfId="0" applyFont="1" applyBorder="1" applyAlignment="1">
      <alignment vertical="center" wrapText="1"/>
    </xf>
    <xf numFmtId="181" fontId="6" fillId="3" borderId="8" xfId="0" applyNumberFormat="1" applyFont="1" applyFill="1" applyBorder="1" applyAlignment="1">
      <alignment horizontal="center" vertical="center" wrapText="1"/>
    </xf>
    <xf numFmtId="168" fontId="8" fillId="4" borderId="2" xfId="0" applyNumberFormat="1" applyFont="1" applyFill="1" applyBorder="1" applyAlignment="1">
      <alignment horizontal="center" vertical="center" wrapText="1"/>
    </xf>
    <xf numFmtId="182" fontId="6" fillId="3" borderId="8" xfId="0" applyNumberFormat="1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left" vertical="center"/>
    </xf>
    <xf numFmtId="167" fontId="6" fillId="3" borderId="37" xfId="0" applyNumberFormat="1" applyFont="1" applyFill="1" applyBorder="1" applyAlignment="1">
      <alignment horizontal="center" vertical="center" wrapText="1"/>
    </xf>
    <xf numFmtId="0" fontId="8" fillId="0" borderId="0" xfId="0" applyFont="1"/>
    <xf numFmtId="43" fontId="9" fillId="0" borderId="0" xfId="18" applyFont="1" applyFill="1"/>
    <xf numFmtId="0" fontId="20" fillId="0" borderId="3" xfId="0" applyFont="1" applyBorder="1" applyAlignment="1">
      <alignment horizontal="center" vertical="center" wrapText="1"/>
    </xf>
    <xf numFmtId="0" fontId="11" fillId="0" borderId="0" xfId="0" applyFont="1"/>
    <xf numFmtId="168" fontId="8" fillId="0" borderId="0" xfId="0" applyNumberFormat="1" applyFont="1"/>
    <xf numFmtId="168" fontId="8" fillId="0" borderId="0" xfId="0" applyNumberFormat="1" applyFont="1" applyAlignment="1">
      <alignment vertical="center"/>
    </xf>
    <xf numFmtId="0" fontId="8" fillId="5" borderId="39" xfId="0" applyFont="1" applyFill="1" applyBorder="1" applyAlignment="1">
      <alignment horizontal="left" vertical="center"/>
    </xf>
    <xf numFmtId="9" fontId="9" fillId="0" borderId="0" xfId="1" applyFont="1" applyFill="1"/>
    <xf numFmtId="168" fontId="8" fillId="0" borderId="0" xfId="0" applyNumberFormat="1" applyFont="1" applyAlignment="1">
      <alignment horizontal="center" vertical="center"/>
    </xf>
    <xf numFmtId="0" fontId="8" fillId="5" borderId="38" xfId="0" applyFont="1" applyFill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14" fontId="9" fillId="0" borderId="0" xfId="0" applyNumberFormat="1" applyFont="1"/>
    <xf numFmtId="2" fontId="9" fillId="0" borderId="0" xfId="0" applyNumberFormat="1" applyFont="1"/>
    <xf numFmtId="168" fontId="19" fillId="4" borderId="2" xfId="0" applyNumberFormat="1" applyFont="1" applyFill="1" applyBorder="1" applyAlignment="1">
      <alignment horizontal="center" vertical="center" wrapText="1"/>
    </xf>
    <xf numFmtId="168" fontId="21" fillId="0" borderId="33" xfId="0" applyNumberFormat="1" applyFont="1" applyBorder="1" applyAlignment="1">
      <alignment horizontal="center" vertical="center"/>
    </xf>
    <xf numFmtId="1" fontId="22" fillId="15" borderId="15" xfId="4" applyNumberFormat="1" applyFont="1" applyFill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173" fontId="8" fillId="0" borderId="49" xfId="4" applyNumberFormat="1" applyFont="1" applyFill="1" applyBorder="1" applyAlignment="1">
      <alignment horizontal="center" vertical="center"/>
    </xf>
    <xf numFmtId="168" fontId="8" fillId="0" borderId="47" xfId="0" applyNumberFormat="1" applyFont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173" fontId="8" fillId="0" borderId="50" xfId="4" applyNumberFormat="1" applyFont="1" applyFill="1" applyBorder="1" applyAlignment="1">
      <alignment horizontal="right" vertical="center"/>
    </xf>
    <xf numFmtId="164" fontId="11" fillId="0" borderId="25" xfId="10" applyNumberFormat="1" applyFont="1" applyBorder="1" applyAlignment="1">
      <alignment horizontal="center"/>
    </xf>
    <xf numFmtId="0" fontId="8" fillId="0" borderId="33" xfId="0" applyFont="1" applyBorder="1" applyAlignment="1">
      <alignment horizontal="left" wrapText="1"/>
    </xf>
    <xf numFmtId="0" fontId="18" fillId="2" borderId="52" xfId="0" applyFont="1" applyFill="1" applyBorder="1" applyAlignment="1">
      <alignment vertical="center" wrapText="1"/>
    </xf>
    <xf numFmtId="0" fontId="6" fillId="0" borderId="25" xfId="0" applyFont="1" applyBorder="1" applyAlignment="1">
      <alignment horizontal="left" vertical="center" wrapText="1"/>
    </xf>
    <xf numFmtId="171" fontId="11" fillId="15" borderId="14" xfId="4" applyFont="1" applyFill="1" applyBorder="1" applyAlignment="1">
      <alignment horizontal="center" vertical="center"/>
    </xf>
    <xf numFmtId="171" fontId="11" fillId="15" borderId="24" xfId="4" applyFont="1" applyFill="1" applyBorder="1" applyAlignment="1">
      <alignment horizontal="center" vertical="center"/>
    </xf>
    <xf numFmtId="171" fontId="11" fillId="15" borderId="15" xfId="4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left" vertical="center"/>
    </xf>
    <xf numFmtId="0" fontId="14" fillId="3" borderId="15" xfId="0" applyFont="1" applyFill="1" applyBorder="1" applyAlignment="1">
      <alignment horizontal="left" vertical="center"/>
    </xf>
    <xf numFmtId="0" fontId="17" fillId="10" borderId="14" xfId="0" applyFont="1" applyFill="1" applyBorder="1" applyAlignment="1">
      <alignment horizontal="center" vertical="center"/>
    </xf>
    <xf numFmtId="0" fontId="17" fillId="10" borderId="24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173" fontId="8" fillId="3" borderId="14" xfId="4" applyNumberFormat="1" applyFont="1" applyFill="1" applyBorder="1" applyAlignment="1">
      <alignment horizontal="center" vertical="center"/>
    </xf>
    <xf numFmtId="173" fontId="8" fillId="3" borderId="24" xfId="4" applyNumberFormat="1" applyFont="1" applyFill="1" applyBorder="1" applyAlignment="1">
      <alignment horizontal="center" vertical="center"/>
    </xf>
    <xf numFmtId="173" fontId="8" fillId="3" borderId="15" xfId="4" applyNumberFormat="1" applyFont="1" applyFill="1" applyBorder="1" applyAlignment="1">
      <alignment horizontal="center" vertical="center"/>
    </xf>
    <xf numFmtId="14" fontId="8" fillId="4" borderId="17" xfId="0" applyNumberFormat="1" applyFont="1" applyFill="1" applyBorder="1" applyAlignment="1">
      <alignment horizontal="center" vertical="center"/>
    </xf>
    <xf numFmtId="14" fontId="8" fillId="4" borderId="18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1" fillId="6" borderId="20" xfId="0" applyNumberFormat="1" applyFont="1" applyFill="1" applyBorder="1" applyAlignment="1">
      <alignment horizontal="center" vertical="center"/>
    </xf>
    <xf numFmtId="14" fontId="11" fillId="6" borderId="21" xfId="0" applyNumberFormat="1" applyFont="1" applyFill="1" applyBorder="1" applyAlignment="1">
      <alignment horizontal="center" vertical="center"/>
    </xf>
    <xf numFmtId="14" fontId="8" fillId="0" borderId="20" xfId="0" applyNumberFormat="1" applyFont="1" applyBorder="1" applyAlignment="1">
      <alignment horizontal="center" vertical="center"/>
    </xf>
    <xf numFmtId="14" fontId="8" fillId="0" borderId="21" xfId="0" applyNumberFormat="1" applyFont="1" applyBorder="1" applyAlignment="1">
      <alignment horizontal="center" vertical="center"/>
    </xf>
    <xf numFmtId="1" fontId="11" fillId="6" borderId="22" xfId="0" applyNumberFormat="1" applyFont="1" applyFill="1" applyBorder="1" applyAlignment="1">
      <alignment horizontal="center" vertical="center"/>
    </xf>
    <xf numFmtId="1" fontId="11" fillId="6" borderId="11" xfId="0" applyNumberFormat="1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 textRotation="90"/>
    </xf>
    <xf numFmtId="0" fontId="8" fillId="5" borderId="23" xfId="0" applyFont="1" applyFill="1" applyBorder="1" applyAlignment="1">
      <alignment horizontal="center" vertical="center" textRotation="90"/>
    </xf>
    <xf numFmtId="174" fontId="6" fillId="5" borderId="8" xfId="0" applyNumberFormat="1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 textRotation="90"/>
    </xf>
    <xf numFmtId="0" fontId="17" fillId="10" borderId="29" xfId="0" applyFont="1" applyFill="1" applyBorder="1" applyAlignment="1">
      <alignment horizontal="center" vertical="center"/>
    </xf>
    <xf numFmtId="0" fontId="17" fillId="10" borderId="31" xfId="0" applyFont="1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 vertical="center"/>
    </xf>
    <xf numFmtId="14" fontId="8" fillId="4" borderId="20" xfId="0" applyNumberFormat="1" applyFont="1" applyFill="1" applyBorder="1" applyAlignment="1">
      <alignment horizontal="center" vertical="center"/>
    </xf>
    <xf numFmtId="14" fontId="8" fillId="4" borderId="21" xfId="0" applyNumberFormat="1" applyFont="1" applyFill="1" applyBorder="1" applyAlignment="1">
      <alignment horizontal="center" vertical="center"/>
    </xf>
    <xf numFmtId="171" fontId="6" fillId="0" borderId="29" xfId="4" applyFont="1" applyBorder="1" applyAlignment="1">
      <alignment horizontal="center" vertical="center"/>
    </xf>
    <xf numFmtId="171" fontId="6" fillId="0" borderId="31" xfId="4" applyFont="1" applyBorder="1" applyAlignment="1">
      <alignment horizontal="center" vertical="center"/>
    </xf>
    <xf numFmtId="171" fontId="6" fillId="0" borderId="10" xfId="4" applyFont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173" fontId="8" fillId="3" borderId="25" xfId="4" applyNumberFormat="1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4" fontId="8" fillId="4" borderId="0" xfId="0" applyNumberFormat="1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8" fillId="5" borderId="40" xfId="0" applyFont="1" applyFill="1" applyBorder="1" applyAlignment="1">
      <alignment horizontal="left" vertical="center" wrapText="1"/>
    </xf>
    <xf numFmtId="0" fontId="8" fillId="5" borderId="47" xfId="0" applyFont="1" applyFill="1" applyBorder="1" applyAlignment="1">
      <alignment horizontal="left" vertical="center" wrapText="1"/>
    </xf>
    <xf numFmtId="0" fontId="8" fillId="5" borderId="44" xfId="0" applyFont="1" applyFill="1" applyBorder="1" applyAlignment="1">
      <alignment horizontal="left" vertical="center" wrapText="1"/>
    </xf>
    <xf numFmtId="169" fontId="8" fillId="0" borderId="0" xfId="0" applyNumberFormat="1" applyFont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0" fontId="6" fillId="14" borderId="2" xfId="0" applyFont="1" applyFill="1" applyBorder="1" applyAlignment="1">
      <alignment horizontal="center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168" fontId="6" fillId="4" borderId="2" xfId="0" applyNumberFormat="1" applyFont="1" applyFill="1" applyBorder="1" applyAlignment="1">
      <alignment horizontal="center" vertical="center" wrapText="1"/>
    </xf>
    <xf numFmtId="168" fontId="6" fillId="4" borderId="8" xfId="0" applyNumberFormat="1" applyFont="1" applyFill="1" applyBorder="1" applyAlignment="1">
      <alignment horizontal="center" vertical="center" wrapText="1"/>
    </xf>
    <xf numFmtId="168" fontId="6" fillId="4" borderId="4" xfId="0" applyNumberFormat="1" applyFont="1" applyFill="1" applyBorder="1" applyAlignment="1">
      <alignment horizontal="center" vertical="center" wrapText="1"/>
    </xf>
    <xf numFmtId="179" fontId="11" fillId="4" borderId="2" xfId="1" applyNumberFormat="1" applyFont="1" applyFill="1" applyBorder="1" applyAlignment="1">
      <alignment horizontal="center" vertical="center" wrapText="1"/>
    </xf>
    <xf numFmtId="179" fontId="11" fillId="4" borderId="8" xfId="1" applyNumberFormat="1" applyFont="1" applyFill="1" applyBorder="1" applyAlignment="1">
      <alignment horizontal="center" vertical="center" wrapText="1"/>
    </xf>
    <xf numFmtId="179" fontId="11" fillId="4" borderId="4" xfId="1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6" fillId="14" borderId="37" xfId="0" applyFont="1" applyFill="1" applyBorder="1" applyAlignment="1">
      <alignment horizontal="center" vertical="center" wrapText="1"/>
    </xf>
    <xf numFmtId="168" fontId="6" fillId="4" borderId="37" xfId="0" applyNumberFormat="1" applyFont="1" applyFill="1" applyBorder="1" applyAlignment="1">
      <alignment horizontal="center" vertical="center" wrapText="1"/>
    </xf>
    <xf numFmtId="179" fontId="11" fillId="4" borderId="37" xfId="1" applyNumberFormat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68" fontId="19" fillId="4" borderId="46" xfId="0" applyNumberFormat="1" applyFont="1" applyFill="1" applyBorder="1" applyAlignment="1">
      <alignment horizontal="center" vertical="center" wrapText="1"/>
    </xf>
    <xf numFmtId="168" fontId="19" fillId="4" borderId="42" xfId="0" applyNumberFormat="1" applyFont="1" applyFill="1" applyBorder="1" applyAlignment="1">
      <alignment horizontal="center" vertical="center" wrapText="1"/>
    </xf>
    <xf numFmtId="168" fontId="19" fillId="4" borderId="6" xfId="0" applyNumberFormat="1" applyFont="1" applyFill="1" applyBorder="1" applyAlignment="1">
      <alignment horizontal="center" vertical="center" wrapText="1"/>
    </xf>
    <xf numFmtId="0" fontId="6" fillId="14" borderId="46" xfId="0" applyFont="1" applyFill="1" applyBorder="1" applyAlignment="1">
      <alignment horizontal="center" vertical="center" wrapText="1"/>
    </xf>
    <xf numFmtId="0" fontId="6" fillId="14" borderId="42" xfId="0" applyFont="1" applyFill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9" fontId="11" fillId="4" borderId="46" xfId="1" applyFont="1" applyFill="1" applyBorder="1" applyAlignment="1">
      <alignment horizontal="center" vertical="center" wrapText="1"/>
    </xf>
    <xf numFmtId="9" fontId="11" fillId="4" borderId="42" xfId="1" applyFont="1" applyFill="1" applyBorder="1" applyAlignment="1">
      <alignment horizontal="center" vertical="center" wrapText="1"/>
    </xf>
    <xf numFmtId="9" fontId="11" fillId="4" borderId="6" xfId="1" applyFont="1" applyFill="1" applyBorder="1" applyAlignment="1">
      <alignment horizontal="center" vertical="center" wrapText="1"/>
    </xf>
    <xf numFmtId="180" fontId="6" fillId="4" borderId="46" xfId="0" applyNumberFormat="1" applyFont="1" applyFill="1" applyBorder="1" applyAlignment="1">
      <alignment horizontal="center" vertical="center" wrapText="1"/>
    </xf>
    <xf numFmtId="180" fontId="6" fillId="4" borderId="42" xfId="0" applyNumberFormat="1" applyFont="1" applyFill="1" applyBorder="1" applyAlignment="1">
      <alignment horizontal="center" vertical="center" wrapText="1"/>
    </xf>
    <xf numFmtId="180" fontId="6" fillId="4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170" fontId="8" fillId="4" borderId="2" xfId="0" applyNumberFormat="1" applyFont="1" applyFill="1" applyBorder="1" applyAlignment="1">
      <alignment horizontal="center" vertical="center" wrapText="1"/>
    </xf>
    <xf numFmtId="170" fontId="8" fillId="4" borderId="37" xfId="0" applyNumberFormat="1" applyFont="1" applyFill="1" applyBorder="1" applyAlignment="1">
      <alignment horizontal="center" vertical="center" wrapText="1"/>
    </xf>
    <xf numFmtId="168" fontId="8" fillId="4" borderId="2" xfId="0" applyNumberFormat="1" applyFont="1" applyFill="1" applyBorder="1" applyAlignment="1">
      <alignment horizontal="center" vertical="center" wrapText="1"/>
    </xf>
    <xf numFmtId="168" fontId="8" fillId="4" borderId="37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2" fontId="8" fillId="4" borderId="41" xfId="0" applyNumberFormat="1" applyFont="1" applyFill="1" applyBorder="1" applyAlignment="1">
      <alignment horizontal="center" vertical="center" wrapText="1"/>
    </xf>
    <xf numFmtId="170" fontId="8" fillId="4" borderId="8" xfId="0" applyNumberFormat="1" applyFont="1" applyFill="1" applyBorder="1" applyAlignment="1">
      <alignment horizontal="center" vertical="center" wrapText="1"/>
    </xf>
    <xf numFmtId="169" fontId="6" fillId="4" borderId="2" xfId="0" applyNumberFormat="1" applyFont="1" applyFill="1" applyBorder="1" applyAlignment="1">
      <alignment horizontal="center" vertical="center" wrapText="1"/>
    </xf>
    <xf numFmtId="169" fontId="6" fillId="4" borderId="8" xfId="0" applyNumberFormat="1" applyFont="1" applyFill="1" applyBorder="1" applyAlignment="1">
      <alignment horizontal="center" vertical="center" wrapText="1"/>
    </xf>
    <xf numFmtId="169" fontId="6" fillId="4" borderId="37" xfId="0" applyNumberFormat="1" applyFont="1" applyFill="1" applyBorder="1" applyAlignment="1">
      <alignment horizontal="center" vertical="center" wrapText="1"/>
    </xf>
    <xf numFmtId="2" fontId="8" fillId="4" borderId="12" xfId="0" applyNumberFormat="1" applyFont="1" applyFill="1" applyBorder="1" applyAlignment="1">
      <alignment horizontal="center" vertical="center" wrapText="1"/>
    </xf>
    <xf numFmtId="168" fontId="8" fillId="4" borderId="8" xfId="0" applyNumberFormat="1" applyFont="1" applyFill="1" applyBorder="1" applyAlignment="1">
      <alignment horizontal="center" vertical="center" wrapText="1"/>
    </xf>
    <xf numFmtId="168" fontId="8" fillId="4" borderId="4" xfId="0" applyNumberFormat="1" applyFont="1" applyFill="1" applyBorder="1" applyAlignment="1">
      <alignment horizontal="center" vertical="center" wrapText="1"/>
    </xf>
    <xf numFmtId="9" fontId="9" fillId="4" borderId="3" xfId="0" applyNumberFormat="1" applyFont="1" applyFill="1" applyBorder="1" applyAlignment="1">
      <alignment horizontal="center" vertical="center" wrapText="1"/>
    </xf>
    <xf numFmtId="9" fontId="9" fillId="4" borderId="12" xfId="0" applyNumberFormat="1" applyFont="1" applyFill="1" applyBorder="1" applyAlignment="1">
      <alignment horizontal="center" vertical="center" wrapText="1"/>
    </xf>
    <xf numFmtId="9" fontId="9" fillId="4" borderId="43" xfId="0" applyNumberFormat="1" applyFont="1" applyFill="1" applyBorder="1" applyAlignment="1">
      <alignment horizontal="center" vertical="center" wrapText="1"/>
    </xf>
    <xf numFmtId="170" fontId="8" fillId="4" borderId="51" xfId="0" applyNumberFormat="1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2" fontId="6" fillId="4" borderId="4" xfId="0" applyNumberFormat="1" applyFont="1" applyFill="1" applyBorder="1" applyAlignment="1">
      <alignment horizontal="center" vertical="center" wrapText="1"/>
    </xf>
    <xf numFmtId="9" fontId="11" fillId="4" borderId="2" xfId="1" applyFont="1" applyFill="1" applyBorder="1" applyAlignment="1">
      <alignment horizontal="center" vertical="center" wrapText="1"/>
    </xf>
    <xf numFmtId="9" fontId="11" fillId="4" borderId="4" xfId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6" fillId="14" borderId="36" xfId="0" applyFont="1" applyFill="1" applyBorder="1" applyAlignment="1">
      <alignment horizontal="center" vertical="center" wrapText="1"/>
    </xf>
    <xf numFmtId="168" fontId="6" fillId="4" borderId="36" xfId="0" applyNumberFormat="1" applyFont="1" applyFill="1" applyBorder="1" applyAlignment="1">
      <alignment horizontal="center" vertical="center" wrapText="1"/>
    </xf>
    <xf numFmtId="179" fontId="11" fillId="4" borderId="36" xfId="1" applyNumberFormat="1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65" fontId="6" fillId="0" borderId="25" xfId="2" applyFont="1" applyFill="1" applyBorder="1" applyAlignment="1">
      <alignment horizontal="center" vertical="center" wrapText="1"/>
    </xf>
    <xf numFmtId="165" fontId="6" fillId="0" borderId="7" xfId="2" applyFont="1" applyFill="1" applyBorder="1" applyAlignment="1">
      <alignment horizontal="center" vertical="center" wrapText="1"/>
    </xf>
    <xf numFmtId="165" fontId="6" fillId="0" borderId="9" xfId="2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2" fontId="6" fillId="0" borderId="25" xfId="0" applyNumberFormat="1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9" fontId="11" fillId="4" borderId="8" xfId="1" applyFont="1" applyFill="1" applyBorder="1" applyAlignment="1">
      <alignment horizontal="center" vertical="center" wrapText="1"/>
    </xf>
    <xf numFmtId="9" fontId="11" fillId="4" borderId="37" xfId="1" applyFont="1" applyFill="1" applyBorder="1" applyAlignment="1">
      <alignment horizontal="center" vertical="center" wrapText="1"/>
    </xf>
    <xf numFmtId="169" fontId="6" fillId="4" borderId="4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</cellXfs>
  <cellStyles count="20">
    <cellStyle name="Millares" xfId="18" builtinId="3"/>
    <cellStyle name="Millares [0] 2" xfId="3" xr:uid="{7540CD67-8210-4BDB-9EBA-1E940062FC45}"/>
    <cellStyle name="Millares [0] 2 2" xfId="8" xr:uid="{5517CB9F-AD9A-4F3B-A7F9-33CA69ACFA22}"/>
    <cellStyle name="Millares 10 3" xfId="2" xr:uid="{E752AE52-DD0C-4E1C-AC2D-338EB50032E9}"/>
    <cellStyle name="Millares 2" xfId="15" xr:uid="{8F5373C7-199C-4DCE-AFB6-8F93B629C91E}"/>
    <cellStyle name="Millares 2 44" xfId="12" xr:uid="{E2F1F5C6-E21E-4BD1-856F-954F9921E402}"/>
    <cellStyle name="Millares 3" xfId="6" xr:uid="{BE0B57E4-807F-471E-94A2-1B31A8FF1058}"/>
    <cellStyle name="Moneda [0] 2" xfId="4" xr:uid="{562FDD27-E587-45BC-9966-646F3F0C3489}"/>
    <cellStyle name="Moneda 2" xfId="5" xr:uid="{25121F4D-09E5-4770-9252-691AED9DA1B9}"/>
    <cellStyle name="Moneda 2 2" xfId="9" xr:uid="{6295E058-3F98-4710-A08C-75D7E8C1AADF}"/>
    <cellStyle name="Normal" xfId="0" builtinId="0"/>
    <cellStyle name="Normal 10 2" xfId="11" xr:uid="{87E69553-0969-499F-9960-2FA5AD84C68F}"/>
    <cellStyle name="Normal 2" xfId="7" xr:uid="{A72306DD-4B36-44A1-BF7D-76FC1C2814D7}"/>
    <cellStyle name="Normal 2 10" xfId="13" xr:uid="{030402F5-80B8-47FD-9701-2C04D150D887}"/>
    <cellStyle name="Normal 2 10 2" xfId="17" xr:uid="{28B33D75-27D2-463C-9684-A0C1697FE57C}"/>
    <cellStyle name="Normal 2 2" xfId="10" xr:uid="{70E66966-17DA-4D83-AE52-E5D2311850C7}"/>
    <cellStyle name="Normal 3" xfId="19" xr:uid="{C18C3149-51DD-4503-BF8F-1450722D90E6}"/>
    <cellStyle name="Normal 4" xfId="14" xr:uid="{01D55966-C631-4A57-9E6E-5C1C45000FF2}"/>
    <cellStyle name="Normal 7" xfId="16" xr:uid="{EF2EE65C-04BB-473C-B6BA-19B47A72072A}"/>
    <cellStyle name="Porcentaje" xfId="1" builtinId="5"/>
  </cellStyles>
  <dxfs count="0"/>
  <tableStyles count="0" defaultTableStyle="TableStyleMedium2" defaultPivotStyle="PivotStyleLight16"/>
  <colors>
    <mruColors>
      <color rgb="FFF5FAC8"/>
      <color rgb="FFB2F2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184336</xdr:colOff>
      <xdr:row>0</xdr:row>
      <xdr:rowOff>219440</xdr:rowOff>
    </xdr:from>
    <xdr:to>
      <xdr:col>3</xdr:col>
      <xdr:colOff>666022</xdr:colOff>
      <xdr:row>5</xdr:row>
      <xdr:rowOff>62277</xdr:rowOff>
    </xdr:to>
    <xdr:pic>
      <xdr:nvPicPr>
        <xdr:cNvPr id="2" name="Imagen 2" descr="Vista previa de imagen">
          <a:extLst>
            <a:ext uri="{FF2B5EF4-FFF2-40B4-BE49-F238E27FC236}">
              <a16:creationId xmlns:a16="http://schemas.microsoft.com/office/drawing/2014/main" id="{D56B31B3-5E7A-4818-A591-8A33B666C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661" y="219440"/>
          <a:ext cx="250881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2055019</xdr:colOff>
      <xdr:row>0</xdr:row>
      <xdr:rowOff>126207</xdr:rowOff>
    </xdr:from>
    <xdr:to>
      <xdr:col>1</xdr:col>
      <xdr:colOff>4231482</xdr:colOff>
      <xdr:row>3</xdr:row>
      <xdr:rowOff>316707</xdr:rowOff>
    </xdr:to>
    <xdr:pic>
      <xdr:nvPicPr>
        <xdr:cNvPr id="2" name="Imagen 2" descr="Vista previa de imagen">
          <a:extLst>
            <a:ext uri="{FF2B5EF4-FFF2-40B4-BE49-F238E27FC236}">
              <a16:creationId xmlns:a16="http://schemas.microsoft.com/office/drawing/2014/main" id="{BDDD4739-8E5F-40A6-B610-45E4DEEBF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957" y="126207"/>
          <a:ext cx="2176463" cy="690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5D94C-2C0A-4111-946F-5397E12168D4}">
  <sheetPr>
    <tabColor rgb="FFFF0000"/>
  </sheetPr>
  <dimension ref="A1:J92"/>
  <sheetViews>
    <sheetView showGridLines="0" tabSelected="1" topLeftCell="E47" zoomScale="80" zoomScaleNormal="80" workbookViewId="0">
      <selection activeCell="K91" sqref="K91"/>
    </sheetView>
  </sheetViews>
  <sheetFormatPr baseColWidth="10" defaultColWidth="12.42578125" defaultRowHeight="12.75" x14ac:dyDescent="0.25"/>
  <cols>
    <col min="1" max="1" width="4.140625" style="1" bestFit="1" customWidth="1"/>
    <col min="2" max="2" width="2.42578125" style="1" customWidth="1"/>
    <col min="3" max="3" width="30.5703125" style="1" bestFit="1" customWidth="1"/>
    <col min="4" max="4" width="65.28515625" style="1" bestFit="1" customWidth="1"/>
    <col min="5" max="5" width="20.5703125" style="1" bestFit="1" customWidth="1"/>
    <col min="6" max="6" width="15" style="4" bestFit="1" customWidth="1"/>
    <col min="7" max="7" width="13.7109375" style="6" bestFit="1" customWidth="1"/>
    <col min="8" max="8" width="38.5703125" style="6" bestFit="1" customWidth="1"/>
    <col min="9" max="9" width="19.42578125" style="6" bestFit="1" customWidth="1"/>
    <col min="10" max="10" width="25.140625" style="2" bestFit="1" customWidth="1"/>
    <col min="11" max="16384" width="12.42578125" style="1"/>
  </cols>
  <sheetData>
    <row r="1" spans="1:10" x14ac:dyDescent="0.25">
      <c r="C1" s="218" t="s">
        <v>0</v>
      </c>
      <c r="D1" s="218"/>
      <c r="E1" s="218"/>
      <c r="F1" s="218"/>
      <c r="G1" s="218"/>
      <c r="H1" s="218"/>
      <c r="I1" s="218"/>
      <c r="J1" s="218"/>
    </row>
    <row r="2" spans="1:10" x14ac:dyDescent="0.25">
      <c r="C2" s="94"/>
      <c r="D2" s="94"/>
      <c r="E2" s="94"/>
      <c r="F2" s="94"/>
      <c r="G2" s="94"/>
      <c r="H2" s="94"/>
      <c r="I2" s="94"/>
    </row>
    <row r="3" spans="1:10" x14ac:dyDescent="0.25">
      <c r="C3" s="219" t="s">
        <v>1</v>
      </c>
      <c r="D3" s="219"/>
      <c r="E3" s="219"/>
      <c r="F3" s="219"/>
      <c r="G3" s="219"/>
      <c r="H3" s="219"/>
      <c r="I3" s="219"/>
      <c r="J3" s="219"/>
    </row>
    <row r="4" spans="1:10" x14ac:dyDescent="0.25">
      <c r="C4" s="220" t="s">
        <v>2</v>
      </c>
      <c r="D4" s="220"/>
      <c r="E4" s="220"/>
      <c r="F4" s="220"/>
      <c r="G4" s="220"/>
      <c r="H4" s="220"/>
      <c r="I4" s="220"/>
      <c r="J4" s="220"/>
    </row>
    <row r="5" spans="1:10" x14ac:dyDescent="0.25">
      <c r="C5" s="80"/>
      <c r="D5" s="80"/>
      <c r="E5" s="80"/>
      <c r="F5" s="80"/>
      <c r="G5" s="80"/>
      <c r="H5" s="80"/>
      <c r="I5" s="80"/>
    </row>
    <row r="6" spans="1:10" ht="13.5" thickBot="1" x14ac:dyDescent="0.3">
      <c r="A6" s="198"/>
      <c r="C6" s="1" t="s">
        <v>3</v>
      </c>
      <c r="D6" s="3" t="s">
        <v>3</v>
      </c>
      <c r="E6" s="1" t="s">
        <v>3</v>
      </c>
      <c r="G6" s="5"/>
      <c r="I6" s="6" t="s">
        <v>3</v>
      </c>
    </row>
    <row r="7" spans="1:10" ht="13.5" thickBot="1" x14ac:dyDescent="0.3">
      <c r="A7" s="198"/>
      <c r="C7" s="95" t="s">
        <v>4</v>
      </c>
      <c r="D7" s="96"/>
      <c r="F7" s="10"/>
      <c r="G7" s="1"/>
      <c r="H7" s="1"/>
      <c r="I7" s="1"/>
      <c r="J7" s="1"/>
    </row>
    <row r="8" spans="1:10" x14ac:dyDescent="0.25">
      <c r="A8" s="198"/>
      <c r="C8" s="97" t="s">
        <v>5</v>
      </c>
      <c r="D8" s="97"/>
      <c r="E8" s="98" t="s">
        <v>6</v>
      </c>
      <c r="F8" s="99"/>
      <c r="G8" s="1"/>
      <c r="H8" s="1"/>
      <c r="I8" s="1"/>
      <c r="J8" s="1"/>
    </row>
    <row r="9" spans="1:10" x14ac:dyDescent="0.25">
      <c r="A9" s="198"/>
      <c r="C9" s="7" t="s">
        <v>7</v>
      </c>
      <c r="D9" s="8" t="s">
        <v>8</v>
      </c>
      <c r="E9" s="100">
        <v>220000000</v>
      </c>
      <c r="F9" s="101"/>
      <c r="G9" s="1"/>
      <c r="H9" s="1"/>
      <c r="I9" s="1"/>
      <c r="J9" s="1"/>
    </row>
    <row r="10" spans="1:10" x14ac:dyDescent="0.2">
      <c r="A10" s="198"/>
      <c r="C10" s="7" t="s">
        <v>9</v>
      </c>
      <c r="D10" s="9" t="s">
        <v>10</v>
      </c>
      <c r="E10" s="100">
        <v>1850000000</v>
      </c>
      <c r="F10" s="103">
        <v>270000000</v>
      </c>
      <c r="G10" s="1"/>
      <c r="H10" s="1"/>
      <c r="I10" s="1"/>
      <c r="J10" s="1"/>
    </row>
    <row r="11" spans="1:10" x14ac:dyDescent="0.25">
      <c r="A11" s="198"/>
      <c r="C11" s="7" t="s">
        <v>11</v>
      </c>
      <c r="D11" s="9" t="s">
        <v>12</v>
      </c>
      <c r="E11" s="100">
        <v>1300000000</v>
      </c>
      <c r="F11" s="101"/>
      <c r="G11" s="1"/>
      <c r="H11" s="1"/>
      <c r="I11" s="1"/>
      <c r="J11" s="1"/>
    </row>
    <row r="12" spans="1:10" x14ac:dyDescent="0.25">
      <c r="A12" s="198"/>
      <c r="C12" s="7" t="s">
        <v>13</v>
      </c>
      <c r="D12" s="9" t="s">
        <v>14</v>
      </c>
      <c r="E12" s="100">
        <v>2566029506</v>
      </c>
      <c r="F12" s="104"/>
      <c r="G12" s="102"/>
      <c r="H12" s="102"/>
    </row>
    <row r="13" spans="1:10" x14ac:dyDescent="0.2">
      <c r="A13" s="198"/>
      <c r="C13" s="7" t="s">
        <v>15</v>
      </c>
      <c r="D13" s="9" t="s">
        <v>16</v>
      </c>
      <c r="E13" s="119">
        <v>800000000</v>
      </c>
      <c r="F13" s="105"/>
      <c r="G13" s="102"/>
    </row>
    <row r="14" spans="1:10" ht="13.5" thickBot="1" x14ac:dyDescent="0.3">
      <c r="A14" s="199"/>
      <c r="C14" s="200" t="s">
        <v>17</v>
      </c>
      <c r="D14" s="200"/>
      <c r="E14" s="120">
        <f>SUM(E9:E13)</f>
        <v>6736029506</v>
      </c>
      <c r="F14" s="106"/>
      <c r="G14" s="107"/>
      <c r="H14" s="107"/>
    </row>
    <row r="15" spans="1:10" x14ac:dyDescent="0.25">
      <c r="C15" s="108"/>
      <c r="D15" s="108"/>
      <c r="E15" s="108"/>
      <c r="F15" s="108"/>
      <c r="G15" s="11"/>
      <c r="H15" s="12"/>
    </row>
    <row r="16" spans="1:10" s="109" customFormat="1" x14ac:dyDescent="0.2">
      <c r="B16" s="110"/>
      <c r="C16" s="110"/>
      <c r="D16" s="110"/>
      <c r="E16" s="110"/>
      <c r="F16" s="110"/>
      <c r="G16" s="110"/>
      <c r="H16" s="110"/>
      <c r="I16" s="110"/>
      <c r="J16" s="111"/>
    </row>
    <row r="17" spans="1:10" s="112" customFormat="1" ht="13.5" thickBot="1" x14ac:dyDescent="0.25">
      <c r="J17" s="113"/>
    </row>
    <row r="18" spans="1:10" s="109" customFormat="1" ht="13.5" thickBot="1" x14ac:dyDescent="0.25">
      <c r="B18" s="112"/>
      <c r="C18" s="1"/>
      <c r="D18" s="190" t="s">
        <v>18</v>
      </c>
      <c r="E18" s="191"/>
      <c r="F18" s="112"/>
      <c r="G18" s="112"/>
      <c r="H18" s="112"/>
      <c r="I18" s="112"/>
      <c r="J18" s="113"/>
    </row>
    <row r="19" spans="1:10" s="109" customFormat="1" x14ac:dyDescent="0.2">
      <c r="B19" s="112"/>
      <c r="C19" s="13" t="s">
        <v>19</v>
      </c>
      <c r="D19" s="186">
        <v>46260</v>
      </c>
      <c r="E19" s="187"/>
      <c r="F19" s="112"/>
      <c r="G19" s="221"/>
      <c r="H19" s="222"/>
      <c r="I19" s="112"/>
      <c r="J19" s="113"/>
    </row>
    <row r="20" spans="1:10" s="109" customFormat="1" x14ac:dyDescent="0.2">
      <c r="B20" s="112"/>
      <c r="C20" s="14" t="s">
        <v>20</v>
      </c>
      <c r="D20" s="194">
        <f>D19+D21</f>
        <v>46454</v>
      </c>
      <c r="E20" s="195"/>
      <c r="F20" s="112"/>
      <c r="G20" s="114"/>
      <c r="H20" s="112"/>
      <c r="I20" s="112"/>
      <c r="J20" s="113"/>
    </row>
    <row r="21" spans="1:10" s="109" customFormat="1" ht="13.5" thickBot="1" x14ac:dyDescent="0.25">
      <c r="B21" s="112"/>
      <c r="C21" s="15" t="s">
        <v>21</v>
      </c>
      <c r="D21" s="196">
        <v>194</v>
      </c>
      <c r="E21" s="197"/>
      <c r="F21" s="112"/>
      <c r="G21" s="115"/>
      <c r="H21" s="112"/>
      <c r="I21" s="112"/>
      <c r="J21" s="113"/>
    </row>
    <row r="22" spans="1:10" s="109" customFormat="1" x14ac:dyDescent="0.2">
      <c r="B22" s="112"/>
      <c r="G22" s="6"/>
      <c r="J22" s="116"/>
    </row>
    <row r="23" spans="1:10" ht="13.5" thickBot="1" x14ac:dyDescent="0.3">
      <c r="A23" s="16"/>
      <c r="C23" s="16"/>
      <c r="D23" s="16"/>
      <c r="E23" s="16"/>
      <c r="F23" s="17"/>
      <c r="G23" s="18"/>
      <c r="H23" s="18"/>
      <c r="I23" s="18"/>
      <c r="J23" s="19"/>
    </row>
    <row r="24" spans="1:10" ht="15.75" customHeight="1" thickBot="1" x14ac:dyDescent="0.3">
      <c r="A24" s="201" t="s">
        <v>22</v>
      </c>
      <c r="B24" s="16"/>
      <c r="C24" s="178" t="s">
        <v>23</v>
      </c>
      <c r="D24" s="179"/>
      <c r="E24" s="10"/>
      <c r="F24" s="16"/>
      <c r="G24" s="17"/>
      <c r="H24" s="175" t="s">
        <v>138</v>
      </c>
      <c r="I24" s="176"/>
      <c r="J24" s="164">
        <v>194</v>
      </c>
    </row>
    <row r="25" spans="1:10" ht="13.5" thickBot="1" x14ac:dyDescent="0.3">
      <c r="A25" s="198"/>
      <c r="C25" s="202" t="s">
        <v>24</v>
      </c>
      <c r="D25" s="203"/>
      <c r="E25" s="203"/>
      <c r="F25" s="203"/>
      <c r="G25" s="204"/>
      <c r="H25" s="207" t="s">
        <v>138</v>
      </c>
      <c r="I25" s="208"/>
      <c r="J25" s="209"/>
    </row>
    <row r="26" spans="1:10" ht="13.5" thickBot="1" x14ac:dyDescent="0.3">
      <c r="A26" s="198"/>
      <c r="C26" s="20" t="s">
        <v>25</v>
      </c>
      <c r="D26" s="21" t="s">
        <v>26</v>
      </c>
      <c r="E26" s="21" t="s">
        <v>27</v>
      </c>
      <c r="F26" s="21" t="s">
        <v>28</v>
      </c>
      <c r="G26" s="21" t="s">
        <v>29</v>
      </c>
      <c r="H26" s="22" t="s">
        <v>30</v>
      </c>
      <c r="I26" s="22" t="s">
        <v>31</v>
      </c>
      <c r="J26" s="22" t="s">
        <v>32</v>
      </c>
    </row>
    <row r="27" spans="1:10" ht="13.5" thickBot="1" x14ac:dyDescent="0.3">
      <c r="A27" s="198"/>
      <c r="C27" s="212">
        <v>1</v>
      </c>
      <c r="D27" s="24" t="s">
        <v>33</v>
      </c>
      <c r="E27" s="25">
        <v>273844259383.52893</v>
      </c>
      <c r="F27" s="26">
        <v>6.2180000000000017</v>
      </c>
      <c r="G27" s="212" t="s">
        <v>34</v>
      </c>
      <c r="H27" s="27">
        <f>+ROUND((E27*F27/1000),0)</f>
        <v>1702763605</v>
      </c>
      <c r="I27" s="28">
        <f>+H27*19%</f>
        <v>323525084.94999999</v>
      </c>
      <c r="J27" s="29">
        <f>(H27+I27)*J24/365</f>
        <v>1076986317.3980823</v>
      </c>
    </row>
    <row r="28" spans="1:10" ht="13.5" thickBot="1" x14ac:dyDescent="0.3">
      <c r="A28" s="198"/>
      <c r="C28" s="212"/>
      <c r="D28" s="24" t="s">
        <v>35</v>
      </c>
      <c r="E28" s="25">
        <v>13692212969.176447</v>
      </c>
      <c r="F28" s="26">
        <v>3.1090000000000009</v>
      </c>
      <c r="G28" s="212"/>
      <c r="H28" s="27">
        <f>+ROUND((E28*F28/1000),0)</f>
        <v>42569090</v>
      </c>
      <c r="I28" s="28">
        <f>+H28*19%</f>
        <v>8088127.1000000006</v>
      </c>
      <c r="J28" s="29">
        <f>(H28+I28)*J24/365</f>
        <v>26924657.855890408</v>
      </c>
    </row>
    <row r="29" spans="1:10" ht="13.5" thickBot="1" x14ac:dyDescent="0.3">
      <c r="A29" s="198"/>
      <c r="C29" s="212"/>
      <c r="D29" s="30" t="s">
        <v>36</v>
      </c>
      <c r="E29" s="31">
        <v>8000000000</v>
      </c>
      <c r="F29" s="26">
        <v>6.2180000000000017</v>
      </c>
      <c r="G29" s="212"/>
      <c r="H29" s="27">
        <f>+ROUND((E29*F29/1000),0)</f>
        <v>49744000</v>
      </c>
      <c r="I29" s="27">
        <f>H29*19%</f>
        <v>9451360</v>
      </c>
      <c r="J29" s="27">
        <f>+ROUND((I29+H29),0)/J24*365</f>
        <v>111372713.40206185</v>
      </c>
    </row>
    <row r="30" spans="1:10" ht="13.5" thickBot="1" x14ac:dyDescent="0.3">
      <c r="A30" s="198"/>
      <c r="C30" s="212"/>
      <c r="D30" s="32" t="s">
        <v>37</v>
      </c>
      <c r="E30" s="33">
        <v>295536472352.70538</v>
      </c>
      <c r="F30" s="34"/>
      <c r="G30" s="212"/>
      <c r="H30" s="33">
        <f>SUM(H27:H29)</f>
        <v>1795076695</v>
      </c>
      <c r="I30" s="33">
        <f>SUM(I27:I29)</f>
        <v>341064572.05000001</v>
      </c>
      <c r="J30" s="32">
        <f>SUM(J27:J29)</f>
        <v>1215283688.6560347</v>
      </c>
    </row>
    <row r="31" spans="1:10" ht="13.5" thickBot="1" x14ac:dyDescent="0.3">
      <c r="A31" s="198"/>
      <c r="C31" s="23">
        <v>2</v>
      </c>
      <c r="D31" s="24" t="s">
        <v>38</v>
      </c>
      <c r="E31" s="25">
        <v>1050000000</v>
      </c>
      <c r="F31" s="26">
        <v>7.9382500000000009</v>
      </c>
      <c r="G31" s="35" t="s">
        <v>39</v>
      </c>
      <c r="H31" s="25">
        <f>+ROUND((E31*F31/100),0)</f>
        <v>83351625</v>
      </c>
      <c r="I31" s="25">
        <f t="shared" ref="I31:I36" si="0">H31*19%</f>
        <v>15836808.75</v>
      </c>
      <c r="J31" s="36">
        <f>(H31+I31)*J24/365</f>
        <v>52719331.910958901</v>
      </c>
    </row>
    <row r="32" spans="1:10" ht="13.5" thickBot="1" x14ac:dyDescent="0.3">
      <c r="A32" s="198"/>
      <c r="C32" s="23">
        <v>3</v>
      </c>
      <c r="D32" s="24" t="s">
        <v>40</v>
      </c>
      <c r="E32" s="25">
        <v>5000000000</v>
      </c>
      <c r="F32" s="26">
        <v>4.8919999999999995</v>
      </c>
      <c r="G32" s="35" t="s">
        <v>34</v>
      </c>
      <c r="H32" s="25">
        <f>+ROUND((E32*F32/1000),0)</f>
        <v>24460000</v>
      </c>
      <c r="I32" s="25">
        <f t="shared" si="0"/>
        <v>4647400</v>
      </c>
      <c r="J32" s="36">
        <f>(H32+I32)*J24/365</f>
        <v>15470782.465753425</v>
      </c>
    </row>
    <row r="33" spans="1:10" ht="13.5" thickBot="1" x14ac:dyDescent="0.3">
      <c r="A33" s="198"/>
      <c r="B33" s="16"/>
      <c r="C33" s="23">
        <v>4</v>
      </c>
      <c r="D33" s="24" t="s">
        <v>41</v>
      </c>
      <c r="E33" s="37">
        <v>47952247825.625099</v>
      </c>
      <c r="F33" s="26">
        <v>7.6457332800211804</v>
      </c>
      <c r="G33" s="35" t="s">
        <v>39</v>
      </c>
      <c r="H33" s="25">
        <f>+ROUND((E33*F33/100),0)</f>
        <v>3666300971</v>
      </c>
      <c r="I33" s="25">
        <f t="shared" si="0"/>
        <v>696597184.49000001</v>
      </c>
      <c r="J33" s="36">
        <f>(H33+I33)*J24/365</f>
        <v>2318910252.5070133</v>
      </c>
    </row>
    <row r="34" spans="1:10" ht="13.5" thickBot="1" x14ac:dyDescent="0.3">
      <c r="A34" s="198"/>
      <c r="C34" s="23">
        <v>5</v>
      </c>
      <c r="D34" s="24" t="s">
        <v>42</v>
      </c>
      <c r="E34" s="25">
        <v>800000000</v>
      </c>
      <c r="F34" s="26">
        <v>0.30130000000000001</v>
      </c>
      <c r="G34" s="35" t="s">
        <v>39</v>
      </c>
      <c r="H34" s="25">
        <f>+ROUND((E34*F34/100),0)</f>
        <v>2410400</v>
      </c>
      <c r="I34" s="25">
        <f t="shared" si="0"/>
        <v>457976</v>
      </c>
      <c r="J34" s="36">
        <f>(H34+I34)*J24/365</f>
        <v>1524561.4904109589</v>
      </c>
    </row>
    <row r="35" spans="1:10" ht="13.5" thickBot="1" x14ac:dyDescent="0.3">
      <c r="A35" s="198"/>
      <c r="B35" s="16"/>
      <c r="C35" s="212">
        <v>6</v>
      </c>
      <c r="D35" s="24" t="s">
        <v>43</v>
      </c>
      <c r="E35" s="38">
        <v>100264925075.87753</v>
      </c>
      <c r="F35" s="26">
        <v>19.368000000000002</v>
      </c>
      <c r="G35" s="212" t="s">
        <v>34</v>
      </c>
      <c r="H35" s="39">
        <f>+ROUND((E35*F35/1000),0)</f>
        <v>1941931069</v>
      </c>
      <c r="I35" s="39">
        <f t="shared" si="0"/>
        <v>368966903.11000001</v>
      </c>
      <c r="J35" s="40">
        <f>(H35+I35)*J24/365</f>
        <v>1228258100.2447672</v>
      </c>
    </row>
    <row r="36" spans="1:10" ht="13.5" thickBot="1" x14ac:dyDescent="0.3">
      <c r="A36" s="198"/>
      <c r="B36" s="16"/>
      <c r="C36" s="212"/>
      <c r="D36" s="24" t="s">
        <v>44</v>
      </c>
      <c r="E36" s="27">
        <v>5013246253.7938766</v>
      </c>
      <c r="F36" s="26">
        <v>9.6840000000000011</v>
      </c>
      <c r="G36" s="212"/>
      <c r="H36" s="39">
        <f>+ROUND((E36*F36/1000),0)</f>
        <v>48548277</v>
      </c>
      <c r="I36" s="39">
        <f t="shared" si="0"/>
        <v>9224172.6300000008</v>
      </c>
      <c r="J36" s="40">
        <f>(H36+I36)*J24/365</f>
        <v>30706452.680054799</v>
      </c>
    </row>
    <row r="37" spans="1:10" ht="13.5" thickBot="1" x14ac:dyDescent="0.3">
      <c r="A37" s="198"/>
      <c r="B37" s="16"/>
      <c r="C37" s="212"/>
      <c r="D37" s="33" t="s">
        <v>45</v>
      </c>
      <c r="E37" s="33">
        <v>105278171329.67142</v>
      </c>
      <c r="F37" s="26"/>
      <c r="G37" s="212"/>
      <c r="H37" s="31">
        <f>H35+H36</f>
        <v>1990479346</v>
      </c>
      <c r="I37" s="31">
        <f>I35+I36</f>
        <v>378191075.74000001</v>
      </c>
      <c r="J37" s="31">
        <f>J35+J36</f>
        <v>1258964552.9248221</v>
      </c>
    </row>
    <row r="38" spans="1:10" ht="13.5" thickBot="1" x14ac:dyDescent="0.3">
      <c r="A38" s="198"/>
      <c r="B38" s="16"/>
      <c r="C38" s="23">
        <v>7</v>
      </c>
      <c r="D38" s="24" t="s">
        <v>46</v>
      </c>
      <c r="E38" s="25">
        <v>192562806.59999999</v>
      </c>
      <c r="F38" s="26">
        <v>4.6425000000000001</v>
      </c>
      <c r="G38" s="35" t="s">
        <v>39</v>
      </c>
      <c r="H38" s="25">
        <f>+ROUND((E38*F38/100),0)</f>
        <v>8939728</v>
      </c>
      <c r="I38" s="25">
        <f>H38*19%</f>
        <v>1698548.32</v>
      </c>
      <c r="J38" s="36">
        <f>(H38+I38)*J24/365</f>
        <v>5654316.7289863015</v>
      </c>
    </row>
    <row r="39" spans="1:10" ht="26.25" thickBot="1" x14ac:dyDescent="0.3">
      <c r="A39" s="198"/>
      <c r="B39" s="16"/>
      <c r="C39" s="23">
        <v>8</v>
      </c>
      <c r="D39" s="41" t="s">
        <v>47</v>
      </c>
      <c r="E39" s="25">
        <v>1500000000</v>
      </c>
      <c r="F39" s="26">
        <v>2.4</v>
      </c>
      <c r="G39" s="35" t="s">
        <v>39</v>
      </c>
      <c r="H39" s="25">
        <f>+ROUND((E39*F39/100),0)</f>
        <v>36000000</v>
      </c>
      <c r="I39" s="25">
        <f>H39*19%</f>
        <v>6840000</v>
      </c>
      <c r="J39" s="36">
        <f>(H39+I39)*J24/365</f>
        <v>22769753.424657535</v>
      </c>
    </row>
    <row r="40" spans="1:10" ht="13.5" thickBot="1" x14ac:dyDescent="0.3">
      <c r="A40" s="198"/>
      <c r="B40" s="16"/>
      <c r="C40" s="23">
        <v>9</v>
      </c>
      <c r="D40" s="41" t="s">
        <v>48</v>
      </c>
      <c r="E40" s="25">
        <v>200000000</v>
      </c>
      <c r="F40" s="26">
        <v>13.030000000000001</v>
      </c>
      <c r="G40" s="35" t="s">
        <v>39</v>
      </c>
      <c r="H40" s="25">
        <f>+ROUND((E40*F40/100),0)</f>
        <v>26060000</v>
      </c>
      <c r="I40" s="25">
        <f>H40*19%</f>
        <v>4951400</v>
      </c>
      <c r="J40" s="36">
        <f>(H40+I40)*J24/365</f>
        <v>16482771.506849315</v>
      </c>
    </row>
    <row r="41" spans="1:10" ht="13.5" thickBot="1" x14ac:dyDescent="0.3">
      <c r="A41" s="198"/>
      <c r="B41" s="16"/>
      <c r="C41" s="214" t="s">
        <v>49</v>
      </c>
      <c r="D41" s="214"/>
      <c r="E41" s="214"/>
      <c r="F41" s="214"/>
      <c r="G41" s="214"/>
      <c r="H41" s="42"/>
      <c r="I41" s="42"/>
      <c r="J41" s="36">
        <v>80382864.885883331</v>
      </c>
    </row>
    <row r="42" spans="1:10" ht="13.5" thickBot="1" x14ac:dyDescent="0.3">
      <c r="A42" s="198"/>
      <c r="B42" s="16"/>
      <c r="C42" s="213" t="s">
        <v>50</v>
      </c>
      <c r="D42" s="213"/>
      <c r="E42" s="213"/>
      <c r="F42" s="213"/>
      <c r="G42" s="213"/>
      <c r="H42" s="43">
        <f>SUM(H30:H41)</f>
        <v>9623558111</v>
      </c>
      <c r="I42" s="43">
        <f t="shared" ref="I42" si="1">SUM(I30:I41)</f>
        <v>1828476041.0900002</v>
      </c>
      <c r="J42" s="43">
        <f>SUM(J30:J41)</f>
        <v>6247127429.4261923</v>
      </c>
    </row>
    <row r="43" spans="1:10" s="16" customFormat="1" ht="13.5" thickBot="1" x14ac:dyDescent="0.3">
      <c r="A43" s="198"/>
      <c r="C43" s="44"/>
      <c r="D43" s="44"/>
      <c r="E43" s="44"/>
      <c r="F43" s="44"/>
      <c r="G43" s="44"/>
      <c r="H43" s="44"/>
      <c r="I43" s="44"/>
      <c r="J43" s="44"/>
    </row>
    <row r="44" spans="1:10" ht="13.5" thickBot="1" x14ac:dyDescent="0.3">
      <c r="A44" s="198"/>
      <c r="B44" s="16"/>
      <c r="D44" s="190" t="s">
        <v>18</v>
      </c>
      <c r="E44" s="191"/>
      <c r="F44" s="44"/>
      <c r="G44" s="44"/>
      <c r="H44" s="44"/>
      <c r="I44" s="44"/>
      <c r="J44" s="44"/>
    </row>
    <row r="45" spans="1:10" x14ac:dyDescent="0.25">
      <c r="A45" s="198"/>
      <c r="B45" s="16"/>
      <c r="C45" s="13" t="s">
        <v>19</v>
      </c>
      <c r="D45" s="194">
        <v>46260</v>
      </c>
      <c r="E45" s="195"/>
      <c r="F45" s="44"/>
      <c r="G45" s="44"/>
      <c r="H45" s="44"/>
      <c r="I45" s="44"/>
      <c r="J45" s="45"/>
    </row>
    <row r="46" spans="1:10" x14ac:dyDescent="0.25">
      <c r="A46" s="198"/>
      <c r="B46" s="16"/>
      <c r="C46" s="14" t="s">
        <v>20</v>
      </c>
      <c r="D46" s="194">
        <f>D45+D47</f>
        <v>46454</v>
      </c>
      <c r="E46" s="195"/>
      <c r="F46" s="44"/>
      <c r="G46" s="44"/>
      <c r="H46" s="44"/>
      <c r="I46" s="44"/>
      <c r="J46" s="44"/>
    </row>
    <row r="47" spans="1:10" ht="13.5" thickBot="1" x14ac:dyDescent="0.3">
      <c r="A47" s="198"/>
      <c r="B47" s="16"/>
      <c r="C47" s="15" t="s">
        <v>21</v>
      </c>
      <c r="D47" s="196">
        <v>194</v>
      </c>
      <c r="E47" s="197"/>
      <c r="F47" s="44"/>
      <c r="G47" s="44"/>
      <c r="H47" s="44"/>
      <c r="I47" s="44"/>
      <c r="J47" s="46"/>
    </row>
    <row r="48" spans="1:10" s="16" customFormat="1" ht="13.5" thickBot="1" x14ac:dyDescent="0.3">
      <c r="A48" s="198"/>
      <c r="C48" s="44"/>
      <c r="D48" s="44"/>
      <c r="E48" s="44"/>
      <c r="F48" s="44"/>
      <c r="G48" s="44"/>
      <c r="H48" s="44"/>
      <c r="I48" s="44"/>
      <c r="J48" s="44"/>
    </row>
    <row r="49" spans="1:10" ht="13.5" thickBot="1" x14ac:dyDescent="0.3">
      <c r="A49" s="198"/>
      <c r="B49" s="16"/>
      <c r="C49" s="178" t="s">
        <v>51</v>
      </c>
      <c r="D49" s="179"/>
      <c r="E49" s="10"/>
      <c r="F49" s="16"/>
      <c r="G49" s="17"/>
      <c r="H49" s="18"/>
      <c r="I49" s="47"/>
      <c r="J49" s="47"/>
    </row>
    <row r="50" spans="1:10" ht="13.5" thickBot="1" x14ac:dyDescent="0.3">
      <c r="A50" s="198"/>
      <c r="B50" s="16"/>
      <c r="C50" s="180" t="s">
        <v>24</v>
      </c>
      <c r="D50" s="181"/>
      <c r="E50" s="181"/>
      <c r="F50" s="181"/>
      <c r="G50" s="182"/>
      <c r="H50" s="175" t="s">
        <v>138</v>
      </c>
      <c r="I50" s="176"/>
      <c r="J50" s="177"/>
    </row>
    <row r="51" spans="1:10" ht="13.5" thickBot="1" x14ac:dyDescent="0.3">
      <c r="A51" s="198"/>
      <c r="B51" s="16"/>
      <c r="C51" s="20" t="s">
        <v>25</v>
      </c>
      <c r="D51" s="48" t="s">
        <v>26</v>
      </c>
      <c r="E51" s="49" t="s">
        <v>27</v>
      </c>
      <c r="F51" s="50" t="s">
        <v>28</v>
      </c>
      <c r="G51" s="49" t="s">
        <v>29</v>
      </c>
      <c r="H51" s="22" t="s">
        <v>30</v>
      </c>
      <c r="I51" s="51" t="s">
        <v>31</v>
      </c>
      <c r="J51" s="22" t="s">
        <v>32</v>
      </c>
    </row>
    <row r="52" spans="1:10" ht="26.25" thickBot="1" x14ac:dyDescent="0.3">
      <c r="A52" s="198"/>
      <c r="B52" s="16"/>
      <c r="C52" s="52">
        <v>10</v>
      </c>
      <c r="D52" s="53" t="s">
        <v>52</v>
      </c>
      <c r="E52" s="54">
        <v>2000000000</v>
      </c>
      <c r="F52" s="55">
        <v>7.4396554122636589</v>
      </c>
      <c r="G52" s="56" t="s">
        <v>39</v>
      </c>
      <c r="H52" s="57">
        <f>+ROUND((E52*F52/100),0)</f>
        <v>148793108</v>
      </c>
      <c r="I52" s="58">
        <f>H52*19%</f>
        <v>28270690.52</v>
      </c>
      <c r="J52" s="59">
        <f>(H52+I52)*J24/365</f>
        <v>94110621.679123297</v>
      </c>
    </row>
    <row r="53" spans="1:10" ht="13.5" thickBot="1" x14ac:dyDescent="0.3">
      <c r="A53" s="198"/>
      <c r="B53" s="16"/>
      <c r="C53" s="183" t="s">
        <v>53</v>
      </c>
      <c r="D53" s="184"/>
      <c r="E53" s="184"/>
      <c r="F53" s="184"/>
      <c r="G53" s="185"/>
      <c r="H53" s="60">
        <f>SUM(H52:H52)</f>
        <v>148793108</v>
      </c>
      <c r="I53" s="61">
        <f>SUM(I52:I52)</f>
        <v>28270690.52</v>
      </c>
      <c r="J53" s="62">
        <f>SUM(J52:J52)</f>
        <v>94110621.679123297</v>
      </c>
    </row>
    <row r="54" spans="1:10" ht="13.5" thickBot="1" x14ac:dyDescent="0.3">
      <c r="A54" s="198"/>
      <c r="B54" s="16"/>
      <c r="C54" s="63"/>
      <c r="D54" s="63"/>
      <c r="E54" s="63"/>
      <c r="F54" s="63"/>
      <c r="G54" s="63"/>
      <c r="H54" s="63"/>
      <c r="I54" s="63"/>
      <c r="J54" s="63"/>
    </row>
    <row r="55" spans="1:10" ht="13.5" thickBot="1" x14ac:dyDescent="0.3">
      <c r="A55" s="198"/>
      <c r="B55" s="16"/>
      <c r="D55" s="190" t="s">
        <v>18</v>
      </c>
      <c r="E55" s="191"/>
      <c r="F55" s="44"/>
      <c r="G55" s="44"/>
      <c r="H55" s="44"/>
      <c r="I55" s="44"/>
      <c r="J55" s="44"/>
    </row>
    <row r="56" spans="1:10" ht="13.5" thickBot="1" x14ac:dyDescent="0.3">
      <c r="A56" s="198"/>
      <c r="B56" s="16"/>
      <c r="C56" s="13" t="s">
        <v>19</v>
      </c>
      <c r="D56" s="186" t="s">
        <v>54</v>
      </c>
      <c r="E56" s="187"/>
      <c r="F56" s="44"/>
      <c r="G56" s="44"/>
      <c r="H56" s="44"/>
      <c r="I56" s="44"/>
      <c r="J56" s="44"/>
    </row>
    <row r="57" spans="1:10" x14ac:dyDescent="0.25">
      <c r="A57" s="198"/>
      <c r="B57" s="16"/>
      <c r="C57" s="14" t="s">
        <v>20</v>
      </c>
      <c r="D57" s="186" t="s">
        <v>54</v>
      </c>
      <c r="E57" s="187"/>
      <c r="F57" s="44"/>
      <c r="G57" s="44"/>
      <c r="H57" s="44"/>
      <c r="I57" s="44"/>
      <c r="J57" s="44"/>
    </row>
    <row r="58" spans="1:10" ht="13.5" thickBot="1" x14ac:dyDescent="0.3">
      <c r="A58" s="198"/>
      <c r="B58" s="16"/>
      <c r="C58" s="15" t="s">
        <v>21</v>
      </c>
      <c r="D58" s="196">
        <v>365</v>
      </c>
      <c r="E58" s="197"/>
      <c r="F58" s="44"/>
      <c r="G58" s="44"/>
      <c r="H58" s="44"/>
      <c r="I58" s="44"/>
      <c r="J58" s="44"/>
    </row>
    <row r="59" spans="1:10" ht="13.5" thickBot="1" x14ac:dyDescent="0.3">
      <c r="A59" s="198"/>
      <c r="B59" s="16"/>
      <c r="C59" s="44"/>
      <c r="D59" s="44"/>
      <c r="E59" s="44"/>
      <c r="F59" s="44"/>
      <c r="G59" s="44"/>
      <c r="H59" s="44"/>
      <c r="I59" s="44"/>
      <c r="J59" s="44"/>
    </row>
    <row r="60" spans="1:10" ht="13.5" thickBot="1" x14ac:dyDescent="0.3">
      <c r="A60" s="198"/>
      <c r="B60" s="16"/>
      <c r="C60" s="178" t="s">
        <v>55</v>
      </c>
      <c r="D60" s="179"/>
      <c r="E60" s="10"/>
      <c r="F60" s="16"/>
      <c r="G60" s="17"/>
      <c r="H60" s="18"/>
      <c r="I60" s="18"/>
      <c r="J60" s="18"/>
    </row>
    <row r="61" spans="1:10" ht="13.5" thickBot="1" x14ac:dyDescent="0.3">
      <c r="A61" s="198"/>
      <c r="B61" s="16"/>
      <c r="C61" s="180" t="s">
        <v>24</v>
      </c>
      <c r="D61" s="181"/>
      <c r="E61" s="181"/>
      <c r="F61" s="181"/>
      <c r="G61" s="182"/>
      <c r="H61" s="175" t="s">
        <v>56</v>
      </c>
      <c r="I61" s="176"/>
      <c r="J61" s="177"/>
    </row>
    <row r="62" spans="1:10" ht="13.5" thickBot="1" x14ac:dyDescent="0.3">
      <c r="A62" s="198"/>
      <c r="B62" s="16"/>
      <c r="C62" s="20" t="s">
        <v>25</v>
      </c>
      <c r="D62" s="48" t="s">
        <v>26</v>
      </c>
      <c r="E62" s="49" t="s">
        <v>27</v>
      </c>
      <c r="F62" s="50" t="s">
        <v>28</v>
      </c>
      <c r="G62" s="49" t="s">
        <v>29</v>
      </c>
      <c r="H62" s="22" t="s">
        <v>30</v>
      </c>
      <c r="I62" s="51" t="s">
        <v>31</v>
      </c>
      <c r="J62" s="22" t="s">
        <v>32</v>
      </c>
    </row>
    <row r="63" spans="1:10" ht="13.5" thickBot="1" x14ac:dyDescent="0.25">
      <c r="A63" s="198"/>
      <c r="B63" s="16"/>
      <c r="C63" s="52">
        <v>11</v>
      </c>
      <c r="D63" s="166" t="s">
        <v>57</v>
      </c>
      <c r="E63" s="167" t="s">
        <v>58</v>
      </c>
      <c r="F63" s="168" t="s">
        <v>59</v>
      </c>
      <c r="G63" s="169" t="s">
        <v>39</v>
      </c>
      <c r="H63" s="65">
        <v>66995140</v>
      </c>
      <c r="I63" s="170"/>
      <c r="J63" s="66">
        <v>66995140</v>
      </c>
    </row>
    <row r="64" spans="1:10" ht="15.75" customHeight="1" thickBot="1" x14ac:dyDescent="0.25">
      <c r="A64" s="198"/>
      <c r="B64" s="16"/>
      <c r="C64" s="165"/>
      <c r="D64" s="215" t="s">
        <v>63</v>
      </c>
      <c r="E64" s="216"/>
      <c r="F64" s="216"/>
      <c r="G64" s="216"/>
      <c r="H64" s="216"/>
      <c r="I64" s="217"/>
      <c r="J64" s="171">
        <v>10000000</v>
      </c>
    </row>
    <row r="65" spans="1:10" ht="13.5" thickBot="1" x14ac:dyDescent="0.3">
      <c r="A65" s="198"/>
      <c r="B65" s="16"/>
      <c r="C65" s="183" t="s">
        <v>60</v>
      </c>
      <c r="D65" s="184"/>
      <c r="E65" s="184"/>
      <c r="F65" s="184"/>
      <c r="G65" s="185"/>
      <c r="H65" s="43">
        <f>SUM(H63)</f>
        <v>66995140</v>
      </c>
      <c r="I65" s="60">
        <f t="shared" ref="I65" si="2">SUM(I63)</f>
        <v>0</v>
      </c>
      <c r="J65" s="60">
        <f>SUM(J63:J64)</f>
        <v>76995140</v>
      </c>
    </row>
    <row r="66" spans="1:10" s="16" customFormat="1" ht="13.5" thickBot="1" x14ac:dyDescent="0.3">
      <c r="A66" s="198"/>
      <c r="C66" s="44"/>
      <c r="D66" s="44"/>
      <c r="E66" s="44"/>
      <c r="F66" s="44"/>
      <c r="G66" s="44"/>
      <c r="H66" s="44"/>
      <c r="I66" s="44"/>
      <c r="J66" s="44"/>
    </row>
    <row r="67" spans="1:10" ht="13.5" thickBot="1" x14ac:dyDescent="0.3">
      <c r="A67" s="198"/>
      <c r="B67" s="16"/>
      <c r="D67" s="210" t="s">
        <v>18</v>
      </c>
      <c r="E67" s="211"/>
      <c r="F67" s="44"/>
      <c r="G67" s="44"/>
      <c r="H67" s="44"/>
      <c r="I67" s="44"/>
      <c r="J67" s="44"/>
    </row>
    <row r="68" spans="1:10" x14ac:dyDescent="0.25">
      <c r="A68" s="198"/>
      <c r="B68" s="16"/>
      <c r="C68" s="13" t="s">
        <v>19</v>
      </c>
      <c r="D68" s="186">
        <v>46285</v>
      </c>
      <c r="E68" s="187"/>
      <c r="F68" s="44"/>
      <c r="G68" s="67"/>
      <c r="H68" s="44"/>
      <c r="I68" s="44"/>
      <c r="J68" s="44"/>
    </row>
    <row r="69" spans="1:10" x14ac:dyDescent="0.25">
      <c r="A69" s="198"/>
      <c r="B69" s="16"/>
      <c r="C69" s="14" t="s">
        <v>20</v>
      </c>
      <c r="D69" s="205">
        <f>D68+D70</f>
        <v>46468</v>
      </c>
      <c r="E69" s="206"/>
      <c r="F69" s="44"/>
      <c r="G69" s="44"/>
      <c r="H69" s="44"/>
      <c r="I69" s="44"/>
      <c r="J69" s="44"/>
    </row>
    <row r="70" spans="1:10" ht="13.5" thickBot="1" x14ac:dyDescent="0.3">
      <c r="A70" s="198"/>
      <c r="B70" s="16"/>
      <c r="C70" s="15" t="s">
        <v>21</v>
      </c>
      <c r="D70" s="196">
        <v>183</v>
      </c>
      <c r="E70" s="197"/>
      <c r="F70" s="44"/>
      <c r="G70" s="44"/>
      <c r="H70" s="44"/>
      <c r="I70" s="44"/>
      <c r="J70" s="44"/>
    </row>
    <row r="71" spans="1:10" ht="13.5" thickBot="1" x14ac:dyDescent="0.3">
      <c r="A71" s="198"/>
      <c r="B71" s="16"/>
      <c r="C71" s="17"/>
      <c r="D71" s="68"/>
      <c r="E71" s="68"/>
      <c r="F71" s="69"/>
      <c r="G71" s="70"/>
      <c r="H71" s="68"/>
      <c r="I71" s="68"/>
      <c r="J71" s="69"/>
    </row>
    <row r="72" spans="1:10" ht="13.5" thickBot="1" x14ac:dyDescent="0.3">
      <c r="A72" s="198"/>
      <c r="B72" s="16"/>
      <c r="C72" s="178" t="s">
        <v>61</v>
      </c>
      <c r="D72" s="179"/>
      <c r="E72" s="10"/>
      <c r="F72" s="16"/>
      <c r="G72" s="17"/>
      <c r="H72" s="18"/>
      <c r="I72" s="18"/>
      <c r="J72" s="18"/>
    </row>
    <row r="73" spans="1:10" ht="13.5" thickBot="1" x14ac:dyDescent="0.3">
      <c r="A73" s="198"/>
      <c r="B73" s="16"/>
      <c r="C73" s="180" t="s">
        <v>24</v>
      </c>
      <c r="D73" s="181"/>
      <c r="E73" s="181"/>
      <c r="F73" s="181"/>
      <c r="G73" s="182"/>
      <c r="H73" s="175" t="s">
        <v>137</v>
      </c>
      <c r="I73" s="176"/>
      <c r="J73" s="177"/>
    </row>
    <row r="74" spans="1:10" ht="13.5" thickBot="1" x14ac:dyDescent="0.3">
      <c r="A74" s="198"/>
      <c r="B74" s="16"/>
      <c r="C74" s="20" t="s">
        <v>25</v>
      </c>
      <c r="D74" s="48" t="s">
        <v>26</v>
      </c>
      <c r="E74" s="49" t="s">
        <v>27</v>
      </c>
      <c r="F74" s="50" t="s">
        <v>28</v>
      </c>
      <c r="G74" s="49" t="s">
        <v>29</v>
      </c>
      <c r="H74" s="22" t="s">
        <v>30</v>
      </c>
      <c r="I74" s="51" t="s">
        <v>31</v>
      </c>
      <c r="J74" s="22" t="s">
        <v>32</v>
      </c>
    </row>
    <row r="75" spans="1:10" ht="13.5" thickBot="1" x14ac:dyDescent="0.3">
      <c r="A75" s="198"/>
      <c r="B75" s="16"/>
      <c r="C75" s="188">
        <v>12</v>
      </c>
      <c r="D75" s="64" t="s">
        <v>62</v>
      </c>
      <c r="E75" s="54">
        <v>3000000001</v>
      </c>
      <c r="F75" s="55">
        <v>5.7024983333333346</v>
      </c>
      <c r="G75" s="56" t="s">
        <v>39</v>
      </c>
      <c r="H75" s="57">
        <f>+ROUND((E75*F75/100),0)</f>
        <v>171074950</v>
      </c>
      <c r="I75" s="58">
        <f>H75*19%</f>
        <v>32504240.5</v>
      </c>
      <c r="J75" s="59">
        <f>(H75+I75)*D70/365</f>
        <v>102068470.85342465</v>
      </c>
    </row>
    <row r="76" spans="1:10" ht="13.5" thickBot="1" x14ac:dyDescent="0.3">
      <c r="A76" s="198"/>
      <c r="B76" s="16"/>
      <c r="C76" s="189"/>
      <c r="D76" s="72" t="s">
        <v>63</v>
      </c>
      <c r="E76" s="54"/>
      <c r="F76" s="73"/>
      <c r="G76" s="56"/>
      <c r="H76" s="54"/>
      <c r="I76" s="54"/>
      <c r="J76" s="74">
        <v>7500000</v>
      </c>
    </row>
    <row r="77" spans="1:10" ht="13.5" thickBot="1" x14ac:dyDescent="0.3">
      <c r="A77" s="198"/>
      <c r="B77" s="16"/>
      <c r="C77" s="71">
        <v>13</v>
      </c>
      <c r="D77" s="75" t="s">
        <v>64</v>
      </c>
      <c r="E77" s="25">
        <v>1500000000</v>
      </c>
      <c r="F77" s="76">
        <v>2.25475</v>
      </c>
      <c r="G77" s="77" t="s">
        <v>39</v>
      </c>
      <c r="H77" s="27">
        <f>+ROUND((E77*F77/100),0)</f>
        <v>33821250</v>
      </c>
      <c r="I77" s="78">
        <f>H77*19%</f>
        <v>6426037.5</v>
      </c>
      <c r="J77" s="79">
        <f>(H77+I77)*D70/365</f>
        <v>20178777.020547945</v>
      </c>
    </row>
    <row r="78" spans="1:10" ht="13.5" thickBot="1" x14ac:dyDescent="0.3">
      <c r="A78" s="198"/>
      <c r="B78" s="16"/>
      <c r="C78" s="183" t="s">
        <v>65</v>
      </c>
      <c r="D78" s="184"/>
      <c r="E78" s="184"/>
      <c r="F78" s="184"/>
      <c r="G78" s="185"/>
      <c r="H78" s="60">
        <f>SUM(H75:H77)</f>
        <v>204896200</v>
      </c>
      <c r="I78" s="61">
        <f>SUM(I75:I77)</f>
        <v>38930278</v>
      </c>
      <c r="J78" s="62">
        <f>SUM(J75:J77)</f>
        <v>129747247.87397259</v>
      </c>
    </row>
    <row r="79" spans="1:10" ht="13.5" thickBot="1" x14ac:dyDescent="0.3">
      <c r="A79" s="198"/>
      <c r="B79" s="16"/>
      <c r="C79" s="80"/>
      <c r="D79" s="81"/>
      <c r="E79" s="82"/>
      <c r="F79" s="83"/>
      <c r="G79" s="17"/>
      <c r="H79" s="68"/>
      <c r="I79" s="68"/>
      <c r="J79" s="69"/>
    </row>
    <row r="80" spans="1:10" s="16" customFormat="1" ht="13.5" thickBot="1" x14ac:dyDescent="0.3">
      <c r="A80" s="198"/>
      <c r="C80" s="84"/>
      <c r="D80" s="85"/>
      <c r="E80" s="85"/>
      <c r="F80" s="84"/>
      <c r="G80" s="84"/>
      <c r="H80" s="82"/>
      <c r="I80" s="86"/>
      <c r="J80" s="46"/>
    </row>
    <row r="81" spans="1:10" s="16" customFormat="1" ht="13.5" thickBot="1" x14ac:dyDescent="0.3">
      <c r="A81" s="198"/>
      <c r="C81" s="1"/>
      <c r="D81" s="190" t="s">
        <v>18</v>
      </c>
      <c r="E81" s="191"/>
      <c r="F81" s="84"/>
      <c r="G81" s="84"/>
      <c r="H81" s="82"/>
      <c r="I81" s="86"/>
      <c r="J81" s="87"/>
    </row>
    <row r="82" spans="1:10" s="16" customFormat="1" x14ac:dyDescent="0.25">
      <c r="A82" s="198"/>
      <c r="C82" s="13" t="s">
        <v>19</v>
      </c>
      <c r="D82" s="192">
        <v>46279</v>
      </c>
      <c r="E82" s="193"/>
      <c r="F82" s="84"/>
      <c r="G82" s="84"/>
      <c r="H82" s="82"/>
      <c r="I82" s="86"/>
      <c r="J82" s="46"/>
    </row>
    <row r="83" spans="1:10" s="16" customFormat="1" x14ac:dyDescent="0.25">
      <c r="A83" s="198"/>
      <c r="C83" s="14" t="s">
        <v>20</v>
      </c>
      <c r="D83" s="194">
        <f>D84+D82</f>
        <v>46462</v>
      </c>
      <c r="E83" s="195"/>
      <c r="F83" s="84"/>
      <c r="G83" s="84"/>
      <c r="H83" s="82"/>
      <c r="I83" s="86"/>
      <c r="J83" s="46"/>
    </row>
    <row r="84" spans="1:10" s="16" customFormat="1" ht="13.5" thickBot="1" x14ac:dyDescent="0.3">
      <c r="A84" s="198"/>
      <c r="C84" s="15" t="s">
        <v>21</v>
      </c>
      <c r="D84" s="196">
        <v>183</v>
      </c>
      <c r="E84" s="197"/>
      <c r="F84" s="84"/>
      <c r="G84" s="88"/>
      <c r="H84" s="82"/>
      <c r="I84" s="86"/>
      <c r="J84" s="46"/>
    </row>
    <row r="85" spans="1:10" s="16" customFormat="1" ht="13.5" thickBot="1" x14ac:dyDescent="0.3">
      <c r="A85" s="198"/>
      <c r="C85" s="15"/>
      <c r="D85" s="117"/>
      <c r="E85" s="118"/>
      <c r="F85" s="84"/>
      <c r="G85" s="84"/>
      <c r="H85" s="82"/>
      <c r="I85" s="86"/>
      <c r="J85" s="46"/>
    </row>
    <row r="86" spans="1:10" ht="13.5" thickBot="1" x14ac:dyDescent="0.3">
      <c r="A86" s="198"/>
      <c r="B86" s="16"/>
      <c r="C86" s="178" t="s">
        <v>66</v>
      </c>
      <c r="D86" s="179"/>
      <c r="E86" s="10"/>
      <c r="F86" s="16"/>
      <c r="G86" s="17"/>
      <c r="H86" s="18"/>
      <c r="I86" s="18"/>
      <c r="J86" s="18"/>
    </row>
    <row r="87" spans="1:10" ht="13.5" thickBot="1" x14ac:dyDescent="0.3">
      <c r="A87" s="198"/>
      <c r="B87" s="16"/>
      <c r="C87" s="180" t="s">
        <v>24</v>
      </c>
      <c r="D87" s="181"/>
      <c r="E87" s="181"/>
      <c r="F87" s="181"/>
      <c r="G87" s="182"/>
      <c r="H87" s="175" t="s">
        <v>137</v>
      </c>
      <c r="I87" s="176"/>
      <c r="J87" s="177"/>
    </row>
    <row r="88" spans="1:10" ht="13.5" thickBot="1" x14ac:dyDescent="0.3">
      <c r="A88" s="198"/>
      <c r="B88" s="16"/>
      <c r="C88" s="20" t="s">
        <v>25</v>
      </c>
      <c r="D88" s="48" t="s">
        <v>26</v>
      </c>
      <c r="E88" s="49" t="s">
        <v>27</v>
      </c>
      <c r="F88" s="50" t="s">
        <v>28</v>
      </c>
      <c r="G88" s="49" t="s">
        <v>29</v>
      </c>
      <c r="H88" s="22" t="s">
        <v>30</v>
      </c>
      <c r="I88" s="51" t="s">
        <v>31</v>
      </c>
      <c r="J88" s="22" t="s">
        <v>32</v>
      </c>
    </row>
    <row r="89" spans="1:10" ht="13.5" thickBot="1" x14ac:dyDescent="0.3">
      <c r="A89" s="198"/>
      <c r="B89" s="16"/>
      <c r="C89" s="188">
        <v>14</v>
      </c>
      <c r="D89" s="64" t="s">
        <v>67</v>
      </c>
      <c r="E89" s="54">
        <v>704112706</v>
      </c>
      <c r="F89" s="55">
        <f>+'TASAS PROMEDIO'!H61</f>
        <v>42.383062500000001</v>
      </c>
      <c r="G89" s="56" t="s">
        <v>39</v>
      </c>
      <c r="H89" s="57">
        <f>+ROUND((E89*F89/100),0)</f>
        <v>298424528</v>
      </c>
      <c r="I89" s="58">
        <f>H89*19%</f>
        <v>56700660.32</v>
      </c>
      <c r="J89" s="59">
        <f>(H89+I89)*D84/365</f>
        <v>178049067.02071232</v>
      </c>
    </row>
    <row r="90" spans="1:10" ht="13.5" thickBot="1" x14ac:dyDescent="0.3">
      <c r="A90" s="198"/>
      <c r="B90" s="16"/>
      <c r="C90" s="189"/>
      <c r="D90" s="72" t="s">
        <v>63</v>
      </c>
      <c r="E90" s="54"/>
      <c r="F90" s="73"/>
      <c r="G90" s="56"/>
      <c r="H90" s="54"/>
      <c r="I90" s="54"/>
      <c r="J90" s="74">
        <v>10000000</v>
      </c>
    </row>
    <row r="91" spans="1:10" ht="13.5" thickBot="1" x14ac:dyDescent="0.3">
      <c r="A91" s="198"/>
      <c r="B91" s="16"/>
      <c r="C91" s="183" t="s">
        <v>68</v>
      </c>
      <c r="D91" s="184"/>
      <c r="E91" s="184"/>
      <c r="F91" s="184"/>
      <c r="G91" s="185"/>
      <c r="H91" s="60">
        <f>SUM(H89:H90)</f>
        <v>298424528</v>
      </c>
      <c r="I91" s="61">
        <f>SUM(I89:I90)</f>
        <v>56700660.32</v>
      </c>
      <c r="J91" s="62">
        <f>SUM(J89:J90)</f>
        <v>188049067.02071232</v>
      </c>
    </row>
    <row r="92" spans="1:10" x14ac:dyDescent="0.25">
      <c r="A92" s="198"/>
      <c r="B92" s="16"/>
      <c r="D92" s="89"/>
      <c r="E92" s="90"/>
      <c r="F92" s="91"/>
      <c r="G92" s="91"/>
      <c r="H92" s="92"/>
      <c r="I92" s="92"/>
      <c r="J92" s="93"/>
    </row>
  </sheetData>
  <mergeCells count="56">
    <mergeCell ref="H24:I24"/>
    <mergeCell ref="D64:I64"/>
    <mergeCell ref="H73:J73"/>
    <mergeCell ref="C75:C76"/>
    <mergeCell ref="C1:J1"/>
    <mergeCell ref="C3:J3"/>
    <mergeCell ref="C4:J4"/>
    <mergeCell ref="C60:D60"/>
    <mergeCell ref="C61:G61"/>
    <mergeCell ref="H61:J61"/>
    <mergeCell ref="C65:G65"/>
    <mergeCell ref="D18:E18"/>
    <mergeCell ref="D19:E19"/>
    <mergeCell ref="G19:H19"/>
    <mergeCell ref="D20:E20"/>
    <mergeCell ref="D21:E21"/>
    <mergeCell ref="H25:J25"/>
    <mergeCell ref="D67:E67"/>
    <mergeCell ref="C27:C30"/>
    <mergeCell ref="C42:G42"/>
    <mergeCell ref="G27:G30"/>
    <mergeCell ref="C35:C37"/>
    <mergeCell ref="G35:G37"/>
    <mergeCell ref="C41:G41"/>
    <mergeCell ref="H50:J50"/>
    <mergeCell ref="A6:A14"/>
    <mergeCell ref="C14:D14"/>
    <mergeCell ref="A24:A92"/>
    <mergeCell ref="C24:D24"/>
    <mergeCell ref="C25:G25"/>
    <mergeCell ref="D69:E69"/>
    <mergeCell ref="D70:E70"/>
    <mergeCell ref="D44:E44"/>
    <mergeCell ref="D45:E45"/>
    <mergeCell ref="D46:E46"/>
    <mergeCell ref="D47:E47"/>
    <mergeCell ref="C49:D49"/>
    <mergeCell ref="D55:E55"/>
    <mergeCell ref="D56:E56"/>
    <mergeCell ref="D57:E57"/>
    <mergeCell ref="C53:G53"/>
    <mergeCell ref="C91:G91"/>
    <mergeCell ref="C89:C90"/>
    <mergeCell ref="D81:E81"/>
    <mergeCell ref="D82:E82"/>
    <mergeCell ref="D83:E83"/>
    <mergeCell ref="D84:E84"/>
    <mergeCell ref="C86:D86"/>
    <mergeCell ref="C87:G87"/>
    <mergeCell ref="H87:J87"/>
    <mergeCell ref="C72:D72"/>
    <mergeCell ref="C73:G73"/>
    <mergeCell ref="C78:G78"/>
    <mergeCell ref="C50:G50"/>
    <mergeCell ref="D68:E68"/>
    <mergeCell ref="D58:E58"/>
  </mergeCells>
  <pageMargins left="0.70866141732283472" right="0.70866141732283472" top="0.74803149606299213" bottom="0.74803149606299213" header="0.31496062992125984" footer="0.31496062992125984"/>
  <pageSetup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A499F-7D38-4F5D-AB67-5BB8110E96B2}">
  <sheetPr>
    <tabColor rgb="FFFF0000"/>
  </sheetPr>
  <dimension ref="A1:K64"/>
  <sheetViews>
    <sheetView showGridLines="0" topLeftCell="C40" zoomScale="85" zoomScaleNormal="85" workbookViewId="0">
      <selection activeCell="H61" sqref="H61:H62"/>
    </sheetView>
  </sheetViews>
  <sheetFormatPr baseColWidth="10" defaultColWidth="11.42578125" defaultRowHeight="12.75" x14ac:dyDescent="0.2"/>
  <cols>
    <col min="1" max="1" width="3.85546875" style="109" bestFit="1" customWidth="1"/>
    <col min="2" max="2" width="87" style="109" bestFit="1" customWidth="1"/>
    <col min="3" max="3" width="140.7109375" style="109" bestFit="1" customWidth="1"/>
    <col min="4" max="4" width="84.42578125" style="109" bestFit="1" customWidth="1"/>
    <col min="5" max="5" width="9.28515625" style="109" bestFit="1" customWidth="1"/>
    <col min="6" max="6" width="14.28515625" style="109" bestFit="1" customWidth="1"/>
    <col min="7" max="7" width="15.5703125" style="109" bestFit="1" customWidth="1"/>
    <col min="8" max="8" width="12.7109375" style="109" bestFit="1" customWidth="1"/>
    <col min="9" max="9" width="10" style="109" bestFit="1" customWidth="1"/>
    <col min="10" max="10" width="16.85546875" style="109" customWidth="1"/>
    <col min="11" max="11" width="11.42578125" style="149"/>
    <col min="12" max="16384" width="11.42578125" style="109"/>
  </cols>
  <sheetData>
    <row r="1" spans="1:11" x14ac:dyDescent="0.2">
      <c r="B1" s="218" t="s">
        <v>0</v>
      </c>
      <c r="C1" s="218"/>
      <c r="D1" s="218"/>
      <c r="E1" s="218"/>
      <c r="F1" s="218"/>
      <c r="G1" s="218"/>
      <c r="H1" s="218"/>
      <c r="I1" s="218"/>
    </row>
    <row r="2" spans="1:11" x14ac:dyDescent="0.2">
      <c r="B2" s="289"/>
      <c r="C2" s="289"/>
      <c r="D2" s="289"/>
      <c r="E2" s="289"/>
      <c r="F2" s="289"/>
      <c r="G2" s="289"/>
      <c r="H2" s="289"/>
      <c r="I2" s="289"/>
    </row>
    <row r="3" spans="1:11" x14ac:dyDescent="0.2">
      <c r="B3" s="290" t="s">
        <v>69</v>
      </c>
      <c r="C3" s="290"/>
      <c r="D3" s="290"/>
      <c r="E3" s="290"/>
      <c r="F3" s="290"/>
      <c r="G3" s="290"/>
      <c r="H3" s="290"/>
      <c r="I3" s="290"/>
    </row>
    <row r="4" spans="1:11" ht="39" customHeight="1" thickBot="1" x14ac:dyDescent="0.25"/>
    <row r="5" spans="1:11" ht="13.5" thickBot="1" x14ac:dyDescent="0.25">
      <c r="B5" s="291" t="s">
        <v>70</v>
      </c>
      <c r="C5" s="292" t="s">
        <v>71</v>
      </c>
      <c r="D5" s="294" t="s">
        <v>26</v>
      </c>
      <c r="E5" s="296" t="s">
        <v>72</v>
      </c>
      <c r="F5" s="294" t="s">
        <v>73</v>
      </c>
      <c r="G5" s="294"/>
      <c r="H5" s="294"/>
      <c r="I5" s="294"/>
      <c r="J5" s="150"/>
    </row>
    <row r="6" spans="1:11" ht="39" thickBot="1" x14ac:dyDescent="0.25">
      <c r="B6" s="292"/>
      <c r="C6" s="293"/>
      <c r="D6" s="295"/>
      <c r="E6" s="297"/>
      <c r="F6" s="121" t="s">
        <v>74</v>
      </c>
      <c r="G6" s="121" t="s">
        <v>75</v>
      </c>
      <c r="H6" s="121" t="s">
        <v>76</v>
      </c>
      <c r="I6" s="122" t="s">
        <v>77</v>
      </c>
    </row>
    <row r="7" spans="1:11" x14ac:dyDescent="0.2">
      <c r="B7" s="123" t="s">
        <v>0</v>
      </c>
      <c r="C7" s="124" t="s">
        <v>78</v>
      </c>
      <c r="D7" s="228" t="s">
        <v>33</v>
      </c>
      <c r="E7" s="126">
        <v>4</v>
      </c>
      <c r="F7" s="231">
        <f>AVERAGE(E7:E11)</f>
        <v>4.974400000000001</v>
      </c>
      <c r="G7" s="280">
        <v>0.25</v>
      </c>
      <c r="H7" s="268">
        <f>+(F7*G7)+F7</f>
        <v>6.2180000000000017</v>
      </c>
      <c r="I7" s="301" t="s">
        <v>34</v>
      </c>
    </row>
    <row r="8" spans="1:11" x14ac:dyDescent="0.2">
      <c r="B8" s="129" t="s">
        <v>79</v>
      </c>
      <c r="C8" s="129" t="s">
        <v>80</v>
      </c>
      <c r="D8" s="229"/>
      <c r="E8" s="130">
        <v>6.3410000000000002</v>
      </c>
      <c r="F8" s="232"/>
      <c r="G8" s="298"/>
      <c r="H8" s="269"/>
      <c r="I8" s="302"/>
      <c r="K8" s="152"/>
    </row>
    <row r="9" spans="1:11" x14ac:dyDescent="0.2">
      <c r="B9" s="129" t="s">
        <v>81</v>
      </c>
      <c r="C9" s="129" t="s">
        <v>82</v>
      </c>
      <c r="D9" s="229"/>
      <c r="E9" s="130">
        <v>5.431</v>
      </c>
      <c r="F9" s="232"/>
      <c r="G9" s="298"/>
      <c r="H9" s="269"/>
      <c r="I9" s="302"/>
    </row>
    <row r="10" spans="1:11" x14ac:dyDescent="0.2">
      <c r="B10" s="129" t="s">
        <v>83</v>
      </c>
      <c r="C10" s="129" t="s">
        <v>84</v>
      </c>
      <c r="D10" s="240"/>
      <c r="E10" s="130">
        <v>3.3</v>
      </c>
      <c r="F10" s="241"/>
      <c r="G10" s="299"/>
      <c r="H10" s="270"/>
      <c r="I10" s="303"/>
    </row>
    <row r="11" spans="1:11" ht="26.25" thickBot="1" x14ac:dyDescent="0.25">
      <c r="B11" s="129" t="s">
        <v>85</v>
      </c>
      <c r="C11" s="129" t="s">
        <v>86</v>
      </c>
      <c r="D11" s="230"/>
      <c r="E11" s="131">
        <v>5.8</v>
      </c>
      <c r="F11" s="233"/>
      <c r="G11" s="281"/>
      <c r="H11" s="300"/>
      <c r="I11" s="304"/>
    </row>
    <row r="12" spans="1:11" ht="13.5" thickBot="1" x14ac:dyDescent="0.25">
      <c r="B12" s="123" t="s">
        <v>0</v>
      </c>
      <c r="C12" s="124" t="s">
        <v>78</v>
      </c>
      <c r="D12" s="125" t="s">
        <v>43</v>
      </c>
      <c r="E12" s="126">
        <v>16.14</v>
      </c>
      <c r="F12" s="162">
        <v>16.14</v>
      </c>
      <c r="G12" s="128">
        <v>0.2</v>
      </c>
      <c r="H12" s="127">
        <f>+(F12*G12)+F12</f>
        <v>19.368000000000002</v>
      </c>
      <c r="I12" s="151" t="s">
        <v>34</v>
      </c>
      <c r="K12" s="80"/>
    </row>
    <row r="13" spans="1:11" x14ac:dyDescent="0.2">
      <c r="A13" s="112"/>
      <c r="B13" s="123" t="s">
        <v>0</v>
      </c>
      <c r="C13" s="124" t="s">
        <v>78</v>
      </c>
      <c r="D13" s="249" t="s">
        <v>87</v>
      </c>
      <c r="E13" s="126">
        <v>6.39</v>
      </c>
      <c r="F13" s="246">
        <f>+AVERAGE(E13:E21)</f>
        <v>6.3714444000176504</v>
      </c>
      <c r="G13" s="252">
        <v>0.2</v>
      </c>
      <c r="H13" s="255">
        <f>+(F13*G13)+F13</f>
        <v>7.6457332800211804</v>
      </c>
      <c r="I13" s="258" t="s">
        <v>39</v>
      </c>
    </row>
    <row r="14" spans="1:11" x14ac:dyDescent="0.2">
      <c r="B14" s="132" t="s">
        <v>88</v>
      </c>
      <c r="C14" s="133" t="s">
        <v>89</v>
      </c>
      <c r="D14" s="250"/>
      <c r="E14" s="130">
        <v>6</v>
      </c>
      <c r="F14" s="247"/>
      <c r="G14" s="253"/>
      <c r="H14" s="256"/>
      <c r="I14" s="259"/>
    </row>
    <row r="15" spans="1:11" x14ac:dyDescent="0.2">
      <c r="B15" s="147" t="s">
        <v>90</v>
      </c>
      <c r="C15" s="243" t="s">
        <v>91</v>
      </c>
      <c r="D15" s="250"/>
      <c r="E15" s="134">
        <v>6.0500000666924709</v>
      </c>
      <c r="F15" s="247"/>
      <c r="G15" s="253"/>
      <c r="H15" s="256"/>
      <c r="I15" s="259"/>
      <c r="K15" s="153"/>
    </row>
    <row r="16" spans="1:11" x14ac:dyDescent="0.2">
      <c r="B16" s="147" t="s">
        <v>92</v>
      </c>
      <c r="C16" s="244"/>
      <c r="D16" s="250"/>
      <c r="E16" s="130">
        <v>7.6999996861704725</v>
      </c>
      <c r="F16" s="247"/>
      <c r="G16" s="253"/>
      <c r="H16" s="256"/>
      <c r="I16" s="259"/>
    </row>
    <row r="17" spans="2:11" x14ac:dyDescent="0.2">
      <c r="B17" s="147" t="s">
        <v>93</v>
      </c>
      <c r="C17" s="244"/>
      <c r="D17" s="250"/>
      <c r="E17" s="130">
        <v>7.5499996107207865</v>
      </c>
      <c r="F17" s="247"/>
      <c r="G17" s="253"/>
      <c r="H17" s="256"/>
      <c r="I17" s="259"/>
      <c r="K17" s="154"/>
    </row>
    <row r="18" spans="2:11" x14ac:dyDescent="0.2">
      <c r="B18" s="147" t="s">
        <v>94</v>
      </c>
      <c r="C18" s="244"/>
      <c r="D18" s="250"/>
      <c r="E18" s="130">
        <v>3.5634999999999999</v>
      </c>
      <c r="F18" s="247"/>
      <c r="G18" s="253"/>
      <c r="H18" s="256"/>
      <c r="I18" s="259"/>
      <c r="K18" s="153"/>
    </row>
    <row r="19" spans="2:11" x14ac:dyDescent="0.2">
      <c r="B19" s="147" t="s">
        <v>95</v>
      </c>
      <c r="C19" s="244"/>
      <c r="D19" s="250"/>
      <c r="E19" s="130">
        <v>7.6199999442822453</v>
      </c>
      <c r="F19" s="247"/>
      <c r="G19" s="253"/>
      <c r="H19" s="256"/>
      <c r="I19" s="259"/>
      <c r="K19" s="153"/>
    </row>
    <row r="20" spans="2:11" x14ac:dyDescent="0.2">
      <c r="B20" s="147" t="s">
        <v>96</v>
      </c>
      <c r="C20" s="244"/>
      <c r="D20" s="250"/>
      <c r="E20" s="130">
        <v>8.2600002922928866</v>
      </c>
      <c r="F20" s="247"/>
      <c r="G20" s="253"/>
      <c r="H20" s="256"/>
      <c r="I20" s="259"/>
      <c r="K20" s="153"/>
    </row>
    <row r="21" spans="2:11" ht="13.5" thickBot="1" x14ac:dyDescent="0.25">
      <c r="B21" s="155" t="s">
        <v>97</v>
      </c>
      <c r="C21" s="245"/>
      <c r="D21" s="251"/>
      <c r="E21" s="135">
        <v>4.2095000000000002</v>
      </c>
      <c r="F21" s="248"/>
      <c r="G21" s="254"/>
      <c r="H21" s="257"/>
      <c r="I21" s="260"/>
      <c r="K21" s="153"/>
    </row>
    <row r="22" spans="2:11" x14ac:dyDescent="0.2">
      <c r="B22" s="136" t="s">
        <v>0</v>
      </c>
      <c r="C22" s="124" t="s">
        <v>78</v>
      </c>
      <c r="D22" s="285" t="s">
        <v>98</v>
      </c>
      <c r="E22" s="137">
        <v>4.5999999999999996</v>
      </c>
      <c r="F22" s="286">
        <f>AVERAGE(E22:E27)</f>
        <v>4.8919999999999995</v>
      </c>
      <c r="G22" s="287"/>
      <c r="H22" s="286">
        <f>F22</f>
        <v>4.8919999999999995</v>
      </c>
      <c r="I22" s="288" t="s">
        <v>34</v>
      </c>
      <c r="J22" s="156"/>
      <c r="K22" s="220"/>
    </row>
    <row r="23" spans="2:11" x14ac:dyDescent="0.2">
      <c r="B23" s="133" t="s">
        <v>79</v>
      </c>
      <c r="C23" s="133" t="s">
        <v>80</v>
      </c>
      <c r="D23" s="229"/>
      <c r="E23" s="138">
        <v>4.5</v>
      </c>
      <c r="F23" s="232"/>
      <c r="G23" s="235"/>
      <c r="H23" s="232"/>
      <c r="I23" s="238"/>
      <c r="K23" s="220"/>
    </row>
    <row r="24" spans="2:11" x14ac:dyDescent="0.2">
      <c r="B24" s="133" t="s">
        <v>83</v>
      </c>
      <c r="C24" s="133" t="s">
        <v>84</v>
      </c>
      <c r="D24" s="229"/>
      <c r="E24" s="138">
        <v>4.09</v>
      </c>
      <c r="F24" s="232"/>
      <c r="G24" s="235"/>
      <c r="H24" s="232"/>
      <c r="I24" s="238"/>
      <c r="K24" s="220"/>
    </row>
    <row r="25" spans="2:11" x14ac:dyDescent="0.2">
      <c r="B25" s="129" t="s">
        <v>99</v>
      </c>
      <c r="C25" s="129" t="s">
        <v>100</v>
      </c>
      <c r="D25" s="229"/>
      <c r="E25" s="138">
        <v>3.8839999999999999</v>
      </c>
      <c r="F25" s="232"/>
      <c r="G25" s="235"/>
      <c r="H25" s="232"/>
      <c r="I25" s="238"/>
      <c r="K25" s="220"/>
    </row>
    <row r="26" spans="2:11" x14ac:dyDescent="0.2">
      <c r="B26" s="129" t="s">
        <v>101</v>
      </c>
      <c r="C26" s="129" t="s">
        <v>102</v>
      </c>
      <c r="D26" s="229"/>
      <c r="E26" s="138">
        <v>7.0380000000000003</v>
      </c>
      <c r="F26" s="232"/>
      <c r="G26" s="235"/>
      <c r="H26" s="232"/>
      <c r="I26" s="238"/>
      <c r="K26" s="220"/>
    </row>
    <row r="27" spans="2:11" ht="13.5" thickBot="1" x14ac:dyDescent="0.25">
      <c r="B27" s="139" t="s">
        <v>101</v>
      </c>
      <c r="C27" s="139" t="s">
        <v>103</v>
      </c>
      <c r="D27" s="230"/>
      <c r="E27" s="140">
        <v>5.24</v>
      </c>
      <c r="F27" s="233"/>
      <c r="G27" s="236"/>
      <c r="H27" s="233"/>
      <c r="I27" s="239"/>
      <c r="K27" s="220"/>
    </row>
    <row r="28" spans="2:11" x14ac:dyDescent="0.2">
      <c r="B28" s="123" t="s">
        <v>0</v>
      </c>
      <c r="C28" s="124" t="s">
        <v>78</v>
      </c>
      <c r="D28" s="228" t="s">
        <v>104</v>
      </c>
      <c r="E28" s="126">
        <v>8</v>
      </c>
      <c r="F28" s="231">
        <f>AVERAGE(E28:E35)</f>
        <v>7.9382500000000009</v>
      </c>
      <c r="G28" s="234"/>
      <c r="H28" s="231">
        <f>F28</f>
        <v>7.9382500000000009</v>
      </c>
      <c r="I28" s="237" t="s">
        <v>39</v>
      </c>
      <c r="K28" s="226"/>
    </row>
    <row r="29" spans="2:11" x14ac:dyDescent="0.2">
      <c r="B29" s="129" t="s">
        <v>105</v>
      </c>
      <c r="C29" s="129" t="s">
        <v>106</v>
      </c>
      <c r="D29" s="285"/>
      <c r="E29" s="138">
        <v>5.94</v>
      </c>
      <c r="F29" s="286"/>
      <c r="G29" s="287"/>
      <c r="H29" s="286"/>
      <c r="I29" s="288"/>
      <c r="K29" s="226"/>
    </row>
    <row r="30" spans="2:11" x14ac:dyDescent="0.2">
      <c r="B30" s="129" t="s">
        <v>107</v>
      </c>
      <c r="C30" s="129" t="s">
        <v>108</v>
      </c>
      <c r="D30" s="285"/>
      <c r="E30" s="138">
        <v>6.7</v>
      </c>
      <c r="F30" s="286"/>
      <c r="G30" s="287"/>
      <c r="H30" s="286"/>
      <c r="I30" s="288"/>
      <c r="K30" s="226"/>
    </row>
    <row r="31" spans="2:11" x14ac:dyDescent="0.2">
      <c r="B31" s="129" t="s">
        <v>109</v>
      </c>
      <c r="C31" s="129" t="s">
        <v>110</v>
      </c>
      <c r="D31" s="285"/>
      <c r="E31" s="138">
        <v>5.17</v>
      </c>
      <c r="F31" s="286"/>
      <c r="G31" s="287"/>
      <c r="H31" s="286"/>
      <c r="I31" s="288"/>
      <c r="K31" s="226"/>
    </row>
    <row r="32" spans="2:11" x14ac:dyDescent="0.2">
      <c r="B32" s="129" t="s">
        <v>111</v>
      </c>
      <c r="C32" s="129" t="s">
        <v>112</v>
      </c>
      <c r="D32" s="285"/>
      <c r="E32" s="138">
        <v>11.426</v>
      </c>
      <c r="F32" s="286"/>
      <c r="G32" s="287"/>
      <c r="H32" s="286"/>
      <c r="I32" s="288"/>
      <c r="K32" s="226"/>
    </row>
    <row r="33" spans="2:11" x14ac:dyDescent="0.2">
      <c r="B33" s="129" t="s">
        <v>79</v>
      </c>
      <c r="C33" s="129" t="s">
        <v>80</v>
      </c>
      <c r="D33" s="285"/>
      <c r="E33" s="138">
        <v>9.6809999999999992</v>
      </c>
      <c r="F33" s="286"/>
      <c r="G33" s="287"/>
      <c r="H33" s="286"/>
      <c r="I33" s="288"/>
      <c r="K33" s="226"/>
    </row>
    <row r="34" spans="2:11" x14ac:dyDescent="0.2">
      <c r="B34" s="133" t="s">
        <v>83</v>
      </c>
      <c r="C34" s="133" t="s">
        <v>84</v>
      </c>
      <c r="D34" s="229"/>
      <c r="E34" s="138">
        <v>9.09</v>
      </c>
      <c r="F34" s="232"/>
      <c r="G34" s="235"/>
      <c r="H34" s="232"/>
      <c r="I34" s="238"/>
      <c r="K34" s="226"/>
    </row>
    <row r="35" spans="2:11" ht="13.5" thickBot="1" x14ac:dyDescent="0.25">
      <c r="B35" s="143" t="s">
        <v>99</v>
      </c>
      <c r="C35" s="143" t="s">
        <v>100</v>
      </c>
      <c r="D35" s="230"/>
      <c r="E35" s="140">
        <v>7.4989999999999997</v>
      </c>
      <c r="F35" s="233"/>
      <c r="G35" s="236"/>
      <c r="H35" s="233"/>
      <c r="I35" s="239"/>
      <c r="K35" s="226"/>
    </row>
    <row r="36" spans="2:11" x14ac:dyDescent="0.2">
      <c r="B36" s="123" t="s">
        <v>0</v>
      </c>
      <c r="C36" s="124" t="s">
        <v>78</v>
      </c>
      <c r="D36" s="228" t="s">
        <v>113</v>
      </c>
      <c r="E36" s="126">
        <v>4.7300000000000004</v>
      </c>
      <c r="F36" s="231">
        <f>AVERAGE(E36:E39)</f>
        <v>4.6425000000000001</v>
      </c>
      <c r="G36" s="234"/>
      <c r="H36" s="231">
        <f>F36</f>
        <v>4.6425000000000001</v>
      </c>
      <c r="I36" s="237" t="s">
        <v>39</v>
      </c>
      <c r="K36" s="227"/>
    </row>
    <row r="37" spans="2:11" x14ac:dyDescent="0.2">
      <c r="B37" s="133" t="s">
        <v>114</v>
      </c>
      <c r="C37" s="133" t="s">
        <v>115</v>
      </c>
      <c r="D37" s="229"/>
      <c r="E37" s="138">
        <v>5.34</v>
      </c>
      <c r="F37" s="232"/>
      <c r="G37" s="235"/>
      <c r="H37" s="232"/>
      <c r="I37" s="238"/>
      <c r="K37" s="227"/>
    </row>
    <row r="38" spans="2:11" x14ac:dyDescent="0.2">
      <c r="B38" s="133" t="s">
        <v>116</v>
      </c>
      <c r="C38" s="133" t="s">
        <v>117</v>
      </c>
      <c r="D38" s="229"/>
      <c r="E38" s="138">
        <v>4.5</v>
      </c>
      <c r="F38" s="232"/>
      <c r="G38" s="235"/>
      <c r="H38" s="232"/>
      <c r="I38" s="238"/>
      <c r="K38" s="227"/>
    </row>
    <row r="39" spans="2:11" ht="13.5" thickBot="1" x14ac:dyDescent="0.25">
      <c r="B39" s="143" t="s">
        <v>118</v>
      </c>
      <c r="C39" s="143" t="s">
        <v>100</v>
      </c>
      <c r="D39" s="230"/>
      <c r="E39" s="138">
        <v>4</v>
      </c>
      <c r="F39" s="233"/>
      <c r="G39" s="236"/>
      <c r="H39" s="233"/>
      <c r="I39" s="239"/>
      <c r="K39" s="227"/>
    </row>
    <row r="40" spans="2:11" x14ac:dyDescent="0.2">
      <c r="B40" s="123" t="s">
        <v>0</v>
      </c>
      <c r="C40" s="124" t="s">
        <v>78</v>
      </c>
      <c r="D40" s="228" t="s">
        <v>64</v>
      </c>
      <c r="E40" s="126">
        <v>2.1</v>
      </c>
      <c r="F40" s="231">
        <f>AVERAGE(E40:E43)</f>
        <v>2.25475</v>
      </c>
      <c r="G40" s="234"/>
      <c r="H40" s="231">
        <f>F40</f>
        <v>2.25475</v>
      </c>
      <c r="I40" s="237" t="s">
        <v>39</v>
      </c>
      <c r="K40" s="227"/>
    </row>
    <row r="41" spans="2:11" x14ac:dyDescent="0.2">
      <c r="B41" s="133" t="s">
        <v>114</v>
      </c>
      <c r="C41" s="133" t="s">
        <v>115</v>
      </c>
      <c r="D41" s="229"/>
      <c r="E41" s="138">
        <v>2.419</v>
      </c>
      <c r="F41" s="232"/>
      <c r="G41" s="235"/>
      <c r="H41" s="232"/>
      <c r="I41" s="238"/>
      <c r="K41" s="227"/>
    </row>
    <row r="42" spans="2:11" x14ac:dyDescent="0.2">
      <c r="B42" s="133" t="s">
        <v>88</v>
      </c>
      <c r="C42" s="133" t="s">
        <v>89</v>
      </c>
      <c r="D42" s="229"/>
      <c r="E42" s="138">
        <v>2.5</v>
      </c>
      <c r="F42" s="232"/>
      <c r="G42" s="235"/>
      <c r="H42" s="232"/>
      <c r="I42" s="238"/>
      <c r="K42" s="227"/>
    </row>
    <row r="43" spans="2:11" ht="13.5" thickBot="1" x14ac:dyDescent="0.25">
      <c r="B43" s="143" t="s">
        <v>119</v>
      </c>
      <c r="C43" s="143" t="s">
        <v>120</v>
      </c>
      <c r="D43" s="230"/>
      <c r="E43" s="138">
        <v>2</v>
      </c>
      <c r="F43" s="233"/>
      <c r="G43" s="236"/>
      <c r="H43" s="233"/>
      <c r="I43" s="239"/>
      <c r="K43" s="227"/>
    </row>
    <row r="44" spans="2:11" x14ac:dyDescent="0.2">
      <c r="B44" s="123" t="s">
        <v>0</v>
      </c>
      <c r="C44" s="124" t="s">
        <v>78</v>
      </c>
      <c r="D44" s="228" t="s">
        <v>42</v>
      </c>
      <c r="E44" s="126">
        <v>0.45</v>
      </c>
      <c r="F44" s="231">
        <f>AVERAGE(E44:E48)</f>
        <v>0.30130000000000001</v>
      </c>
      <c r="G44" s="234"/>
      <c r="H44" s="231">
        <f>F44</f>
        <v>0.30130000000000001</v>
      </c>
      <c r="I44" s="237" t="s">
        <v>39</v>
      </c>
      <c r="K44" s="220"/>
    </row>
    <row r="45" spans="2:11" x14ac:dyDescent="0.2">
      <c r="B45" s="133" t="s">
        <v>99</v>
      </c>
      <c r="C45" s="133" t="s">
        <v>100</v>
      </c>
      <c r="D45" s="229"/>
      <c r="E45" s="138">
        <v>0.52200000000000002</v>
      </c>
      <c r="F45" s="232"/>
      <c r="G45" s="235"/>
      <c r="H45" s="232"/>
      <c r="I45" s="238"/>
      <c r="K45" s="220"/>
    </row>
    <row r="46" spans="2:11" x14ac:dyDescent="0.2">
      <c r="B46" s="129" t="s">
        <v>101</v>
      </c>
      <c r="C46" s="129" t="s">
        <v>102</v>
      </c>
      <c r="D46" s="240"/>
      <c r="E46" s="144">
        <v>9.9000000000000005E-2</v>
      </c>
      <c r="F46" s="241"/>
      <c r="G46" s="242"/>
      <c r="H46" s="241"/>
      <c r="I46" s="284"/>
      <c r="K46" s="220"/>
    </row>
    <row r="47" spans="2:11" ht="13.5" thickBot="1" x14ac:dyDescent="0.25">
      <c r="B47" s="139" t="s">
        <v>101</v>
      </c>
      <c r="C47" s="139" t="s">
        <v>103</v>
      </c>
      <c r="D47" s="240"/>
      <c r="E47" s="144">
        <v>7.1499999999999994E-2</v>
      </c>
      <c r="F47" s="241"/>
      <c r="G47" s="242"/>
      <c r="H47" s="241"/>
      <c r="I47" s="284"/>
      <c r="K47" s="220"/>
    </row>
    <row r="48" spans="2:11" ht="13.5" thickBot="1" x14ac:dyDescent="0.25">
      <c r="B48" s="143" t="s">
        <v>121</v>
      </c>
      <c r="C48" s="143" t="s">
        <v>122</v>
      </c>
      <c r="D48" s="230"/>
      <c r="E48" s="138">
        <v>0.36399999999999999</v>
      </c>
      <c r="F48" s="233"/>
      <c r="G48" s="236"/>
      <c r="H48" s="233"/>
      <c r="I48" s="239"/>
      <c r="K48" s="220"/>
    </row>
    <row r="49" spans="2:11" ht="13.5" thickBot="1" x14ac:dyDescent="0.25">
      <c r="B49" s="123" t="s">
        <v>0</v>
      </c>
      <c r="C49" s="124" t="s">
        <v>78</v>
      </c>
      <c r="D49" s="125" t="s">
        <v>123</v>
      </c>
      <c r="E49" s="126">
        <v>2.4</v>
      </c>
      <c r="F49" s="162">
        <f>+E49</f>
        <v>2.4</v>
      </c>
      <c r="G49" s="141"/>
      <c r="H49" s="145">
        <f>F49</f>
        <v>2.4</v>
      </c>
      <c r="I49" s="142" t="s">
        <v>39</v>
      </c>
      <c r="K49" s="157"/>
    </row>
    <row r="50" spans="2:11" x14ac:dyDescent="0.2">
      <c r="B50" s="123" t="s">
        <v>0</v>
      </c>
      <c r="C50" s="124" t="s">
        <v>78</v>
      </c>
      <c r="D50" s="249" t="s">
        <v>124</v>
      </c>
      <c r="E50" s="126">
        <v>7.5540000000000003</v>
      </c>
      <c r="F50" s="231">
        <f>AVERAGE(E50:E55)</f>
        <v>5.7024983333333346</v>
      </c>
      <c r="G50" s="234"/>
      <c r="H50" s="263">
        <f>+(F50*G50)+F50</f>
        <v>5.7024983333333346</v>
      </c>
      <c r="I50" s="274" t="s">
        <v>39</v>
      </c>
      <c r="K50" s="220"/>
    </row>
    <row r="51" spans="2:11" x14ac:dyDescent="0.2">
      <c r="B51" s="147" t="s">
        <v>92</v>
      </c>
      <c r="C51" s="223" t="s">
        <v>125</v>
      </c>
      <c r="D51" s="250"/>
      <c r="E51" s="146">
        <v>7.3023899999999999</v>
      </c>
      <c r="F51" s="232"/>
      <c r="G51" s="235"/>
      <c r="H51" s="272"/>
      <c r="I51" s="275"/>
      <c r="K51" s="220"/>
    </row>
    <row r="52" spans="2:11" x14ac:dyDescent="0.2">
      <c r="B52" s="158" t="s">
        <v>126</v>
      </c>
      <c r="C52" s="224"/>
      <c r="D52" s="250"/>
      <c r="E52" s="146">
        <v>4.0730000000000004</v>
      </c>
      <c r="F52" s="232"/>
      <c r="G52" s="235"/>
      <c r="H52" s="272"/>
      <c r="I52" s="275"/>
      <c r="K52" s="220"/>
    </row>
    <row r="53" spans="2:11" x14ac:dyDescent="0.2">
      <c r="B53" s="147" t="s">
        <v>127</v>
      </c>
      <c r="C53" s="224"/>
      <c r="D53" s="250"/>
      <c r="E53" s="146">
        <v>4.4000000000000004</v>
      </c>
      <c r="F53" s="232"/>
      <c r="G53" s="235"/>
      <c r="H53" s="272"/>
      <c r="I53" s="275"/>
      <c r="K53" s="220"/>
    </row>
    <row r="54" spans="2:11" x14ac:dyDescent="0.2">
      <c r="B54" s="147" t="s">
        <v>128</v>
      </c>
      <c r="C54" s="225"/>
      <c r="D54" s="250"/>
      <c r="E54" s="146">
        <v>4.5056000000000003</v>
      </c>
      <c r="F54" s="232"/>
      <c r="G54" s="235"/>
      <c r="H54" s="272"/>
      <c r="I54" s="275"/>
      <c r="K54" s="220"/>
    </row>
    <row r="55" spans="2:11" ht="13.5" thickBot="1" x14ac:dyDescent="0.25">
      <c r="B55" s="143" t="s">
        <v>111</v>
      </c>
      <c r="C55" s="143" t="s">
        <v>112</v>
      </c>
      <c r="D55" s="251"/>
      <c r="E55" s="138">
        <v>6.38</v>
      </c>
      <c r="F55" s="233"/>
      <c r="G55" s="236"/>
      <c r="H55" s="273"/>
      <c r="I55" s="276"/>
      <c r="K55" s="220"/>
    </row>
    <row r="56" spans="2:11" x14ac:dyDescent="0.2">
      <c r="B56" s="123" t="s">
        <v>0</v>
      </c>
      <c r="C56" s="124" t="s">
        <v>78</v>
      </c>
      <c r="D56" s="261" t="s">
        <v>52</v>
      </c>
      <c r="E56" s="126">
        <v>6.194022556390979</v>
      </c>
      <c r="F56" s="268">
        <f>AVERAGE(E56:E58)</f>
        <v>7.4396554122636589</v>
      </c>
      <c r="G56" s="234"/>
      <c r="H56" s="268">
        <f>(F56*G56)+F56</f>
        <v>7.4396554122636589</v>
      </c>
      <c r="I56" s="265" t="s">
        <v>39</v>
      </c>
    </row>
    <row r="57" spans="2:11" x14ac:dyDescent="0.2">
      <c r="B57" s="133" t="s">
        <v>129</v>
      </c>
      <c r="C57" s="133" t="s">
        <v>130</v>
      </c>
      <c r="D57" s="267"/>
      <c r="E57" s="138">
        <v>7.95</v>
      </c>
      <c r="F57" s="269"/>
      <c r="G57" s="235"/>
      <c r="H57" s="269"/>
      <c r="I57" s="271"/>
    </row>
    <row r="58" spans="2:11" ht="13.5" thickBot="1" x14ac:dyDescent="0.25">
      <c r="B58" s="143" t="s">
        <v>121</v>
      </c>
      <c r="C58" s="143" t="s">
        <v>131</v>
      </c>
      <c r="D58" s="262"/>
      <c r="E58" s="138">
        <v>8.1749436804000002</v>
      </c>
      <c r="F58" s="270"/>
      <c r="G58" s="242"/>
      <c r="H58" s="270"/>
      <c r="I58" s="266"/>
    </row>
    <row r="59" spans="2:11" x14ac:dyDescent="0.2">
      <c r="B59" s="123" t="s">
        <v>0</v>
      </c>
      <c r="C59" s="124" t="s">
        <v>78</v>
      </c>
      <c r="D59" s="261" t="s">
        <v>132</v>
      </c>
      <c r="E59" s="126">
        <v>13.6</v>
      </c>
      <c r="F59" s="231">
        <f>AVERAGE(E59:E60)</f>
        <v>13.030000000000001</v>
      </c>
      <c r="G59" s="234"/>
      <c r="H59" s="263">
        <f>(F59*G59)+F59</f>
        <v>13.030000000000001</v>
      </c>
      <c r="I59" s="265" t="s">
        <v>39</v>
      </c>
    </row>
    <row r="60" spans="2:11" ht="13.5" thickBot="1" x14ac:dyDescent="0.25">
      <c r="B60" s="159" t="s">
        <v>133</v>
      </c>
      <c r="C60" s="159" t="s">
        <v>134</v>
      </c>
      <c r="D60" s="262"/>
      <c r="E60" s="148">
        <v>12.46</v>
      </c>
      <c r="F60" s="241"/>
      <c r="G60" s="242"/>
      <c r="H60" s="264"/>
      <c r="I60" s="266"/>
    </row>
    <row r="61" spans="2:11" ht="13.5" thickBot="1" x14ac:dyDescent="0.25">
      <c r="B61" s="123" t="s">
        <v>0</v>
      </c>
      <c r="C61" s="173" t="s">
        <v>135</v>
      </c>
      <c r="D61" s="261" t="s">
        <v>136</v>
      </c>
      <c r="E61" s="126">
        <v>40.812899999999999</v>
      </c>
      <c r="F61" s="278">
        <f>AVERAGE(E61:E62)</f>
        <v>33.90645</v>
      </c>
      <c r="G61" s="280">
        <v>0.25</v>
      </c>
      <c r="H61" s="278">
        <f>+(F61*G61)+F61</f>
        <v>42.383062500000001</v>
      </c>
      <c r="I61" s="282" t="s">
        <v>39</v>
      </c>
    </row>
    <row r="62" spans="2:11" ht="20.25" customHeight="1" thickBot="1" x14ac:dyDescent="0.25">
      <c r="B62" s="172" t="s">
        <v>139</v>
      </c>
      <c r="C62" s="174" t="s">
        <v>140</v>
      </c>
      <c r="D62" s="277"/>
      <c r="E62" s="163">
        <v>27</v>
      </c>
      <c r="F62" s="279"/>
      <c r="G62" s="281"/>
      <c r="H62" s="279"/>
      <c r="I62" s="283"/>
    </row>
    <row r="63" spans="2:11" x14ac:dyDescent="0.2">
      <c r="B63" s="160"/>
      <c r="C63" s="160"/>
    </row>
    <row r="64" spans="2:11" x14ac:dyDescent="0.2">
      <c r="B64" s="161"/>
      <c r="C64" s="161"/>
    </row>
  </sheetData>
  <mergeCells count="71">
    <mergeCell ref="D7:D11"/>
    <mergeCell ref="F7:F11"/>
    <mergeCell ref="G7:G11"/>
    <mergeCell ref="H7:H11"/>
    <mergeCell ref="I7:I11"/>
    <mergeCell ref="D22:D27"/>
    <mergeCell ref="F22:F27"/>
    <mergeCell ref="G22:G27"/>
    <mergeCell ref="H22:H27"/>
    <mergeCell ref="I22:I27"/>
    <mergeCell ref="B1:I1"/>
    <mergeCell ref="B2:I2"/>
    <mergeCell ref="B3:I3"/>
    <mergeCell ref="B5:B6"/>
    <mergeCell ref="C5:C6"/>
    <mergeCell ref="D5:D6"/>
    <mergeCell ref="E5:E6"/>
    <mergeCell ref="F5:I5"/>
    <mergeCell ref="I44:I48"/>
    <mergeCell ref="D28:D35"/>
    <mergeCell ref="F28:F35"/>
    <mergeCell ref="G28:G35"/>
    <mergeCell ref="H28:H35"/>
    <mergeCell ref="I28:I35"/>
    <mergeCell ref="D36:D39"/>
    <mergeCell ref="F36:F39"/>
    <mergeCell ref="G36:G39"/>
    <mergeCell ref="H36:H39"/>
    <mergeCell ref="I36:I39"/>
    <mergeCell ref="D61:D62"/>
    <mergeCell ref="F61:F62"/>
    <mergeCell ref="G61:G62"/>
    <mergeCell ref="H61:H62"/>
    <mergeCell ref="I61:I62"/>
    <mergeCell ref="I13:I21"/>
    <mergeCell ref="D59:D60"/>
    <mergeCell ref="F59:F60"/>
    <mergeCell ref="G59:G60"/>
    <mergeCell ref="H59:H60"/>
    <mergeCell ref="I59:I60"/>
    <mergeCell ref="D56:D58"/>
    <mergeCell ref="F56:F58"/>
    <mergeCell ref="G56:G58"/>
    <mergeCell ref="H56:H58"/>
    <mergeCell ref="I56:I58"/>
    <mergeCell ref="D50:D55"/>
    <mergeCell ref="F50:F55"/>
    <mergeCell ref="G50:G55"/>
    <mergeCell ref="H50:H55"/>
    <mergeCell ref="I50:I55"/>
    <mergeCell ref="C15:C21"/>
    <mergeCell ref="F13:F21"/>
    <mergeCell ref="D13:D21"/>
    <mergeCell ref="G13:G21"/>
    <mergeCell ref="H13:H21"/>
    <mergeCell ref="K50:K55"/>
    <mergeCell ref="C51:C54"/>
    <mergeCell ref="K22:K27"/>
    <mergeCell ref="K28:K35"/>
    <mergeCell ref="K36:K39"/>
    <mergeCell ref="K40:K43"/>
    <mergeCell ref="K44:K48"/>
    <mergeCell ref="D40:D43"/>
    <mergeCell ref="F40:F43"/>
    <mergeCell ref="G40:G43"/>
    <mergeCell ref="H40:H43"/>
    <mergeCell ref="I40:I43"/>
    <mergeCell ref="D44:D48"/>
    <mergeCell ref="F44:F48"/>
    <mergeCell ref="G44:G48"/>
    <mergeCell ref="H44:H48"/>
  </mergeCells>
  <phoneticPr fontId="5" type="noConversion"/>
  <pageMargins left="0.70866141732283472" right="0.70866141732283472" top="0.74803149606299213" bottom="0.74803149606299213" header="0.31496062992125984" footer="0.31496062992125984"/>
  <pageSetup scale="75" orientation="portrait" r:id="rId1"/>
  <ignoredErrors>
    <ignoredError sqref="F22 F50 F6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MERCADO</vt:lpstr>
      <vt:lpstr>TASAS PROMEDIO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Sindy Yulieth Piñeros Buitrago</dc:creator>
  <cp:keywords/>
  <dc:description/>
  <cp:lastModifiedBy>Cesar Mauricio Martínez Delgado</cp:lastModifiedBy>
  <cp:revision/>
  <dcterms:created xsi:type="dcterms:W3CDTF">2024-08-01T18:33:37Z</dcterms:created>
  <dcterms:modified xsi:type="dcterms:W3CDTF">2026-06-30T14:41:07Z</dcterms:modified>
  <cp:category/>
  <cp:contentStatus/>
</cp:coreProperties>
</file>